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ento_sešit"/>
  <mc:AlternateContent xmlns:mc="http://schemas.openxmlformats.org/markup-compatibility/2006">
    <mc:Choice Requires="x15">
      <x15ac:absPath xmlns:x15ac="http://schemas.microsoft.com/office/spreadsheetml/2010/11/ac" url="T:\Finance\audit\SK\2019\DSS\Poznamky\Přílohy pro FS\"/>
    </mc:Choice>
  </mc:AlternateContent>
  <xr:revisionPtr revIDLastSave="0" documentId="13_ncr:1_{113074A8-C3A8-4DCA-BBFB-FBF5AFAD9623}" xr6:coauthVersionLast="41" xr6:coauthVersionMax="41" xr10:uidLastSave="{00000000-0000-0000-0000-000000000000}"/>
  <bookViews>
    <workbookView xWindow="-120" yWindow="-120" windowWidth="29040" windowHeight="15840" tabRatio="733" firstSheet="5" activeTab="5" xr2:uid="{00000000-000D-0000-FFFF-FFFF00000000}"/>
  </bookViews>
  <sheets>
    <sheet name="Ls_XLB_WorkbookFile" sheetId="5" state="veryHidden" r:id="rId1"/>
    <sheet name="Ls_XlbFormatTables" sheetId="10" state="veryHidden" r:id="rId2"/>
    <sheet name="Ls_Alert" sheetId="9" state="veryHidden" r:id="rId3"/>
    <sheet name="struktura_vykazu" sheetId="7" state="hidden" r:id="rId4"/>
    <sheet name="hlavicka" sheetId="11" state="hidden" r:id="rId5"/>
    <sheet name="Aktiva" sheetId="13" r:id="rId6"/>
    <sheet name="Pasiva" sheetId="14" r:id="rId7"/>
    <sheet name="Vysledovka" sheetId="15" r:id="rId8"/>
    <sheet name="datasheet" sheetId="6" state="hidden" r:id="rId9"/>
    <sheet name="Index" sheetId="16" state="hidden" r:id="rId10"/>
  </sheets>
  <definedNames>
    <definedName name="_xlnm._FilterDatabase" localSheetId="8" hidden="1">datasheet!$A$24:$G$227</definedName>
    <definedName name="_xlnm._FilterDatabase" localSheetId="3" hidden="1">struktura_vykazu!$A$1:$G$185</definedName>
    <definedName name="bdg_code">datasheet!$E$2</definedName>
    <definedName name="bu_code">datasheet!$C$1</definedName>
    <definedName name="date_current">datasheet!$E$3</definedName>
    <definedName name="date_prior">datasheet!$E$4</definedName>
    <definedName name="ExterníData_1" localSheetId="8">datasheet!$A$25:$E$66</definedName>
    <definedName name="ExterníData_10" localSheetId="8">datasheet!$F$25:$J$25</definedName>
    <definedName name="ExterníData_100" localSheetId="8">datasheet!$F$24:$J$25</definedName>
    <definedName name="ExterníData_101" localSheetId="8">datasheet!$A$24:$E$93</definedName>
    <definedName name="ExterníData_102" localSheetId="8">datasheet!$F$24:$J$43</definedName>
    <definedName name="ExterníData_103" localSheetId="8">datasheet!$F$24:$J$25</definedName>
    <definedName name="ExterníData_104" localSheetId="8">datasheet!$A$24:$E$30</definedName>
    <definedName name="ExterníData_105" localSheetId="8">datasheet!$F$24:$J$38</definedName>
    <definedName name="ExterníData_106" localSheetId="8">datasheet!$A$24:$E$39</definedName>
    <definedName name="ExterníData_107" localSheetId="8">datasheet!$A$24:$E$39</definedName>
    <definedName name="ExterníData_108" localSheetId="8">datasheet!$A$29:$E$44</definedName>
    <definedName name="ExterníData_109" localSheetId="8">datasheet!$A$25:$E$40</definedName>
    <definedName name="ExterníData_11" localSheetId="8">datasheet!$A$25:$E$90</definedName>
    <definedName name="ExterníData_110" localSheetId="8">datasheet!$A$25:$E$40</definedName>
    <definedName name="ExterníData_111" localSheetId="8">datasheet!$A$25:$E$95</definedName>
    <definedName name="ExterníData_112" localSheetId="8">datasheet!$A$25:$E$40</definedName>
    <definedName name="ExterníData_113" localSheetId="8">datasheet!$A$25:$E$40</definedName>
    <definedName name="ExterníData_114" localSheetId="8">datasheet!$A$25:$E$40</definedName>
    <definedName name="ExterníData_115" localSheetId="8">datasheet!$A$25:$E$94</definedName>
    <definedName name="ExterníData_116" localSheetId="8">datasheet!$F$25:$J$44</definedName>
    <definedName name="ExterníData_117" localSheetId="8">datasheet!$A$25:$E$94</definedName>
    <definedName name="ExterníData_118" localSheetId="8">datasheet!$F$25:$J$44</definedName>
    <definedName name="ExterníData_119" localSheetId="8">datasheet!$F$25:$J$44</definedName>
    <definedName name="ExterníData_12" localSheetId="8">datasheet!$F$25:$J$43</definedName>
    <definedName name="ExterníData_120" localSheetId="8">datasheet!$A$25:$E$95</definedName>
    <definedName name="ExterníData_121" localSheetId="8">datasheet!$F$25:$J$44</definedName>
    <definedName name="ExterníData_123" localSheetId="8">datasheet!$A$25:$E$69</definedName>
    <definedName name="ExterníData_124" localSheetId="8">datasheet!$F$25:$J$44</definedName>
    <definedName name="ExterníData_125" localSheetId="8">datasheet!$A$25:$E$68</definedName>
    <definedName name="ExterníData_126" localSheetId="8">datasheet!$F$25:$J$25</definedName>
    <definedName name="ExterníData_127" localSheetId="8">datasheet!$A$25:$E$68</definedName>
    <definedName name="ExterníData_128" localSheetId="8">datasheet!$F$25:$J$25</definedName>
    <definedName name="ExterníData_129" localSheetId="8">datasheet!$A$25:$E$68</definedName>
    <definedName name="ExterníData_13" localSheetId="8">datasheet!$A$25:$E$66</definedName>
    <definedName name="ExterníData_130" localSheetId="8">datasheet!$F$25:$J$25</definedName>
    <definedName name="ExterníData_131" localSheetId="8">datasheet!$A$25:$E$95</definedName>
    <definedName name="ExterníData_132" localSheetId="8">datasheet!$F$25:$J$44</definedName>
    <definedName name="ExterníData_133" localSheetId="8">datasheet!$A$25:$E$95</definedName>
    <definedName name="ExterníData_134" localSheetId="8">datasheet!$F$25:$J$44</definedName>
    <definedName name="ExterníData_135" localSheetId="8">datasheet!$A$25:$E$68</definedName>
    <definedName name="ExterníData_136" localSheetId="8">datasheet!$F$25:$J$25</definedName>
    <definedName name="ExterníData_137" localSheetId="8">datasheet!$A$25:$E$69</definedName>
    <definedName name="ExterníData_138" localSheetId="8">datasheet!$F$25:$J$44</definedName>
    <definedName name="ExterníData_139" localSheetId="8">datasheet!$A$25:$E$95</definedName>
    <definedName name="ExterníData_14" localSheetId="8">datasheet!$F$25:$J$25</definedName>
    <definedName name="ExterníData_140" localSheetId="8">datasheet!$F$25:$J$44</definedName>
    <definedName name="ExterníData_141" localSheetId="8">datasheet!$A$25:$E$95</definedName>
    <definedName name="ExterníData_142" localSheetId="8">datasheet!$F$25:$J$44</definedName>
    <definedName name="ExterníData_15" localSheetId="8">datasheet!$A$25:$E$90</definedName>
    <definedName name="ExterníData_16" localSheetId="8">datasheet!$F$25:$J$43</definedName>
    <definedName name="ExterníData_17" localSheetId="8">datasheet!$F$25:$J$25</definedName>
    <definedName name="ExterníData_18" localSheetId="8">datasheet!$A$25:$E$66</definedName>
    <definedName name="ExterníData_19" localSheetId="8">datasheet!$F$25:$J$25</definedName>
    <definedName name="ExterníData_2" localSheetId="8">datasheet!$A$25:$E$90</definedName>
    <definedName name="ExterníData_20" localSheetId="8">datasheet!$A$25:$E$66</definedName>
    <definedName name="ExterníData_21" localSheetId="8">datasheet!$F$25:$J$25</definedName>
    <definedName name="ExterníData_22" localSheetId="8">datasheet!$A$25:$E$66</definedName>
    <definedName name="ExterníData_23" localSheetId="8">datasheet!$F$25:$J$25</definedName>
    <definedName name="ExterníData_24" localSheetId="8">datasheet!$A$25:$E$66</definedName>
    <definedName name="ExterníData_25" localSheetId="8">datasheet!$F$25:$J$25</definedName>
    <definedName name="ExterníData_26" localSheetId="8">datasheet!$A$25:$E$66</definedName>
    <definedName name="ExterníData_27" localSheetId="8">datasheet!$F$25:$J$25</definedName>
    <definedName name="ExterníData_28" localSheetId="8">datasheet!$A$25:$E$66</definedName>
    <definedName name="ExterníData_29" localSheetId="8">datasheet!$F$25:$J$25</definedName>
    <definedName name="ExterníData_3" localSheetId="8">datasheet!$A$25:$E$90</definedName>
    <definedName name="ExterníData_30" localSheetId="8">datasheet!$A$25:$E$66</definedName>
    <definedName name="ExterníData_31" localSheetId="8">datasheet!$F$25:$J$25</definedName>
    <definedName name="ExterníData_32" localSheetId="8">datasheet!$A$25:$E$66</definedName>
    <definedName name="ExterníData_33" localSheetId="8">datasheet!$F$25:$J$25</definedName>
    <definedName name="ExterníData_34" localSheetId="8">datasheet!$A$25:$E$66</definedName>
    <definedName name="ExterníData_35" localSheetId="8">datasheet!$F$25:$J$25</definedName>
    <definedName name="ExterníData_36" localSheetId="8">datasheet!$A$25:$E$66</definedName>
    <definedName name="ExterníData_37" localSheetId="8">datasheet!$F$25:$J$25</definedName>
    <definedName name="ExterníData_38" localSheetId="8">datasheet!$A$25:$E$66</definedName>
    <definedName name="ExterníData_39" localSheetId="8">datasheet!$F$25:$J$25</definedName>
    <definedName name="ExterníData_4" localSheetId="8">datasheet!$A$25:$E$90</definedName>
    <definedName name="ExterníData_40" localSheetId="8">datasheet!$A$25:$E$66</definedName>
    <definedName name="ExterníData_41" localSheetId="8">datasheet!$F$25:$J$25</definedName>
    <definedName name="ExterníData_42" localSheetId="8">datasheet!$A$25:$E$66</definedName>
    <definedName name="ExterníData_43" localSheetId="8">datasheet!$F$25:$J$25</definedName>
    <definedName name="ExterníData_44" localSheetId="8">datasheet!$A$25:$E$66</definedName>
    <definedName name="ExterníData_45" localSheetId="8">datasheet!$F$25:$J$25</definedName>
    <definedName name="ExterníData_46" localSheetId="8">datasheet!$A$25:$E$66</definedName>
    <definedName name="ExterníData_47" localSheetId="8">datasheet!$F$25:$J$25</definedName>
    <definedName name="ExterníData_48" localSheetId="8">datasheet!$A$25:$E$66</definedName>
    <definedName name="ExterníData_49" localSheetId="8">datasheet!$F$25:$J$25</definedName>
    <definedName name="ExterníData_5" localSheetId="8">datasheet!$A$25:$E$90</definedName>
    <definedName name="ExterníData_50" localSheetId="8">datasheet!$A$25:$E$66</definedName>
    <definedName name="ExterníData_51" localSheetId="8">datasheet!$F$25:$J$25</definedName>
    <definedName name="ExterníData_52" localSheetId="8">datasheet!$A$25:$E$66</definedName>
    <definedName name="ExterníData_53" localSheetId="8">datasheet!$F$25:$J$25</definedName>
    <definedName name="ExterníData_54" localSheetId="8">datasheet!$A$25:$E$66</definedName>
    <definedName name="ExterníData_55" localSheetId="8">datasheet!$F$25:$J$25</definedName>
    <definedName name="ExterníData_56" localSheetId="8">datasheet!$A$25:$E$66</definedName>
    <definedName name="ExterníData_57" localSheetId="8">datasheet!$F$25:$J$25</definedName>
    <definedName name="ExterníData_58" localSheetId="8">datasheet!$A$25:$E$93</definedName>
    <definedName name="ExterníData_59" localSheetId="8">datasheet!$F$25:$J$43</definedName>
    <definedName name="ExterníData_6" localSheetId="8">datasheet!$F$25:$J$43</definedName>
    <definedName name="ExterníData_60" localSheetId="8">datasheet!$A$25:$E$93</definedName>
    <definedName name="ExterníData_61" localSheetId="8">datasheet!$F$25:$J$44</definedName>
    <definedName name="ExterníData_62" localSheetId="8">datasheet!$A$25:$E$93</definedName>
    <definedName name="ExterníData_63" localSheetId="8">datasheet!$A$25:$E$93</definedName>
    <definedName name="ExterníData_64" localSheetId="8">datasheet!$F$25:$J$43</definedName>
    <definedName name="ExterníData_65" localSheetId="8">datasheet!$A$25:$E$93</definedName>
    <definedName name="ExterníData_66" localSheetId="8">datasheet!$F$25:$J$43</definedName>
    <definedName name="ExterníData_67" localSheetId="8">datasheet!$A$25:$E$93</definedName>
    <definedName name="ExterníData_68" localSheetId="8">datasheet!$F$25:$J$43</definedName>
    <definedName name="ExterníData_69" localSheetId="8">datasheet!$F$25:$J$44</definedName>
    <definedName name="ExterníData_7" localSheetId="8">datasheet!$A$25:$E$66</definedName>
    <definedName name="ExterníData_70" localSheetId="8">datasheet!$A$25:$E$93</definedName>
    <definedName name="ExterníData_71" localSheetId="8">datasheet!$F$25:$J$43</definedName>
    <definedName name="ExterníData_72" localSheetId="8">datasheet!$A$25:$E$93</definedName>
    <definedName name="ExterníData_73" localSheetId="8">datasheet!$F$25:$J$43</definedName>
    <definedName name="ExterníData_74" localSheetId="8">datasheet!$A$25:$E$93</definedName>
    <definedName name="ExterníData_75" localSheetId="8">datasheet!$F$25:$J$43</definedName>
    <definedName name="ExterníData_76" localSheetId="8">datasheet!$A$25:$E$93</definedName>
    <definedName name="ExterníData_77" localSheetId="8">datasheet!$F$25:$J$43</definedName>
    <definedName name="ExterníData_78" localSheetId="8">datasheet!$A$25:$E$66</definedName>
    <definedName name="ExterníData_79" localSheetId="8">datasheet!$F$25:$J$25</definedName>
    <definedName name="ExterníData_8" localSheetId="8">datasheet!$F$25:$J$25</definedName>
    <definedName name="ExterníData_80" localSheetId="8">datasheet!$A$25:$E$93</definedName>
    <definedName name="ExterníData_81" localSheetId="8">datasheet!$F$25:$J$43</definedName>
    <definedName name="ExterníData_82" localSheetId="8">datasheet!$A$25:$E$93</definedName>
    <definedName name="ExterníData_83" localSheetId="8">datasheet!$F$25:$J$44</definedName>
    <definedName name="ExterníData_84" localSheetId="8">datasheet!$A$25:$E$94</definedName>
    <definedName name="ExterníData_85" localSheetId="8">datasheet!$F$25:$J$44</definedName>
    <definedName name="ExterníData_86" localSheetId="8">datasheet!$A$25:$E$94</definedName>
    <definedName name="ExterníData_87" localSheetId="8">datasheet!$F$25:$J$44</definedName>
    <definedName name="ExterníData_88" localSheetId="8">datasheet!$A$25:$E$94</definedName>
    <definedName name="ExterníData_89" localSheetId="8">datasheet!$F$25:$J$44</definedName>
    <definedName name="ExterníData_9" localSheetId="8">datasheet!$A$25:$E$66</definedName>
    <definedName name="ExterníData_90" localSheetId="8">datasheet!$A$25:$E$94</definedName>
    <definedName name="ExterníData_91" localSheetId="8">datasheet!$F$25:$J$44</definedName>
    <definedName name="ExterníData_92" localSheetId="8">datasheet!$A$25:$E$94</definedName>
    <definedName name="ExterníData_93" localSheetId="8">datasheet!$F$25:$J$44</definedName>
    <definedName name="ExterníData_94" localSheetId="8">datasheet!$A$25:$E$94</definedName>
    <definedName name="ExterníData_95" localSheetId="8">datasheet!$F$25:$J$44</definedName>
    <definedName name="ExterníData_96" localSheetId="8">datasheet!$A$24:$E$24</definedName>
    <definedName name="ExterníData_97" localSheetId="8">datasheet!$A$24:$E$24</definedName>
    <definedName name="ExterníData_98" localSheetId="8">datasheet!$F$24:$J$25</definedName>
    <definedName name="ExterníData_99" localSheetId="8">datasheet!$A$24:$E$24</definedName>
    <definedName name="lang_code">datasheet!$C$5</definedName>
    <definedName name="ldg_code">datasheet!$C$2</definedName>
    <definedName name="_xlnm.Print_Area" localSheetId="5">Aktiva!$B$6:$D$49</definedName>
    <definedName name="_xlnm.Print_Area" localSheetId="4">hlavicka!$A$1:$AJ$57</definedName>
    <definedName name="_xlnm.Print_Area" localSheetId="6">Pasiva!$B$6:$D$32</definedName>
    <definedName name="_xlnm.Print_Area" localSheetId="7">Vysledovka!$B$6:$D$48</definedName>
    <definedName name="period_current">datasheet!$C$3</definedName>
    <definedName name="period_prior">datasheet!$C$4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3" l="1"/>
  <c r="D45" i="15" l="1"/>
  <c r="D44" i="15"/>
  <c r="D43" i="15"/>
  <c r="D42" i="15"/>
  <c r="D34" i="15"/>
  <c r="D33" i="15"/>
  <c r="G32" i="16" l="1"/>
  <c r="G29" i="16"/>
  <c r="G26" i="16"/>
  <c r="A9" i="11" s="1"/>
  <c r="G22" i="16"/>
  <c r="G19" i="16"/>
  <c r="A31" i="11" s="1"/>
  <c r="G16" i="16"/>
  <c r="D17" i="15" l="1"/>
  <c r="D39" i="15" l="1"/>
  <c r="D37" i="15"/>
  <c r="C16" i="6"/>
  <c r="D27" i="14" l="1"/>
  <c r="D26" i="14"/>
  <c r="D25" i="14"/>
  <c r="D24" i="14"/>
  <c r="D23" i="14"/>
  <c r="D22" i="14"/>
  <c r="D21" i="14"/>
  <c r="D20" i="14" l="1"/>
  <c r="D38" i="15" l="1"/>
  <c r="D36" i="15" s="1"/>
  <c r="D31" i="15" l="1"/>
  <c r="D30" i="15"/>
  <c r="D29" i="15"/>
  <c r="D28" i="15"/>
  <c r="D27" i="15"/>
  <c r="D26" i="15"/>
  <c r="D25" i="15"/>
  <c r="D23" i="15"/>
  <c r="D22" i="15"/>
  <c r="D20" i="15"/>
  <c r="D21" i="15"/>
  <c r="D24" i="15" l="1"/>
  <c r="C17" i="6"/>
  <c r="B7" i="13" l="1"/>
  <c r="AC21" i="11"/>
  <c r="AC13" i="11"/>
  <c r="G41" i="16"/>
  <c r="G37" i="16"/>
  <c r="H41" i="16"/>
  <c r="AF22" i="11" s="1"/>
  <c r="H40" i="16"/>
  <c r="AF21" i="11" s="1"/>
  <c r="H36" i="16"/>
  <c r="H37" i="16"/>
  <c r="A27" i="11"/>
  <c r="B62" i="11"/>
  <c r="C62" i="11" s="1"/>
  <c r="D62" i="11" s="1"/>
  <c r="E62" i="11" s="1"/>
  <c r="F62" i="11" s="1"/>
  <c r="G62" i="11" s="1"/>
  <c r="H62" i="11" s="1"/>
  <c r="I62" i="11" s="1"/>
  <c r="J60" i="11" s="1"/>
  <c r="K60" i="11" s="1"/>
  <c r="L62" i="11" s="1"/>
  <c r="M62" i="11" s="1"/>
  <c r="N62" i="11" s="1"/>
  <c r="O62" i="11" s="1"/>
  <c r="P62" i="11" s="1"/>
  <c r="Q62" i="11" s="1"/>
  <c r="R62" i="11" s="1"/>
  <c r="S62" i="11" s="1"/>
  <c r="T62" i="11" s="1"/>
  <c r="U62" i="11" s="1"/>
  <c r="V62" i="11" s="1"/>
  <c r="W62" i="11" s="1"/>
  <c r="X62" i="11" s="1"/>
  <c r="Y62" i="11" s="1"/>
  <c r="Z62" i="11" s="1"/>
  <c r="AA62" i="11" s="1"/>
  <c r="AB62" i="11" s="1"/>
  <c r="AC62" i="11" s="1"/>
  <c r="AD62" i="11" s="1"/>
  <c r="AE62" i="11" s="1"/>
  <c r="AF62" i="11" s="1"/>
  <c r="AG62" i="11" s="1"/>
  <c r="AH62" i="11" s="1"/>
  <c r="AI62" i="11" s="1"/>
  <c r="AJ62" i="11" s="1"/>
  <c r="G1" i="6"/>
  <c r="G2" i="6"/>
  <c r="AG14" i="11" l="1"/>
  <c r="AD14" i="11"/>
  <c r="E9" i="11"/>
  <c r="I9" i="11"/>
  <c r="M9" i="11"/>
  <c r="Q9" i="11"/>
  <c r="B9" i="11"/>
  <c r="F9" i="11"/>
  <c r="J9" i="11"/>
  <c r="N9" i="11"/>
  <c r="R9" i="11"/>
  <c r="C9" i="11"/>
  <c r="G9" i="11"/>
  <c r="K9" i="11"/>
  <c r="O9" i="11"/>
  <c r="S9" i="11"/>
  <c r="D9" i="11"/>
  <c r="H9" i="11"/>
  <c r="L9" i="11"/>
  <c r="P9" i="11"/>
  <c r="T9" i="11"/>
  <c r="AD22" i="11"/>
  <c r="E16" i="11"/>
  <c r="B10" i="13"/>
  <c r="H16" i="11"/>
  <c r="D16" i="11"/>
  <c r="B12" i="11"/>
  <c r="F16" i="11"/>
  <c r="B16" i="11"/>
  <c r="G16" i="11"/>
  <c r="C16" i="11"/>
  <c r="A16" i="11"/>
  <c r="H12" i="11"/>
  <c r="D12" i="11"/>
  <c r="AC22" i="11"/>
  <c r="I12" i="11"/>
  <c r="E12" i="11"/>
  <c r="A12" i="11"/>
  <c r="G12" i="11"/>
  <c r="C12" i="11"/>
  <c r="J12" i="11"/>
  <c r="F12" i="11"/>
  <c r="AC14" i="11"/>
  <c r="AD21" i="11"/>
  <c r="AG22" i="11"/>
  <c r="B31" i="11"/>
  <c r="AF14" i="11"/>
  <c r="AI21" i="11"/>
  <c r="AI22" i="11"/>
  <c r="B32" i="11"/>
  <c r="AD13" i="11"/>
  <c r="AI14" i="11"/>
  <c r="AH21" i="11"/>
  <c r="AH22" i="11"/>
  <c r="AH14" i="11"/>
  <c r="AG21" i="11"/>
  <c r="AG13" i="11"/>
  <c r="AI13" i="11"/>
  <c r="AF13" i="11"/>
  <c r="AH13" i="11"/>
  <c r="AJ31" i="11"/>
  <c r="G27" i="11"/>
  <c r="P27" i="11"/>
  <c r="AE31" i="11"/>
  <c r="S31" i="11"/>
  <c r="K31" i="11"/>
  <c r="C31" i="11"/>
  <c r="AE32" i="11"/>
  <c r="O32" i="11"/>
  <c r="B27" i="11"/>
  <c r="S27" i="11"/>
  <c r="K27" i="11"/>
  <c r="C27" i="11"/>
  <c r="R27" i="11"/>
  <c r="AG31" i="11"/>
  <c r="AC31" i="11"/>
  <c r="Y31" i="11"/>
  <c r="U31" i="11"/>
  <c r="Q31" i="11"/>
  <c r="M31" i="11"/>
  <c r="I31" i="11"/>
  <c r="E31" i="11"/>
  <c r="A32" i="11"/>
  <c r="AG32" i="11"/>
  <c r="AC32" i="11"/>
  <c r="Y32" i="11"/>
  <c r="U32" i="11"/>
  <c r="Q32" i="11"/>
  <c r="M32" i="11"/>
  <c r="I32" i="11"/>
  <c r="E32" i="11"/>
  <c r="H27" i="11"/>
  <c r="U27" i="11"/>
  <c r="Q27" i="11"/>
  <c r="AF31" i="11"/>
  <c r="AB31" i="11"/>
  <c r="X31" i="11"/>
  <c r="T31" i="11"/>
  <c r="P31" i="11"/>
  <c r="L31" i="11"/>
  <c r="H31" i="11"/>
  <c r="D31" i="11"/>
  <c r="AJ32" i="11"/>
  <c r="AF32" i="11"/>
  <c r="AB32" i="11"/>
  <c r="X32" i="11"/>
  <c r="T32" i="11"/>
  <c r="P32" i="11"/>
  <c r="L32" i="11"/>
  <c r="H32" i="11"/>
  <c r="D32" i="11"/>
  <c r="T27" i="11"/>
  <c r="AI31" i="11"/>
  <c r="AA31" i="11"/>
  <c r="W31" i="11"/>
  <c r="O31" i="11"/>
  <c r="G31" i="11"/>
  <c r="AI32" i="11"/>
  <c r="AA32" i="11"/>
  <c r="W32" i="11"/>
  <c r="S32" i="11"/>
  <c r="K32" i="11"/>
  <c r="G32" i="11"/>
  <c r="C32" i="11"/>
  <c r="L27" i="11"/>
  <c r="D27" i="11"/>
  <c r="O27" i="11"/>
  <c r="AH31" i="11"/>
  <c r="AD31" i="11"/>
  <c r="Z31" i="11"/>
  <c r="V31" i="11"/>
  <c r="R31" i="11"/>
  <c r="N31" i="11"/>
  <c r="J31" i="11"/>
  <c r="F31" i="11"/>
  <c r="AH32" i="11"/>
  <c r="AD32" i="11"/>
  <c r="Z32" i="11"/>
  <c r="V32" i="11"/>
  <c r="R32" i="11"/>
  <c r="N32" i="11"/>
  <c r="J32" i="11"/>
  <c r="F32" i="11"/>
  <c r="M27" i="11"/>
  <c r="I27" i="11"/>
  <c r="E27" i="11"/>
  <c r="N27" i="11"/>
  <c r="J27" i="11"/>
  <c r="F27" i="11"/>
  <c r="D19" i="15"/>
  <c r="D32" i="15" s="1"/>
  <c r="D35" i="15" s="1"/>
  <c r="D47" i="13"/>
  <c r="D46" i="13"/>
  <c r="D44" i="13"/>
  <c r="D43" i="13"/>
  <c r="D42" i="13"/>
  <c r="D39" i="13"/>
  <c r="D38" i="13"/>
  <c r="D37" i="13"/>
  <c r="D34" i="13"/>
  <c r="D33" i="13"/>
  <c r="D31" i="13"/>
  <c r="D30" i="13"/>
  <c r="D29" i="13"/>
  <c r="D28" i="13"/>
  <c r="D40" i="15" l="1"/>
  <c r="B10" i="15"/>
  <c r="B10" i="14"/>
  <c r="B7" i="14"/>
  <c r="B7" i="15"/>
  <c r="D27" i="13"/>
  <c r="D21" i="13"/>
  <c r="D41" i="15"/>
  <c r="D45" i="13"/>
  <c r="C19" i="6"/>
  <c r="C18" i="6"/>
  <c r="C7" i="6"/>
  <c r="C6" i="6"/>
  <c r="B13" i="6" s="1"/>
  <c r="G3" i="6"/>
  <c r="D46" i="15" l="1"/>
  <c r="A13" i="6"/>
  <c r="D17" i="13" s="1"/>
  <c r="Q7" i="11" s="1"/>
  <c r="B15" i="15"/>
  <c r="B14" i="6"/>
  <c r="A14" i="6"/>
  <c r="D7" i="6"/>
  <c r="D24" i="13"/>
  <c r="D6" i="6"/>
  <c r="D30" i="14" l="1"/>
  <c r="D18" i="6"/>
  <c r="E18" i="6" s="1"/>
  <c r="D17" i="14"/>
  <c r="B14" i="13"/>
  <c r="B13" i="14" s="1"/>
  <c r="D35" i="13"/>
  <c r="D20" i="13" s="1"/>
  <c r="D48" i="13" s="1"/>
  <c r="D29" i="14" l="1"/>
  <c r="D28" i="14" s="1"/>
  <c r="D31" i="14" s="1"/>
  <c r="D16" i="6"/>
  <c r="E16" i="6" l="1"/>
  <c r="D17" i="6"/>
  <c r="E17" i="6" s="1"/>
  <c r="D1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Koren</author>
    <author>Axa</author>
  </authors>
  <commentList>
    <comment ref="C5" authorId="0" shapeId="0" xr:uid="{00000000-0006-0000-0800-000001000000}">
      <text>
        <r>
          <rPr>
            <b/>
            <sz val="8"/>
            <color indexed="81"/>
            <rFont val="Tahoma"/>
            <family val="2"/>
            <charset val="238"/>
          </rPr>
          <t>Vladimir Koren:</t>
        </r>
        <r>
          <rPr>
            <sz val="8"/>
            <color indexed="81"/>
            <rFont val="Tahoma"/>
            <family val="2"/>
            <charset val="238"/>
          </rPr>
          <t xml:space="preserve">
0.česky
1.anglicky</t>
        </r>
      </text>
    </comment>
    <comment ref="A25" authorId="1" shapeId="0" xr:uid="{7143CF19-0348-4D83-83F5-35C3A34E7459}">
      <text>
        <r>
          <rPr>
            <sz val="9"/>
            <color indexed="81"/>
            <rFont val="Tahoma"/>
            <charset val="1"/>
          </rPr>
          <t>select anl_cat.ANL_CODE,
balance_1 = sum(case when ldg.PERIOD &lt;=2018014 and 0=0 then -AMOUNT else 0 end),
balance_2 = sum(case when ldg.PERIOD &lt;=2019012 and 0=0 then -AMOUNT else 0 end),
case when left(anl_cat.ANL_CODE,1) in ('A','B') then 'A' when left(anl_cat.ANL_CODE,1) in ('P','R') then 'P' when left(anl_cat.ANL_CODE,1) in ('V','N') then 'V' else '#' end,
anl_code.NAME, ldg.ACCNT_CODE, acnt.DESCR
from DSF_B_SALFLDG ldg
join DSF_ACNT acnt on acnt.ACNT_CODE = ldg.ACCNT_CODE and acnt.ACNT_TYPE in (0,1,2,3,4)
left join DSF_ACNT_ANL_CAT anl_cat on ldg.ACCNT_CODE = anl_cat.ACNT_CODE and anl_cat.ANL_CAT_ID = '42'
left join DSF_ANL_CODE anl_code on anl_cat.ANL_CODE = anl_code.ANL_CODE and anl_code.ANL_CAT_ID = '42'
group by anl_cat.ANL_CODE,anl_code.NAME, ldg.ACCNT_CODE, acnt.DESCR
order by anl_cat.ANL_CODE, ldg.ACCNT_CODE, acnt.DESCR</t>
        </r>
      </text>
    </comment>
  </commentList>
</comments>
</file>

<file path=xl/sharedStrings.xml><?xml version="1.0" encoding="utf-8"?>
<sst xmlns="http://schemas.openxmlformats.org/spreadsheetml/2006/main" count="1537" uniqueCount="1014">
  <si>
    <t>Dividendy</t>
  </si>
  <si>
    <t>&gt;&gt;run_stat_sest_fill</t>
  </si>
  <si>
    <t>&gt;'vxb</t>
  </si>
  <si>
    <t xml:space="preserve">&gt;'[LASATA SETUP FILE]_x000D_
Date=2004.11.23 09:29:27_x000D_
FileType=@MACRO_BUILDER_x000D_
Version=1_x000D_
Buffer=_x000D_
@filenmSetupfile:Str=_x000D_
@filenmWorkbookSetupFile:Str=run_stat_sest_fill_x000D_
@settngMacroName:Str=run_stat_sest_fill_x000D_
@settngMacroButtonCaption:Str=RUN_x000D_
@settngMacroShortcutKey:Str=_x000D_
@recipeStep_ClearRange_48:Str=P0=A20:J200_x000D_
@recipeStep_RunDataFill_49:Str=P0=A20,P1=stat_sest_x000D_
@recipeStep_RunDataFill_50:Str=P0=F20,P1=stat_sest_1_x000D_
@settngSunVersion:Lng=5_x000D_
</t>
  </si>
  <si>
    <t>Uspořádací účet podrozvahových operací</t>
  </si>
  <si>
    <t>V011</t>
  </si>
  <si>
    <t>Sledované datum</t>
  </si>
  <si>
    <t>Minulé datum</t>
  </si>
  <si>
    <t>Kód rozdílové knihy</t>
  </si>
  <si>
    <t>Název rozdílové knihy</t>
  </si>
  <si>
    <t>A011</t>
  </si>
  <si>
    <t xml:space="preserve">B'0303044303030413030343330303646303036433030343430303635303037343030363130303639303036433030373330303245303035373030363930303634303037343030363830303341303033333030334430303332303033333030333430303332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1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430303330303030443030304130303532303036463030373730303245303034333030364630303735303036453030373430303341303033333030334430303331303030443030304130303532303036463030373730303245303034363030373230303646303036443030334130303333303033443030333130303044FF0012000800C50700000C000000C81700000F1000000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100220001006400010001000100060000000000000000000000E03F000000000000E03F010012000200000055000200080000020E0000000000010000000000050000007D000C000000FF004E1617000200460008021000000000000500FF000000000040010F00FD000A0000000000180001000000BD0012000000010019004006C84019004006C8400200FD000A00000003001A0004000000FD000A00000004001A00070000003E021200B606000000000000000000000000000000001D000F00030000010000000100000000000004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D0000000000030000007D000C000000FF00750A160002004600080210000000000003000E010000000000010F00080210000100000001000E010000000000010F00080210000200000001000E010000000000010F00080210000300000001000E010000000000010F00080210000400000001000E010000000000010F00080210000500000001000E010000000000010F00080210000600000001000E010000000000010F00080210000700000001000E010000000000010F00080210000800000001000E010000000000010F00080210000900000001000E010000000000010F00080210000A00000001000E010000000000010F00080210000B00000001000E010000000000010F00080210000C00000001000E010000000000010F00FD000A0000000000160008000000BE000A0000000100160016000200FD000A000100000016000F000000FD000A000200000016000A000000FD000A0003000000160006000000FD000A000400000016000C000000FD000A000500000016000B000000FD000A0006000000160002000000FD000A0007000000160003000000FD000A0008000000160005000000FD000A000900000016000E000000FD000A000A000000160009000000FD000A000B00000016000D000000FD000A000C0000001600000000003E021200B600000000000000000000000000000000001D000F00030000000000000100000000000000A000040064006400AB0022002000000000000000000000000000000000000000000000000000000000000000000099000200750A0A000000_x000D_
@filenmSetupfile:Str=_x000D_
@filenmWorkbookSetupFile:Str=stat_sest_1_x000D_
@settngFormula:Str=N_x000D_
@settngLock:Str=N_x000D_
@settngShowMessages:Str=Y_x000D_
@settngSunVersion:Lng=5_x000D_
</t>
  </si>
  <si>
    <t>B'23030364630303737303033413030333330303344303033313030304430303041303034333030364630303643303033413030333330303344303033313030304430303041303035333030363530303633303037343030363930303646E8030030303645303034393030364530303634303036353030373830303341303033323030334430303331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4333030343130303246303034453030343430303241303034313030333430303246303033383030374230303435303037383030373430303732303036313030363330303734303035343030373930303730303036353030374430303330303030443030304130303532303036463030373730303341303033333030334430303331303030443030304130303433303036463030364330303341303033333030334430303335303030443030304130303533303036353030363330303734303036393030364630303645303034393030364530303634303036353030373830303341303033323030334430303331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0A000041424378787878787878E8030030303044303030413030343630303639303036353030364330303634303035323030363530303636303032453030343930303734303036353030364430303245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13030304430303041303035323030364630303737303033413030333330303344303033313030304430303041303034333030364630303643303033413030333330303344303033323030304430303041303035333030363530303633303037343030363930303646303036453030343930303645303036343030363530303738303033413030333230303344303033313030304430303041303034363030363930303643303037343030363530303732303034333030364630303643303034393030364530303634303036353030373830303341303033323030334430303331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1303030443030304130303532303036463030373730303341E80300303036313030373230303734303030443030304130303436303036393030364330303734303036353030373230303433303036463030364330303245303034333030364630303735303036453030373430303341303033323030334430303332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2453030343930303734303036353030364430303341303033383030334430303533303037343030363130303732303037343030304430303041303034363030363930303643303037343030363530303732303034333030364630303643303032453030343930303734303036353030364430303245303034393030364530303634303036353030373830303341303033323030334430303331303030443030304130303433303036463030364330303245303034333030364630303735303036453030373430303341303033333030334430303331303030443030304130303433303036463030364330303245303034363030373230303646303036443030334130303333303033443030333230303044303030413030343330303646303036433030324530303534303036463030334130303333303033443030333230303044303030413030343430303631303037343030363130303632303036313030373330303635303034333030364630303634303036353030334130303338303033443030323430303433303032343030333130303044303030413030343930303734303036353030364430303245303034333030364630303735303036453030373430303341303033323030334430303333303030443030304130303245303034393030373430303635303036443030324530303439303036453030363430303635303037383030334130303332303033443030333130303044303030413030324530303439303037343030363530303644303032453030343330303646303036343030363530303341303033383030334430303246303034433030343130303246303034433030363430303637303030443030304130303245303034393030373430303635303036443030324530303536303036313030364330303735303036353030333130303341303033383030334430303433303030443030304130303245303034393030373430303635303036443030324530303536303036313030364330303735303036353200004142437878787878787878787878787878787878787878787878787878787878787878787878787878787878787878787878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5303030443030304130303532303036463030373730303444303036313030373830303341303033333030334430303331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2303033333030333430303332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2303033333030333430303332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3413030333330303344303033323030333330303334303033323030304430303041303034333030364630303643303034343030363530303734303036313030363930303643303037333030324530303439303036453030363430303635303037383030334130303332303033443030333430303044E8030030303331303032393030334430303232303034323030323230303230303032303030353430303638303036353030364530303044303030413030353230303635303037333030373530303643303037343030323030303344303032303030323230303431303032323030304430303041303034353030364530303634303032303030343930303636303030443030304130303439303036363030323030303443303036353030363630303734303032383030374230303246303034433030343130303246303034333030343130303246303034313030343330303334303037443030324330303331303032393030334430303232303035303030323230303230303034463030353230303230303034433030363530303636303037343030323830303742303032463030344330303431303032463030343330303431303032463030343130303433303033343030374430303243303033313030323930303344303032323030353230303232303032303030323030303534303036383030363530303645303030443030304130303532303036353030373330303735303036433030373430303230303033443030323030303232303035303030323230303044303030413030343530303645303036343030323030303439303036363030304430303041303034393030363630303230303034433030363530303636303037343030323830303742303032463030344330303431303032463030343330303431303032463030343130303433303033343030374430303243303033313030323930303344303032323030353630303232303032303030353430303638303036353030364530303044303030413030353230303635303037333030373530303643303037343030323030303344303032303030323230303536303032323030304430303041303034353030364530303634303032303030343930303636303030443030304130303430303034353030344530303434303030443030304130303532303036463030373730303341303033333030334430303331303030443030304130303433303036463030364330303341303033333030334430303334303030443030304130303533303036353030363330303734303036393030364630303645303034393030364530303634303036353030373830303341303033323030334430303331303030443030304130303436303036393030364330303734303036353030373230303433303036463030364330303439303036453030363430303635303037383030334130303332303033443030333030303044303030413030343630303639303036353030364330303634303035323030363530303636303032453030343930303734E80300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3030364330303734303036353030373230303433303036463030364330303341303033383030334430303533303037343C005710E80300303033333030334430303331303030443030304130303433303036463030364330303245303034363030373230303646303036443030334130303333303033443030333330303044303030413030343330303646303036433030324530303534303036463030334130303333303033443645303036343030304430303041E803003030333330303344303033313030304430303041303034333030364630303643303033413030333330303344303033333030304430303041303035333030363530303633303037343030363930303646303036453030343930303645303036343030363530303738303033413030333230303344303033313030304430303041303034363030363930303643303037343030363530303732303034333030364630303643303034393030364530303634303036353030373830303341303033323030334430303332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4303030353330303534303034313030353230303534303030443030304130303534303037393030373030303230303037303030364630303643303036463030374130303642303037393030374230303436303036443030373430303744303033443030333830303742303034343030363530303636303035363030363130303643303037443030334430303742303034363030364630303732303036443030373530303643303036313030374430303344303035323030363530303733303037353030364330303734303032303030334430303230303032323030323330303232303030443030304130303439303036363030323030303443303036353030363630303734303032383030374230303246303034433030343130303246303034333030343130303246303034313030343330303334303037443030324330303331303032393030334430303232303034313030323230303230303034463030353230303230303034433030363530303636303037343030323830303742303032463030344330303431303032463030343330303431303032463030343130303433303033343030374430303243E80300303030413030343330303646303036433030343430303635303037343030363130303639303036433030373330303245303035373030363930303634303037343030363830303341303033333030334430303332303033333030333430303332303030443030304130303433303036463030364330303434303036353030373430303631303036393030364330303733303032453030343930303645303036343030363530303738303033413030333230303344303033353</t>
  </si>
  <si>
    <t>B'[LASATA SETUP FILE]_x000D_
Date=2004.11.23 09:26:59_x000D_
FileType=XLB Data Fill_x000D_
Version=1_x000D_
Buffer=_x000D_
@systemDatabase:Str=$C$1_x000D_
@systemTable:Str=LA_x000D_
@filterFrom_/LA/Ldg:Str=C_x000D_
@filterFrom_/LA/AccCde:Str=0_x000D_
@filterTo_/LA/AccCde:Str=z_x000D_
@filterFrom_/LA/Prd:Str=BA  +0_x000D_
@outputField_/LA/CA/AC4{ExtractType}0:Str=_x000D_
@outputField_/LA/CA/ND*A4/8{ExtractType}0:Str=_x000D_
@outputField_/LA/BseAmt{ExtractType}1:Str=_x000D_
@outputField_Typ polozky{Fmt}=8{DefVal}={Formula}=Result = "#"_x000D_
If Left({/LA/CA/AC4},1)="A" OR Left({/LA/CA/AC4},1)="B"  Then_x000D_
Result = "A"_x000D_
End If_x000D_
If Left({/LA/CA/AC4},1)="P" OR Left({/LA/CA/AC4},1)="R"  Then_x000D_
Result = "P"_x000D_
End If_x000D_
If Left({/LA/CA/AC4},1)="V" Then_x000D_
Result = "V"_x000D_
End If:Str=_x000D_
@formatType:Lng=-4142_x000D_
@formatNumber:Int=1_x000D_
@formatPattern:Int=1_x000D_
@formatFont:Int=1_x000D_
@formatWidth:Int=1_x000D_
@formatAlignment:Int=1_x000D_
@formatBorder:Int=1_x000D_
@settngDirection:Str=D_x000D_
@settngOutputHeaders:Int=1_x000D_
@settngOutputCaptions:Int=1_x000D_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0000001F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01000000000000000000000000000000000000000000000000000000000000003083203136D1C401FEFFFFFF000000000000000057006F0072006B0062006F006F006B0000000000000000000000000000000000000000000000000000000000000000000000000000000000000000000000000012000201FFFFFFFFFFFFFFFFFFFFFFFF00000000000000000000000000000000000000000000000000000000000000000000000007000000DA380000000000000000000000000000000000000000000000000000000000000000000000000000000000000000000000000000000000000000000000000000000000000000000000000000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3333030304430303041303034343030363130303734303036313030363230303631303037333030363530303433303036463030363430303635303033413030333830303344303032343030343330303234303033313030304430303041303034393030373430303635303036443030324530303433303036463030373530303645303037343030334130303332303033443030333330303044303030413030324530303439303037343030363530303644303032453030343930303645303036343030363530303738303033413030333230303344303033313030304430303041303032453030343930303734303036353030364430303245303034333030364630303634303036353030334130303338303033443030324630303443303034313030324630303443303036343030363730303044303030413030324530303439303037343030363530303644303032453030353630303631303036433030373530303635303033313030334130303338303033443030343330303044303030413030324530303439303037343030363530303644303032453030353630303631303036433030373530303635303033323030334130303338303033443030304430303041303032453030343930303734303036353030364430303245303034393030364530303634303036353030373830303341303033323030334430303332303030443030304130303245303034393030373430303635303036443030324530303433303036463030363430303635303033413030333830303344303032463030344330303431303032463030343130303633303036333030343330303634303036353030304430303041303032453030343930303734303036353030364430303245303035363030363130303643303037353030363530303331303033413030333830303344303033303030304430303041303032453030343930303734303036353030364430303245303035363030363130303643303037353030363530303332303033413030333830303344303037413030304430303041303032453030343930303734303036353030364430303245303034393030364530303634303036353030373830303341303033323030334430303333303030443030304130303245303034393030373430303635303036443030324530303433303036463030363430303635303033413030333830303344E8030030303332303033413030333830303344303030443030304130303245303034393030373430303635303036443030324530303439303036453030363430303635303037383030334130303332303033443030333230303044303030413030324530303439303037343030363530303644303032453030343330303646303036343030363530303341303033383030334430303246303034433030343130303246303034313030363330303633303034333030363430303635303030443030304130303245303034393030373430303635303036443030324530303536303036313030364330303735303036353030333130303341303033383030334430303330303030443030304130303245303034393030373430303635303036443030324530303536303036313030364330303735303036353030333230303341303033383030334430303741303030443030304130303245303034393030373430303635303036443030324530303439303036453030363430303635303037383030334130303332303033443030333330303044303030413030324530303439303037343030363530303644303032453030343330303646303036343030363530303341303033383030334430303246303034433030343130303246303035303030373230303634303030443030304130303245303034393030373430303635303036443030324530303536303036313030364330303735303036353030333130303341303033383030334430303331303033393030333730303330303033303030333030303331303030443030304130303245303034393030373430303635303036443030324530303536303036313030364330303735303036353030333230303341303033383030334430303234303036333030323430303333303030443030304130303436303036393030364330303734303036353030373230303433303036463030364330303245303034393030373430303635303036443030334130303338303033443030343530303645303036343030304430303041303034363030363930303643303037343030363530303732303034333030364630303643303032453030343930303734303036353030364430303341303033383030334430303533303037343030363130303732303037343030304430303041303034363030363930303643303037343030363530303732303034333030364630303643303032453030343930303734303036353030364430303245303034393030364530303634303036353030373830303341303033323030334430303332303030443030304130303433303036463030364330303245303034333030364630303735303036453030373430303341A80000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00235259510180000000000010058022200020000000E000200010031001D00C8000000FF7F90010000000080000D004D532053616E7320536572696631001500DC000000FF7FBC020000000080000500417269616C31001500DC000200FF7F90010000000080000500417269616C31001500DC000200FF7FBC020000000080000500417269616C31001500DC000000FF7F90010000000080000500417269616C31001500DC000000FF7F90010000000000000500417269616C31001D00C8000000FF7F90010000000000000D004D532053616E7320536572696631001D00C8000000FF7F900100000000EE000D004D532053616E732053657269661E043700050019000123002C002300230030005C00200022004B000D0122003B005C002D0023002C002300230030005C00200022004B000D0122001E04410006001E000123002C002300230030005C00200022004B000D0122003B005B005200650064005D005C002D0023002C002300230030005C00200022004B000D0122001E04430007001F000123002C002300230030002E00300030005C00200022004B000D0122003B005C002D0023002C002300230030002E00300030005C00200022004B000D0122001E044D00080024000123002C002300230030002E00300030005C00200022004B000D0122003B005B005200650064005D005C002D0023002C002300230030002E00300030005C00200022004B000D0122001E0463002A002F00012A0020005F002D0023002C002300230030005C00200022004B000D0122003B002A0020005C002D0023002C002300230030005C00200022004B000D0122003B002A0020005F002D0022002D0022005C00200022004B000D0122003B0040001E041E0029001900002A20232C2323303B2A205C2D232C2323303B2A20222D223B401E0473002C003700012A0020005F002D0023002C002300230030002E00300030005C00200022004B000D0122003B002A0020005C002D0023002C002300230030002E00300030005C00200022004B000D0122003B002A0020005F002D0022002D0022003F003F005C00200022004B000D0122003B0040001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000140001002B00F5FF200000F80000000000000000C020E000140001002900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00014000000000001002000004000000000000000048920E0001400080000000100200000DC0000000000000000C020E0001400070000000100200000DC0000000000000000C020E0001400080031000100200000DC0000000000000000C02093020400108003FF93020400118006FF93020400128004FF93020400138007FF93020400008000FF93020400148005FF85001000FE3300000000080044657369676E657285000F00B2350000000007006F5363726970748C0004000100A401FC00CC1B10000000100000000000000F0000414243787878787878787878787878E803003030324630303443303034313030324630303530303037323030363430303044303030413030324530303439303037343030363530303644303032453030353630303631303036433030373530303635303033313030334130303338303033443030333130303339303033373030333030303330303033303030333130303044303030413030324530303439303037343030363530303644303032453030353630303631303036433030373530303635303033323030334130303338303033443030323430303633303032343030333230303044303030413030343630303639303036433030373430303635303037323030343330303646303036433030324530303439303037343030363530303644303033413030333830303344303034353030364530303634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5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33030343130303246303034313030343330303334303037423030343530303738303037343030373230303631303036333030373430303534303037393030373030303635303037443030333030303044303030413030353</t>
  </si>
  <si>
    <t>B'[LASATA SETUP FILE]_x000D_
Date=2004.11.23 09:25:57_x000D_
FileType=XLB Data Fill_x000D_
Version=1_x000D_
Buffer=_x000D_
@systemDatabase:Str=$C$1_x000D_
@systemTable:Str=LA_x000D_
@filterFrom_/LA/Ldg:Str=A_x000D_
@filterFrom_/LA/AccCde:Str=0_x000D_
@filterTo_/LA/AccCde:Str=z_x000D_
@filterFrom_/LA/Prd:Str=BA  +0_x000D_
@outputField_/LA/CA/AC4{ExtractType}0:Str=_x000D_
@outputField_/LA/CA/ND*A4/8{ExtractType}0:Str=_x000D_
@outputField_/LA/BseAmt{ExtractType}1:Str=_x000D_
@outputField_Typ polozky{Fmt}=8{DefVal}={Formula}=Result = "#"_x000D_
If Left({/LA/CA/AC4},1)="A" OR Left({/LA/CA/AC4},1)="B"  Then_x000D_
Result = "A"_x000D_
End If_x000D_
If Left({/LA/CA/AC4},1)="P" OR Left({/LA/CA/AC4},1)="R"  Then_x000D_
Result = "P"_x000D_
End If_x000D_
If Left({/LA/CA/AC4},1)="V" Then_x000D_
Result = "V"_x000D_
End If:Str=_x000D_
@formatType:Lng=-4142_x000D_
@formatNumber:Int=1_x000D_
@formatPattern:Int=1_x000D_
@formatFont:Int=1_x000D_
@formatWidth:Int=1_x000D_
@formatAlignment:Int=1_x000D_
@formatBorder:Int=1_x000D_
@settngDirection:Str=D_x000D_
@settngOutputHeaders:Int=1_x000D_
@settngOutputCaptions:Int=1_x000D_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0000001F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E06CC8C0B5AEC301FEFFFFFF000000000000000057006F0072006B0062006F006F006B0000000000000000000000000000000000000000000000000000000000000000000000000000000000000000000000000012000201FFFFFFFFFFFFFFFFFFFFFFFF00000000000000000000000000000000000000000000000000000000000000000000000007000000DA380000000000000000000000000000000000000000000000000000000000000000000000000000000000000000000000000000000000000000000000000000000000000000000000000000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303036433030373430303635303037323030343330303646303036433030334130303338303033443030353330303734E8030030303332303033413030333830303344303030443030304130303245303034393030373430303635303036443030324530303439303036453030363430303635303037383030334130303332303033443030333230303044303030413030324530303439303037343030363530303644303032453030343330303646303036343030363530303341303033383030334430303246303034433030343130303246303034313030363330303633303034333030363430303635303030443030304130303245303034393030373430303635303036443030324530303536303036313030364330303735303036353030333130303341303033383030334430303330303030443030304130303245303034393030373430303635303036443030324530303536303036313030364330303735303036353030333230303341303033383030334430303741303030443030304130303245303034393030373430303635303036443030324530303439303036453030363430303635303037383030334130303332303033443030333330303044303030413030324530303439303037343030363530303644303032453030343330303646303036343030363530303341303033383030334430303246303034433030343130303246303035303030373230303634303030443030304130303245303034393030373430303635303036443030324530303536303036313030364330303735303036353030333130303341303033383030334430303331303033393030333730303330303033303030333030303331303030443030304130303245303034393030373430303635303036443030324530303536303036313030364330303735303036353030333230303341303033383030334430303234303036333030323430303333303030443030304130303436303036393030364330303734303036353030373230303433303036463030364330303245303034393030373430303635303036443030334130303338303033443030343530303645303036343030304430303041303034363030363930303643303037343030363530303732303034333030364630303643303032453030343930303734303036353030364430303341303033383030334430303533303037343030363130303732303037343030304430303041303034363030363930303643303037343030363530303732303034333030364630303643303032453030343930303734303036353030364430303245303034393030364530303634303036353030373830303341303033323030334430303332303030443030304130303433303036463030364330303245303034333030364630303735303036453030373430303341A80000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C8373606180000000000010058022200020000000E000200010031001D00C8000000FF7F90010000000080000D004D532053616E7320536572696631001500DC000000FF7FBC020000000080000500417269616C31001500DC000200FF7F90010000000080000500417269616C31001500DC000200FF7FBC020000000080000500417269616C31001500DC000000FF7F90010000000080000500417269616C31001500DC000000FF7F90010000000000000500417269616C31001D00C8000000FF7F90010000000000000D004D532053616E7320536572696631001D00C8000000FF7F900100000000EE000D004D532053616E732053657269661E043700050019000123002C002300230030005C00200022004B000D0122003B005C002D0023002C002300230030005C00200022004B000D0122001E04410006001E000123002C002300230030005C00200022004B000D0122003B005B005200650064005D005C002D0023002C002300230030005C00200022004B000D0122001E04430007001F000123002C002300230030002E00300030005C00200022004B000D0122003B005C002D0023002C002300230030002E00300030005C00200022004B000D0122001E044D00080024000123002C002300230030002E00300030005C00200022004B000D0122003B005B005200650064005D005C002D0023002C002300230030002E00300030005C00200022004B000D0122001E0463002A002F00012A0020005F002D0023002C002300230030005C00200022004B000D0122003B002A0020005C002D0023002C002300230030005C00200022004B000D0122003B002A0020005F002D0022002D0022005C00200022004B000D0122003B0040001E041E0029001900002A20232C2323303B2A205C2D232C2323303B2A20222D223B401E0473002C003700012A0020005F002D0023002C002300230030002E00300030005C00200022004B000D0122003B002A0020005C002D0023002C002300230030002E00300030005C00200022004B000D0122003B002A0020005F002D0022002D0022003F003F005C00200022004B000D0122003B0040001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000140001002B00F5FF200000F80000000000000000C020E000140001002900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00014000000000001002000004000000000000000048920E0001400080000000100200000DC0000000000000000C020E0001400070000000100200000DC0000000000000000C020E0001400080031000100200000DC0000000000000000C02093020400108003FF93020400118006FF93020400128004FF93020400138007FF93020400008000FF93020400148005FF85001000FE3300000000080044657369676E657285000F00B2350000000007006F5363726970748C00040001002A00FC00CC1B10000000100000000000000F0000414243787878787878787878787878E803003030324630303443303034313030324630303530303037323030363430303044303030413030324530303439303037343030363530303644303032453030353630303631303036433030373530303635303033313030334130303338303033443030333130303339303033373030333030303330303033303030333130303044303030413030324530303439303037343030363530303644303032453030353630303631303036433030373530303635303033323030334130303338303033443030323430303633303032343030333230303044303030413030343630303639303036433030373430303635303037323030343330303646303036433030324530303439303037343030363530303644303033413030333830303344303034353030364530303634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5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33030343130303246303034313030343330303334303037423030343530303738303037343030373230303631303036333030373430303534303037393030373030303635303037443030333030303044303030413030353</t>
  </si>
  <si>
    <t>A017</t>
  </si>
  <si>
    <t>A029</t>
  </si>
  <si>
    <t>V004</t>
  </si>
  <si>
    <t>V007</t>
  </si>
  <si>
    <t>V008</t>
  </si>
  <si>
    <t>V010</t>
  </si>
  <si>
    <t>V002</t>
  </si>
  <si>
    <t>V005</t>
  </si>
  <si>
    <t>V009</t>
  </si>
  <si>
    <t>A019</t>
  </si>
  <si>
    <t>A027</t>
  </si>
  <si>
    <t>V015</t>
  </si>
  <si>
    <t>V026</t>
  </si>
  <si>
    <t>V027</t>
  </si>
  <si>
    <t>V024</t>
  </si>
  <si>
    <t>V013</t>
  </si>
  <si>
    <t>A009</t>
  </si>
  <si>
    <t>P060</t>
  </si>
  <si>
    <t>A013</t>
  </si>
  <si>
    <t>Minulé období</t>
  </si>
  <si>
    <t>Sledované období</t>
  </si>
  <si>
    <t>1. Pokladní hotovost a vklady u centrálních bank</t>
  </si>
  <si>
    <t>a)</t>
  </si>
  <si>
    <t>pokladní hotovost</t>
  </si>
  <si>
    <t>b)</t>
  </si>
  <si>
    <t>vklady u centrálních bank</t>
  </si>
  <si>
    <t>vydané vládními institucemi</t>
  </si>
  <si>
    <t>3. Pohledávky za bankami a družstevními záložnami</t>
  </si>
  <si>
    <t>splatné na požádání</t>
  </si>
  <si>
    <t>ostatní pohledávky</t>
  </si>
  <si>
    <t>5. Dluhové cenné papíry</t>
  </si>
  <si>
    <t>vydané ostatními osobami</t>
  </si>
  <si>
    <t>určené k obchodování a prodeji</t>
  </si>
  <si>
    <t>akcie</t>
  </si>
  <si>
    <t>podílové listy a ostatní podíly</t>
  </si>
  <si>
    <t>7. Účasti s podstatným vlivem</t>
  </si>
  <si>
    <t>v bankách</t>
  </si>
  <si>
    <t>v ostatních subjektech</t>
  </si>
  <si>
    <t>8. Účasti s rozhodujícím vlivem</t>
  </si>
  <si>
    <t>goodwill</t>
  </si>
  <si>
    <t>c)</t>
  </si>
  <si>
    <t>ostatní dlouhodobý nehmotný majetek</t>
  </si>
  <si>
    <t>d)</t>
  </si>
  <si>
    <t>pořízení majetku a poskytnuté zálohy</t>
  </si>
  <si>
    <t>pozemky a budovy pro provozní činnost</t>
  </si>
  <si>
    <t>ostatní hmotný majetek</t>
  </si>
  <si>
    <t>pozemky a budovy pro neprovozní činnost</t>
  </si>
  <si>
    <t>11. Ostatní aktiva</t>
  </si>
  <si>
    <t>ostatní pokladní hodnoty</t>
  </si>
  <si>
    <t>pohledávky za státním rozpočtem - státní příspěvek</t>
  </si>
  <si>
    <t>pohledávky za státním rozpočtem - daňové pohledávky</t>
  </si>
  <si>
    <t>pohledávky z obchodování s cennými papíry</t>
  </si>
  <si>
    <t>zásoby</t>
  </si>
  <si>
    <t>dohadné účty aktivní</t>
  </si>
  <si>
    <t>13. Náklady a příjmy příštích období</t>
  </si>
  <si>
    <t>náklady příštích období</t>
  </si>
  <si>
    <t>příjmy příštích období</t>
  </si>
  <si>
    <t>ostatní závazky</t>
  </si>
  <si>
    <t>2. Závazky vůči nebankovním subjektům</t>
  </si>
  <si>
    <t>3. Závazky z dluhových cenných papírů</t>
  </si>
  <si>
    <t>emitované dluhové cenné papíry</t>
  </si>
  <si>
    <t>ostatní závazky z dluhových cenných papírů</t>
  </si>
  <si>
    <t>4. Ostatní pasiva</t>
  </si>
  <si>
    <t>závazky z obchodních vztahů</t>
  </si>
  <si>
    <t>závazky vůči zaměstnancům</t>
  </si>
  <si>
    <t>závazky vůči státnímu rozpočtu - státní příspěvek</t>
  </si>
  <si>
    <t>závazky vůči státnímu rozpočtu - daňové závazky</t>
  </si>
  <si>
    <t>závazky z obchodování s cennými papíry</t>
  </si>
  <si>
    <t>dohadné účty pasivní a ostatní pasiva</t>
  </si>
  <si>
    <t>prostředky účastníků penzijního připojištění</t>
  </si>
  <si>
    <t>prostředky pro výplatu penzí</t>
  </si>
  <si>
    <t>výnosy z příspěvků účastníků</t>
  </si>
  <si>
    <t>nepřiřazené příspěvky účastníků penzijního připojištění</t>
  </si>
  <si>
    <t>5. Výnosy a výdaje příštích období</t>
  </si>
  <si>
    <t>výnosy příštích období</t>
  </si>
  <si>
    <t>výdaje příštích období</t>
  </si>
  <si>
    <t>6. Rezervy</t>
  </si>
  <si>
    <t>rezervy na daně</t>
  </si>
  <si>
    <t>7. Podřízené závazky</t>
  </si>
  <si>
    <t>8. Základní kapitál</t>
  </si>
  <si>
    <t>splacený základní kapitál</t>
  </si>
  <si>
    <t>vlastní akcie</t>
  </si>
  <si>
    <t>povinné rezervní fondy a rizikové fondy</t>
  </si>
  <si>
    <t>ostatní rezervní fondy</t>
  </si>
  <si>
    <t>ostatní fondy ze zisku</t>
  </si>
  <si>
    <t>11. Rezervní fond na nové ocenění</t>
  </si>
  <si>
    <t>12. Kapitálové fondy</t>
  </si>
  <si>
    <t>kapitálové vklady akcionáře</t>
  </si>
  <si>
    <t>ostatní kapitálové fondy</t>
  </si>
  <si>
    <t>13. Oceňovací rozdíly</t>
  </si>
  <si>
    <t>oceňovací rozdíly z majetku a závazků</t>
  </si>
  <si>
    <t>rozdíly z přecenění</t>
  </si>
  <si>
    <t>kurzové rozdíly</t>
  </si>
  <si>
    <t>oceňovací rozdíly ze zajišťovacích derivátů</t>
  </si>
  <si>
    <t>oceňovací rozdíly z přepočtu účastí</t>
  </si>
  <si>
    <t>14. Nerozdělený zisk nebo neuhrazená ztráta z předchozích období</t>
  </si>
  <si>
    <t>neuhrazená ztráta z předchozích období</t>
  </si>
  <si>
    <t>hospodářský výsledek ve schvalovacím řízení</t>
  </si>
  <si>
    <t>úroky z dluhových cenných papírů</t>
  </si>
  <si>
    <t>úroky z vkladů a běžných účtů</t>
  </si>
  <si>
    <t>výnosy z ostatních aktiv</t>
  </si>
  <si>
    <t>náklady na úroky z dluhových cenných papírů</t>
  </si>
  <si>
    <t>náklady na ostatní pasiva</t>
  </si>
  <si>
    <t>výnosy z účastí s podstatným vlivem</t>
  </si>
  <si>
    <t>výnosy z účastí s rozhodujícím vlivem</t>
  </si>
  <si>
    <t>ostatní výnosy z akcií a podílů</t>
  </si>
  <si>
    <t>související s péčí o bezpečnost a správu cenných papírů</t>
  </si>
  <si>
    <t>související s prodejem nebo jiným úbytkem cenných papírů</t>
  </si>
  <si>
    <t>provize za zprostředkovatelskou činnost</t>
  </si>
  <si>
    <t>ostatní náklady na poplatky a provize</t>
  </si>
  <si>
    <t>z operací s cennými papíry určenými k obchodování a prodeji</t>
  </si>
  <si>
    <t>ze zajišťovacích akciových a měnových derivátů</t>
  </si>
  <si>
    <t>náklady na zaměstnance</t>
  </si>
  <si>
    <t>mzdy a odměny zaměstnancům a statutárním orgánům</t>
  </si>
  <si>
    <t>sociální a zdravotní pojištění</t>
  </si>
  <si>
    <t>ostatní sociální náklady</t>
  </si>
  <si>
    <t>ostatní správní náklady</t>
  </si>
  <si>
    <t>administrativní náklady včetně spotřeby, nákupů materiálu, energie a služeb</t>
  </si>
  <si>
    <t>obchodní náklady</t>
  </si>
  <si>
    <t>v tom: z nefinančních umístění prostředků účastníků</t>
  </si>
  <si>
    <t>rozpuštění rezerv k dlouhodobému hmotnému majetku</t>
  </si>
  <si>
    <t>rozpuštění opravných položek k dlouhodobému hmotnému majetku</t>
  </si>
  <si>
    <t>rozpuštění rezerv a opravných položek k dlouhodobému nehmotnému majetku</t>
  </si>
  <si>
    <t>odpisy hmotného majetku</t>
  </si>
  <si>
    <t>tvorba a použití rezerv k hmotnému majetku</t>
  </si>
  <si>
    <t>tvorba a použití opravných položek k hmotnému majetku</t>
  </si>
  <si>
    <t>odpisy nehmotného majetku</t>
  </si>
  <si>
    <t>rozpuštění rezerv k pohledávkám a zárukám</t>
  </si>
  <si>
    <t>rozpuštění opravných položek k pohledávkám a zárukám</t>
  </si>
  <si>
    <t>zisky z postoupení pohledávek a pohledávek ze záruk</t>
  </si>
  <si>
    <t>tvorba a použití rezerv k pohledávkám a zárukám</t>
  </si>
  <si>
    <t>tvorba a použití opravných položek k pohledávkám a zárukám</t>
  </si>
  <si>
    <t>ztráty z převodu pohledávek a záruk</t>
  </si>
  <si>
    <t>tvorba a použití opravných položek k účastem s rozhodujícím a podstatným vlivem</t>
  </si>
  <si>
    <t>A016</t>
  </si>
  <si>
    <t>A030</t>
  </si>
  <si>
    <t>A012</t>
  </si>
  <si>
    <t>P A S I V A</t>
  </si>
  <si>
    <t>&gt;&gt;stat_sest</t>
  </si>
  <si>
    <t>&gt;'vdb</t>
  </si>
  <si>
    <t>Aktiva celkem</t>
  </si>
  <si>
    <t>datasheet</t>
  </si>
  <si>
    <t>výkazy</t>
  </si>
  <si>
    <t>Pasiva celkem</t>
  </si>
  <si>
    <t>Rozdíl - neanalyzováno</t>
  </si>
  <si>
    <t>Výsledovka celkem</t>
  </si>
  <si>
    <t>Kód databáze</t>
  </si>
  <si>
    <t>radek</t>
  </si>
  <si>
    <t>popis_cz</t>
  </si>
  <si>
    <t>popis_en</t>
  </si>
  <si>
    <t>Cash in hand</t>
  </si>
  <si>
    <t>Balances with central banks</t>
  </si>
  <si>
    <t>státní cenné papíry</t>
  </si>
  <si>
    <t>State treasury bills and similar securities issued by the state</t>
  </si>
  <si>
    <t>ostatní cenné papíry</t>
  </si>
  <si>
    <t>Other treasury bills</t>
  </si>
  <si>
    <t>Repayable on demand</t>
  </si>
  <si>
    <t>zůstatky běžných účtů u bank</t>
  </si>
  <si>
    <t>current acounts balance</t>
  </si>
  <si>
    <t>termínované vklady do 7 dnů</t>
  </si>
  <si>
    <t>deposits to 7 days</t>
  </si>
  <si>
    <t>Other receivables</t>
  </si>
  <si>
    <t>termínované vklady nad 7 dnů</t>
  </si>
  <si>
    <t>deposits over 7 days</t>
  </si>
  <si>
    <t>Issued by government</t>
  </si>
  <si>
    <t>Issued by other entities</t>
  </si>
  <si>
    <t>Available for traiding and sale</t>
  </si>
  <si>
    <t>Shares</t>
  </si>
  <si>
    <t>Other securities</t>
  </si>
  <si>
    <t>In banks</t>
  </si>
  <si>
    <t>In other entities</t>
  </si>
  <si>
    <t>zřizovací výdaje</t>
  </si>
  <si>
    <t>Establishment costs</t>
  </si>
  <si>
    <t>Goodwill</t>
  </si>
  <si>
    <t>Other intangible assets</t>
  </si>
  <si>
    <t>Purchase of intangible assets and payments in advance</t>
  </si>
  <si>
    <t>Land and buildings for the subject of enterprise</t>
  </si>
  <si>
    <t>Other tangible fixed assets</t>
  </si>
  <si>
    <t>provozní hmotný majetek (mimo budovy a pozemky)</t>
  </si>
  <si>
    <t>Operational tangible assets</t>
  </si>
  <si>
    <t>pořízení provozního hmotného majetku a poskytnuté zálohy</t>
  </si>
  <si>
    <t xml:space="preserve">Purchase of operational tangible assets </t>
  </si>
  <si>
    <t>Non-operational land and buildings</t>
  </si>
  <si>
    <t>neprovozní hmotný majetek (mimo budovy a pozemky)</t>
  </si>
  <si>
    <t>Non-operational tangible assets</t>
  </si>
  <si>
    <t>pořízení neprovozního hmotného majetku a poskytnuté</t>
  </si>
  <si>
    <t>Purchase of non-operational tangible assets</t>
  </si>
  <si>
    <t>Other cash in hand</t>
  </si>
  <si>
    <t>pohledávky z obchodních vztahů a za zaměstnanci</t>
  </si>
  <si>
    <t>Trade receivables</t>
  </si>
  <si>
    <t>Claims on state budget - state subsidies</t>
  </si>
  <si>
    <t>Claims on state budget - tax claims</t>
  </si>
  <si>
    <t>Receivables from traded shares and other securities</t>
  </si>
  <si>
    <t>Inventory</t>
  </si>
  <si>
    <t>Estimated receivables</t>
  </si>
  <si>
    <t>Prepayments</t>
  </si>
  <si>
    <t>Accured income</t>
  </si>
  <si>
    <t>AKTIVA CELKEM</t>
  </si>
  <si>
    <t>TOTAL ASSETS</t>
  </si>
  <si>
    <t>Other payables</t>
  </si>
  <si>
    <t>Debentures and bonds issued</t>
  </si>
  <si>
    <t>Other liabilities from debentures and bonds</t>
  </si>
  <si>
    <t>Trade payables</t>
  </si>
  <si>
    <t>Payables to employees</t>
  </si>
  <si>
    <t>závazky ze sociálního zabezpečení</t>
  </si>
  <si>
    <t>Payables to social security</t>
  </si>
  <si>
    <t>Tax liabilities - state subsidies</t>
  </si>
  <si>
    <t>Tax liabilities - tax claims</t>
  </si>
  <si>
    <t>Payables from traded shares and other securities</t>
  </si>
  <si>
    <t>Estimated payables</t>
  </si>
  <si>
    <t>Funds of participants of pension insurance</t>
  </si>
  <si>
    <t>prostředky účastníků a státní příspěvky</t>
  </si>
  <si>
    <t>Funds of participants and state contributions</t>
  </si>
  <si>
    <t>Funds for pension benefits</t>
  </si>
  <si>
    <t>Profit allocated to participants</t>
  </si>
  <si>
    <t>Unmatched participants' contributions</t>
  </si>
  <si>
    <t>závazky z přiznaných nevyplacených dávek jednorázových plnění</t>
  </si>
  <si>
    <t>Payables from granted unpaid benefits</t>
  </si>
  <si>
    <t>Deferred revenues</t>
  </si>
  <si>
    <t>Accrued expenses</t>
  </si>
  <si>
    <t>rezervy na důchody a podobné závazky</t>
  </si>
  <si>
    <t>Provisions for pensions and similar benefits</t>
  </si>
  <si>
    <t>rezerva na závazky vyplývající ze smluv o penzijním připojištění</t>
  </si>
  <si>
    <t>Provision for pensions</t>
  </si>
  <si>
    <t>Income tax provisions</t>
  </si>
  <si>
    <t>Other provisions</t>
  </si>
  <si>
    <t>incl. Registered capital paid in</t>
  </si>
  <si>
    <t>Own shares</t>
  </si>
  <si>
    <t>Statutory reserves</t>
  </si>
  <si>
    <t>Other reserves</t>
  </si>
  <si>
    <t>Other reserves from retained earnings</t>
  </si>
  <si>
    <t>v tom: rizikový fond</t>
  </si>
  <si>
    <t>incl: Reserves on general risks</t>
  </si>
  <si>
    <t>Shareholder capital contributions</t>
  </si>
  <si>
    <t>Other capital contributions</t>
  </si>
  <si>
    <t>Valuation differences of assets and liabilities</t>
  </si>
  <si>
    <t>differences of valuation</t>
  </si>
  <si>
    <t>exchange difference</t>
  </si>
  <si>
    <t>Valuation differences of hedging derivatives</t>
  </si>
  <si>
    <t>Valuation differences of participations</t>
  </si>
  <si>
    <t>nerozdělený zisk z předchozích období</t>
  </si>
  <si>
    <t>Retained profits</t>
  </si>
  <si>
    <t>Accumulated losses</t>
  </si>
  <si>
    <t>Unallocated profits/losses</t>
  </si>
  <si>
    <t>PASIVA  CELKEM</t>
  </si>
  <si>
    <t>TOTAL LIABILITIES</t>
  </si>
  <si>
    <t>Interest income from debentures and bonds</t>
  </si>
  <si>
    <t>Interest income from bank accounts</t>
  </si>
  <si>
    <t>Income from other assets</t>
  </si>
  <si>
    <t>Interest expense from debentures and bonds</t>
  </si>
  <si>
    <t>náklady na úroky z přijatých úvěrů</t>
  </si>
  <si>
    <t>Interest expense from loans</t>
  </si>
  <si>
    <t>Expenses from other liabilities</t>
  </si>
  <si>
    <t>Revenues from participations with substantial influence</t>
  </si>
  <si>
    <t>Revenues from participations with controling influence</t>
  </si>
  <si>
    <t>Other revenues from shares and participation</t>
  </si>
  <si>
    <t>Relating to custody</t>
  </si>
  <si>
    <t>Relating to sale or other decrease of securities</t>
  </si>
  <si>
    <t>Commissions for brokers</t>
  </si>
  <si>
    <t>Other commission and expenses fees</t>
  </si>
  <si>
    <t>Fom trading securities and securities for sale</t>
  </si>
  <si>
    <t>z cenných papírů držených do splatnosti a pořízených v primárních emisích</t>
  </si>
  <si>
    <t>Fom securities held to maturity or purdhased in primary issues</t>
  </si>
  <si>
    <t>From hedging stock and exchange derivatives</t>
  </si>
  <si>
    <t>z ostatních operací</t>
  </si>
  <si>
    <t>From other activities</t>
  </si>
  <si>
    <t>v tom: výnosy z nefinančního umístění účastníků</t>
  </si>
  <si>
    <t>incl. Income from other non-operating long-term assets</t>
  </si>
  <si>
    <t>v tom: náklady na nefinanční umístění účastníků</t>
  </si>
  <si>
    <t>incl. Expense for managing non-operating long-term assets</t>
  </si>
  <si>
    <t>Personnel expenses</t>
  </si>
  <si>
    <t>Wages and salaries</t>
  </si>
  <si>
    <t>Social security and health care</t>
  </si>
  <si>
    <t>Other social expenses</t>
  </si>
  <si>
    <t>Other administration expenses</t>
  </si>
  <si>
    <t>Other expenses</t>
  </si>
  <si>
    <t>Sales expenses</t>
  </si>
  <si>
    <t>incl. from non-financial participants' placement</t>
  </si>
  <si>
    <t>Use of provisions to tangible assets</t>
  </si>
  <si>
    <t>Use of adjustments to tangible assets</t>
  </si>
  <si>
    <t>Use of provisions and adjustments to intangible assets</t>
  </si>
  <si>
    <t>Depreciation to tangible assets</t>
  </si>
  <si>
    <t>Additions to provisions to tangible assets</t>
  </si>
  <si>
    <t>Additions to adjustments to tangible assets</t>
  </si>
  <si>
    <t>Amortisation to intangible assets</t>
  </si>
  <si>
    <t>tvorba a použití rezerv a opravných položek k dlouhodobému nehmotnému majetku</t>
  </si>
  <si>
    <t>Additions to adjustments to intangible assets</t>
  </si>
  <si>
    <t>Use of provosions to receivables and guarantees</t>
  </si>
  <si>
    <t>Use of adjustments to receivables and guarantees</t>
  </si>
  <si>
    <t>Profit on cession of receivables and guarantees</t>
  </si>
  <si>
    <t>odpisy pohledávek a pohledávek ze záruk</t>
  </si>
  <si>
    <t>Write off of receivables and receivables from guarantees</t>
  </si>
  <si>
    <t>Additions to provisions to receivables and guarantees</t>
  </si>
  <si>
    <t>Additions to adjustments to receivables and guarantees</t>
  </si>
  <si>
    <t>Loss from cession of receivables and guarantees</t>
  </si>
  <si>
    <t>ztráty z převodu účastí s rozhodujícím a podstatným vlivem</t>
  </si>
  <si>
    <t>Loss from cession of participations with signif. and control. influence</t>
  </si>
  <si>
    <t>Additions and use of provisions and adjustments to participations with signif. and control. influence</t>
  </si>
  <si>
    <t>1. Cash in hand, balances with central banks</t>
  </si>
  <si>
    <t>2. State treasury bills and other bills eligible for refinancing with the Central bank</t>
  </si>
  <si>
    <t>3. Receivables from banks</t>
  </si>
  <si>
    <t>4. Receivables from non-bank entities</t>
  </si>
  <si>
    <t>5. Bonds and other fixed income securities</t>
  </si>
  <si>
    <t>6. Shares and other securities</t>
  </si>
  <si>
    <t>7. Participations with substantial influence</t>
  </si>
  <si>
    <t>8. Participations with controlling influence</t>
  </si>
  <si>
    <t>9. Intangible fixed assets</t>
  </si>
  <si>
    <t>10. Tangible fixed assets</t>
  </si>
  <si>
    <t>11. Other assets</t>
  </si>
  <si>
    <t>12. Shareholder receivables from capital subscribed but not paid</t>
  </si>
  <si>
    <t>13. Prepayments and accrued income</t>
  </si>
  <si>
    <t>Prior period</t>
  </si>
  <si>
    <t>Current period</t>
  </si>
  <si>
    <t>R. No.</t>
  </si>
  <si>
    <t>in CZK</t>
  </si>
  <si>
    <t>v Kč</t>
  </si>
  <si>
    <t>A S S E T S</t>
  </si>
  <si>
    <t>7. Ostatní provozní výnosy</t>
  </si>
  <si>
    <t>1. Výnosy z úroků a podobné výnosy</t>
  </si>
  <si>
    <t>2. Náklady na úroky a podobné náklady</t>
  </si>
  <si>
    <t>3. Výnosy z akcií a podílů</t>
  </si>
  <si>
    <t>4. Výnosy z poplatků a provizí</t>
  </si>
  <si>
    <t>5. Náklady na poplatky a provize</t>
  </si>
  <si>
    <t>8. Ostatní provozní náklady</t>
  </si>
  <si>
    <t>9. Správní náklady</t>
  </si>
  <si>
    <t>10. Rozpuštění rezerv a opravných položek k dlouhodobému hmotnému a nehmotnému majetku</t>
  </si>
  <si>
    <t>12. Rozpuštění opravných položek a rezerv k pohledávkám a zárukám, výnosy z dříve odepsaných pohledávek</t>
  </si>
  <si>
    <t>13. Odpisy, tvorba a použití opravných položek a rezerv k pohledávkám a zárukám</t>
  </si>
  <si>
    <t>14. Rozpuštění opravných položek k účastem s rozhodujícím a podstatným vlivem</t>
  </si>
  <si>
    <t>15. Ztráty z převodu účastí s rozhodujícím a podstatným vlivem, tvorba a použití opravných položek k účastem s rozhodujícím a podstatným vlivem</t>
  </si>
  <si>
    <t>18. Podíl na ziscích nebo ztrátách účastí s rozhodujícím nebo podstatným vlivem</t>
  </si>
  <si>
    <t>19. Zisk nebo ztráta za účetní období z běžné činnosti před zdaněním</t>
  </si>
  <si>
    <t>20. Mimořádné výnosy</t>
  </si>
  <si>
    <t>21. Mimořádné náklady</t>
  </si>
  <si>
    <t>22. Zisk nebo ztráta za účetní období z mimořádné činnosti před zdaněním</t>
  </si>
  <si>
    <t>23. Daň z příjmů</t>
  </si>
  <si>
    <t>24. Zisk nebo ztráta za účetní období po zdanění</t>
  </si>
  <si>
    <t>A006</t>
  </si>
  <si>
    <t>P O D R O Z V A H A</t>
  </si>
  <si>
    <t>O F F  B A L A N C E  S H E E T</t>
  </si>
  <si>
    <t>4. Pohledávky z pevných termínových operací</t>
  </si>
  <si>
    <t>5. Pohledávky z opcí</t>
  </si>
  <si>
    <t>15. Hodnoty převzaté k obhospodařování</t>
  </si>
  <si>
    <t>1. Poskytnuté přísliby a záruky</t>
  </si>
  <si>
    <t>z poskytnutých příslibů úvěrů a půjček</t>
  </si>
  <si>
    <t>z poskytnutých záruk a ručení včetně poskytnutých příslibů k zárukám</t>
  </si>
  <si>
    <t>z poskytnutých přijetí směnek, jimiž jsou akcepty směnek, z převedených směnek, jimiž jsou indosamenty směnek, z poskytnutých směnečných rukojemství, jimiž jsou avaly směnek a závazky výstavců směnek</t>
  </si>
  <si>
    <t>z otevření nebo potvrzení akreditivů</t>
  </si>
  <si>
    <t>2. Poskytnuté zástavy</t>
  </si>
  <si>
    <t>3. Pohledávky ze spotových operací</t>
  </si>
  <si>
    <t>6. Odepsané pohledávky</t>
  </si>
  <si>
    <t>7. Hodnoty předané do úschovy, do správy a k uložení</t>
  </si>
  <si>
    <t>8. Hodnoty předané k obhospodařování</t>
  </si>
  <si>
    <t>9. Přijaté přísliby a záruky</t>
  </si>
  <si>
    <t>z přijatých příslibů úvěrů a půjček</t>
  </si>
  <si>
    <t>z přijatých záruk a ručení včetně přijatých příslibů k zárukám</t>
  </si>
  <si>
    <t>ze směnek</t>
  </si>
  <si>
    <t>z otevřených nebo potvrzených akreditivů</t>
  </si>
  <si>
    <t>10. Přijaté zástavy a zajištění</t>
  </si>
  <si>
    <t>11. Závazky ze spotových operací</t>
  </si>
  <si>
    <t>12. Závazky z pevných termínových operací</t>
  </si>
  <si>
    <t>13. Závazky z opcí</t>
  </si>
  <si>
    <t>14. Hodnoty převzaté do úschovy, do správy a k uložení</t>
  </si>
  <si>
    <t>B'23030364630303737303033413030333330303344303033313030304430303041303034333030364630303643303033413030333330303344303033313030304430303041303035333030363530303633303037343030363930303646E8030030303645303034393030364530303634303036353030373830303341303033323030334430303331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4333030343130303246303034453030343430303241303034313030333430303246303033383030374230303435303037383030373430303732303036313030363330303734303035343030373930303730303036353030374430303330303030443030304130303532303036463030373730303341303033333030334430303331303030443030304130303433303036463030364330303341303033333030334430303335303030443030304130303533303036353030363330303734303036393030364630303645303034393030364530303634303036353030373830303341303033323030334430303331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E8030030303333303033443030333130303044303030413030343330303646303036433030324530303436303037323030364630303644303033413030333330303344303033333030304430303041303034333030364630303643303032453030353430303646303033413030333330303344303033333030304430303041303034343030363130303734303036313030363230303631303037333030363530303433303036463030363430303635303033413030333830303344303032343030343330303234303033313030304430303041303034393030373430303635303036443030324530303433303036463030373530303645303037343030334130303332303033443030333330303044303030413030324530303439303037343030363530303644303032453030343930303645303036343030363530303738303033413030333230303344303033313030304430303041303032453030343930303734303036353030364430303245303034333030364630303634303036353030334130303338303033443030324630303443303034313030324630303443303036343030363730303044303030413030324530303439303037343030363530303644303032453030353630303631303036433030373530303635303033313030334130303338303033443030343130303044303030413030324530303439303037343030363530303644303032453030353630303631303036433030373530303635303033323030334130303338303033443030304430303041303032453030343930303734303036353030364430303245303034393030364530303634303036353030373830303341303033323030334430303332303030443030304130303245303034393030373430303635303036443030324530303433303036463030363430303635303033413030333830303344303032463030344330303431303032463030343130303633303036333030343330303634303036353030304430303041303032453030343930303734303036353030364430303245303035363030363130303643303037353030363530303331303033413030333830303344303033303030304430303041303032453030343930303734303036353030364430303245303035363030363130303643303037353030363530303332303033413030333830303344303037413030304430303041303032453030343930303734303036353030364430303245303034393030364530303634303036353030373830303341303033323030334430303333303030443030304130303245303034393030373430303635303036443030324530303433303036463030363430303635303033413030333830303344E80300303036313030373230303734303030443030304130303436303036393030364330303734303036353030373230303433303036463030364330303245303034333030364630303735303036453030373430303341303033323030334430303332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2453030343930303734303036353030364430303341303033383030334430303533303037343030363130303732303037343030304430303041303034363030363930303643303037343030363530303732303034333030364630303643303032453030343930303734303036353030364430303245303034393030364530303634303036353030373830303341303033323030334430303331303030443030304130303433303036463030364330303245303034333030364630303735303036453030373430303341303033333030334430303331303030443030304130303433303036463030364330303245303034363030373230303646303036443030334130303333303033443030333230303044303030413030343330303646303036433030324530303534303036463030334130303333303033443030333230303044303030413030343430303631303037343030363130303632303036313030373330303635303034333030364630303634303036353030334130303338303033443030323430303433303032343030333130303044303030413030343930303734303036353030364430303245303034333030364630303735303036453030373430303341303033323030334430303333303030443030304130303245303034393030373430303635303036443030324530303439303036453030363430303635303037383030334130303332303033443030333130303044303030413030324530303439303037343030363530303644303032453030343330303646303036343030363530303341303033383030334430303246303034433030343130303246303034433030363430303637303030443030304130303245303034393030373430303635303036443030324530303536303036313030364330303735303036353030333130303341303033383030334430303431303030443030304130303245303034393030373430303635303036443030324530303536303036313030364330303735303036350A000041424378787878787878E8030030303044303030413030343630303639303036353030364330303634303035323030363530303636303032453030343930303734303036353030364430303245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13030304430303041303035323030364630303737303033413030333330303344303033313030304430303041303034333030364630303643303033413030333330303344303033323030304430303041303035333030363530303633303037343030363930303646303036453030343930303645303036343030363530303738303033413030333230303344303033313030304430303041303034363030363930303643303037343030363530303732303034333030364630303643303034393030364530303634303036353030373830303341303033323030334430303331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13030304430303041303035323030364630303737303033413200004142437878787878787878787878787878787878787878787878787878787878787878787878787878787878787878787878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5303030443030304130303532303036463030373730303444303036313030373830303341303033333030334430303331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2303033333030333430303332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2303033333030333430303332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3413030333330303344303033323030333330303334303033323030304430303041303034333030364630303643303034343030363530303734303036313030363930303643303037333030324530303439303036453030363430303635303037383030334130303332303033443030333430303044E80300303033313030323930303344303032323030343230303232303032303030323030303534303036383030363530303645303030443030304130303532303036353030373330303735303036433030373430303230303033443030323030303232303034313030323230303044303030413030343530303645303036343030323030303439303036363030304430303041303034393030363630303230303034433030363530303636303037343030323830303742303032463030344330303431303032463030343330303431303032463030343130303433303033343030374430303243303033313030323930303344303032323030353030303232303032303030344630303532303032303030344330303635303036363030373430303238303037423030324630303443303034313030324630303433303034313030324630303431303034333030333430303744303032433030333130303239303033443030323230303532303032323030323030303230303035343030363830303635303036453030304430303041303035323030363530303733303037353030364330303734303032303030334430303230303032323030353030303232303030443030304130303435303036453030363430303230303034393030363630303044303030413030343930303636303032303030344330303635303036363030373430303238303037423030324630303443303034313030324630303433303034313030324630303431303034333030333430303744303032433030333130303239303033443030323230303536303032323030323030303534303036383030363530303645303030443030304130303532303036353030373330303735303036433030373430303230303033443030323030303232303035363030323230303044303030413030343530303645303036343030323030303439303036363030304430303041303034303030343530303445303034343030304430303041303035323030364630303737303033413030333330303344303033313030304430303041303034333030364630303643303033413030333330303344303033343030304430303041303035333030363530303633303037343030363930303646303036453030343930303645303036343030363530303738303033413030333230303344303033313030304430303041303034363030363930303643303037343030363530303732303034333030364630303643303034393030364530303634303036353030373830303341303033323030334430303330303030443030304130303436303036393030363530303643303036343030353230303635303036363030324530303439303037343C005710E80300303030413030353230303646303037373030324530303534303036463030334130303333303033443030333130303044303030413030343130303643303037343030363530303732303036453030363130303734303036393030364530303637303032453030343530303645303036313645303036343030304430303041E803003030333330303344303033313030304430303041303034333030364630303643303033413030333330303344303033333030304430303041303035333030363530303633303037343030363930303646303036453030343930303645303036343030363530303738303033413030333230303344303033313030304430303041303034363030363930303643303037343030363530303732303034333030364630303643303034393030364530303634303036353030373830303341303033323030334430303332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4303030353330303534303034313030353230303534303030443030304130303534303037393030373030303230303037303030364630303643303036463030374130303642303037393030374230303436303036443030373430303744303033443030333830303742303034343030363530303636303035363030363130303643303037443030334430303742303034363030364630303732303036443030373530303643303036313030374430303344303035323030363530303733303037353030364330303734303032303030334430303230303032323030323330303232303030443030304130303439303036363030323030303443303036353030363630303734303032383030374230303246303034433030343130303246303034333030343130303246303034313030343330303334303037443030324330303331303032393030334430303232303034313030323230303230303034463030353230303230303034433030363530303636303037343030323830303742303032463030344330303431303032463030343330303431303032463030343130303433303033343030374430303243E80300303030413030343330303646303036433030343430303635303037343030363130303639303036433030373330303245303035373030363930303634303037343030363830303341303033333030334430303332303033333030333430303332303030443030304130303433303036463030364330303434303036353030373430303631303036393030364330303733303032453030343930303645303036343030363530303738303033413030333230303344303033353</t>
  </si>
  <si>
    <t xml:space="preserve">B'0303044303030413030343330303646303036433030343430303635303037343030363130303639303036433030373330303245303035373030363930303634303037343030363830303341303033333030334430303332303033333030333430303332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1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430303330303030443030304130303532303036463030373730303245303034333030364630303735303036453030373430303341303033333030334430303331303030443030304130303532303036463030373730303245303034363030373230303646303036443030334130303333303033443030333130303044FF0012000800C50700000C0000007E1B0000C51300000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100220001006400010001000100060000000000000000000000E03F000000000000E03F010012000200000055000200080000020E0000000000010000000000050000007D000C000000FF004E1617000200460008021000000000000500FF000000000040010F00FD000A0000000000180001000000BD0012000000010019004006C84019004006C8400200FD000A00000003001A0006000000FD000A00000004001A00080000003E021200B606000000000000000000000000000000001D000F00030000000000000100000000000004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D0000000000030000007D000C000000FF00750A160002004600080210000000000003000E010000000000010F00080210000100000001000E010000000000010F00080210000200000001000E010000000000010F00080210000300000001000E010000000000010F00080210000400000001000E010000000000010F00080210000500000001000E010000000000010F00080210000600000001000E010000000000010F00080210000700000001000E010000000000010F00080210000800000001000E010000000000010F00080210000900000001000E010000000000010F00080210000A00000001000E010000000000010F00080210000B00000001000E010000000000010F00080210000C00000001000E010000000000010F00FD000A0000000000160009000000BE000A0000000100160016000200FD000A000100000016000F000000FD000A000200000016000B000000FD000A0003000000160005000000FD000A000400000016000C000000FD000A0005000000160004000000FD000A0006000000160002000000FD000A0007000000160003000000FD000A0008000000160007000000FD000A000900000016000E000000FD000A000A00000016000A000000FD000A000B00000016000D000000FD000A000C0000001600000000003E021200B600000000000000000000000000000000001D000F00030000000000000100000000000000A000040064006400AB0022002000000000000000000000000000000000000000000000000000000000000000000099000200750A0A000000_x000D_
@filenmSetupfile:Str=_x000D_
@filenmWorkbookSetupFile:Str=stat_sest_x000D_
@settngFormula:Str=N_x000D_
@settngLock:Str=N_x000D_
@settngShowMessages:Str=Y_x000D_
@settngSunVersion:Lng=5_x000D_
</t>
  </si>
  <si>
    <t>držené do splatnosti</t>
  </si>
  <si>
    <t>Held to maturity</t>
  </si>
  <si>
    <t>12. Pohledávky z upsaného základního kapitálu</t>
  </si>
  <si>
    <t>ostatní rezervy</t>
  </si>
  <si>
    <t>6. Zisk nebo ztráta z finančních operací</t>
  </si>
  <si>
    <t>16. Rozpuštění ostatních rezerv</t>
  </si>
  <si>
    <t>17. Tvorba a použití ostatních rezerv</t>
  </si>
  <si>
    <t>A008</t>
  </si>
  <si>
    <t>2. Státní bezkuponové dluhopisy a ostatní cenné papíry přijímané centrální bankou k refinancování</t>
  </si>
  <si>
    <t>4. Pohledávky za nebankovními subjekty</t>
  </si>
  <si>
    <t>6. Akcie, podílové listy a ostatní podíly</t>
  </si>
  <si>
    <t>9. Dlouhodobý nehmotný majetek</t>
  </si>
  <si>
    <t>10. Dlouhodobý hmotný majetek</t>
  </si>
  <si>
    <t>1. Závazky vůči bankám, družstevním záložnám</t>
  </si>
  <si>
    <t>9. Emisní ážio</t>
  </si>
  <si>
    <t>10. Rezervní fondy a ostatní fondy ze zisku</t>
  </si>
  <si>
    <t>15 Zisk nebo ztráta za účetní období</t>
  </si>
  <si>
    <t>11. Odpisy, tvorba a použití opravných položek a rezerv k dlohodobému majetku</t>
  </si>
  <si>
    <t>1. Due to banks</t>
  </si>
  <si>
    <t>2. Due to non-bank entities</t>
  </si>
  <si>
    <t>3. Due from debentures and bonds</t>
  </si>
  <si>
    <t>4. Other liabilities</t>
  </si>
  <si>
    <t>5. Accruals and deferrals</t>
  </si>
  <si>
    <t>6. Provisions</t>
  </si>
  <si>
    <t>7. Subordinated liabilities</t>
  </si>
  <si>
    <t>8. Registered capital</t>
  </si>
  <si>
    <t>9. Share premium</t>
  </si>
  <si>
    <t>10. Reserves and other funds from retained earnings</t>
  </si>
  <si>
    <t>11. Reserves from asset revaluation</t>
  </si>
  <si>
    <t>12. Capital contributions</t>
  </si>
  <si>
    <t>13. Valuation differences</t>
  </si>
  <si>
    <t>14. Retained earnings</t>
  </si>
  <si>
    <t>15 Profit (loss) for the current period</t>
  </si>
  <si>
    <t>1. Interest income and similar income</t>
  </si>
  <si>
    <t>2. Interest expense and similar expenses</t>
  </si>
  <si>
    <t>3. Revenues from shares and participation</t>
  </si>
  <si>
    <t>4. Commission and fee income</t>
  </si>
  <si>
    <t>5. Commission and fee expense</t>
  </si>
  <si>
    <t>6. Net profit (loss) from financial operations</t>
  </si>
  <si>
    <t>7. Other operating income</t>
  </si>
  <si>
    <t>8. Other operating expense</t>
  </si>
  <si>
    <t>9. Administration expenses</t>
  </si>
  <si>
    <t>10. Provosions and adjustments to tangible and intangible assets</t>
  </si>
  <si>
    <t>11. Depreciation, additions to provisions and adjustments to assets</t>
  </si>
  <si>
    <t>12. Provosions and adjustments to receivables and guarantees</t>
  </si>
  <si>
    <t>13. Depreciation, additions to provisions and adjustments to receivables and guarantees</t>
  </si>
  <si>
    <t>14. Use of provisions and adjustments to participations with signif. and control. influence</t>
  </si>
  <si>
    <t>15. Loss from cession of participations with signif. and control. influence, additions and use of provisions and adjustments to participations with signif. and control. influence</t>
  </si>
  <si>
    <t>16. Use of other adjustments</t>
  </si>
  <si>
    <t>17. Additions to other adjustments</t>
  </si>
  <si>
    <t>18. Shares in profits (losses) of participations with signif. and control. influence</t>
  </si>
  <si>
    <t>19. Profit (loss) on ordinary activities before tax</t>
  </si>
  <si>
    <t>20. Extraordinary income</t>
  </si>
  <si>
    <t>21. Extraordinary expenses</t>
  </si>
  <si>
    <t>22. Profit (loss) on extraordinary activities before tax</t>
  </si>
  <si>
    <t>23. Income tax</t>
  </si>
  <si>
    <t>24. Profit (loss) for current period including income tax</t>
  </si>
  <si>
    <t>Jazyk</t>
  </si>
  <si>
    <t>A K T I V A</t>
  </si>
  <si>
    <t>V Ý K A Z  Z I S K Ů  A  Z T R Á T</t>
  </si>
  <si>
    <t>L I A B I L I T I E S</t>
  </si>
  <si>
    <t>Č. ř.</t>
  </si>
  <si>
    <t>&gt;&gt;stat_sest_1</t>
  </si>
  <si>
    <t>#</t>
  </si>
  <si>
    <t>A</t>
  </si>
  <si>
    <t>Nepoužito</t>
  </si>
  <si>
    <t>P R O F I T  &amp;  L O S S  A C C O U N T</t>
  </si>
  <si>
    <t>v tom: pořizovací náklady na smlouvy o penzijním připojištění</t>
  </si>
  <si>
    <t>v tom: časové rozlišení rozdílů z přecenění majetku</t>
  </si>
  <si>
    <t>incl. Acquisition costs</t>
  </si>
  <si>
    <t>incl. Accrued differences of valuation of assets</t>
  </si>
  <si>
    <t>Kód účetní knihy</t>
  </si>
  <si>
    <t>V003</t>
  </si>
  <si>
    <t>oceňovací rozdíly z použité měny (zahraniční pobočky)</t>
  </si>
  <si>
    <t>Currency translation adjustment</t>
  </si>
  <si>
    <t>Název společnosti</t>
  </si>
  <si>
    <t>Název účetní knihy</t>
  </si>
  <si>
    <t>P052</t>
  </si>
  <si>
    <t>pohledávky z obchodování s cennými papíry - deriváty</t>
  </si>
  <si>
    <t>Receivables from derivatives</t>
  </si>
  <si>
    <t>závazky z obchodování s cennými papíry - deriváty</t>
  </si>
  <si>
    <t>Payables from derivatives</t>
  </si>
  <si>
    <t>DSF</t>
  </si>
  <si>
    <t>212001</t>
  </si>
  <si>
    <t>Hodnoty na ceste - prevod</t>
  </si>
  <si>
    <t>212002</t>
  </si>
  <si>
    <t>Hodnoty na ceste - termínový vklad</t>
  </si>
  <si>
    <t>241011</t>
  </si>
  <si>
    <t>Pohľadávky z predaja CP - EUR</t>
  </si>
  <si>
    <t>241013</t>
  </si>
  <si>
    <t>Pohľadávky z predaja CP - CZK</t>
  </si>
  <si>
    <t>241021</t>
  </si>
  <si>
    <t>Pohľadávky z výnosov z CP - EUR</t>
  </si>
  <si>
    <t>241023</t>
  </si>
  <si>
    <t>Pohľadávky z výnosov z CP - CZK</t>
  </si>
  <si>
    <t>241024</t>
  </si>
  <si>
    <t>Pohľadávky z výnosov z CP - USD</t>
  </si>
  <si>
    <t>241031</t>
  </si>
  <si>
    <t>Ostatné pohľadávky z finančného portfólia</t>
  </si>
  <si>
    <t>242011</t>
  </si>
  <si>
    <t>Záväzky z nákupu CP - EUR</t>
  </si>
  <si>
    <t>242013</t>
  </si>
  <si>
    <t>Záväzky z nákupu CP - CZK</t>
  </si>
  <si>
    <t>251003</t>
  </si>
  <si>
    <t>Neidentifikované položky rozpisu</t>
  </si>
  <si>
    <t>251004</t>
  </si>
  <si>
    <t>Nespárované platby</t>
  </si>
  <si>
    <t>254012</t>
  </si>
  <si>
    <t>Záväzky voči DSS, DDS - odmena za správu fondu</t>
  </si>
  <si>
    <t>254015</t>
  </si>
  <si>
    <t>Záväzky voči DDS - zhodnotenie majetku</t>
  </si>
  <si>
    <t>254021</t>
  </si>
  <si>
    <t>Záväzky voči depozitárovi - za výkon činnosti depo</t>
  </si>
  <si>
    <t>254022</t>
  </si>
  <si>
    <t>Záväzky voči depozitárovi - poplatky k CP</t>
  </si>
  <si>
    <t>255001</t>
  </si>
  <si>
    <t>Prevedené príspevky - prestupy</t>
  </si>
  <si>
    <t>Preúčtované príspevky medzi fondami</t>
  </si>
  <si>
    <t>255004</t>
  </si>
  <si>
    <t>Nespracované debetné obraty</t>
  </si>
  <si>
    <t>255005</t>
  </si>
  <si>
    <t>Iné ostatné pohľadávky</t>
  </si>
  <si>
    <t>256001</t>
  </si>
  <si>
    <t>256002</t>
  </si>
  <si>
    <t>256003</t>
  </si>
  <si>
    <t>Prevody do iných DSS, DDS</t>
  </si>
  <si>
    <t>256005</t>
  </si>
  <si>
    <t>Záväzky z vratiek príspevkov</t>
  </si>
  <si>
    <t>312001</t>
  </si>
  <si>
    <t>Kladné precenenie swapov</t>
  </si>
  <si>
    <t>312002</t>
  </si>
  <si>
    <t>Záporné precenenie swapov</t>
  </si>
  <si>
    <t>344011</t>
  </si>
  <si>
    <t>Štátne dlhopisy - OC</t>
  </si>
  <si>
    <t>344012</t>
  </si>
  <si>
    <t>Štátne dlhopisy - diskont/prémia</t>
  </si>
  <si>
    <t>344013</t>
  </si>
  <si>
    <t>Štátne dlhopisy - AÚV</t>
  </si>
  <si>
    <t>344014</t>
  </si>
  <si>
    <t>Štátne dlhopisy - precenenie</t>
  </si>
  <si>
    <t>344021</t>
  </si>
  <si>
    <t>Bankové, korporátne dlhopisy - OC</t>
  </si>
  <si>
    <t>344022</t>
  </si>
  <si>
    <t>Bankové, korporátne dlhopisy - diskont/prémia</t>
  </si>
  <si>
    <t>344023</t>
  </si>
  <si>
    <t>Bankové, korporátne dlhopisy - AÚV</t>
  </si>
  <si>
    <t>344024</t>
  </si>
  <si>
    <t>Bankové, korporátne dlhopisy - precenenie</t>
  </si>
  <si>
    <t>344031</t>
  </si>
  <si>
    <t>Hypotékarné záložné listy - OC</t>
  </si>
  <si>
    <t>344032</t>
  </si>
  <si>
    <t>Hypotékarné záložné listy - diskont/prémia</t>
  </si>
  <si>
    <t>344033</t>
  </si>
  <si>
    <t>Hypotékarné záložné listy - AÚV</t>
  </si>
  <si>
    <t>344034</t>
  </si>
  <si>
    <t>Hypotékarné záložné listy - precenenie</t>
  </si>
  <si>
    <t>361021</t>
  </si>
  <si>
    <t>ETF - OC</t>
  </si>
  <si>
    <t>361022</t>
  </si>
  <si>
    <t>ETF - precenenie</t>
  </si>
  <si>
    <t>511001</t>
  </si>
  <si>
    <t>Dôchodkové jednotky v dôchodkovom fonde</t>
  </si>
  <si>
    <t>523001</t>
  </si>
  <si>
    <t>Účet ziskov a strát</t>
  </si>
  <si>
    <t>611012</t>
  </si>
  <si>
    <t>Úrokové výnosy zo štátnych dlhopisov</t>
  </si>
  <si>
    <t>611013</t>
  </si>
  <si>
    <t>Úrokové výnosy z bankových, korporátnych dlhopisov</t>
  </si>
  <si>
    <t>611014</t>
  </si>
  <si>
    <t>Úrokové výnosy z HZL</t>
  </si>
  <si>
    <t>611021</t>
  </si>
  <si>
    <t>Úrokové výnosy z bežných účtov</t>
  </si>
  <si>
    <t>615001</t>
  </si>
  <si>
    <t>621012</t>
  </si>
  <si>
    <t>Zisk z predaja štátnych dlhopisov</t>
  </si>
  <si>
    <t>621013</t>
  </si>
  <si>
    <t>Zisk z predaja bankových, korporátnych dlhopisov</t>
  </si>
  <si>
    <t>621014</t>
  </si>
  <si>
    <t>Zisk z predaja HZL</t>
  </si>
  <si>
    <t>621017</t>
  </si>
  <si>
    <t>Zisk z predaja ETF</t>
  </si>
  <si>
    <t>621022</t>
  </si>
  <si>
    <t>Zisk z precenenia štátnych dlhopisov</t>
  </si>
  <si>
    <t>621023</t>
  </si>
  <si>
    <t>Zisk z precenenia bankových, korporátnych dlhopiso</t>
  </si>
  <si>
    <t>621024</t>
  </si>
  <si>
    <t>Zisk z precenenia HZL</t>
  </si>
  <si>
    <t>621027</t>
  </si>
  <si>
    <t>Zisk z precenenia ETF</t>
  </si>
  <si>
    <t>622011</t>
  </si>
  <si>
    <t>Kurzové zisky z pohľadávok a záväzkov</t>
  </si>
  <si>
    <t>622021</t>
  </si>
  <si>
    <t>Kurzové zisky z devízových účtov</t>
  </si>
  <si>
    <t>622032</t>
  </si>
  <si>
    <t>Kurzový zisk z precenenia poukážok centrálnych bán</t>
  </si>
  <si>
    <t>622033</t>
  </si>
  <si>
    <t>Kurzový zisk z precenenia bankových, korporátnych</t>
  </si>
  <si>
    <t>624021</t>
  </si>
  <si>
    <t>Výnosy z precenenia swapov</t>
  </si>
  <si>
    <t>721012</t>
  </si>
  <si>
    <t>Strata z predaja štátnych dlhopisov</t>
  </si>
  <si>
    <t>721013</t>
  </si>
  <si>
    <t>Strata z predaja bankových, korporátnych dlhopisov</t>
  </si>
  <si>
    <t>721014</t>
  </si>
  <si>
    <t>Strata z predaja HZL</t>
  </si>
  <si>
    <t>721017</t>
  </si>
  <si>
    <t>Strata z predaja ETF</t>
  </si>
  <si>
    <t>721022</t>
  </si>
  <si>
    <t>Strata z precenenia štátnych dlhopisov</t>
  </si>
  <si>
    <t>721023</t>
  </si>
  <si>
    <t>Strata z precenenia bankových, korporátnych dlhopi</t>
  </si>
  <si>
    <t>721024</t>
  </si>
  <si>
    <t>Strata z precenenia HZL</t>
  </si>
  <si>
    <t>721027</t>
  </si>
  <si>
    <t>Strata z precenenia ETF</t>
  </si>
  <si>
    <t>722011</t>
  </si>
  <si>
    <t>Kurzové straty z pohľadávok a záväzkov</t>
  </si>
  <si>
    <t>722021</t>
  </si>
  <si>
    <t>Kurzové straty z devízových účtov</t>
  </si>
  <si>
    <t>722032</t>
  </si>
  <si>
    <t>Kurzová strata z precenenia poukážok centrálnych b</t>
  </si>
  <si>
    <t>722033</t>
  </si>
  <si>
    <t>Kurzová strata z precenenia bankových, korporátnyc</t>
  </si>
  <si>
    <t>724011</t>
  </si>
  <si>
    <t>Realizované straty zo swapov</t>
  </si>
  <si>
    <t>724021</t>
  </si>
  <si>
    <t>Náklady z precenenia swapov</t>
  </si>
  <si>
    <t>731001</t>
  </si>
  <si>
    <t>Náklady na transakcie s CP platené depozitárovi</t>
  </si>
  <si>
    <t>731003</t>
  </si>
  <si>
    <t>Poplatky pri nákupe, predaji CP platené tretej str</t>
  </si>
  <si>
    <t>743001</t>
  </si>
  <si>
    <t>Poplatky depozitárovi za činnosť depozitára</t>
  </si>
  <si>
    <t>743002</t>
  </si>
  <si>
    <t>Poplatky DDS za správu fondu</t>
  </si>
  <si>
    <t>743003</t>
  </si>
  <si>
    <t>Poplatky DDS za zhodnotenie majetku</t>
  </si>
  <si>
    <t>744001</t>
  </si>
  <si>
    <t>Bankové poplatky</t>
  </si>
  <si>
    <t>744004</t>
  </si>
  <si>
    <t>917001</t>
  </si>
  <si>
    <t>Pohľadávky zo swapov - spot</t>
  </si>
  <si>
    <t>917002</t>
  </si>
  <si>
    <t>Pohľadávky zo swapov - forward</t>
  </si>
  <si>
    <t>918001</t>
  </si>
  <si>
    <t>Záväzky zo swapov - spot</t>
  </si>
  <si>
    <t>918002</t>
  </si>
  <si>
    <t>Záväzky zo swapov - forward</t>
  </si>
  <si>
    <t>999001</t>
  </si>
  <si>
    <t>Usporiadacie účty</t>
  </si>
  <si>
    <t>ÚČ FOND</t>
  </si>
  <si>
    <t xml:space="preserve">       fondu kolektívneho investovania, okrem ŠPFN a SKISPS, dôchodkového fondu a doplnkového dôchodkového fondu</t>
  </si>
  <si>
    <t>LEI</t>
  </si>
  <si>
    <t>0</t>
  </si>
  <si>
    <t>2</t>
  </si>
  <si>
    <t>6</t>
  </si>
  <si>
    <t>Daňové identifikačné číslo</t>
  </si>
  <si>
    <t>Účtovná závierka</t>
  </si>
  <si>
    <t>Zostavená za obdobie</t>
  </si>
  <si>
    <t>mesiac</t>
  </si>
  <si>
    <t>rok</t>
  </si>
  <si>
    <t>x</t>
  </si>
  <si>
    <t>riadna</t>
  </si>
  <si>
    <t>schválená</t>
  </si>
  <si>
    <t>od</t>
  </si>
  <si>
    <t>mimoriadna</t>
  </si>
  <si>
    <t>do</t>
  </si>
  <si>
    <t>IČO</t>
  </si>
  <si>
    <t>priebežná</t>
  </si>
  <si>
    <t>Bezprostredne</t>
  </si>
  <si>
    <t xml:space="preserve">SK </t>
  </si>
  <si>
    <t>NACE</t>
  </si>
  <si>
    <t>predchádzajúce</t>
  </si>
  <si>
    <t>.</t>
  </si>
  <si>
    <t>obdobie</t>
  </si>
  <si>
    <t>Priložené súčasti účtovnej závierky</t>
  </si>
  <si>
    <t>Súvaha (ÚČ FOND 1 - 02), Výkaz ziskov a strát (ÚČ FOND 2-02), Poznámky (ÚČ FOND 3-02)</t>
  </si>
  <si>
    <r>
      <t xml:space="preserve">Obchodné meno </t>
    </r>
    <r>
      <rPr>
        <sz val="10"/>
        <rFont val="Arial"/>
        <family val="2"/>
        <charset val="238"/>
      </rPr>
      <t>(názov) správcovskej spoločnosti</t>
    </r>
  </si>
  <si>
    <t>Názov spravovaného fondu</t>
  </si>
  <si>
    <t>k</t>
  </si>
  <si>
    <t>i</t>
  </si>
  <si>
    <t>o</t>
  </si>
  <si>
    <t>v</t>
  </si>
  <si>
    <t>n</t>
  </si>
  <si>
    <t>a</t>
  </si>
  <si>
    <t>r</t>
  </si>
  <si>
    <t>t</t>
  </si>
  <si>
    <t>Sídlo správcovskej spoločnosti</t>
  </si>
  <si>
    <t>Ulica</t>
  </si>
  <si>
    <t>Číslo</t>
  </si>
  <si>
    <t>K</t>
  </si>
  <si>
    <t>l</t>
  </si>
  <si>
    <t>á</t>
  </si>
  <si>
    <t>s</t>
  </si>
  <si>
    <t>PSČ</t>
  </si>
  <si>
    <t>Obec</t>
  </si>
  <si>
    <t>B</t>
  </si>
  <si>
    <t>Telefónne číslo</t>
  </si>
  <si>
    <t>Faxové číslo</t>
  </si>
  <si>
    <t>/</t>
  </si>
  <si>
    <t>E-mailová adresa</t>
  </si>
  <si>
    <t xml:space="preserve">i </t>
  </si>
  <si>
    <t>f</t>
  </si>
  <si>
    <t>@</t>
  </si>
  <si>
    <t>Zostavená dňa:</t>
  </si>
  <si>
    <t>Podpisový záznam štatutárneho orgánu alebo člena štatutárneho orgánu správcovskej spoločnosti:</t>
  </si>
  <si>
    <t>Schválená dňa:</t>
  </si>
  <si>
    <t>ÚČ FOND 1-02</t>
  </si>
  <si>
    <t>31570020000000003669</t>
  </si>
  <si>
    <t>SÚVAHA</t>
  </si>
  <si>
    <t>v eurách</t>
  </si>
  <si>
    <t>Označenie</t>
  </si>
  <si>
    <t>POLOŽKA</t>
  </si>
  <si>
    <t>b</t>
  </si>
  <si>
    <t>Aktíva</t>
  </si>
  <si>
    <t>I.</t>
  </si>
  <si>
    <r>
      <t>Investičný majetok</t>
    </r>
    <r>
      <rPr>
        <sz val="9"/>
        <rFont val="Winte"/>
        <charset val="238"/>
      </rPr>
      <t xml:space="preserve"> (súčet položiek 1 až 8)</t>
    </r>
  </si>
  <si>
    <t>1.</t>
  </si>
  <si>
    <t>Dlhopisy oceňované umorovanou hodnotou</t>
  </si>
  <si>
    <t>bez kupónov</t>
  </si>
  <si>
    <t>A005</t>
  </si>
  <si>
    <t>s kupónmi</t>
  </si>
  <si>
    <t>2.</t>
  </si>
  <si>
    <t>Dlhopisy oceňované reálnou hodnotou</t>
  </si>
  <si>
    <t>3.</t>
  </si>
  <si>
    <t>Akcie a podiely v obchodných spoločnostiach</t>
  </si>
  <si>
    <t>obchodovateľné akcie</t>
  </si>
  <si>
    <t>neobchodovateľné akcie</t>
  </si>
  <si>
    <t>podiely v obchodných spoločnostiach, ktoré nemajú formu cenného papiera</t>
  </si>
  <si>
    <t>obstaranie neobchodovateľných akcií a podielov v obchodných spoločnostiach</t>
  </si>
  <si>
    <t>A014</t>
  </si>
  <si>
    <t>4.</t>
  </si>
  <si>
    <t>Podielové listy</t>
  </si>
  <si>
    <t>otvorených podielových fondov</t>
  </si>
  <si>
    <t>ostatné</t>
  </si>
  <si>
    <t>5.</t>
  </si>
  <si>
    <t>Krátkodobé pohľadávky</t>
  </si>
  <si>
    <t>krátkodobé vklady v bankách</t>
  </si>
  <si>
    <t>krátkodobé pôžičky obchodným spoločnostiam, v ktorých má fond majetkový podiel</t>
  </si>
  <si>
    <t>A020</t>
  </si>
  <si>
    <t>iné</t>
  </si>
  <si>
    <t>A021</t>
  </si>
  <si>
    <t>obrátené repoobchody</t>
  </si>
  <si>
    <t>A022</t>
  </si>
  <si>
    <t>6.</t>
  </si>
  <si>
    <t>Dlhodobé pohľadávky</t>
  </si>
  <si>
    <t>dlhodobé vklady v bankách</t>
  </si>
  <si>
    <t>A024</t>
  </si>
  <si>
    <t>dlhodobé pôžičky obchodným spoločnostiam, v ktorých má fond majetkový podiel</t>
  </si>
  <si>
    <t>A025</t>
  </si>
  <si>
    <t>7.</t>
  </si>
  <si>
    <t>Deriváty</t>
  </si>
  <si>
    <t>A026</t>
  </si>
  <si>
    <t xml:space="preserve">8. </t>
  </si>
  <si>
    <t>Drahé kovy</t>
  </si>
  <si>
    <t>II.</t>
  </si>
  <si>
    <r>
      <t>Neinvestičný majetok</t>
    </r>
    <r>
      <rPr>
        <sz val="9"/>
        <rFont val="Winte"/>
        <charset val="238"/>
      </rPr>
      <t xml:space="preserve"> (súčet položiek 9 a 10)</t>
    </r>
  </si>
  <si>
    <t>9.</t>
  </si>
  <si>
    <t>Peňažné prostriedky a ekvivalenty peňažných prostriedkov</t>
  </si>
  <si>
    <t>10.</t>
  </si>
  <si>
    <t>Ostatný majetok</t>
  </si>
  <si>
    <t>Aktíva spolu</t>
  </si>
  <si>
    <t>Pasíva</t>
  </si>
  <si>
    <r>
      <t>Záväzky</t>
    </r>
    <r>
      <rPr>
        <sz val="9"/>
        <rFont val="Arial"/>
        <family val="2"/>
        <charset val="238"/>
      </rPr>
      <t xml:space="preserve"> (súčet položiek 1 až 7)</t>
    </r>
  </si>
  <si>
    <t>Záväzky voči bankám</t>
  </si>
  <si>
    <t>P051</t>
  </si>
  <si>
    <t>Záväzky z ukončenia sporenia/ukončenia účasti</t>
  </si>
  <si>
    <t>Záväzky voči správcovskej spoločnosti</t>
  </si>
  <si>
    <t>P053</t>
  </si>
  <si>
    <t>P054</t>
  </si>
  <si>
    <t>Repoobchody</t>
  </si>
  <si>
    <t>P055</t>
  </si>
  <si>
    <t>Záväzky z vypožičania finančného majetku</t>
  </si>
  <si>
    <t>P056</t>
  </si>
  <si>
    <t>Ostatné záväzky</t>
  </si>
  <si>
    <t>P057</t>
  </si>
  <si>
    <r>
      <t>Vlastné imanie</t>
    </r>
    <r>
      <rPr>
        <sz val="9"/>
        <rFont val="Arial"/>
        <family val="2"/>
        <charset val="238"/>
      </rPr>
      <t xml:space="preserve"> </t>
    </r>
  </si>
  <si>
    <t>8.</t>
  </si>
  <si>
    <t>Dôchodkové jednotky, z toho</t>
  </si>
  <si>
    <t>P059</t>
  </si>
  <si>
    <t>zisk alebo strata za účtovné obdobie</t>
  </si>
  <si>
    <t>Pasíva spolu</t>
  </si>
  <si>
    <t>ÚČ FOND 2-02</t>
  </si>
  <si>
    <t>VÝKAZ ZISKOV A STRÁT</t>
  </si>
  <si>
    <t>Výnosy z úrokov</t>
  </si>
  <si>
    <t>1.1.</t>
  </si>
  <si>
    <t>úroky</t>
  </si>
  <si>
    <t>1.2./a.</t>
  </si>
  <si>
    <t>výsledok zaistenia</t>
  </si>
  <si>
    <t>1.3./b.</t>
  </si>
  <si>
    <t>zrušenie zníženia hodnoty príslušného majetku/zníženie hodnoty príslušného majetku</t>
  </si>
  <si>
    <t>Výnosy z podielových listov</t>
  </si>
  <si>
    <t>Výnosy z dividend a z iných podielov na zisku</t>
  </si>
  <si>
    <t>3.1.</t>
  </si>
  <si>
    <t>dividendy a iné podiely na zisku</t>
  </si>
  <si>
    <t>3.2.</t>
  </si>
  <si>
    <t>4./c.</t>
  </si>
  <si>
    <t>Zisk/strata z operácií s cennými papiermi a podielmi</t>
  </si>
  <si>
    <t>5./d.</t>
  </si>
  <si>
    <t>Zisk/strata z operácií s devízami</t>
  </si>
  <si>
    <t>6./e.</t>
  </si>
  <si>
    <t>Zisk/strata z derivátov</t>
  </si>
  <si>
    <t>7./f.</t>
  </si>
  <si>
    <t>Zisk/strata z operácií s drahými kovmi</t>
  </si>
  <si>
    <t>V012</t>
  </si>
  <si>
    <t>8./g.</t>
  </si>
  <si>
    <t>Zisk/strata z operácií s iným majetkom</t>
  </si>
  <si>
    <t>Výnos z majetku vo fonde</t>
  </si>
  <si>
    <t>h.</t>
  </si>
  <si>
    <t>Transakčné náklady</t>
  </si>
  <si>
    <t>i.</t>
  </si>
  <si>
    <t>Bankové a iné poplatky</t>
  </si>
  <si>
    <t>V016</t>
  </si>
  <si>
    <t>Čistý výnos z majetku vo fonde</t>
  </si>
  <si>
    <t>j.</t>
  </si>
  <si>
    <t>Náklady na financovanie fondu</t>
  </si>
  <si>
    <t>j.1.</t>
  </si>
  <si>
    <t>náklady na úroky</t>
  </si>
  <si>
    <t>V019</t>
  </si>
  <si>
    <t>j.2.</t>
  </si>
  <si>
    <t>zisky/straty zo zaistenia úrokov</t>
  </si>
  <si>
    <t>V020</t>
  </si>
  <si>
    <t>j.3.</t>
  </si>
  <si>
    <t>náklady na dane a poplatky</t>
  </si>
  <si>
    <t>V021</t>
  </si>
  <si>
    <t>III.</t>
  </si>
  <si>
    <t>Čistý zisk/strata zo správy majetku vo fonde</t>
  </si>
  <si>
    <t>k.</t>
  </si>
  <si>
    <t xml:space="preserve">Náklady na </t>
  </si>
  <si>
    <t>k.1.</t>
  </si>
  <si>
    <t>odplatu za správu fondu</t>
  </si>
  <si>
    <t>k.2.</t>
  </si>
  <si>
    <t>odplatu za zhodnotenie majetku v dôchodkovom fonde</t>
  </si>
  <si>
    <t>V025</t>
  </si>
  <si>
    <t>l.</t>
  </si>
  <si>
    <t>Náklady na odplaty za služby depozitára</t>
  </si>
  <si>
    <t>m.</t>
  </si>
  <si>
    <t>Náklady na audit účtovnej závierky</t>
  </si>
  <si>
    <t>A.</t>
  </si>
  <si>
    <t>Zisk alebo strata za účtovné obdobie</t>
  </si>
  <si>
    <t>ANL_CODE</t>
  </si>
  <si>
    <t>BALANCE_PRIOR</t>
  </si>
  <si>
    <t>BALANCE_ACTUAL</t>
  </si>
  <si>
    <t>ACNT_TYPE</t>
  </si>
  <si>
    <t>ANL_NAME</t>
  </si>
  <si>
    <t>ACNT_CODE</t>
  </si>
  <si>
    <t>ACNT_NAME</t>
  </si>
  <si>
    <t>Náklady platené depozitárovi za správu CP</t>
  </si>
  <si>
    <t>Dlhopisy oceňované reálnou hodnotou s kupónmi</t>
  </si>
  <si>
    <t>Peňažné prostriedky a ekvivalenty peňažných prostr</t>
  </si>
  <si>
    <t>P</t>
  </si>
  <si>
    <t>V</t>
  </si>
  <si>
    <t>Zisk/strata z operácií s cennými papiermi a podiel</t>
  </si>
  <si>
    <t>DDF</t>
  </si>
  <si>
    <t>C</t>
  </si>
  <si>
    <t>III.pilir</t>
  </si>
  <si>
    <t>II.pilir</t>
  </si>
  <si>
    <t>Výplatný doplnkový dôchodkový fond</t>
  </si>
  <si>
    <t>AXA d.d.s., a.s., výplatný d.d.f.</t>
  </si>
  <si>
    <t>Globálny akciový dôchodkový fond</t>
  </si>
  <si>
    <t>AXA d.d.s., a.s., príspevkový d.d.f.</t>
  </si>
  <si>
    <t>Príspevkový doplnkový dôchodkový</t>
  </si>
  <si>
    <t>fond AXA d.d.s., a.s., príspevkový d.d.f.</t>
  </si>
  <si>
    <t>Akciový negarantovaný a.d.f.</t>
  </si>
  <si>
    <t>AXA d.s.s., a.s.</t>
  </si>
  <si>
    <t>Dlhopisový garantovaný d.d.f.</t>
  </si>
  <si>
    <t>Indexový negarantovaný a.d.f.</t>
  </si>
  <si>
    <t>AXA d.d.s., a.s.</t>
  </si>
  <si>
    <t>hlavicka</t>
  </si>
  <si>
    <t>obchodne meno spolecnosti</t>
  </si>
  <si>
    <t>nazov fondu</t>
  </si>
  <si>
    <t>první radek</t>
  </si>
  <si>
    <t>druhy radek</t>
  </si>
  <si>
    <t>soucasne obdobie</t>
  </si>
  <si>
    <t>pradchazajuce obdobie</t>
  </si>
  <si>
    <t>mesic</t>
  </si>
  <si>
    <t>01</t>
  </si>
  <si>
    <t>ICO</t>
  </si>
  <si>
    <t>31570020000000003766</t>
  </si>
  <si>
    <t>31570020000000003475</t>
  </si>
  <si>
    <t>31570020000000003572</t>
  </si>
  <si>
    <t>241001</t>
  </si>
  <si>
    <t>Pohľadávky zo SWAP - EUR</t>
  </si>
  <si>
    <t>241002</t>
  </si>
  <si>
    <t>241041</t>
  </si>
  <si>
    <t>Pohladávky - kolaterál</t>
  </si>
  <si>
    <t>522001</t>
  </si>
  <si>
    <t>Konečný účet súvahový</t>
  </si>
  <si>
    <t>712001</t>
  </si>
  <si>
    <t>Náklady z úrokov z SWAP</t>
  </si>
  <si>
    <t>724023</t>
  </si>
  <si>
    <t>Kurzova strata zo swapov</t>
  </si>
  <si>
    <t>242041</t>
  </si>
  <si>
    <t>251001</t>
  </si>
  <si>
    <t>Záväzky voči sporiteľom - výplaty dávok</t>
  </si>
  <si>
    <t>251002</t>
  </si>
  <si>
    <t>Záväzky voči sporiteľom - výplaty opätovných dávok</t>
  </si>
  <si>
    <t>624023</t>
  </si>
  <si>
    <t>Kurzovy zisk zo swapov</t>
  </si>
  <si>
    <t>112015</t>
  </si>
  <si>
    <t>VUB - termínové vklady</t>
  </si>
  <si>
    <t>6110396</t>
  </si>
  <si>
    <t>Úrokové výnosy z termínových vkladov - VUB</t>
  </si>
  <si>
    <t>D</t>
  </si>
  <si>
    <t>Indexový globálny dôchodkový fond</t>
  </si>
  <si>
    <t>097900BHMW0000108486</t>
  </si>
  <si>
    <t>097900BHMW0000108583</t>
  </si>
  <si>
    <t>097900BJD40000191837</t>
  </si>
  <si>
    <t>112002</t>
  </si>
  <si>
    <t>Crédit Agricole - termínové vklady</t>
  </si>
  <si>
    <t>112006</t>
  </si>
  <si>
    <t>HSBC - termínové vklady</t>
  </si>
  <si>
    <t>112010</t>
  </si>
  <si>
    <t>Crédit Agricole CIB - termínové vklady</t>
  </si>
  <si>
    <t>254011</t>
  </si>
  <si>
    <t>Záväzky voči DSS, DDS - odmena za vedenie ODU</t>
  </si>
  <si>
    <t>254014</t>
  </si>
  <si>
    <t>Záväzky voči DSS - garančný fond</t>
  </si>
  <si>
    <t>311001</t>
  </si>
  <si>
    <t>Kladné precenenie forwardov</t>
  </si>
  <si>
    <t>311002</t>
  </si>
  <si>
    <t>Záporné precenenie forwardov</t>
  </si>
  <si>
    <t>511002</t>
  </si>
  <si>
    <t>Vratka do SP</t>
  </si>
  <si>
    <t>511003</t>
  </si>
  <si>
    <t>Odplata za vedenie ODU</t>
  </si>
  <si>
    <t>511004</t>
  </si>
  <si>
    <t>Odplata za správu fondu</t>
  </si>
  <si>
    <t>511005</t>
  </si>
  <si>
    <t>Hospodárske výsledky minulých rokov</t>
  </si>
  <si>
    <t>511007</t>
  </si>
  <si>
    <t>Precenenie majetku k 31.12.2007</t>
  </si>
  <si>
    <t>611032</t>
  </si>
  <si>
    <t>Úrokové výnosy z termínových vkladov - Crédit Agri</t>
  </si>
  <si>
    <t>611036</t>
  </si>
  <si>
    <t>Úrokové výnosy z termínových vkladov - HSBC</t>
  </si>
  <si>
    <t>6110391</t>
  </si>
  <si>
    <t>6110394</t>
  </si>
  <si>
    <t>Úrokové výnosy z termínový - Citi Bank CZ</t>
  </si>
  <si>
    <t>6110395</t>
  </si>
  <si>
    <t>Úrokové výnosy z termínový - Citi Bank  Europe</t>
  </si>
  <si>
    <t>621011</t>
  </si>
  <si>
    <t>Zisk z predaja ŠPP</t>
  </si>
  <si>
    <t>624022</t>
  </si>
  <si>
    <t>Výnosy z precenenia forwardov</t>
  </si>
  <si>
    <t>632001</t>
  </si>
  <si>
    <t>Halierové vyrovnanie</t>
  </si>
  <si>
    <t>632002</t>
  </si>
  <si>
    <t>Výnos z KR (opr.príspevku,zmena DJ)</t>
  </si>
  <si>
    <t>721011</t>
  </si>
  <si>
    <t>Strata z predaja ŠPP</t>
  </si>
  <si>
    <t>724022</t>
  </si>
  <si>
    <t>Náklady z precenenia forwardov</t>
  </si>
  <si>
    <t>731002</t>
  </si>
  <si>
    <t>Náklady platené depozitárovi za správua a poplatky</t>
  </si>
  <si>
    <t>741001</t>
  </si>
  <si>
    <t>Daň z úrokov na bežných účtoch</t>
  </si>
  <si>
    <t>741002</t>
  </si>
  <si>
    <t>Daň z úrokov na termínových vkladoch</t>
  </si>
  <si>
    <t>741004</t>
  </si>
  <si>
    <t>Zrážková daň z CP</t>
  </si>
  <si>
    <t>751011</t>
  </si>
  <si>
    <t>Náklady zo zníženia hodnoty majetku</t>
  </si>
  <si>
    <t>761001</t>
  </si>
  <si>
    <t>Halierove vyrovnanie</t>
  </si>
  <si>
    <t>913001</t>
  </si>
  <si>
    <t>Pohľadávky z forwardov</t>
  </si>
  <si>
    <t>914001</t>
  </si>
  <si>
    <t>Záväzky z forwardov</t>
  </si>
  <si>
    <t>Dlhopisy oceňované umorovanou hodnotou bez kupónov</t>
  </si>
  <si>
    <t>344041</t>
  </si>
  <si>
    <t>Štátné dlhopisy – OC - UH</t>
  </si>
  <si>
    <t>344042</t>
  </si>
  <si>
    <t>Štátné dlhopisy – diskont/prémia - UH</t>
  </si>
  <si>
    <t>344043</t>
  </si>
  <si>
    <t>Štátné dlhopisy – AUV - UH</t>
  </si>
  <si>
    <t>344044</t>
  </si>
  <si>
    <t>Štátné dlhopisy – precenenie - UH</t>
  </si>
  <si>
    <t>112001</t>
  </si>
  <si>
    <t>ČSOB - termínové vklady</t>
  </si>
  <si>
    <t>112003</t>
  </si>
  <si>
    <t>UniCredit - termínové vklady</t>
  </si>
  <si>
    <t>112005</t>
  </si>
  <si>
    <t>SLSP - termínové vklady</t>
  </si>
  <si>
    <t>112008</t>
  </si>
  <si>
    <t>Citibank - termínové vklady</t>
  </si>
  <si>
    <t>112012</t>
  </si>
  <si>
    <t>UniCredit Bank Czech Republic, a.s.</t>
  </si>
  <si>
    <t>112013</t>
  </si>
  <si>
    <t>Citibank  CZ- termínové vklady</t>
  </si>
  <si>
    <t>112014</t>
  </si>
  <si>
    <t>Citibank Europe - termínové vklady</t>
  </si>
  <si>
    <t>112016</t>
  </si>
  <si>
    <t>Tatrabanka - termínové vklady</t>
  </si>
  <si>
    <t>Pohľadávky zo SWAP - USD</t>
  </si>
  <si>
    <t>111046SKK</t>
  </si>
  <si>
    <t>Účet 1423153046/1111</t>
  </si>
  <si>
    <t>111142CZK</t>
  </si>
  <si>
    <t>Účet 1423153142/1111</t>
  </si>
  <si>
    <t>111505USD</t>
  </si>
  <si>
    <t>Účet 1423153505/1111</t>
  </si>
  <si>
    <t>255002</t>
  </si>
  <si>
    <t>255007</t>
  </si>
  <si>
    <t>Pohľ. za KR (opr.spár. príspevku,zmena DJ)</t>
  </si>
  <si>
    <t>255009</t>
  </si>
  <si>
    <t>Pohl.voči F0 - storno certifikátu</t>
  </si>
  <si>
    <t>Závazky KOLATERAL</t>
  </si>
  <si>
    <t>251010</t>
  </si>
  <si>
    <t>Záväzok - úmrtie sporitela voči F0</t>
  </si>
  <si>
    <t>242031</t>
  </si>
  <si>
    <t>Ostatné záväzky z finančného portfólia</t>
  </si>
  <si>
    <t>251009</t>
  </si>
  <si>
    <t>Záväzok voči SP - vydanie certifikátu</t>
  </si>
  <si>
    <t>611015</t>
  </si>
  <si>
    <t>Úrokové výnoy zo št.dlh. - UH</t>
  </si>
  <si>
    <t>611031</t>
  </si>
  <si>
    <t>Úrokové výnosy z termínových vkladov - ČSOB</t>
  </si>
  <si>
    <t>611033</t>
  </si>
  <si>
    <t>Úrokové výnosy z termínových vkladov - Unicredit</t>
  </si>
  <si>
    <t>611035</t>
  </si>
  <si>
    <t>Úrokové výnosy z termínových vkladov - SLSP</t>
  </si>
  <si>
    <t>611038</t>
  </si>
  <si>
    <t>Úrokové výnosy z termínových vkladov - Citibank</t>
  </si>
  <si>
    <t>6110393</t>
  </si>
  <si>
    <t>Úrokové výnosy z termínových vkladov - Unicredit C</t>
  </si>
  <si>
    <t>6110397</t>
  </si>
  <si>
    <t>Úrokové výnosy z termínových vkladov - Tatrabanka</t>
  </si>
  <si>
    <t>621028</t>
  </si>
  <si>
    <t>zisk z preceneni št.dlh. - UH</t>
  </si>
  <si>
    <t>721028</t>
  </si>
  <si>
    <t>strata z precenenina št.dlh. – UH</t>
  </si>
  <si>
    <t>Robert Constantin Gauci</t>
  </si>
  <si>
    <t>Laurent Jaumotte</t>
  </si>
  <si>
    <t>Člen predstavenstva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</si>
</sst>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K_č_-;\-* #,##0.00\ _K_č_-;_-* &quot;-&quot;??\ _K_č_-;_-@_-"/>
    <numFmt numFmtId="164" formatCode="dd/mm/yy"/>
    <numFmt numFmtId="165" formatCode="_-* #,##0.00\ _S_k_-;\-* #,##0.00\ _S_k_-;_-* &quot;-&quot;??\ _S_k_-;_-@_-"/>
    <numFmt numFmtId="166" formatCode="_-* #,##0\ _S_k_-;\-* #,##0\ _S_k_-;_-* &quot;-&quot;\ _S_k_-;_-@_-"/>
    <numFmt numFmtId="167" formatCode="#,##0\ _S_k_-;\-#,##0\ _S_k_-;\-\ _S_k_-"/>
    <numFmt numFmtId="168" formatCode="[$-41B]d\.\ mmmm\ yyyy;@"/>
  </numFmts>
  <fonts count="34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Akzidenz Grotesk CE Light"/>
      <family val="2"/>
    </font>
    <font>
      <sz val="10"/>
      <name val="Akzidenz Grotesk CE Light"/>
      <family val="2"/>
    </font>
    <font>
      <sz val="10"/>
      <name val="MS Sans Serif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Helv"/>
    </font>
    <font>
      <sz val="10"/>
      <name val="Century Gothic"/>
      <family val="2"/>
    </font>
    <font>
      <sz val="11"/>
      <name val="Arial"/>
      <family val="2"/>
      <charset val="238"/>
    </font>
    <font>
      <sz val="9"/>
      <name val="Century Gothic"/>
      <family val="2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Winte"/>
      <charset val="238"/>
    </font>
    <font>
      <b/>
      <sz val="10"/>
      <name val="Winte"/>
      <charset val="238"/>
    </font>
    <font>
      <b/>
      <sz val="12"/>
      <name val="Winte"/>
      <charset val="238"/>
    </font>
    <font>
      <b/>
      <sz val="9"/>
      <name val="Winte"/>
      <charset val="238"/>
    </font>
    <font>
      <sz val="9"/>
      <name val="Winte"/>
      <charset val="238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2" fillId="0" borderId="0"/>
    <xf numFmtId="0" fontId="17" fillId="0" borderId="0"/>
    <xf numFmtId="165" fontId="17" fillId="0" borderId="0" applyFont="0" applyFill="0" applyBorder="0" applyAlignment="0" applyProtection="0"/>
    <xf numFmtId="0" fontId="11" fillId="0" borderId="0" applyBorder="0"/>
  </cellStyleXfs>
  <cellXfs count="176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43" fontId="2" fillId="0" borderId="0" xfId="0" applyNumberFormat="1" applyFont="1"/>
    <xf numFmtId="164" fontId="0" fillId="0" borderId="0" xfId="1" applyNumberFormat="1" applyFont="1"/>
    <xf numFmtId="14" fontId="0" fillId="0" borderId="0" xfId="1" applyNumberFormat="1" applyFont="1"/>
    <xf numFmtId="0" fontId="4" fillId="2" borderId="3" xfId="2" applyFont="1" applyFill="1" applyBorder="1" applyAlignment="1">
      <alignment horizontal="center"/>
    </xf>
    <xf numFmtId="0" fontId="5" fillId="0" borderId="0" xfId="0" applyFont="1"/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right" wrapText="1"/>
    </xf>
    <xf numFmtId="0" fontId="6" fillId="0" borderId="0" xfId="0" applyNumberFormat="1" applyFont="1" applyFill="1" applyAlignment="1" applyProtection="1"/>
    <xf numFmtId="49" fontId="6" fillId="0" borderId="0" xfId="0" applyNumberFormat="1" applyFont="1" applyFill="1" applyAlignment="1" applyProtection="1"/>
    <xf numFmtId="43" fontId="6" fillId="0" borderId="0" xfId="0" applyNumberFormat="1" applyFont="1" applyFill="1" applyAlignment="1" applyProtection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43" fontId="0" fillId="0" borderId="0" xfId="1" applyFont="1" applyFill="1"/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6" xfId="1" applyNumberFormat="1" applyFont="1" applyFill="1" applyBorder="1" applyAlignment="1" applyProtection="1">
      <alignment horizontal="left"/>
      <protection locked="0"/>
    </xf>
    <xf numFmtId="0" fontId="2" fillId="3" borderId="17" xfId="1" applyNumberFormat="1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/>
    <xf numFmtId="0" fontId="1" fillId="3" borderId="14" xfId="0" applyFont="1" applyFill="1" applyBorder="1"/>
    <xf numFmtId="14" fontId="9" fillId="3" borderId="17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14" fontId="9" fillId="3" borderId="18" xfId="0" applyNumberFormat="1" applyFont="1" applyFill="1" applyBorder="1" applyProtection="1">
      <protection locked="0"/>
    </xf>
    <xf numFmtId="0" fontId="9" fillId="3" borderId="15" xfId="0" applyFont="1" applyFill="1" applyBorder="1"/>
    <xf numFmtId="0" fontId="9" fillId="3" borderId="16" xfId="0" applyFont="1" applyFill="1" applyBorder="1"/>
    <xf numFmtId="0" fontId="9" fillId="3" borderId="17" xfId="0" applyFont="1" applyFill="1" applyBorder="1"/>
    <xf numFmtId="49" fontId="13" fillId="0" borderId="0" xfId="3" applyNumberFormat="1" applyFont="1" applyFill="1" applyBorder="1" applyProtection="1"/>
    <xf numFmtId="49" fontId="14" fillId="0" borderId="4" xfId="3" applyNumberFormat="1" applyFont="1" applyFill="1" applyBorder="1" applyProtection="1"/>
    <xf numFmtId="49" fontId="13" fillId="4" borderId="8" xfId="3" applyNumberFormat="1" applyFont="1" applyFill="1" applyBorder="1" applyProtection="1"/>
    <xf numFmtId="49" fontId="15" fillId="0" borderId="8" xfId="3" applyNumberFormat="1" applyFont="1" applyFill="1" applyBorder="1" applyAlignment="1" applyProtection="1">
      <alignment horizontal="center"/>
    </xf>
    <xf numFmtId="49" fontId="13" fillId="0" borderId="9" xfId="3" applyNumberFormat="1" applyFont="1" applyFill="1" applyBorder="1" applyProtection="1"/>
    <xf numFmtId="49" fontId="13" fillId="0" borderId="0" xfId="3" applyNumberFormat="1" applyFont="1" applyFill="1" applyBorder="1" applyAlignment="1" applyProtection="1">
      <alignment horizontal="center"/>
    </xf>
    <xf numFmtId="49" fontId="15" fillId="0" borderId="0" xfId="3" applyNumberFormat="1" applyFont="1" applyFill="1" applyBorder="1" applyAlignment="1" applyProtection="1">
      <alignment horizontal="center"/>
    </xf>
    <xf numFmtId="49" fontId="16" fillId="0" borderId="0" xfId="3" applyNumberFormat="1" applyFont="1" applyFill="1" applyBorder="1" applyProtection="1"/>
    <xf numFmtId="49" fontId="17" fillId="0" borderId="0" xfId="3" applyNumberFormat="1" applyFont="1" applyFill="1" applyBorder="1" applyProtection="1"/>
    <xf numFmtId="49" fontId="18" fillId="0" borderId="0" xfId="3" applyNumberFormat="1" applyFont="1" applyFill="1" applyBorder="1" applyProtection="1"/>
    <xf numFmtId="49" fontId="19" fillId="0" borderId="0" xfId="3" applyNumberFormat="1" applyFont="1" applyFill="1" applyBorder="1" applyProtection="1"/>
    <xf numFmtId="49" fontId="18" fillId="0" borderId="0" xfId="3" applyNumberFormat="1" applyFont="1" applyFill="1" applyBorder="1" applyAlignment="1" applyProtection="1">
      <alignment horizontal="center"/>
    </xf>
    <xf numFmtId="49" fontId="20" fillId="0" borderId="0" xfId="3" applyNumberFormat="1" applyFont="1" applyFill="1" applyBorder="1" applyAlignment="1" applyProtection="1">
      <alignment horizontal="center"/>
    </xf>
    <xf numFmtId="0" fontId="18" fillId="0" borderId="0" xfId="4" applyFont="1" applyFill="1" applyBorder="1" applyAlignment="1"/>
    <xf numFmtId="49" fontId="21" fillId="0" borderId="0" xfId="3" applyNumberFormat="1" applyFont="1" applyFill="1" applyBorder="1" applyProtection="1"/>
    <xf numFmtId="49" fontId="20" fillId="0" borderId="0" xfId="3" applyNumberFormat="1" applyFont="1" applyFill="1" applyBorder="1" applyProtection="1"/>
    <xf numFmtId="49" fontId="17" fillId="0" borderId="0" xfId="3" applyNumberFormat="1" applyFont="1" applyFill="1" applyBorder="1" applyAlignment="1" applyProtection="1">
      <alignment horizontal="center"/>
    </xf>
    <xf numFmtId="0" fontId="17" fillId="0" borderId="0" xfId="4" applyFont="1" applyFill="1" applyBorder="1" applyAlignment="1"/>
    <xf numFmtId="0" fontId="20" fillId="0" borderId="0" xfId="4" applyFont="1" applyFill="1" applyBorder="1" applyAlignment="1">
      <alignment horizontal="center"/>
    </xf>
    <xf numFmtId="49" fontId="17" fillId="0" borderId="2" xfId="3" applyNumberFormat="1" applyFont="1" applyFill="1" applyBorder="1" applyAlignment="1" applyProtection="1">
      <alignment horizontal="center" vertical="center"/>
      <protection locked="0"/>
    </xf>
    <xf numFmtId="49" fontId="20" fillId="0" borderId="0" xfId="3" applyNumberFormat="1" applyFont="1" applyFill="1" applyBorder="1" applyAlignment="1" applyProtection="1">
      <protection locked="0"/>
    </xf>
    <xf numFmtId="0" fontId="20" fillId="0" borderId="0" xfId="3" applyNumberFormat="1" applyFont="1" applyFill="1" applyBorder="1" applyAlignment="1" applyProtection="1">
      <alignment horizontal="center" wrapText="1"/>
      <protection locked="0"/>
    </xf>
    <xf numFmtId="0" fontId="20" fillId="0" borderId="0" xfId="3" applyNumberFormat="1" applyFont="1" applyFill="1" applyBorder="1" applyAlignment="1" applyProtection="1">
      <alignment horizontal="center" wrapText="1"/>
    </xf>
    <xf numFmtId="0" fontId="20" fillId="0" borderId="0" xfId="3" applyNumberFormat="1" applyFont="1" applyFill="1" applyBorder="1" applyAlignment="1" applyProtection="1">
      <alignment wrapText="1"/>
    </xf>
    <xf numFmtId="49" fontId="22" fillId="0" borderId="0" xfId="3" applyNumberFormat="1" applyFont="1" applyFill="1" applyBorder="1" applyProtection="1"/>
    <xf numFmtId="49" fontId="23" fillId="0" borderId="0" xfId="3" applyNumberFormat="1" applyFont="1" applyFill="1" applyBorder="1" applyProtection="1"/>
    <xf numFmtId="49" fontId="17" fillId="0" borderId="22" xfId="3" applyNumberFormat="1" applyFont="1" applyFill="1" applyBorder="1" applyProtection="1"/>
    <xf numFmtId="49" fontId="21" fillId="0" borderId="0" xfId="3" applyNumberFormat="1" applyFont="1" applyFill="1" applyBorder="1" applyAlignment="1" applyProtection="1">
      <alignment horizontal="right"/>
    </xf>
    <xf numFmtId="49" fontId="21" fillId="0" borderId="0" xfId="3" applyNumberFormat="1" applyFont="1" applyFill="1" applyBorder="1" applyAlignment="1" applyProtection="1">
      <alignment horizontal="center" vertical="center"/>
    </xf>
    <xf numFmtId="49" fontId="17" fillId="0" borderId="21" xfId="3" applyNumberFormat="1" applyFont="1" applyFill="1" applyBorder="1" applyProtection="1"/>
    <xf numFmtId="49" fontId="17" fillId="0" borderId="0" xfId="3" applyNumberFormat="1" applyFont="1" applyFill="1" applyBorder="1" applyAlignment="1" applyProtection="1">
      <alignment horizontal="center" vertical="center"/>
      <protection locked="0"/>
    </xf>
    <xf numFmtId="49" fontId="17" fillId="0" borderId="21" xfId="3" applyNumberFormat="1" applyFont="1" applyFill="1" applyBorder="1" applyAlignment="1" applyProtection="1">
      <alignment horizontal="center"/>
      <protection locked="0"/>
    </xf>
    <xf numFmtId="49" fontId="17" fillId="0" borderId="21" xfId="3" applyNumberFormat="1" applyFont="1" applyFill="1" applyBorder="1" applyAlignment="1" applyProtection="1">
      <alignment horizontal="center" vertical="center"/>
    </xf>
    <xf numFmtId="49" fontId="17" fillId="0" borderId="0" xfId="3" applyNumberFormat="1" applyFont="1" applyFill="1" applyBorder="1" applyAlignment="1" applyProtection="1">
      <alignment horizontal="center" vertical="center"/>
    </xf>
    <xf numFmtId="49" fontId="24" fillId="0" borderId="0" xfId="3" applyNumberFormat="1" applyFont="1" applyFill="1" applyBorder="1" applyProtection="1"/>
    <xf numFmtId="0" fontId="24" fillId="0" borderId="0" xfId="3" applyNumberFormat="1" applyFont="1" applyFill="1" applyBorder="1" applyProtection="1"/>
    <xf numFmtId="165" fontId="17" fillId="4" borderId="0" xfId="5" applyFont="1" applyFill="1" applyBorder="1" applyProtection="1"/>
    <xf numFmtId="0" fontId="17" fillId="0" borderId="2" xfId="3" applyNumberFormat="1" applyFont="1" applyFill="1" applyBorder="1" applyAlignment="1" applyProtection="1">
      <alignment horizontal="center" vertical="center"/>
      <protection locked="0"/>
    </xf>
    <xf numFmtId="0" fontId="17" fillId="0" borderId="0" xfId="4" applyFont="1" applyFill="1" applyBorder="1"/>
    <xf numFmtId="0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17" fillId="0" borderId="22" xfId="3" applyNumberFormat="1" applyFont="1" applyFill="1" applyBorder="1" applyAlignment="1" applyProtection="1">
      <alignment horizontal="center" vertical="center"/>
      <protection locked="0"/>
    </xf>
    <xf numFmtId="49" fontId="17" fillId="0" borderId="23" xfId="3" applyNumberFormat="1" applyFont="1" applyFill="1" applyBorder="1" applyAlignment="1" applyProtection="1">
      <alignment horizontal="center" vertical="center"/>
      <protection locked="0"/>
    </xf>
    <xf numFmtId="49" fontId="17" fillId="0" borderId="4" xfId="3" applyNumberFormat="1" applyFont="1" applyFill="1" applyBorder="1" applyAlignment="1" applyProtection="1">
      <alignment horizontal="center" vertical="center"/>
      <protection locked="0"/>
    </xf>
    <xf numFmtId="49" fontId="21" fillId="0" borderId="5" xfId="3" applyNumberFormat="1" applyFont="1" applyFill="1" applyBorder="1" applyAlignment="1" applyProtection="1">
      <alignment horizontal="center" vertical="center"/>
    </xf>
    <xf numFmtId="49" fontId="17" fillId="0" borderId="11" xfId="3" applyNumberFormat="1" applyFont="1" applyFill="1" applyBorder="1" applyProtection="1"/>
    <xf numFmtId="49" fontId="17" fillId="0" borderId="19" xfId="3" applyNumberFormat="1" applyFont="1" applyFill="1" applyBorder="1" applyProtection="1"/>
    <xf numFmtId="49" fontId="17" fillId="0" borderId="20" xfId="3" applyNumberFormat="1" applyFont="1" applyFill="1" applyBorder="1" applyAlignment="1" applyProtection="1">
      <alignment horizontal="left" vertical="center"/>
      <protection locked="0"/>
    </xf>
    <xf numFmtId="49" fontId="17" fillId="0" borderId="5" xfId="3" applyNumberFormat="1" applyFont="1" applyFill="1" applyBorder="1" applyAlignment="1" applyProtection="1">
      <alignment horizontal="left" vertical="center"/>
      <protection locked="0"/>
    </xf>
    <xf numFmtId="49" fontId="17" fillId="0" borderId="0" xfId="3" applyNumberFormat="1" applyFont="1" applyFill="1" applyBorder="1" applyAlignment="1" applyProtection="1">
      <alignment horizontal="left" vertical="center"/>
      <protection locked="0"/>
    </xf>
    <xf numFmtId="49" fontId="17" fillId="0" borderId="6" xfId="3" applyNumberFormat="1" applyFont="1" applyFill="1" applyBorder="1" applyAlignment="1" applyProtection="1">
      <alignment vertical="center"/>
      <protection locked="0"/>
    </xf>
    <xf numFmtId="49" fontId="17" fillId="0" borderId="10" xfId="3" applyNumberFormat="1" applyFont="1" applyFill="1" applyBorder="1" applyAlignment="1" applyProtection="1">
      <alignment vertical="center"/>
      <protection locked="0"/>
    </xf>
    <xf numFmtId="49" fontId="17" fillId="0" borderId="7" xfId="3" applyNumberFormat="1" applyFont="1" applyFill="1" applyBorder="1" applyAlignment="1" applyProtection="1">
      <alignment vertical="center"/>
      <protection locked="0"/>
    </xf>
    <xf numFmtId="49" fontId="15" fillId="0" borderId="0" xfId="3" applyNumberFormat="1" applyFont="1" applyFill="1" applyBorder="1" applyProtection="1"/>
    <xf numFmtId="0" fontId="26" fillId="0" borderId="0" xfId="0" applyFont="1" applyBorder="1"/>
    <xf numFmtId="0" fontId="26" fillId="0" borderId="2" xfId="0" applyFont="1" applyBorder="1"/>
    <xf numFmtId="0" fontId="26" fillId="0" borderId="0" xfId="0" applyFont="1"/>
    <xf numFmtId="49" fontId="17" fillId="0" borderId="0" xfId="0" applyNumberFormat="1" applyFont="1"/>
    <xf numFmtId="49" fontId="0" fillId="0" borderId="0" xfId="0" applyNumberFormat="1"/>
    <xf numFmtId="0" fontId="27" fillId="0" borderId="0" xfId="0" applyFont="1" applyBorder="1"/>
    <xf numFmtId="0" fontId="26" fillId="0" borderId="0" xfId="0" applyFont="1" applyBorder="1" applyAlignment="1">
      <alignment vertical="center"/>
    </xf>
    <xf numFmtId="0" fontId="27" fillId="0" borderId="0" xfId="0" applyFont="1"/>
    <xf numFmtId="0" fontId="29" fillId="0" borderId="2" xfId="0" applyFont="1" applyBorder="1" applyAlignment="1">
      <alignment horizontal="center" vertical="center"/>
    </xf>
    <xf numFmtId="14" fontId="29" fillId="0" borderId="9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0" fillId="0" borderId="2" xfId="0" applyFont="1" applyBorder="1" applyAlignment="1">
      <alignment horizontal="center"/>
    </xf>
    <xf numFmtId="0" fontId="29" fillId="0" borderId="2" xfId="0" applyFont="1" applyBorder="1"/>
    <xf numFmtId="166" fontId="29" fillId="0" borderId="9" xfId="1" applyNumberFormat="1" applyFont="1" applyFill="1" applyBorder="1"/>
    <xf numFmtId="0" fontId="29" fillId="0" borderId="0" xfId="0" applyFont="1" applyBorder="1"/>
    <xf numFmtId="0" fontId="30" fillId="0" borderId="2" xfId="0" applyFont="1" applyBorder="1"/>
    <xf numFmtId="0" fontId="30" fillId="0" borderId="0" xfId="0" applyFont="1" applyBorder="1"/>
    <xf numFmtId="166" fontId="30" fillId="0" borderId="9" xfId="1" applyNumberFormat="1" applyFont="1" applyFill="1" applyBorder="1"/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6" applyFont="1" applyFill="1" applyBorder="1" applyAlignment="1">
      <alignment horizontal="left"/>
    </xf>
    <xf numFmtId="0" fontId="21" fillId="0" borderId="0" xfId="0" applyFont="1"/>
    <xf numFmtId="0" fontId="17" fillId="0" borderId="0" xfId="0" applyFont="1"/>
    <xf numFmtId="0" fontId="22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justify"/>
    </xf>
    <xf numFmtId="0" fontId="21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/>
    <xf numFmtId="0" fontId="23" fillId="0" borderId="2" xfId="0" applyFont="1" applyBorder="1"/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/>
    </xf>
    <xf numFmtId="0" fontId="17" fillId="0" borderId="2" xfId="0" applyFont="1" applyBorder="1"/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Border="1"/>
    <xf numFmtId="0" fontId="22" fillId="0" borderId="2" xfId="0" quotePrefix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wrapText="1"/>
    </xf>
    <xf numFmtId="0" fontId="22" fillId="0" borderId="2" xfId="0" applyFont="1" applyBorder="1" applyAlignment="1">
      <alignment horizontal="left"/>
    </xf>
    <xf numFmtId="0" fontId="23" fillId="0" borderId="2" xfId="0" applyFont="1" applyFill="1" applyBorder="1" applyAlignment="1">
      <alignment horizontal="center"/>
    </xf>
    <xf numFmtId="166" fontId="30" fillId="0" borderId="9" xfId="1" applyNumberFormat="1" applyFont="1" applyFill="1" applyBorder="1" applyAlignment="1">
      <alignment horizontal="right"/>
    </xf>
    <xf numFmtId="43" fontId="9" fillId="0" borderId="0" xfId="1" applyFont="1" applyFill="1"/>
    <xf numFmtId="0" fontId="0" fillId="5" borderId="0" xfId="0" applyFill="1"/>
    <xf numFmtId="0" fontId="31" fillId="0" borderId="0" xfId="0" applyFont="1" applyAlignment="1">
      <alignment horizontal="center"/>
    </xf>
    <xf numFmtId="166" fontId="30" fillId="0" borderId="2" xfId="0" applyNumberFormat="1" applyFont="1" applyBorder="1"/>
    <xf numFmtId="4" fontId="26" fillId="0" borderId="0" xfId="0" applyNumberFormat="1" applyFont="1"/>
    <xf numFmtId="167" fontId="22" fillId="0" borderId="2" xfId="0" applyNumberFormat="1" applyFont="1" applyBorder="1" applyAlignment="1">
      <alignment horizontal="right"/>
    </xf>
    <xf numFmtId="167" fontId="22" fillId="0" borderId="2" xfId="0" quotePrefix="1" applyNumberFormat="1" applyFont="1" applyBorder="1" applyAlignment="1">
      <alignment horizontal="right" vertical="center"/>
    </xf>
    <xf numFmtId="167" fontId="30" fillId="0" borderId="9" xfId="1" applyNumberFormat="1" applyFont="1" applyFill="1" applyBorder="1" applyAlignment="1">
      <alignment horizontal="right"/>
    </xf>
    <xf numFmtId="167" fontId="23" fillId="0" borderId="2" xfId="4" applyNumberFormat="1" applyFont="1" applyBorder="1" applyAlignment="1"/>
    <xf numFmtId="167" fontId="30" fillId="0" borderId="2" xfId="1" applyNumberFormat="1" applyFont="1" applyFill="1" applyBorder="1" applyAlignment="1"/>
    <xf numFmtId="167" fontId="22" fillId="0" borderId="2" xfId="4" applyNumberFormat="1" applyFont="1" applyBorder="1" applyAlignment="1"/>
    <xf numFmtId="0" fontId="32" fillId="0" borderId="0" xfId="4" applyFont="1" applyFill="1" applyBorder="1"/>
    <xf numFmtId="0" fontId="0" fillId="0" borderId="0" xfId="0" quotePrefix="1"/>
    <xf numFmtId="0" fontId="0" fillId="0" borderId="0" xfId="0" applyAlignment="1">
      <alignment horizontal="left"/>
    </xf>
    <xf numFmtId="1" fontId="17" fillId="0" borderId="0" xfId="0" applyNumberFormat="1" applyFont="1"/>
    <xf numFmtId="1" fontId="26" fillId="0" borderId="0" xfId="6" applyNumberFormat="1" applyFont="1" applyFill="1" applyBorder="1" applyAlignment="1">
      <alignment horizontal="left"/>
    </xf>
    <xf numFmtId="1" fontId="17" fillId="0" borderId="0" xfId="0" applyNumberFormat="1" applyFont="1" applyAlignment="1">
      <alignment horizontal="left"/>
    </xf>
    <xf numFmtId="0" fontId="0" fillId="0" borderId="0" xfId="0" applyFill="1"/>
    <xf numFmtId="167" fontId="22" fillId="0" borderId="0" xfId="4" applyNumberFormat="1" applyFont="1" applyBorder="1" applyAlignment="1"/>
    <xf numFmtId="167" fontId="22" fillId="0" borderId="0" xfId="4" applyNumberFormat="1" applyFont="1" applyFill="1" applyBorder="1" applyAlignment="1"/>
    <xf numFmtId="49" fontId="25" fillId="0" borderId="11" xfId="3" applyNumberFormat="1" applyFont="1" applyFill="1" applyBorder="1" applyAlignment="1" applyProtection="1">
      <alignment vertical="top"/>
    </xf>
    <xf numFmtId="49" fontId="25" fillId="0" borderId="21" xfId="3" applyNumberFormat="1" applyFont="1" applyFill="1" applyBorder="1" applyAlignment="1" applyProtection="1">
      <alignment vertical="top"/>
    </xf>
    <xf numFmtId="49" fontId="25" fillId="0" borderId="19" xfId="3" applyNumberFormat="1" applyFont="1" applyFill="1" applyBorder="1" applyAlignment="1" applyProtection="1">
      <alignment vertical="top"/>
    </xf>
    <xf numFmtId="49" fontId="25" fillId="0" borderId="5" xfId="3" applyNumberFormat="1" applyFont="1" applyFill="1" applyBorder="1" applyAlignment="1" applyProtection="1">
      <alignment vertical="top"/>
    </xf>
    <xf numFmtId="49" fontId="25" fillId="0" borderId="0" xfId="3" applyNumberFormat="1" applyFont="1" applyFill="1" applyBorder="1" applyAlignment="1" applyProtection="1">
      <alignment vertical="top"/>
    </xf>
    <xf numFmtId="49" fontId="25" fillId="0" borderId="20" xfId="3" applyNumberFormat="1" applyFont="1" applyFill="1" applyBorder="1" applyAlignment="1" applyProtection="1">
      <alignment vertical="top"/>
    </xf>
    <xf numFmtId="49" fontId="25" fillId="0" borderId="6" xfId="3" applyNumberFormat="1" applyFont="1" applyFill="1" applyBorder="1" applyAlignment="1" applyProtection="1">
      <alignment vertical="top"/>
    </xf>
    <xf numFmtId="49" fontId="25" fillId="0" borderId="10" xfId="3" applyNumberFormat="1" applyFont="1" applyFill="1" applyBorder="1" applyAlignment="1" applyProtection="1">
      <alignment vertical="top"/>
    </xf>
    <xf numFmtId="49" fontId="25" fillId="0" borderId="7" xfId="3" applyNumberFormat="1" applyFont="1" applyFill="1" applyBorder="1" applyAlignment="1" applyProtection="1">
      <alignment vertical="top"/>
    </xf>
    <xf numFmtId="49" fontId="17" fillId="0" borderId="5" xfId="3" applyNumberFormat="1" applyFont="1" applyFill="1" applyBorder="1" applyProtection="1"/>
    <xf numFmtId="49" fontId="17" fillId="0" borderId="20" xfId="3" applyNumberFormat="1" applyFont="1" applyFill="1" applyBorder="1" applyProtection="1"/>
    <xf numFmtId="0" fontId="17" fillId="0" borderId="10" xfId="3" applyNumberFormat="1" applyFont="1" applyFill="1" applyBorder="1" applyAlignment="1" applyProtection="1">
      <alignment horizontal="center" vertical="center"/>
      <protection locked="0"/>
    </xf>
    <xf numFmtId="0" fontId="20" fillId="0" borderId="0" xfId="3" applyNumberFormat="1" applyFont="1" applyFill="1" applyBorder="1" applyAlignment="1" applyProtection="1">
      <alignment horizontal="center"/>
    </xf>
    <xf numFmtId="49" fontId="21" fillId="0" borderId="0" xfId="3" applyNumberFormat="1" applyFont="1" applyFill="1" applyBorder="1" applyAlignment="1" applyProtection="1">
      <alignment horizontal="center"/>
    </xf>
    <xf numFmtId="49" fontId="25" fillId="0" borderId="0" xfId="3" applyNumberFormat="1" applyFont="1" applyFill="1" applyBorder="1" applyAlignment="1" applyProtection="1">
      <alignment horizontal="center" vertical="top"/>
    </xf>
    <xf numFmtId="49" fontId="25" fillId="0" borderId="10" xfId="3" applyNumberFormat="1" applyFont="1" applyFill="1" applyBorder="1" applyAlignment="1" applyProtection="1">
      <alignment horizontal="center" vertical="top"/>
    </xf>
    <xf numFmtId="168" fontId="17" fillId="0" borderId="5" xfId="3" applyNumberFormat="1" applyFont="1" applyFill="1" applyBorder="1" applyAlignment="1" applyProtection="1">
      <alignment horizontal="center" vertical="center"/>
      <protection locked="0"/>
    </xf>
    <xf numFmtId="168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7">
    <cellStyle name="Čárka" xfId="1" builtinId="3"/>
    <cellStyle name="Čiarka 2" xfId="5" xr:uid="{00000000-0005-0000-0000-000001000000}"/>
    <cellStyle name="Normal_vzorvykazov98" xfId="3" xr:uid="{00000000-0005-0000-0000-000002000000}"/>
    <cellStyle name="Normálna 2" xfId="4" xr:uid="{00000000-0005-0000-0000-000003000000}"/>
    <cellStyle name="Normální" xfId="0" builtinId="0"/>
    <cellStyle name="normální_List1" xfId="6" xr:uid="{00000000-0005-0000-0000-000005000000}"/>
    <cellStyle name="normální_struktura_vykazu" xfId="2" xr:uid="{00000000-0005-0000-0000-000006000000}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142875</xdr:rowOff>
    </xdr:from>
    <xdr:to>
      <xdr:col>27</xdr:col>
      <xdr:colOff>57150</xdr:colOff>
      <xdr:row>4</xdr:row>
      <xdr:rowOff>133350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171700" y="571500"/>
          <a:ext cx="2752725" cy="333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2</xdr:row>
      <xdr:rowOff>142875</xdr:rowOff>
    </xdr:from>
    <xdr:to>
      <xdr:col>25</xdr:col>
      <xdr:colOff>171451</xdr:colOff>
      <xdr:row>4</xdr:row>
      <xdr:rowOff>133350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162175" y="571500"/>
          <a:ext cx="2514601" cy="3333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k-SK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ÚČTOVNÁ</a:t>
          </a:r>
          <a:r>
            <a:rPr kumimoji="0" lang="sk-SK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entury Gothic"/>
            </a:rPr>
            <a:t> ZÁVIERKA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4</xdr:row>
          <xdr:rowOff>161925</xdr:rowOff>
        </xdr:from>
        <xdr:to>
          <xdr:col>4</xdr:col>
          <xdr:colOff>1247775</xdr:colOff>
          <xdr:row>7</xdr:row>
          <xdr:rowOff>38100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8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</xdr:row>
          <xdr:rowOff>142875</xdr:rowOff>
        </xdr:from>
        <xdr:to>
          <xdr:col>5</xdr:col>
          <xdr:colOff>1200150</xdr:colOff>
          <xdr:row>6</xdr:row>
          <xdr:rowOff>114300</xdr:rowOff>
        </xdr:to>
        <xdr:sp macro="" textlink="">
          <xdr:nvSpPr>
            <xdr:cNvPr id="1235" name="CommandButton2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8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"/>
  <dimension ref="A1:E3"/>
  <sheetViews>
    <sheetView workbookViewId="0"/>
  </sheetViews>
  <sheetFormatPr defaultRowHeight="12.75"/>
  <sheetData>
    <row r="1" spans="1:5" ht="409.5">
      <c r="A1" t="s">
        <v>153</v>
      </c>
      <c r="B1" t="s">
        <v>154</v>
      </c>
      <c r="C1" s="1" t="s">
        <v>14</v>
      </c>
      <c r="D1" t="s">
        <v>378</v>
      </c>
      <c r="E1" s="1" t="s">
        <v>379</v>
      </c>
    </row>
    <row r="2" spans="1:5" ht="409.5">
      <c r="A2" t="s">
        <v>442</v>
      </c>
      <c r="B2" t="s">
        <v>154</v>
      </c>
      <c r="C2" s="1" t="s">
        <v>13</v>
      </c>
      <c r="D2" t="s">
        <v>12</v>
      </c>
      <c r="E2" s="1" t="s">
        <v>11</v>
      </c>
    </row>
    <row r="3" spans="1:5" ht="409.5">
      <c r="A3" t="s">
        <v>1</v>
      </c>
      <c r="B3" t="s">
        <v>2</v>
      </c>
      <c r="C3" s="1" t="s">
        <v>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B4:X41"/>
  <sheetViews>
    <sheetView topLeftCell="B1" workbookViewId="0">
      <selection activeCell="R15" sqref="R15"/>
    </sheetView>
  </sheetViews>
  <sheetFormatPr defaultRowHeight="12.75"/>
  <cols>
    <col min="7" max="7" width="11" bestFit="1" customWidth="1"/>
    <col min="18" max="18" width="23.42578125" bestFit="1" customWidth="1"/>
    <col min="19" max="19" width="16.140625" customWidth="1"/>
    <col min="21" max="21" width="11" bestFit="1" customWidth="1"/>
  </cols>
  <sheetData>
    <row r="4" spans="2:24">
      <c r="B4" t="s">
        <v>836</v>
      </c>
      <c r="R4" t="s">
        <v>632</v>
      </c>
      <c r="U4" t="s">
        <v>636</v>
      </c>
      <c r="X4" t="s">
        <v>857</v>
      </c>
    </row>
    <row r="5" spans="2:24">
      <c r="C5" t="s">
        <v>444</v>
      </c>
      <c r="D5" t="s">
        <v>462</v>
      </c>
      <c r="E5" t="s">
        <v>843</v>
      </c>
      <c r="J5" t="s">
        <v>844</v>
      </c>
      <c r="N5" t="s">
        <v>844</v>
      </c>
      <c r="R5" t="s">
        <v>688</v>
      </c>
      <c r="U5">
        <v>2021892961</v>
      </c>
      <c r="X5">
        <v>35903821</v>
      </c>
    </row>
    <row r="6" spans="2:24">
      <c r="C6" t="s">
        <v>676</v>
      </c>
      <c r="D6" t="s">
        <v>462</v>
      </c>
      <c r="E6" t="s">
        <v>845</v>
      </c>
      <c r="J6" t="s">
        <v>844</v>
      </c>
      <c r="N6" t="s">
        <v>844</v>
      </c>
      <c r="R6" t="s">
        <v>858</v>
      </c>
      <c r="U6">
        <v>2021892961</v>
      </c>
      <c r="X6">
        <v>35903821</v>
      </c>
    </row>
    <row r="7" spans="2:24">
      <c r="C7" t="s">
        <v>834</v>
      </c>
      <c r="D7" t="s">
        <v>462</v>
      </c>
      <c r="E7" t="s">
        <v>846</v>
      </c>
      <c r="J7" t="s">
        <v>844</v>
      </c>
      <c r="N7" t="s">
        <v>844</v>
      </c>
      <c r="R7" t="s">
        <v>885</v>
      </c>
      <c r="U7">
        <v>2021892961</v>
      </c>
      <c r="X7">
        <v>35903821</v>
      </c>
    </row>
    <row r="8" spans="2:24">
      <c r="B8" t="s">
        <v>835</v>
      </c>
      <c r="C8" t="s">
        <v>676</v>
      </c>
      <c r="D8" t="s">
        <v>833</v>
      </c>
      <c r="E8" t="s">
        <v>839</v>
      </c>
      <c r="J8" t="s">
        <v>840</v>
      </c>
      <c r="N8" t="s">
        <v>847</v>
      </c>
      <c r="R8" t="s">
        <v>859</v>
      </c>
      <c r="U8">
        <v>2022137887</v>
      </c>
      <c r="X8">
        <v>35977540</v>
      </c>
    </row>
    <row r="9" spans="2:24">
      <c r="C9" t="s">
        <v>444</v>
      </c>
      <c r="D9" t="s">
        <v>833</v>
      </c>
      <c r="E9" t="s">
        <v>841</v>
      </c>
      <c r="J9" t="s">
        <v>842</v>
      </c>
      <c r="N9" t="s">
        <v>847</v>
      </c>
      <c r="R9" t="s">
        <v>860</v>
      </c>
      <c r="U9">
        <v>2022137887</v>
      </c>
      <c r="X9">
        <v>35977540</v>
      </c>
    </row>
    <row r="10" spans="2:24">
      <c r="C10" t="s">
        <v>834</v>
      </c>
      <c r="D10" t="s">
        <v>833</v>
      </c>
      <c r="E10" t="s">
        <v>837</v>
      </c>
      <c r="J10" t="s">
        <v>838</v>
      </c>
      <c r="N10" t="s">
        <v>847</v>
      </c>
      <c r="R10" t="s">
        <v>886</v>
      </c>
      <c r="U10">
        <v>2022137887</v>
      </c>
      <c r="X10">
        <v>35977540</v>
      </c>
    </row>
    <row r="11" spans="2:24">
      <c r="C11" t="s">
        <v>883</v>
      </c>
      <c r="D11" t="s">
        <v>833</v>
      </c>
      <c r="E11" t="s">
        <v>884</v>
      </c>
      <c r="J11" t="s">
        <v>838</v>
      </c>
      <c r="N11" t="s">
        <v>847</v>
      </c>
      <c r="R11" t="s">
        <v>887</v>
      </c>
      <c r="U11">
        <v>2022137887</v>
      </c>
      <c r="X11">
        <v>35977540</v>
      </c>
    </row>
    <row r="14" spans="2:24">
      <c r="C14" t="s">
        <v>848</v>
      </c>
    </row>
    <row r="16" spans="2:24">
      <c r="C16" t="s">
        <v>849</v>
      </c>
      <c r="G16" t="str">
        <f>IF((bu_code="DDF"),$N$8,Index!$N$5)</f>
        <v>AXA d.s.s., a.s.</v>
      </c>
    </row>
    <row r="18" spans="3:7">
      <c r="C18" t="s">
        <v>850</v>
      </c>
      <c r="E18" t="s">
        <v>851</v>
      </c>
    </row>
    <row r="19" spans="3:7">
      <c r="G19" t="str">
        <f>IF((bu_code="DDF"),IF(ldg_code=C8,E8,IF(ldg_code=C9,E9,IF(ldg_code=C10,E10,(IF(ldg_code=C11,E11,"chyba"))))),(IF(ldg_code=C5,E5,IF(ldg_code=C6,E6,(IF(ldg_code=C7,E7,"chyba"))))))</f>
        <v>Dlhopisový garantovaný d.d.f.</v>
      </c>
    </row>
    <row r="21" spans="3:7">
      <c r="E21" t="s">
        <v>852</v>
      </c>
    </row>
    <row r="22" spans="3:7">
      <c r="G22" t="str">
        <f>IF((bu_code="DDF"),IF(ldg_code=C8,J8,IF(ldg_code=C9,J9,IF(ldg_code=C10,J10,(IF(ldg_code=C11,J11,"chyba"))))),(IF(ldg_code=C5,J5,IF(ldg_code=C6,J6,(IF(ldg_code=C7,J7,"chyba"))))))</f>
        <v>AXA d.s.s., a.s.</v>
      </c>
    </row>
    <row r="25" spans="3:7">
      <c r="C25" t="s">
        <v>632</v>
      </c>
    </row>
    <row r="26" spans="3:7">
      <c r="G26" t="str">
        <f>IF((bu_code="DDF"),IF(ldg_code=C8,R8,IF(ldg_code=C9,R9,IF(ldg_code=C10,R10,(IF(ldg_code=C11,R11,"chyba"))))),(IF(ldg_code=C5,R5,IF(ldg_code=C6,R6,(IF(ldg_code=C7,R7,"chyba"))))))</f>
        <v>31570020000000003766</v>
      </c>
    </row>
    <row r="28" spans="3:7">
      <c r="C28" t="s">
        <v>636</v>
      </c>
    </row>
    <row r="29" spans="3:7">
      <c r="G29">
        <f>IF((bu_code="DDF"),IF(ldg_code=C8,U8,IF(ldg_code=C9,U9,IF(ldg_code=C10,U10,(IF(ldg_code=C11,U11,"chyba"))))),(IF(ldg_code=C5,U5,IF(ldg_code=C6,U6,(IF(ldg_code=C7,U7,"chyba"))))))</f>
        <v>2021892961</v>
      </c>
    </row>
    <row r="31" spans="3:7">
      <c r="C31" t="s">
        <v>857</v>
      </c>
    </row>
    <row r="32" spans="3:7">
      <c r="G32">
        <f>IF((bu_code="DDF"),IF(ldg_code=C8,X8,IF(ldg_code=C9,X9,IF(ldg_code=C10,X10,(IF(ldg_code=C11,X11,"chyba"))))),(IF(ldg_code=C5,X5,IF(ldg_code=C6,X6,(IF(ldg_code=C7,X7,"chyba"))))))</f>
        <v>35903821</v>
      </c>
    </row>
    <row r="35" spans="3:8">
      <c r="C35" t="s">
        <v>853</v>
      </c>
      <c r="G35" t="s">
        <v>855</v>
      </c>
      <c r="H35" t="s">
        <v>640</v>
      </c>
    </row>
    <row r="36" spans="3:8">
      <c r="D36" t="s">
        <v>644</v>
      </c>
      <c r="G36" s="145" t="s">
        <v>856</v>
      </c>
      <c r="H36" t="str">
        <f>+LEFT(period_current,4)</f>
        <v>2019</v>
      </c>
    </row>
    <row r="37" spans="3:8">
      <c r="G37" t="str">
        <f>IF((1*RIGHT(period_current,2)&lt;13),(RIGHT(period_current,2)),12)</f>
        <v>12</v>
      </c>
      <c r="H37" t="str">
        <f>+LEFT(period_current,4)</f>
        <v>2019</v>
      </c>
    </row>
    <row r="39" spans="3:8">
      <c r="C39" t="s">
        <v>854</v>
      </c>
    </row>
    <row r="40" spans="3:8">
      <c r="G40" s="145" t="s">
        <v>856</v>
      </c>
      <c r="H40" t="str">
        <f>+LEFT(period_prior,4)</f>
        <v>2018</v>
      </c>
    </row>
    <row r="41" spans="3:8">
      <c r="G41" s="146">
        <f>IF((1*RIGHT(period_prior,2)&lt;13),(RIGHT(period_prior,2)),12)</f>
        <v>12</v>
      </c>
      <c r="H41" t="str">
        <f>+LEFT(period_prior,4)</f>
        <v>2018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"/>
  <sheetViews>
    <sheetView workbookViewId="0"/>
  </sheetViews>
  <sheetFormatPr defaultRowHeight="12.75"/>
  <sheetData/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"/>
  <sheetViews>
    <sheetView workbookViewId="0"/>
  </sheetViews>
  <sheetFormatPr defaultRowHeight="12.75"/>
  <sheetData/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9"/>
  <dimension ref="A1:K189"/>
  <sheetViews>
    <sheetView topLeftCell="A9" workbookViewId="0">
      <selection activeCell="A70" sqref="A70"/>
    </sheetView>
  </sheetViews>
  <sheetFormatPr defaultColWidth="9.140625" defaultRowHeight="12.75" customHeight="1"/>
  <cols>
    <col min="1" max="1" width="3.85546875" style="7" customWidth="1"/>
    <col min="2" max="2" width="65.42578125" style="7" customWidth="1"/>
    <col min="3" max="3" width="38.5703125" style="7" customWidth="1"/>
    <col min="4" max="4" width="4.28515625" style="7" customWidth="1"/>
    <col min="5" max="5" width="3.85546875" style="7" customWidth="1"/>
    <col min="6" max="6" width="91.85546875" style="7" customWidth="1"/>
    <col min="7" max="7" width="37.28515625" style="7" customWidth="1"/>
    <col min="8" max="8" width="4.28515625" style="7" customWidth="1"/>
    <col min="9" max="9" width="5" style="7" customWidth="1"/>
    <col min="10" max="10" width="36.5703125" style="7" customWidth="1"/>
    <col min="11" max="16384" width="9.140625" style="7"/>
  </cols>
  <sheetData>
    <row r="1" spans="1:11" ht="12.75" customHeight="1">
      <c r="A1" s="6" t="s">
        <v>162</v>
      </c>
      <c r="B1" s="6" t="s">
        <v>163</v>
      </c>
      <c r="C1" s="6" t="s">
        <v>164</v>
      </c>
      <c r="E1" s="6" t="s">
        <v>162</v>
      </c>
      <c r="F1" s="6" t="s">
        <v>163</v>
      </c>
      <c r="G1" s="6" t="s">
        <v>164</v>
      </c>
      <c r="I1" s="6" t="s">
        <v>162</v>
      </c>
      <c r="J1" s="6" t="s">
        <v>163</v>
      </c>
      <c r="K1" s="6" t="s">
        <v>164</v>
      </c>
    </row>
    <row r="2" spans="1:11" ht="12.75" customHeight="1">
      <c r="A2" s="9">
        <v>1</v>
      </c>
      <c r="B2" s="8" t="s">
        <v>36</v>
      </c>
      <c r="C2" s="8" t="s">
        <v>313</v>
      </c>
      <c r="E2" s="9">
        <v>1</v>
      </c>
      <c r="F2" s="8" t="s">
        <v>333</v>
      </c>
      <c r="G2" s="8" t="s">
        <v>413</v>
      </c>
      <c r="I2" s="7">
        <v>1</v>
      </c>
      <c r="J2" s="7" t="s">
        <v>358</v>
      </c>
    </row>
    <row r="3" spans="1:11" ht="12.75" customHeight="1">
      <c r="A3" s="9">
        <v>2</v>
      </c>
      <c r="B3" s="8" t="s">
        <v>38</v>
      </c>
      <c r="C3" s="8" t="s">
        <v>165</v>
      </c>
      <c r="E3" s="9">
        <v>2</v>
      </c>
      <c r="F3" s="8" t="s">
        <v>113</v>
      </c>
      <c r="G3" s="8" t="s">
        <v>261</v>
      </c>
      <c r="I3" s="7">
        <v>2</v>
      </c>
      <c r="J3" s="7" t="s">
        <v>359</v>
      </c>
    </row>
    <row r="4" spans="1:11" ht="12.75" customHeight="1">
      <c r="A4" s="9">
        <v>3</v>
      </c>
      <c r="B4" s="8" t="s">
        <v>40</v>
      </c>
      <c r="C4" s="8" t="s">
        <v>166</v>
      </c>
      <c r="E4" s="9">
        <v>3</v>
      </c>
      <c r="F4" s="8" t="s">
        <v>114</v>
      </c>
      <c r="G4" s="8" t="s">
        <v>262</v>
      </c>
      <c r="I4" s="7">
        <v>3</v>
      </c>
      <c r="J4" s="7" t="s">
        <v>360</v>
      </c>
    </row>
    <row r="5" spans="1:11" ht="12.75" customHeight="1">
      <c r="A5" s="9">
        <v>4</v>
      </c>
      <c r="B5" s="8" t="s">
        <v>388</v>
      </c>
      <c r="C5" s="8" t="s">
        <v>314</v>
      </c>
      <c r="E5" s="9">
        <v>4</v>
      </c>
      <c r="F5" s="8" t="s">
        <v>115</v>
      </c>
      <c r="G5" s="8" t="s">
        <v>263</v>
      </c>
      <c r="I5" s="7">
        <v>4</v>
      </c>
      <c r="J5" s="7" t="s">
        <v>361</v>
      </c>
    </row>
    <row r="6" spans="1:11" ht="12.75" customHeight="1">
      <c r="A6" s="9">
        <v>5</v>
      </c>
      <c r="B6" s="8" t="s">
        <v>167</v>
      </c>
      <c r="C6" s="8" t="s">
        <v>168</v>
      </c>
      <c r="E6" s="9">
        <v>5</v>
      </c>
      <c r="F6" s="8" t="s">
        <v>334</v>
      </c>
      <c r="G6" s="8" t="s">
        <v>414</v>
      </c>
      <c r="I6" s="7">
        <v>5</v>
      </c>
      <c r="J6" s="7" t="s">
        <v>362</v>
      </c>
    </row>
    <row r="7" spans="1:11" ht="12.75" customHeight="1">
      <c r="A7" s="9">
        <v>6</v>
      </c>
      <c r="B7" s="8" t="s">
        <v>169</v>
      </c>
      <c r="C7" s="8" t="s">
        <v>170</v>
      </c>
      <c r="E7" s="9">
        <v>6</v>
      </c>
      <c r="F7" s="8" t="s">
        <v>116</v>
      </c>
      <c r="G7" s="8" t="s">
        <v>264</v>
      </c>
      <c r="I7" s="7">
        <v>6</v>
      </c>
      <c r="J7" s="7" t="s">
        <v>363</v>
      </c>
    </row>
    <row r="8" spans="1:11" ht="12.75" customHeight="1">
      <c r="A8" s="9">
        <v>7</v>
      </c>
      <c r="B8" s="8" t="s">
        <v>42</v>
      </c>
      <c r="C8" s="8" t="s">
        <v>315</v>
      </c>
      <c r="E8" s="9">
        <v>7</v>
      </c>
      <c r="F8" s="8" t="s">
        <v>265</v>
      </c>
      <c r="G8" s="8" t="s">
        <v>266</v>
      </c>
      <c r="I8" s="7">
        <v>7</v>
      </c>
      <c r="J8" s="7" t="s">
        <v>364</v>
      </c>
    </row>
    <row r="9" spans="1:11" ht="12.75" customHeight="1">
      <c r="A9" s="9">
        <v>8</v>
      </c>
      <c r="B9" s="8" t="s">
        <v>43</v>
      </c>
      <c r="C9" s="8" t="s">
        <v>171</v>
      </c>
      <c r="E9" s="9">
        <v>8</v>
      </c>
      <c r="F9" s="8" t="s">
        <v>117</v>
      </c>
      <c r="G9" s="8" t="s">
        <v>267</v>
      </c>
      <c r="I9" s="7">
        <v>8</v>
      </c>
      <c r="J9" s="7" t="s">
        <v>355</v>
      </c>
    </row>
    <row r="10" spans="1:11" ht="12.75" customHeight="1">
      <c r="A10" s="9">
        <v>9</v>
      </c>
      <c r="B10" s="8" t="s">
        <v>172</v>
      </c>
      <c r="C10" s="8" t="s">
        <v>173</v>
      </c>
      <c r="E10" s="9">
        <v>9</v>
      </c>
      <c r="F10" s="8" t="s">
        <v>335</v>
      </c>
      <c r="G10" s="8" t="s">
        <v>415</v>
      </c>
      <c r="I10" s="7">
        <v>9</v>
      </c>
      <c r="J10" s="7" t="s">
        <v>356</v>
      </c>
    </row>
    <row r="11" spans="1:11" ht="12.75" customHeight="1">
      <c r="A11" s="9">
        <v>10</v>
      </c>
      <c r="B11" s="8" t="s">
        <v>174</v>
      </c>
      <c r="C11" s="8" t="s">
        <v>175</v>
      </c>
      <c r="E11" s="9">
        <v>10</v>
      </c>
      <c r="F11" s="8" t="s">
        <v>118</v>
      </c>
      <c r="G11" s="8" t="s">
        <v>268</v>
      </c>
      <c r="I11" s="7">
        <v>10</v>
      </c>
      <c r="J11" s="7" t="s">
        <v>365</v>
      </c>
    </row>
    <row r="12" spans="1:11" ht="12.75" customHeight="1">
      <c r="A12" s="9">
        <v>11</v>
      </c>
      <c r="B12" s="8" t="s">
        <v>44</v>
      </c>
      <c r="C12" s="8" t="s">
        <v>176</v>
      </c>
      <c r="E12" s="9">
        <v>11</v>
      </c>
      <c r="F12" s="8" t="s">
        <v>119</v>
      </c>
      <c r="G12" s="8" t="s">
        <v>269</v>
      </c>
      <c r="I12" s="7">
        <v>11</v>
      </c>
      <c r="J12" s="7" t="s">
        <v>366</v>
      </c>
    </row>
    <row r="13" spans="1:11" ht="12.75" customHeight="1">
      <c r="A13" s="9">
        <v>12</v>
      </c>
      <c r="B13" s="8" t="s">
        <v>177</v>
      </c>
      <c r="C13" s="8" t="s">
        <v>178</v>
      </c>
      <c r="E13" s="9">
        <v>12</v>
      </c>
      <c r="F13" s="8" t="s">
        <v>120</v>
      </c>
      <c r="G13" s="8" t="s">
        <v>270</v>
      </c>
      <c r="I13" s="7">
        <v>12</v>
      </c>
      <c r="J13" s="7" t="s">
        <v>367</v>
      </c>
    </row>
    <row r="14" spans="1:11" ht="12.75" customHeight="1">
      <c r="A14" s="9">
        <v>13</v>
      </c>
      <c r="B14" s="8" t="s">
        <v>389</v>
      </c>
      <c r="C14" s="8" t="s">
        <v>316</v>
      </c>
      <c r="E14" s="9">
        <v>13</v>
      </c>
      <c r="F14" s="8" t="s">
        <v>336</v>
      </c>
      <c r="G14" s="8" t="s">
        <v>416</v>
      </c>
      <c r="I14" s="7">
        <v>13</v>
      </c>
      <c r="J14" s="7" t="s">
        <v>368</v>
      </c>
    </row>
    <row r="15" spans="1:11" ht="12.75" customHeight="1">
      <c r="A15" s="9">
        <v>14</v>
      </c>
      <c r="B15" s="8" t="s">
        <v>43</v>
      </c>
      <c r="C15" s="8" t="s">
        <v>171</v>
      </c>
      <c r="E15" s="9">
        <v>14</v>
      </c>
      <c r="F15" s="8" t="s">
        <v>337</v>
      </c>
      <c r="G15" s="8" t="s">
        <v>417</v>
      </c>
      <c r="I15" s="7">
        <v>14</v>
      </c>
      <c r="J15" s="7" t="s">
        <v>369</v>
      </c>
    </row>
    <row r="16" spans="1:11" ht="12.75" customHeight="1">
      <c r="A16" s="9">
        <v>15</v>
      </c>
      <c r="B16" s="8" t="s">
        <v>44</v>
      </c>
      <c r="C16" s="8" t="s">
        <v>176</v>
      </c>
      <c r="E16" s="9">
        <v>15</v>
      </c>
      <c r="F16" s="8" t="s">
        <v>121</v>
      </c>
      <c r="G16" s="8" t="s">
        <v>271</v>
      </c>
      <c r="I16" s="7">
        <v>15</v>
      </c>
      <c r="J16" s="7" t="s">
        <v>370</v>
      </c>
    </row>
    <row r="17" spans="1:10" ht="12.75" customHeight="1">
      <c r="A17" s="9">
        <v>16</v>
      </c>
      <c r="B17" s="8" t="s">
        <v>45</v>
      </c>
      <c r="C17" s="8" t="s">
        <v>317</v>
      </c>
      <c r="E17" s="9">
        <v>16</v>
      </c>
      <c r="F17" s="8" t="s">
        <v>122</v>
      </c>
      <c r="G17" s="8" t="s">
        <v>272</v>
      </c>
      <c r="I17" s="7">
        <v>16</v>
      </c>
      <c r="J17" s="7" t="s">
        <v>371</v>
      </c>
    </row>
    <row r="18" spans="1:10" ht="12.75" customHeight="1">
      <c r="A18" s="9">
        <v>17</v>
      </c>
      <c r="B18" s="8" t="s">
        <v>41</v>
      </c>
      <c r="C18" s="8" t="s">
        <v>179</v>
      </c>
      <c r="E18" s="9">
        <v>17</v>
      </c>
      <c r="F18" s="8" t="s">
        <v>123</v>
      </c>
      <c r="G18" s="8" t="s">
        <v>273</v>
      </c>
      <c r="I18" s="7">
        <v>17</v>
      </c>
      <c r="J18" s="7" t="s">
        <v>372</v>
      </c>
    </row>
    <row r="19" spans="1:10" ht="12.75" customHeight="1">
      <c r="A19" s="9">
        <v>18</v>
      </c>
      <c r="B19" s="8" t="s">
        <v>47</v>
      </c>
      <c r="C19" s="8" t="s">
        <v>181</v>
      </c>
      <c r="E19" s="9">
        <v>18</v>
      </c>
      <c r="F19" s="8" t="s">
        <v>124</v>
      </c>
      <c r="G19" s="8" t="s">
        <v>274</v>
      </c>
      <c r="I19" s="7">
        <v>18</v>
      </c>
      <c r="J19" s="7" t="s">
        <v>373</v>
      </c>
    </row>
    <row r="20" spans="1:10" ht="12.75" customHeight="1">
      <c r="A20" s="9">
        <v>19</v>
      </c>
      <c r="B20" s="8" t="s">
        <v>380</v>
      </c>
      <c r="C20" s="8" t="s">
        <v>381</v>
      </c>
      <c r="E20" s="9">
        <v>19</v>
      </c>
      <c r="F20" s="8" t="s">
        <v>384</v>
      </c>
      <c r="G20" s="8" t="s">
        <v>418</v>
      </c>
      <c r="I20" s="7">
        <v>19</v>
      </c>
      <c r="J20" s="7" t="s">
        <v>374</v>
      </c>
    </row>
    <row r="21" spans="1:10" ht="12.75" customHeight="1">
      <c r="A21" s="9">
        <v>20</v>
      </c>
      <c r="B21" s="8" t="s">
        <v>46</v>
      </c>
      <c r="C21" s="8" t="s">
        <v>180</v>
      </c>
      <c r="E21" s="9">
        <v>20</v>
      </c>
      <c r="F21" s="8" t="s">
        <v>125</v>
      </c>
      <c r="G21" s="8" t="s">
        <v>275</v>
      </c>
      <c r="I21" s="7">
        <v>20</v>
      </c>
      <c r="J21" s="7" t="s">
        <v>375</v>
      </c>
    </row>
    <row r="22" spans="1:10" ht="12.75" customHeight="1">
      <c r="A22" s="9">
        <v>21</v>
      </c>
      <c r="B22" s="8" t="s">
        <v>47</v>
      </c>
      <c r="C22" s="8" t="s">
        <v>181</v>
      </c>
      <c r="E22" s="9">
        <v>21</v>
      </c>
      <c r="F22" s="8" t="s">
        <v>276</v>
      </c>
      <c r="G22" s="8" t="s">
        <v>277</v>
      </c>
      <c r="I22" s="7">
        <v>21</v>
      </c>
      <c r="J22" s="7" t="s">
        <v>376</v>
      </c>
    </row>
    <row r="23" spans="1:10" ht="12.75" customHeight="1">
      <c r="A23" s="9">
        <v>22</v>
      </c>
      <c r="B23" s="8" t="s">
        <v>380</v>
      </c>
      <c r="C23" s="8" t="s">
        <v>381</v>
      </c>
      <c r="E23" s="9">
        <v>22</v>
      </c>
      <c r="F23" s="8" t="s">
        <v>126</v>
      </c>
      <c r="G23" s="8" t="s">
        <v>278</v>
      </c>
      <c r="I23" s="7">
        <v>22</v>
      </c>
      <c r="J23" s="7" t="s">
        <v>377</v>
      </c>
    </row>
    <row r="24" spans="1:10" ht="12.75" customHeight="1">
      <c r="A24" s="9">
        <v>23</v>
      </c>
      <c r="B24" s="8" t="s">
        <v>390</v>
      </c>
      <c r="C24" s="8" t="s">
        <v>318</v>
      </c>
      <c r="E24" s="9">
        <v>23</v>
      </c>
      <c r="F24" s="8" t="s">
        <v>279</v>
      </c>
      <c r="G24" s="8" t="s">
        <v>280</v>
      </c>
      <c r="I24" s="7">
        <v>23</v>
      </c>
      <c r="J24" s="7" t="s">
        <v>357</v>
      </c>
    </row>
    <row r="25" spans="1:10" ht="12.75" customHeight="1">
      <c r="A25" s="9">
        <v>24</v>
      </c>
      <c r="B25" s="8" t="s">
        <v>48</v>
      </c>
      <c r="C25" s="8" t="s">
        <v>182</v>
      </c>
      <c r="E25" s="9">
        <v>24</v>
      </c>
      <c r="F25" s="8" t="s">
        <v>332</v>
      </c>
      <c r="G25" s="8" t="s">
        <v>419</v>
      </c>
      <c r="I25" s="7">
        <v>99</v>
      </c>
      <c r="J25" s="7" t="s">
        <v>4</v>
      </c>
    </row>
    <row r="26" spans="1:10" ht="12.75" customHeight="1">
      <c r="A26" s="9">
        <v>25</v>
      </c>
      <c r="B26" s="8" t="s">
        <v>49</v>
      </c>
      <c r="C26" s="8" t="s">
        <v>183</v>
      </c>
      <c r="E26" s="9">
        <v>25</v>
      </c>
      <c r="F26" s="8" t="s">
        <v>281</v>
      </c>
      <c r="G26" s="8" t="s">
        <v>282</v>
      </c>
    </row>
    <row r="27" spans="1:10" ht="12.75" customHeight="1">
      <c r="A27" s="9">
        <v>26</v>
      </c>
      <c r="B27" s="8" t="s">
        <v>50</v>
      </c>
      <c r="C27" s="8" t="s">
        <v>319</v>
      </c>
      <c r="E27" s="9">
        <v>26</v>
      </c>
      <c r="F27" s="8" t="s">
        <v>338</v>
      </c>
      <c r="G27" s="8" t="s">
        <v>420</v>
      </c>
    </row>
    <row r="28" spans="1:10" ht="12.75" customHeight="1">
      <c r="A28" s="9">
        <v>27</v>
      </c>
      <c r="B28" s="8" t="s">
        <v>51</v>
      </c>
      <c r="C28" s="8" t="s">
        <v>184</v>
      </c>
      <c r="E28" s="9">
        <v>27</v>
      </c>
      <c r="F28" s="8" t="s">
        <v>283</v>
      </c>
      <c r="G28" s="8" t="s">
        <v>284</v>
      </c>
    </row>
    <row r="29" spans="1:10" ht="12.75" customHeight="1">
      <c r="A29" s="9">
        <v>28</v>
      </c>
      <c r="B29" s="8" t="s">
        <v>52</v>
      </c>
      <c r="C29" s="8" t="s">
        <v>185</v>
      </c>
      <c r="E29" s="9">
        <v>28</v>
      </c>
      <c r="F29" s="8" t="s">
        <v>339</v>
      </c>
      <c r="G29" s="8" t="s">
        <v>421</v>
      </c>
    </row>
    <row r="30" spans="1:10" ht="12.75" customHeight="1">
      <c r="A30" s="9">
        <v>29</v>
      </c>
      <c r="B30" s="8" t="s">
        <v>53</v>
      </c>
      <c r="C30" s="8" t="s">
        <v>320</v>
      </c>
      <c r="E30" s="9">
        <v>29</v>
      </c>
      <c r="F30" s="8" t="s">
        <v>127</v>
      </c>
      <c r="G30" s="8" t="s">
        <v>285</v>
      </c>
    </row>
    <row r="31" spans="1:10" ht="12.75" customHeight="1">
      <c r="A31" s="9">
        <v>30</v>
      </c>
      <c r="B31" s="8" t="s">
        <v>51</v>
      </c>
      <c r="C31" s="8" t="s">
        <v>184</v>
      </c>
      <c r="E31" s="9">
        <v>30</v>
      </c>
      <c r="F31" s="8" t="s">
        <v>128</v>
      </c>
      <c r="G31" s="8" t="s">
        <v>286</v>
      </c>
    </row>
    <row r="32" spans="1:10" ht="12.75" customHeight="1">
      <c r="A32" s="9">
        <v>31</v>
      </c>
      <c r="B32" s="8" t="s">
        <v>52</v>
      </c>
      <c r="C32" s="8" t="s">
        <v>185</v>
      </c>
      <c r="E32" s="9">
        <v>31</v>
      </c>
      <c r="F32" s="8" t="s">
        <v>129</v>
      </c>
      <c r="G32" s="8" t="s">
        <v>287</v>
      </c>
    </row>
    <row r="33" spans="1:7" ht="12.75" customHeight="1">
      <c r="A33" s="9">
        <v>32</v>
      </c>
      <c r="B33" s="8" t="s">
        <v>391</v>
      </c>
      <c r="C33" s="8" t="s">
        <v>321</v>
      </c>
      <c r="E33" s="9">
        <v>32</v>
      </c>
      <c r="F33" s="8" t="s">
        <v>130</v>
      </c>
      <c r="G33" s="8" t="s">
        <v>288</v>
      </c>
    </row>
    <row r="34" spans="1:7" ht="12.75" customHeight="1">
      <c r="A34" s="9">
        <v>33</v>
      </c>
      <c r="B34" s="8" t="s">
        <v>186</v>
      </c>
      <c r="C34" s="8" t="s">
        <v>187</v>
      </c>
      <c r="E34" s="9">
        <v>33</v>
      </c>
      <c r="F34" s="8" t="s">
        <v>131</v>
      </c>
      <c r="G34" s="8" t="s">
        <v>289</v>
      </c>
    </row>
    <row r="35" spans="1:7" ht="12.75" customHeight="1">
      <c r="A35" s="9">
        <v>34</v>
      </c>
      <c r="B35" s="8" t="s">
        <v>54</v>
      </c>
      <c r="C35" s="8" t="s">
        <v>188</v>
      </c>
      <c r="E35" s="9">
        <v>34</v>
      </c>
      <c r="F35" s="8" t="s">
        <v>132</v>
      </c>
      <c r="G35" s="8" t="s">
        <v>290</v>
      </c>
    </row>
    <row r="36" spans="1:7" ht="12.75" customHeight="1">
      <c r="A36" s="9">
        <v>35</v>
      </c>
      <c r="B36" s="8" t="s">
        <v>56</v>
      </c>
      <c r="C36" s="8" t="s">
        <v>189</v>
      </c>
      <c r="E36" s="9">
        <v>35</v>
      </c>
      <c r="F36" s="8" t="s">
        <v>133</v>
      </c>
      <c r="G36" s="8" t="s">
        <v>291</v>
      </c>
    </row>
    <row r="37" spans="1:7" ht="12.75" customHeight="1">
      <c r="A37" s="9">
        <v>36</v>
      </c>
      <c r="B37" s="8" t="s">
        <v>58</v>
      </c>
      <c r="C37" s="8" t="s">
        <v>190</v>
      </c>
      <c r="E37" s="9">
        <v>36</v>
      </c>
      <c r="F37" s="8" t="s">
        <v>340</v>
      </c>
      <c r="G37" s="8" t="s">
        <v>422</v>
      </c>
    </row>
    <row r="38" spans="1:7" ht="12.75" customHeight="1">
      <c r="A38" s="9">
        <v>37</v>
      </c>
      <c r="B38" s="8" t="s">
        <v>392</v>
      </c>
      <c r="C38" s="8" t="s">
        <v>322</v>
      </c>
      <c r="E38" s="9">
        <v>37</v>
      </c>
      <c r="F38" s="8" t="s">
        <v>134</v>
      </c>
      <c r="G38" s="8" t="s">
        <v>292</v>
      </c>
    </row>
    <row r="39" spans="1:7" ht="12.75" customHeight="1">
      <c r="A39" s="9">
        <v>38</v>
      </c>
      <c r="B39" s="8" t="s">
        <v>59</v>
      </c>
      <c r="C39" s="8" t="s">
        <v>191</v>
      </c>
      <c r="E39" s="9">
        <v>38</v>
      </c>
      <c r="F39" s="8" t="s">
        <v>135</v>
      </c>
      <c r="G39" s="8" t="s">
        <v>293</v>
      </c>
    </row>
    <row r="40" spans="1:7" ht="12.75" customHeight="1">
      <c r="A40" s="9">
        <v>39</v>
      </c>
      <c r="B40" s="8" t="s">
        <v>60</v>
      </c>
      <c r="C40" s="8" t="s">
        <v>192</v>
      </c>
      <c r="E40" s="9">
        <v>39</v>
      </c>
      <c r="F40" s="8" t="s">
        <v>136</v>
      </c>
      <c r="G40" s="8" t="s">
        <v>294</v>
      </c>
    </row>
    <row r="41" spans="1:7" ht="12.75" customHeight="1">
      <c r="A41" s="9">
        <v>40</v>
      </c>
      <c r="B41" s="8" t="s">
        <v>193</v>
      </c>
      <c r="C41" s="8" t="s">
        <v>194</v>
      </c>
      <c r="E41" s="9">
        <v>40</v>
      </c>
      <c r="F41" s="8" t="s">
        <v>137</v>
      </c>
      <c r="G41" s="8" t="s">
        <v>295</v>
      </c>
    </row>
    <row r="42" spans="1:7" ht="12.75" customHeight="1">
      <c r="A42" s="9">
        <v>41</v>
      </c>
      <c r="B42" s="8" t="s">
        <v>195</v>
      </c>
      <c r="C42" s="8" t="s">
        <v>196</v>
      </c>
      <c r="E42" s="9">
        <v>41</v>
      </c>
      <c r="F42" s="8" t="s">
        <v>397</v>
      </c>
      <c r="G42" s="8" t="s">
        <v>423</v>
      </c>
    </row>
    <row r="43" spans="1:7" ht="12.75" customHeight="1">
      <c r="A43" s="9">
        <v>42</v>
      </c>
      <c r="B43" s="8" t="s">
        <v>61</v>
      </c>
      <c r="C43" s="8" t="s">
        <v>197</v>
      </c>
      <c r="E43" s="9">
        <v>42</v>
      </c>
      <c r="F43" s="8" t="s">
        <v>134</v>
      </c>
      <c r="G43" s="8" t="s">
        <v>292</v>
      </c>
    </row>
    <row r="44" spans="1:7" ht="12.75" customHeight="1">
      <c r="A44" s="9">
        <v>43</v>
      </c>
      <c r="B44" s="8" t="s">
        <v>198</v>
      </c>
      <c r="C44" s="8" t="s">
        <v>199</v>
      </c>
      <c r="E44" s="9">
        <v>43</v>
      </c>
      <c r="F44" s="8" t="s">
        <v>138</v>
      </c>
      <c r="G44" s="8" t="s">
        <v>296</v>
      </c>
    </row>
    <row r="45" spans="1:7" ht="12.75" customHeight="1">
      <c r="A45" s="9">
        <v>44</v>
      </c>
      <c r="B45" s="8" t="s">
        <v>200</v>
      </c>
      <c r="C45" s="8" t="s">
        <v>201</v>
      </c>
      <c r="E45" s="9">
        <v>44</v>
      </c>
      <c r="F45" s="8" t="s">
        <v>139</v>
      </c>
      <c r="G45" s="8" t="s">
        <v>297</v>
      </c>
    </row>
    <row r="46" spans="1:7" ht="12.75" customHeight="1">
      <c r="A46" s="9">
        <v>45</v>
      </c>
      <c r="B46" s="8" t="s">
        <v>62</v>
      </c>
      <c r="C46" s="8" t="s">
        <v>323</v>
      </c>
      <c r="E46" s="9">
        <v>45</v>
      </c>
      <c r="F46" s="8" t="s">
        <v>140</v>
      </c>
      <c r="G46" s="8" t="s">
        <v>298</v>
      </c>
    </row>
    <row r="47" spans="1:7" ht="12.75" customHeight="1">
      <c r="A47" s="9">
        <v>46</v>
      </c>
      <c r="B47" s="8" t="s">
        <v>63</v>
      </c>
      <c r="C47" s="8" t="s">
        <v>202</v>
      </c>
      <c r="E47" s="9">
        <v>46</v>
      </c>
      <c r="F47" s="8" t="s">
        <v>141</v>
      </c>
      <c r="G47" s="8" t="s">
        <v>299</v>
      </c>
    </row>
    <row r="48" spans="1:7" ht="12.75" customHeight="1">
      <c r="A48" s="9">
        <v>47</v>
      </c>
      <c r="B48" s="8" t="s">
        <v>203</v>
      </c>
      <c r="C48" s="8" t="s">
        <v>204</v>
      </c>
      <c r="E48" s="9">
        <v>47</v>
      </c>
      <c r="F48" s="8" t="s">
        <v>300</v>
      </c>
      <c r="G48" s="8" t="s">
        <v>301</v>
      </c>
    </row>
    <row r="49" spans="1:7" ht="12.75" customHeight="1">
      <c r="A49" s="9">
        <v>48</v>
      </c>
      <c r="B49" s="8" t="s">
        <v>64</v>
      </c>
      <c r="C49" s="8" t="s">
        <v>205</v>
      </c>
      <c r="E49" s="9">
        <v>48</v>
      </c>
      <c r="F49" s="8" t="s">
        <v>341</v>
      </c>
      <c r="G49" s="8" t="s">
        <v>424</v>
      </c>
    </row>
    <row r="50" spans="1:7" ht="12.75" customHeight="1">
      <c r="A50" s="9">
        <v>49</v>
      </c>
      <c r="B50" s="8" t="s">
        <v>65</v>
      </c>
      <c r="C50" s="8" t="s">
        <v>206</v>
      </c>
      <c r="E50" s="9">
        <v>49</v>
      </c>
      <c r="F50" s="8" t="s">
        <v>142</v>
      </c>
      <c r="G50" s="8" t="s">
        <v>302</v>
      </c>
    </row>
    <row r="51" spans="1:7" ht="12.75" customHeight="1">
      <c r="A51" s="9">
        <v>50</v>
      </c>
      <c r="B51" s="8" t="s">
        <v>66</v>
      </c>
      <c r="C51" s="8" t="s">
        <v>207</v>
      </c>
      <c r="E51" s="9">
        <v>50</v>
      </c>
      <c r="F51" s="8" t="s">
        <v>143</v>
      </c>
      <c r="G51" s="8" t="s">
        <v>303</v>
      </c>
    </row>
    <row r="52" spans="1:7" ht="12.75" customHeight="1">
      <c r="A52" s="9">
        <v>51</v>
      </c>
      <c r="B52" s="8" t="s">
        <v>458</v>
      </c>
      <c r="C52" s="8" t="s">
        <v>459</v>
      </c>
      <c r="E52" s="9">
        <v>51</v>
      </c>
      <c r="F52" s="8" t="s">
        <v>144</v>
      </c>
      <c r="G52" s="8" t="s">
        <v>304</v>
      </c>
    </row>
    <row r="53" spans="1:7" ht="12.75" customHeight="1">
      <c r="A53" s="9">
        <v>52</v>
      </c>
      <c r="B53" s="8" t="s">
        <v>67</v>
      </c>
      <c r="C53" s="8" t="s">
        <v>208</v>
      </c>
      <c r="E53" s="9">
        <v>52</v>
      </c>
      <c r="F53" s="8" t="s">
        <v>342</v>
      </c>
      <c r="G53" s="8" t="s">
        <v>425</v>
      </c>
    </row>
    <row r="54" spans="1:7" ht="12.75" customHeight="1">
      <c r="A54" s="9">
        <v>53</v>
      </c>
      <c r="B54" s="8" t="s">
        <v>68</v>
      </c>
      <c r="C54" s="8" t="s">
        <v>209</v>
      </c>
      <c r="E54" s="9">
        <v>53</v>
      </c>
      <c r="F54" s="8" t="s">
        <v>305</v>
      </c>
      <c r="G54" s="8" t="s">
        <v>306</v>
      </c>
    </row>
    <row r="55" spans="1:7" ht="12.75" customHeight="1">
      <c r="A55" s="9">
        <v>54</v>
      </c>
      <c r="B55" s="8" t="s">
        <v>382</v>
      </c>
      <c r="C55" s="8" t="s">
        <v>324</v>
      </c>
      <c r="E55" s="9">
        <v>54</v>
      </c>
      <c r="F55" s="8" t="s">
        <v>145</v>
      </c>
      <c r="G55" s="8" t="s">
        <v>307</v>
      </c>
    </row>
    <row r="56" spans="1:7" ht="12.75" customHeight="1">
      <c r="A56" s="9">
        <v>55</v>
      </c>
      <c r="B56" s="8" t="s">
        <v>69</v>
      </c>
      <c r="C56" s="8" t="s">
        <v>325</v>
      </c>
      <c r="E56" s="9">
        <v>55</v>
      </c>
      <c r="F56" s="8" t="s">
        <v>146</v>
      </c>
      <c r="G56" s="8" t="s">
        <v>308</v>
      </c>
    </row>
    <row r="57" spans="1:7" ht="12.75" customHeight="1">
      <c r="A57" s="9">
        <v>56</v>
      </c>
      <c r="B57" s="8" t="s">
        <v>70</v>
      </c>
      <c r="C57" s="8" t="s">
        <v>210</v>
      </c>
      <c r="E57" s="9">
        <v>56</v>
      </c>
      <c r="F57" s="8" t="s">
        <v>147</v>
      </c>
      <c r="G57" s="8" t="s">
        <v>309</v>
      </c>
    </row>
    <row r="58" spans="1:7" ht="12.75" customHeight="1">
      <c r="A58" s="9">
        <v>57</v>
      </c>
      <c r="B58" s="8" t="s">
        <v>447</v>
      </c>
      <c r="C58" s="8" t="s">
        <v>449</v>
      </c>
      <c r="E58" s="9">
        <v>57</v>
      </c>
      <c r="F58" s="8" t="s">
        <v>343</v>
      </c>
      <c r="G58" s="8" t="s">
        <v>426</v>
      </c>
    </row>
    <row r="59" spans="1:7" ht="12.75" customHeight="1">
      <c r="A59" s="9">
        <v>58</v>
      </c>
      <c r="B59" s="8" t="s">
        <v>448</v>
      </c>
      <c r="C59" s="8" t="s">
        <v>450</v>
      </c>
      <c r="E59" s="9">
        <v>58</v>
      </c>
      <c r="F59" s="8" t="s">
        <v>344</v>
      </c>
      <c r="G59" s="8" t="s">
        <v>427</v>
      </c>
    </row>
    <row r="60" spans="1:7" ht="12.75" customHeight="1">
      <c r="A60" s="9">
        <v>59</v>
      </c>
      <c r="B60" s="8" t="s">
        <v>71</v>
      </c>
      <c r="C60" s="8" t="s">
        <v>211</v>
      </c>
      <c r="E60" s="9">
        <v>59</v>
      </c>
      <c r="F60" s="8" t="s">
        <v>310</v>
      </c>
      <c r="G60" s="8" t="s">
        <v>311</v>
      </c>
    </row>
    <row r="61" spans="1:7" ht="12.75" customHeight="1">
      <c r="A61" s="9">
        <v>60</v>
      </c>
      <c r="B61" s="8" t="s">
        <v>212</v>
      </c>
      <c r="C61" s="8" t="s">
        <v>213</v>
      </c>
      <c r="E61" s="9">
        <v>60</v>
      </c>
      <c r="F61" s="8" t="s">
        <v>148</v>
      </c>
      <c r="G61" s="8" t="s">
        <v>312</v>
      </c>
    </row>
    <row r="62" spans="1:7" ht="12.75" customHeight="1">
      <c r="A62" s="9">
        <v>61</v>
      </c>
      <c r="B62" s="8" t="s">
        <v>393</v>
      </c>
      <c r="C62" s="8" t="s">
        <v>398</v>
      </c>
      <c r="E62" s="9">
        <v>61</v>
      </c>
      <c r="F62" s="8" t="s">
        <v>385</v>
      </c>
      <c r="G62" s="8" t="s">
        <v>428</v>
      </c>
    </row>
    <row r="63" spans="1:7" ht="12.75" customHeight="1">
      <c r="A63" s="9">
        <v>62</v>
      </c>
      <c r="B63" s="8" t="s">
        <v>43</v>
      </c>
      <c r="C63" s="8" t="s">
        <v>171</v>
      </c>
      <c r="E63" s="9">
        <v>62</v>
      </c>
      <c r="F63" s="8" t="s">
        <v>386</v>
      </c>
      <c r="G63" s="8" t="s">
        <v>429</v>
      </c>
    </row>
    <row r="64" spans="1:7" ht="12.75" customHeight="1">
      <c r="A64" s="9">
        <v>63</v>
      </c>
      <c r="B64" s="8" t="s">
        <v>72</v>
      </c>
      <c r="C64" s="8" t="s">
        <v>214</v>
      </c>
      <c r="E64" s="9">
        <v>63</v>
      </c>
      <c r="F64" s="8" t="s">
        <v>345</v>
      </c>
      <c r="G64" s="8" t="s">
        <v>430</v>
      </c>
    </row>
    <row r="65" spans="1:7" ht="12.75" customHeight="1">
      <c r="A65" s="9">
        <v>64</v>
      </c>
      <c r="B65" s="8" t="s">
        <v>73</v>
      </c>
      <c r="C65" s="8" t="s">
        <v>399</v>
      </c>
      <c r="E65" s="9">
        <v>64</v>
      </c>
      <c r="F65" s="8" t="s">
        <v>346</v>
      </c>
      <c r="G65" s="8" t="s">
        <v>431</v>
      </c>
    </row>
    <row r="66" spans="1:7" ht="12.75" customHeight="1">
      <c r="A66" s="9">
        <v>65</v>
      </c>
      <c r="B66" s="8" t="s">
        <v>43</v>
      </c>
      <c r="C66" s="8" t="s">
        <v>171</v>
      </c>
      <c r="E66" s="9">
        <v>65</v>
      </c>
      <c r="F66" s="8" t="s">
        <v>347</v>
      </c>
      <c r="G66" s="8" t="s">
        <v>432</v>
      </c>
    </row>
    <row r="67" spans="1:7" ht="12.75" customHeight="1">
      <c r="A67" s="9">
        <v>66</v>
      </c>
      <c r="B67" s="8" t="s">
        <v>72</v>
      </c>
      <c r="C67" s="8" t="s">
        <v>214</v>
      </c>
      <c r="E67" s="9">
        <v>66</v>
      </c>
      <c r="F67" s="8" t="s">
        <v>348</v>
      </c>
      <c r="G67" s="8" t="s">
        <v>433</v>
      </c>
    </row>
    <row r="68" spans="1:7" ht="12.75" customHeight="1">
      <c r="A68" s="9">
        <v>67</v>
      </c>
      <c r="B68" s="8" t="s">
        <v>74</v>
      </c>
      <c r="C68" s="8" t="s">
        <v>400</v>
      </c>
      <c r="E68" s="9">
        <v>67</v>
      </c>
      <c r="F68" s="8" t="s">
        <v>349</v>
      </c>
      <c r="G68" s="8" t="s">
        <v>434</v>
      </c>
    </row>
    <row r="69" spans="1:7" ht="12.75" customHeight="1">
      <c r="A69" s="9">
        <v>68</v>
      </c>
      <c r="B69" s="8" t="s">
        <v>75</v>
      </c>
      <c r="C69" s="8" t="s">
        <v>215</v>
      </c>
      <c r="E69" s="9">
        <v>68</v>
      </c>
      <c r="F69" s="8" t="s">
        <v>350</v>
      </c>
      <c r="G69" s="8" t="s">
        <v>435</v>
      </c>
    </row>
    <row r="70" spans="1:7" ht="12.75" customHeight="1">
      <c r="A70" s="9">
        <v>69</v>
      </c>
      <c r="B70" s="8" t="s">
        <v>76</v>
      </c>
      <c r="C70" s="8" t="s">
        <v>216</v>
      </c>
      <c r="E70" s="9">
        <v>69</v>
      </c>
      <c r="F70" s="8" t="s">
        <v>351</v>
      </c>
      <c r="G70" s="8" t="s">
        <v>436</v>
      </c>
    </row>
    <row r="71" spans="1:7" ht="12.75" customHeight="1">
      <c r="A71" s="9">
        <v>70</v>
      </c>
      <c r="B71" s="8" t="s">
        <v>77</v>
      </c>
      <c r="C71" s="8" t="s">
        <v>401</v>
      </c>
      <c r="E71" s="9"/>
      <c r="F71" s="8"/>
      <c r="G71" s="8"/>
    </row>
    <row r="72" spans="1:7" ht="12.75" customHeight="1">
      <c r="A72" s="9">
        <v>71</v>
      </c>
      <c r="B72" s="8" t="s">
        <v>78</v>
      </c>
      <c r="C72" s="8" t="s">
        <v>217</v>
      </c>
      <c r="E72" s="9"/>
      <c r="F72" s="8"/>
      <c r="G72" s="8"/>
    </row>
    <row r="73" spans="1:7" ht="12.75" customHeight="1">
      <c r="A73" s="9">
        <v>72</v>
      </c>
      <c r="B73" s="8" t="s">
        <v>79</v>
      </c>
      <c r="C73" s="8" t="s">
        <v>218</v>
      </c>
      <c r="E73" s="9"/>
      <c r="F73" s="8"/>
      <c r="G73" s="8"/>
    </row>
    <row r="74" spans="1:7" ht="12.75" customHeight="1">
      <c r="A74" s="9">
        <v>73</v>
      </c>
      <c r="B74" s="8" t="s">
        <v>219</v>
      </c>
      <c r="C74" s="8" t="s">
        <v>220</v>
      </c>
      <c r="E74" s="9"/>
      <c r="F74" s="8"/>
      <c r="G74" s="8"/>
    </row>
    <row r="75" spans="1:7" ht="12.75" customHeight="1">
      <c r="A75" s="9">
        <v>74</v>
      </c>
      <c r="B75" s="8" t="s">
        <v>80</v>
      </c>
      <c r="C75" s="8" t="s">
        <v>221</v>
      </c>
      <c r="E75" s="9"/>
      <c r="F75" s="8"/>
      <c r="G75" s="8"/>
    </row>
    <row r="76" spans="1:7" ht="12.75" customHeight="1">
      <c r="A76" s="9">
        <v>75</v>
      </c>
      <c r="B76" s="8" t="s">
        <v>81</v>
      </c>
      <c r="C76" s="8" t="s">
        <v>222</v>
      </c>
      <c r="E76" s="9"/>
      <c r="F76" s="8"/>
      <c r="G76" s="8"/>
    </row>
    <row r="77" spans="1:7" ht="12.75" customHeight="1">
      <c r="A77" s="9">
        <v>76</v>
      </c>
      <c r="B77" s="8" t="s">
        <v>82</v>
      </c>
      <c r="C77" s="8" t="s">
        <v>223</v>
      </c>
      <c r="E77" s="9"/>
      <c r="F77" s="8"/>
      <c r="G77" s="8"/>
    </row>
    <row r="78" spans="1:7" ht="12.75" customHeight="1">
      <c r="A78" s="9">
        <v>77</v>
      </c>
      <c r="B78" s="8" t="s">
        <v>460</v>
      </c>
      <c r="C78" s="8" t="s">
        <v>461</v>
      </c>
      <c r="E78" s="9"/>
      <c r="F78" s="8"/>
      <c r="G78" s="8"/>
    </row>
    <row r="79" spans="1:7" ht="12.75" customHeight="1">
      <c r="A79" s="9">
        <v>78</v>
      </c>
      <c r="B79" s="8" t="s">
        <v>83</v>
      </c>
      <c r="C79" s="8" t="s">
        <v>224</v>
      </c>
      <c r="E79" s="9"/>
      <c r="F79" s="8"/>
      <c r="G79" s="8"/>
    </row>
    <row r="80" spans="1:7" ht="12.75" customHeight="1">
      <c r="A80" s="9">
        <v>79</v>
      </c>
      <c r="B80" s="8" t="s">
        <v>84</v>
      </c>
      <c r="C80" s="8" t="s">
        <v>225</v>
      </c>
      <c r="E80" s="9"/>
      <c r="F80" s="8"/>
      <c r="G80" s="8"/>
    </row>
    <row r="81" spans="1:7" ht="12.75" customHeight="1">
      <c r="A81" s="9">
        <v>80</v>
      </c>
      <c r="B81" s="8" t="s">
        <v>226</v>
      </c>
      <c r="C81" s="8" t="s">
        <v>227</v>
      </c>
      <c r="E81" s="9"/>
      <c r="F81" s="8"/>
      <c r="G81" s="8"/>
    </row>
    <row r="82" spans="1:7" ht="12.75" customHeight="1">
      <c r="A82" s="9">
        <v>81</v>
      </c>
      <c r="B82" s="8" t="s">
        <v>85</v>
      </c>
      <c r="C82" s="8" t="s">
        <v>228</v>
      </c>
      <c r="E82" s="9"/>
      <c r="F82" s="8"/>
      <c r="G82" s="8"/>
    </row>
    <row r="83" spans="1:7" ht="12.75" customHeight="1">
      <c r="A83" s="9">
        <v>82</v>
      </c>
      <c r="B83" s="8" t="s">
        <v>86</v>
      </c>
      <c r="C83" s="8" t="s">
        <v>229</v>
      </c>
      <c r="E83" s="9"/>
      <c r="F83" s="8"/>
      <c r="G83" s="8"/>
    </row>
    <row r="84" spans="1:7" ht="12.75" customHeight="1">
      <c r="A84" s="9">
        <v>83</v>
      </c>
      <c r="B84" s="8" t="s">
        <v>87</v>
      </c>
      <c r="C84" s="8" t="s">
        <v>230</v>
      </c>
      <c r="E84" s="9"/>
      <c r="F84" s="8"/>
      <c r="G84" s="8"/>
    </row>
    <row r="85" spans="1:7" ht="12.75" customHeight="1">
      <c r="A85" s="9">
        <v>84</v>
      </c>
      <c r="B85" s="8" t="s">
        <v>231</v>
      </c>
      <c r="C85" s="8" t="s">
        <v>232</v>
      </c>
      <c r="E85" s="9"/>
      <c r="F85" s="8"/>
      <c r="G85" s="8"/>
    </row>
    <row r="86" spans="1:7" ht="12.75" customHeight="1">
      <c r="A86" s="9">
        <v>85</v>
      </c>
      <c r="B86" s="8" t="s">
        <v>88</v>
      </c>
      <c r="C86" s="8" t="s">
        <v>402</v>
      </c>
      <c r="E86" s="9"/>
      <c r="F86" s="8"/>
      <c r="G86" s="8"/>
    </row>
    <row r="87" spans="1:7" ht="12.75" customHeight="1">
      <c r="A87" s="9">
        <v>86</v>
      </c>
      <c r="B87" s="8" t="s">
        <v>89</v>
      </c>
      <c r="C87" s="8" t="s">
        <v>233</v>
      </c>
      <c r="E87" s="9"/>
      <c r="F87" s="8"/>
      <c r="G87" s="8"/>
    </row>
    <row r="88" spans="1:7" ht="12.75" customHeight="1">
      <c r="A88" s="9">
        <v>87</v>
      </c>
      <c r="B88" s="8" t="s">
        <v>90</v>
      </c>
      <c r="C88" s="8" t="s">
        <v>234</v>
      </c>
      <c r="E88" s="9"/>
      <c r="F88" s="8"/>
      <c r="G88" s="8"/>
    </row>
    <row r="89" spans="1:7" ht="12.75" customHeight="1">
      <c r="A89" s="9">
        <v>88</v>
      </c>
      <c r="B89" s="8" t="s">
        <v>91</v>
      </c>
      <c r="C89" s="8" t="s">
        <v>403</v>
      </c>
      <c r="E89" s="9"/>
      <c r="F89" s="8"/>
      <c r="G89" s="8"/>
    </row>
    <row r="90" spans="1:7" ht="12.75" customHeight="1">
      <c r="A90" s="9">
        <v>89</v>
      </c>
      <c r="B90" s="8" t="s">
        <v>235</v>
      </c>
      <c r="C90" s="8" t="s">
        <v>236</v>
      </c>
      <c r="E90" s="9"/>
      <c r="F90" s="8"/>
      <c r="G90" s="8"/>
    </row>
    <row r="91" spans="1:7" ht="12.75" customHeight="1">
      <c r="A91" s="9">
        <v>90</v>
      </c>
      <c r="B91" s="8" t="s">
        <v>237</v>
      </c>
      <c r="C91" s="8" t="s">
        <v>238</v>
      </c>
      <c r="E91" s="9"/>
      <c r="F91" s="8"/>
      <c r="G91" s="8"/>
    </row>
    <row r="92" spans="1:7" ht="12.75" customHeight="1">
      <c r="A92" s="9">
        <v>91</v>
      </c>
      <c r="B92" s="8" t="s">
        <v>92</v>
      </c>
      <c r="C92" s="8" t="s">
        <v>239</v>
      </c>
      <c r="E92" s="9"/>
      <c r="F92" s="8"/>
      <c r="G92" s="8"/>
    </row>
    <row r="93" spans="1:7" ht="12.75" customHeight="1">
      <c r="A93" s="9">
        <v>92</v>
      </c>
      <c r="B93" s="8" t="s">
        <v>383</v>
      </c>
      <c r="C93" s="8" t="s">
        <v>240</v>
      </c>
      <c r="E93" s="9"/>
      <c r="F93" s="8"/>
      <c r="G93" s="8"/>
    </row>
    <row r="94" spans="1:7" ht="12.75" customHeight="1">
      <c r="A94" s="9">
        <v>93</v>
      </c>
      <c r="B94" s="8" t="s">
        <v>93</v>
      </c>
      <c r="C94" s="8" t="s">
        <v>404</v>
      </c>
      <c r="E94" s="9"/>
      <c r="F94" s="8"/>
      <c r="G94" s="8"/>
    </row>
    <row r="95" spans="1:7" ht="12.75" customHeight="1">
      <c r="A95" s="9">
        <v>94</v>
      </c>
      <c r="B95" s="8" t="s">
        <v>94</v>
      </c>
      <c r="C95" s="8" t="s">
        <v>405</v>
      </c>
      <c r="E95" s="9"/>
      <c r="F95" s="8"/>
      <c r="G95" s="8"/>
    </row>
    <row r="96" spans="1:7" ht="12.75" customHeight="1">
      <c r="A96" s="9">
        <v>95</v>
      </c>
      <c r="B96" s="8" t="s">
        <v>95</v>
      </c>
      <c r="C96" s="8" t="s">
        <v>241</v>
      </c>
      <c r="E96" s="9"/>
      <c r="F96" s="8"/>
      <c r="G96" s="8"/>
    </row>
    <row r="97" spans="1:7" ht="12.75" customHeight="1">
      <c r="A97" s="9">
        <v>96</v>
      </c>
      <c r="B97" s="8" t="s">
        <v>96</v>
      </c>
      <c r="C97" s="8" t="s">
        <v>242</v>
      </c>
      <c r="E97" s="9"/>
      <c r="F97" s="8"/>
      <c r="G97" s="8"/>
    </row>
    <row r="98" spans="1:7" ht="12.75" customHeight="1">
      <c r="A98" s="9">
        <v>97</v>
      </c>
      <c r="B98" s="8" t="s">
        <v>394</v>
      </c>
      <c r="C98" s="8" t="s">
        <v>406</v>
      </c>
      <c r="E98" s="9"/>
      <c r="F98" s="8"/>
      <c r="G98" s="8"/>
    </row>
    <row r="99" spans="1:7" ht="12.75" customHeight="1">
      <c r="A99" s="9">
        <v>98</v>
      </c>
      <c r="B99" s="8" t="s">
        <v>395</v>
      </c>
      <c r="C99" s="8" t="s">
        <v>407</v>
      </c>
      <c r="E99" s="9"/>
      <c r="F99" s="8"/>
      <c r="G99" s="8"/>
    </row>
    <row r="100" spans="1:7" ht="12.75" customHeight="1">
      <c r="A100" s="9">
        <v>99</v>
      </c>
      <c r="B100" s="8" t="s">
        <v>97</v>
      </c>
      <c r="C100" s="8" t="s">
        <v>243</v>
      </c>
      <c r="E100" s="9"/>
      <c r="F100" s="8"/>
      <c r="G100" s="8"/>
    </row>
    <row r="101" spans="1:7" ht="12.75" customHeight="1">
      <c r="A101" s="9">
        <v>100</v>
      </c>
      <c r="B101" s="8" t="s">
        <v>98</v>
      </c>
      <c r="C101" s="8" t="s">
        <v>244</v>
      </c>
      <c r="E101" s="9"/>
      <c r="F101" s="8"/>
      <c r="G101" s="8"/>
    </row>
    <row r="102" spans="1:7" ht="12.75" customHeight="1">
      <c r="A102" s="9">
        <v>101</v>
      </c>
      <c r="B102" s="8" t="s">
        <v>99</v>
      </c>
      <c r="C102" s="8" t="s">
        <v>245</v>
      </c>
      <c r="E102" s="9"/>
      <c r="F102" s="8"/>
      <c r="G102" s="8"/>
    </row>
    <row r="103" spans="1:7" ht="12.75" customHeight="1">
      <c r="A103" s="9">
        <v>102</v>
      </c>
      <c r="B103" s="8" t="s">
        <v>246</v>
      </c>
      <c r="C103" s="8" t="s">
        <v>247</v>
      </c>
      <c r="E103" s="9"/>
      <c r="F103" s="8"/>
      <c r="G103" s="8"/>
    </row>
    <row r="104" spans="1:7" ht="12.75" customHeight="1">
      <c r="A104" s="9">
        <v>103</v>
      </c>
      <c r="B104" s="8" t="s">
        <v>100</v>
      </c>
      <c r="C104" s="8" t="s">
        <v>408</v>
      </c>
      <c r="E104" s="9"/>
      <c r="F104" s="8"/>
      <c r="G104" s="8"/>
    </row>
    <row r="105" spans="1:7" ht="12.75" customHeight="1">
      <c r="A105" s="9">
        <v>104</v>
      </c>
      <c r="B105" s="8" t="s">
        <v>101</v>
      </c>
      <c r="C105" s="8" t="s">
        <v>409</v>
      </c>
      <c r="E105" s="9"/>
      <c r="F105" s="8"/>
      <c r="G105" s="8"/>
    </row>
    <row r="106" spans="1:7" ht="12.75" customHeight="1">
      <c r="A106" s="9">
        <v>105</v>
      </c>
      <c r="B106" s="8" t="s">
        <v>102</v>
      </c>
      <c r="C106" s="8" t="s">
        <v>248</v>
      </c>
      <c r="E106" s="9"/>
      <c r="F106" s="8"/>
      <c r="G106" s="8"/>
    </row>
    <row r="107" spans="1:7" ht="12.75" customHeight="1">
      <c r="A107" s="9">
        <v>106</v>
      </c>
      <c r="B107" s="8" t="s">
        <v>103</v>
      </c>
      <c r="C107" s="8" t="s">
        <v>249</v>
      </c>
      <c r="E107" s="9"/>
      <c r="F107" s="8"/>
      <c r="G107" s="8"/>
    </row>
    <row r="108" spans="1:7" ht="12.75" customHeight="1">
      <c r="A108" s="9">
        <v>107</v>
      </c>
      <c r="B108" s="8" t="s">
        <v>104</v>
      </c>
      <c r="C108" s="8" t="s">
        <v>410</v>
      </c>
      <c r="E108" s="9"/>
      <c r="F108" s="8"/>
      <c r="G108" s="8"/>
    </row>
    <row r="109" spans="1:7" ht="12.75" customHeight="1">
      <c r="A109" s="9">
        <v>108</v>
      </c>
      <c r="B109" s="8" t="s">
        <v>105</v>
      </c>
      <c r="C109" s="8" t="s">
        <v>250</v>
      </c>
      <c r="E109" s="9"/>
      <c r="F109" s="8"/>
      <c r="G109" s="8"/>
    </row>
    <row r="110" spans="1:7" ht="12.75" customHeight="1">
      <c r="A110" s="9">
        <v>109</v>
      </c>
      <c r="B110" s="8" t="s">
        <v>106</v>
      </c>
      <c r="C110" s="8" t="s">
        <v>251</v>
      </c>
      <c r="E110" s="9"/>
      <c r="F110" s="8"/>
      <c r="G110" s="8"/>
    </row>
    <row r="111" spans="1:7" ht="12.75" customHeight="1">
      <c r="A111" s="9">
        <v>110</v>
      </c>
      <c r="B111" s="8" t="s">
        <v>107</v>
      </c>
      <c r="C111" s="8" t="s">
        <v>252</v>
      </c>
      <c r="E111" s="9"/>
      <c r="F111" s="8"/>
      <c r="G111" s="8"/>
    </row>
    <row r="112" spans="1:7" ht="12.75" customHeight="1">
      <c r="A112" s="9">
        <v>111</v>
      </c>
      <c r="B112" s="8" t="s">
        <v>108</v>
      </c>
      <c r="C112" s="8" t="s">
        <v>253</v>
      </c>
      <c r="E112" s="9"/>
      <c r="F112" s="8"/>
      <c r="G112" s="8"/>
    </row>
    <row r="113" spans="1:7" ht="12.75" customHeight="1">
      <c r="A113" s="9">
        <v>112</v>
      </c>
      <c r="B113" s="8" t="s">
        <v>109</v>
      </c>
      <c r="C113" s="8" t="s">
        <v>254</v>
      </c>
      <c r="E113" s="9"/>
      <c r="F113" s="8"/>
      <c r="G113" s="8"/>
    </row>
    <row r="114" spans="1:7" ht="12.75" customHeight="1">
      <c r="A114" s="9">
        <v>113</v>
      </c>
      <c r="B114" s="8" t="s">
        <v>453</v>
      </c>
      <c r="C114" s="8" t="s">
        <v>454</v>
      </c>
      <c r="E114" s="9"/>
      <c r="F114" s="8"/>
      <c r="G114" s="8"/>
    </row>
    <row r="115" spans="1:7" ht="12.75" customHeight="1">
      <c r="A115" s="9">
        <v>114</v>
      </c>
      <c r="B115" s="8" t="s">
        <v>110</v>
      </c>
      <c r="C115" s="8" t="s">
        <v>411</v>
      </c>
      <c r="E115" s="9"/>
      <c r="F115" s="8"/>
      <c r="G115" s="8"/>
    </row>
    <row r="116" spans="1:7" ht="12.75" customHeight="1">
      <c r="A116" s="9">
        <v>115</v>
      </c>
      <c r="B116" s="8" t="s">
        <v>255</v>
      </c>
      <c r="C116" s="8" t="s">
        <v>256</v>
      </c>
      <c r="E116" s="9"/>
      <c r="F116" s="8"/>
      <c r="G116" s="8"/>
    </row>
    <row r="117" spans="1:7" ht="12.75" customHeight="1">
      <c r="A117" s="9">
        <v>116</v>
      </c>
      <c r="B117" s="8" t="s">
        <v>111</v>
      </c>
      <c r="C117" s="8" t="s">
        <v>257</v>
      </c>
      <c r="E117" s="9"/>
      <c r="F117" s="8"/>
      <c r="G117" s="8"/>
    </row>
    <row r="118" spans="1:7" ht="12.75" customHeight="1">
      <c r="A118" s="9">
        <v>117</v>
      </c>
      <c r="B118" s="8" t="s">
        <v>112</v>
      </c>
      <c r="C118" s="8" t="s">
        <v>258</v>
      </c>
      <c r="E118" s="9"/>
      <c r="F118" s="8"/>
      <c r="G118" s="8"/>
    </row>
    <row r="119" spans="1:7" ht="12.75" customHeight="1">
      <c r="A119" s="9">
        <v>118</v>
      </c>
      <c r="B119" s="8" t="s">
        <v>396</v>
      </c>
      <c r="C119" s="8" t="s">
        <v>412</v>
      </c>
      <c r="E119" s="9"/>
      <c r="F119" s="8"/>
      <c r="G119" s="8"/>
    </row>
    <row r="120" spans="1:7" ht="12.75" customHeight="1">
      <c r="A120" s="9">
        <v>119</v>
      </c>
      <c r="B120" s="8" t="s">
        <v>259</v>
      </c>
      <c r="C120" s="8" t="s">
        <v>260</v>
      </c>
      <c r="E120" s="9"/>
      <c r="F120" s="8"/>
      <c r="G120" s="8"/>
    </row>
    <row r="121" spans="1:7" ht="12.75" customHeight="1">
      <c r="A121" s="9"/>
      <c r="B121" s="8"/>
      <c r="C121" s="8"/>
      <c r="E121" s="9"/>
      <c r="F121" s="8"/>
      <c r="G121" s="8"/>
    </row>
    <row r="122" spans="1:7" ht="12.75" customHeight="1">
      <c r="A122" s="9"/>
      <c r="B122" s="8"/>
      <c r="C122" s="8"/>
      <c r="E122" s="9"/>
      <c r="F122" s="8"/>
      <c r="G122" s="8"/>
    </row>
    <row r="123" spans="1:7" ht="12.75" customHeight="1">
      <c r="A123" s="9"/>
      <c r="B123" s="8"/>
      <c r="C123" s="8"/>
      <c r="E123" s="9"/>
      <c r="F123" s="8"/>
      <c r="G123" s="8"/>
    </row>
    <row r="124" spans="1:7" ht="12.75" customHeight="1">
      <c r="A124" s="9"/>
      <c r="B124" s="8"/>
      <c r="C124" s="8"/>
      <c r="E124" s="9"/>
      <c r="F124" s="8"/>
      <c r="G124" s="8"/>
    </row>
    <row r="125" spans="1:7" ht="12.75" customHeight="1">
      <c r="A125" s="9"/>
      <c r="B125" s="8"/>
      <c r="C125" s="8"/>
      <c r="E125" s="9"/>
      <c r="F125" s="8"/>
      <c r="G125" s="8"/>
    </row>
    <row r="126" spans="1:7" ht="12.75" customHeight="1">
      <c r="A126" s="9"/>
      <c r="B126" s="8"/>
      <c r="C126" s="8"/>
      <c r="E126" s="9"/>
      <c r="F126" s="8"/>
      <c r="G126" s="8"/>
    </row>
    <row r="127" spans="1:7" ht="12.75" customHeight="1">
      <c r="A127" s="9"/>
      <c r="B127" s="8"/>
      <c r="C127" s="8"/>
      <c r="E127" s="9"/>
      <c r="F127" s="8"/>
      <c r="G127" s="8"/>
    </row>
    <row r="128" spans="1:7" ht="12.75" customHeight="1">
      <c r="A128" s="9"/>
      <c r="B128" s="8"/>
      <c r="C128" s="8"/>
      <c r="E128" s="9"/>
      <c r="F128" s="8"/>
      <c r="G128" s="8"/>
    </row>
    <row r="129" spans="1:7" ht="12.75" customHeight="1">
      <c r="A129" s="9"/>
      <c r="B129" s="8"/>
      <c r="C129" s="8"/>
      <c r="E129" s="9"/>
      <c r="F129" s="8"/>
      <c r="G129" s="8"/>
    </row>
    <row r="130" spans="1:7" ht="12.75" customHeight="1">
      <c r="A130" s="9"/>
      <c r="B130" s="8"/>
      <c r="C130" s="8"/>
      <c r="E130" s="9"/>
      <c r="F130" s="8"/>
      <c r="G130" s="8"/>
    </row>
    <row r="131" spans="1:7" ht="12.75" customHeight="1">
      <c r="A131" s="9"/>
      <c r="B131" s="8"/>
      <c r="C131" s="8"/>
      <c r="E131" s="9"/>
      <c r="F131" s="8"/>
      <c r="G131" s="8"/>
    </row>
    <row r="132" spans="1:7" ht="12.75" customHeight="1">
      <c r="A132" s="9"/>
      <c r="B132" s="8"/>
      <c r="C132" s="8"/>
      <c r="E132" s="9"/>
      <c r="F132" s="8"/>
      <c r="G132" s="8"/>
    </row>
    <row r="133" spans="1:7" ht="12.75" customHeight="1">
      <c r="A133" s="9"/>
      <c r="B133" s="8"/>
      <c r="C133" s="8"/>
      <c r="E133" s="9"/>
      <c r="F133" s="8"/>
      <c r="G133" s="8"/>
    </row>
    <row r="134" spans="1:7" ht="12.75" customHeight="1">
      <c r="A134" s="9"/>
      <c r="B134" s="8"/>
      <c r="C134" s="8"/>
      <c r="E134" s="9"/>
      <c r="F134" s="8"/>
      <c r="G134" s="8"/>
    </row>
    <row r="135" spans="1:7" ht="12.75" customHeight="1">
      <c r="A135" s="9"/>
      <c r="B135" s="8"/>
      <c r="C135" s="8"/>
      <c r="E135" s="9"/>
      <c r="F135" s="8"/>
      <c r="G135" s="8"/>
    </row>
    <row r="136" spans="1:7" ht="12.75" customHeight="1">
      <c r="A136" s="9"/>
      <c r="B136" s="8"/>
      <c r="C136" s="8"/>
      <c r="E136" s="9"/>
      <c r="F136" s="8"/>
      <c r="G136" s="8"/>
    </row>
    <row r="137" spans="1:7" ht="12.75" customHeight="1">
      <c r="A137" s="9"/>
      <c r="B137" s="8"/>
      <c r="C137" s="8"/>
      <c r="E137" s="9"/>
      <c r="F137" s="8"/>
      <c r="G137" s="8"/>
    </row>
    <row r="138" spans="1:7" ht="12.75" customHeight="1">
      <c r="A138" s="9"/>
      <c r="B138" s="8"/>
      <c r="C138" s="8"/>
      <c r="E138" s="9"/>
      <c r="F138" s="8"/>
      <c r="G138" s="8"/>
    </row>
    <row r="139" spans="1:7" ht="12.75" customHeight="1">
      <c r="A139" s="9"/>
      <c r="B139" s="8"/>
      <c r="C139" s="8"/>
      <c r="E139" s="9"/>
      <c r="F139" s="8"/>
      <c r="G139" s="8"/>
    </row>
    <row r="140" spans="1:7" ht="12.75" customHeight="1">
      <c r="A140" s="9"/>
      <c r="B140" s="8"/>
      <c r="C140" s="8"/>
      <c r="E140" s="9"/>
      <c r="F140" s="8"/>
      <c r="G140" s="8"/>
    </row>
    <row r="141" spans="1:7" ht="12.75" customHeight="1">
      <c r="A141" s="9"/>
      <c r="B141" s="8"/>
      <c r="C141" s="8"/>
      <c r="E141" s="9"/>
      <c r="F141" s="8"/>
      <c r="G141" s="8"/>
    </row>
    <row r="142" spans="1:7" ht="12.75" customHeight="1">
      <c r="A142" s="9"/>
      <c r="B142" s="8"/>
      <c r="C142" s="8"/>
      <c r="E142" s="9"/>
      <c r="F142" s="8"/>
      <c r="G142" s="8"/>
    </row>
    <row r="143" spans="1:7" ht="12.75" customHeight="1">
      <c r="A143" s="9"/>
      <c r="B143" s="8"/>
      <c r="C143" s="8"/>
      <c r="E143" s="9"/>
      <c r="F143" s="8"/>
      <c r="G143" s="8"/>
    </row>
    <row r="144" spans="1:7" ht="12.75" customHeight="1">
      <c r="A144" s="9"/>
      <c r="B144" s="8"/>
      <c r="C144" s="8"/>
      <c r="E144" s="9"/>
      <c r="F144" s="8"/>
      <c r="G144" s="8"/>
    </row>
    <row r="145" spans="1:7" ht="12.75" customHeight="1">
      <c r="A145" s="9"/>
      <c r="B145" s="8"/>
      <c r="C145" s="8"/>
      <c r="E145" s="9"/>
      <c r="F145" s="8"/>
      <c r="G145" s="8"/>
    </row>
    <row r="146" spans="1:7" ht="12.75" customHeight="1">
      <c r="A146" s="9"/>
      <c r="B146" s="8"/>
      <c r="C146" s="8"/>
      <c r="E146" s="9"/>
      <c r="F146" s="8"/>
      <c r="G146" s="8"/>
    </row>
    <row r="147" spans="1:7" ht="12.75" customHeight="1">
      <c r="A147" s="9"/>
      <c r="B147" s="8"/>
      <c r="C147" s="8"/>
      <c r="E147" s="9"/>
      <c r="F147" s="8"/>
      <c r="G147" s="8"/>
    </row>
    <row r="148" spans="1:7" ht="12.75" customHeight="1">
      <c r="A148" s="9"/>
      <c r="B148" s="8"/>
      <c r="C148" s="8"/>
      <c r="E148" s="9"/>
      <c r="F148" s="8"/>
      <c r="G148" s="8"/>
    </row>
    <row r="149" spans="1:7" ht="12.75" customHeight="1">
      <c r="A149" s="9"/>
      <c r="B149" s="8"/>
      <c r="C149" s="8"/>
      <c r="E149" s="9"/>
      <c r="F149" s="8"/>
      <c r="G149" s="8"/>
    </row>
    <row r="150" spans="1:7" ht="12.75" customHeight="1">
      <c r="A150" s="9"/>
      <c r="B150" s="8"/>
      <c r="C150" s="8"/>
      <c r="E150" s="9"/>
      <c r="F150" s="8"/>
      <c r="G150" s="8"/>
    </row>
    <row r="151" spans="1:7" ht="12.75" customHeight="1">
      <c r="A151" s="9"/>
      <c r="B151" s="8"/>
      <c r="C151" s="8"/>
      <c r="E151" s="9"/>
      <c r="F151" s="8"/>
      <c r="G151" s="8"/>
    </row>
    <row r="152" spans="1:7" ht="12.75" customHeight="1">
      <c r="A152" s="9"/>
      <c r="B152" s="8"/>
      <c r="C152" s="8"/>
      <c r="E152" s="9"/>
      <c r="F152" s="8"/>
      <c r="G152" s="8"/>
    </row>
    <row r="153" spans="1:7" ht="12.75" customHeight="1">
      <c r="A153" s="9"/>
      <c r="B153" s="8"/>
      <c r="C153" s="8"/>
      <c r="E153" s="9"/>
      <c r="F153" s="8"/>
      <c r="G153" s="8"/>
    </row>
    <row r="154" spans="1:7" ht="12.75" customHeight="1">
      <c r="A154" s="9"/>
      <c r="B154" s="8"/>
      <c r="C154" s="8"/>
      <c r="E154" s="9"/>
      <c r="F154" s="8"/>
      <c r="G154" s="8"/>
    </row>
    <row r="155" spans="1:7" ht="12.75" customHeight="1">
      <c r="A155" s="9"/>
      <c r="B155" s="8"/>
      <c r="C155" s="8"/>
      <c r="E155" s="9"/>
      <c r="F155" s="8"/>
      <c r="G155" s="8"/>
    </row>
    <row r="156" spans="1:7" ht="12.75" customHeight="1">
      <c r="A156" s="9"/>
      <c r="B156" s="8"/>
      <c r="C156" s="8"/>
      <c r="E156" s="9"/>
      <c r="F156" s="8"/>
      <c r="G156" s="8"/>
    </row>
    <row r="157" spans="1:7" ht="12.75" customHeight="1">
      <c r="A157" s="9"/>
      <c r="B157" s="8"/>
      <c r="C157" s="8"/>
      <c r="E157" s="9"/>
      <c r="F157" s="8"/>
      <c r="G157" s="8"/>
    </row>
    <row r="158" spans="1:7" ht="12.75" customHeight="1">
      <c r="A158" s="9"/>
      <c r="B158" s="8"/>
      <c r="C158" s="8"/>
      <c r="E158" s="9"/>
      <c r="F158" s="8"/>
      <c r="G158" s="8"/>
    </row>
    <row r="159" spans="1:7" ht="12.75" customHeight="1">
      <c r="A159" s="9"/>
      <c r="B159" s="8"/>
      <c r="C159" s="8"/>
      <c r="E159" s="9"/>
      <c r="F159" s="8"/>
      <c r="G159" s="8"/>
    </row>
    <row r="160" spans="1:7" ht="12.75" customHeight="1">
      <c r="A160" s="9"/>
      <c r="B160" s="8"/>
      <c r="C160" s="8"/>
      <c r="E160" s="9"/>
      <c r="F160" s="8"/>
      <c r="G160" s="8"/>
    </row>
    <row r="161" spans="1:7" ht="12.75" customHeight="1">
      <c r="A161" s="9"/>
      <c r="B161" s="8"/>
      <c r="C161" s="8"/>
      <c r="E161" s="9"/>
      <c r="F161" s="8"/>
      <c r="G161" s="8"/>
    </row>
    <row r="162" spans="1:7" ht="12.75" customHeight="1">
      <c r="A162" s="9"/>
      <c r="B162" s="8"/>
      <c r="C162" s="8"/>
      <c r="E162" s="9"/>
      <c r="F162" s="8"/>
      <c r="G162" s="8"/>
    </row>
    <row r="163" spans="1:7" ht="12.75" customHeight="1">
      <c r="A163" s="9"/>
      <c r="B163" s="8"/>
      <c r="C163" s="8"/>
      <c r="E163" s="9"/>
      <c r="F163" s="8"/>
      <c r="G163" s="8"/>
    </row>
    <row r="164" spans="1:7" ht="12.75" customHeight="1">
      <c r="A164" s="9"/>
      <c r="B164" s="8"/>
      <c r="C164" s="8"/>
      <c r="E164" s="9"/>
      <c r="F164" s="8"/>
      <c r="G164" s="8"/>
    </row>
    <row r="165" spans="1:7" ht="12.75" customHeight="1">
      <c r="A165" s="9"/>
      <c r="B165" s="8"/>
      <c r="C165" s="8"/>
      <c r="E165" s="9"/>
      <c r="F165" s="8"/>
      <c r="G165" s="8"/>
    </row>
    <row r="166" spans="1:7" ht="12.75" customHeight="1">
      <c r="A166" s="9"/>
      <c r="B166" s="8"/>
      <c r="C166" s="8"/>
      <c r="E166" s="9"/>
      <c r="F166" s="8"/>
      <c r="G166" s="8"/>
    </row>
    <row r="167" spans="1:7" ht="12.75" customHeight="1">
      <c r="A167" s="9"/>
      <c r="B167" s="8"/>
      <c r="C167" s="8"/>
      <c r="E167" s="9"/>
      <c r="F167" s="8"/>
      <c r="G167" s="8"/>
    </row>
    <row r="168" spans="1:7" ht="12.75" customHeight="1">
      <c r="A168" s="9"/>
      <c r="B168" s="8"/>
      <c r="C168" s="8"/>
      <c r="E168" s="9"/>
      <c r="F168" s="8"/>
      <c r="G168" s="8"/>
    </row>
    <row r="169" spans="1:7" ht="12.75" customHeight="1">
      <c r="A169" s="9"/>
      <c r="B169" s="8"/>
      <c r="C169" s="8"/>
      <c r="E169" s="9"/>
      <c r="F169" s="8"/>
      <c r="G169" s="8"/>
    </row>
    <row r="170" spans="1:7" ht="12.75" customHeight="1">
      <c r="A170" s="9"/>
      <c r="B170" s="8"/>
      <c r="C170" s="8"/>
      <c r="E170" s="9"/>
      <c r="F170" s="8"/>
      <c r="G170" s="8"/>
    </row>
    <row r="171" spans="1:7" ht="12.75" customHeight="1">
      <c r="A171" s="9"/>
      <c r="B171" s="8"/>
      <c r="C171" s="8"/>
      <c r="E171" s="9"/>
      <c r="F171" s="8"/>
      <c r="G171" s="8"/>
    </row>
    <row r="172" spans="1:7" ht="12.75" customHeight="1">
      <c r="A172" s="9"/>
      <c r="B172" s="8"/>
      <c r="C172" s="8"/>
      <c r="E172" s="9"/>
      <c r="F172" s="8"/>
      <c r="G172" s="8"/>
    </row>
    <row r="173" spans="1:7" ht="12.75" customHeight="1">
      <c r="A173" s="9"/>
      <c r="B173" s="8"/>
      <c r="C173" s="8"/>
      <c r="E173" s="9"/>
      <c r="F173" s="8"/>
      <c r="G173" s="8"/>
    </row>
    <row r="174" spans="1:7" ht="12.75" customHeight="1">
      <c r="A174" s="9"/>
      <c r="B174" s="8"/>
      <c r="C174" s="8"/>
      <c r="E174" s="9"/>
      <c r="F174" s="8"/>
      <c r="G174" s="8"/>
    </row>
    <row r="175" spans="1:7" ht="12.75" customHeight="1">
      <c r="A175" s="9"/>
      <c r="B175" s="8"/>
      <c r="C175" s="8"/>
      <c r="E175" s="9"/>
      <c r="F175" s="8"/>
      <c r="G175" s="8"/>
    </row>
    <row r="176" spans="1:7" ht="12.75" customHeight="1">
      <c r="A176" s="9"/>
      <c r="B176" s="8"/>
      <c r="C176" s="8"/>
      <c r="E176" s="9"/>
      <c r="F176" s="8"/>
      <c r="G176" s="8"/>
    </row>
    <row r="177" spans="1:7" ht="12.75" customHeight="1">
      <c r="A177" s="9"/>
      <c r="B177" s="8"/>
      <c r="C177" s="8"/>
      <c r="E177" s="9"/>
      <c r="F177" s="8"/>
      <c r="G177" s="8"/>
    </row>
    <row r="178" spans="1:7" ht="12.75" customHeight="1">
      <c r="A178" s="9"/>
      <c r="B178" s="8"/>
      <c r="C178" s="8"/>
      <c r="E178" s="9"/>
      <c r="F178" s="8"/>
      <c r="G178" s="8"/>
    </row>
    <row r="179" spans="1:7" ht="12.75" customHeight="1">
      <c r="A179" s="9"/>
      <c r="B179" s="8"/>
      <c r="C179" s="8"/>
      <c r="E179" s="9"/>
      <c r="F179" s="8"/>
      <c r="G179" s="8"/>
    </row>
    <row r="180" spans="1:7" ht="12.75" customHeight="1">
      <c r="A180" s="9"/>
      <c r="B180" s="8"/>
      <c r="C180" s="8"/>
      <c r="E180" s="9"/>
      <c r="F180" s="8"/>
      <c r="G180" s="8"/>
    </row>
    <row r="181" spans="1:7" ht="12.75" customHeight="1">
      <c r="A181" s="9"/>
      <c r="B181" s="8"/>
      <c r="C181" s="8"/>
      <c r="E181" s="9"/>
      <c r="F181" s="8"/>
      <c r="G181" s="8"/>
    </row>
    <row r="182" spans="1:7" ht="12.75" customHeight="1">
      <c r="A182" s="9"/>
      <c r="B182" s="8"/>
      <c r="C182" s="8"/>
      <c r="E182" s="9"/>
      <c r="F182" s="8"/>
      <c r="G182" s="8"/>
    </row>
    <row r="183" spans="1:7" ht="12.75" customHeight="1">
      <c r="A183" s="9"/>
      <c r="B183" s="8"/>
      <c r="C183" s="8"/>
      <c r="E183" s="9"/>
      <c r="F183" s="8"/>
      <c r="G183" s="8"/>
    </row>
    <row r="184" spans="1:7" ht="12.75" customHeight="1">
      <c r="A184" s="9"/>
      <c r="B184" s="8"/>
      <c r="C184" s="8"/>
      <c r="E184" s="9"/>
    </row>
    <row r="185" spans="1:7" ht="12.75" customHeight="1">
      <c r="A185" s="9"/>
      <c r="B185" s="8"/>
      <c r="C185" s="8"/>
      <c r="E185" s="9"/>
    </row>
    <row r="186" spans="1:7" ht="12.75" customHeight="1">
      <c r="A186" s="9"/>
      <c r="B186" s="8"/>
      <c r="C186" s="8"/>
    </row>
    <row r="187" spans="1:7" ht="12.75" customHeight="1">
      <c r="B187" s="8"/>
      <c r="C187" s="8"/>
    </row>
    <row r="188" spans="1:7" ht="12.75" customHeight="1">
      <c r="B188" s="8"/>
      <c r="C188" s="8"/>
    </row>
    <row r="189" spans="1:7" ht="12.75" customHeight="1">
      <c r="B189" s="8"/>
      <c r="C189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AL62"/>
  <sheetViews>
    <sheetView view="pageLayout" zoomScaleNormal="100" workbookViewId="0">
      <selection activeCell="A49" sqref="A49"/>
    </sheetView>
  </sheetViews>
  <sheetFormatPr defaultRowHeight="12.75"/>
  <cols>
    <col min="1" max="36" width="2.7109375" customWidth="1"/>
  </cols>
  <sheetData>
    <row r="1" spans="1:38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 t="s">
        <v>630</v>
      </c>
      <c r="AA1" s="31"/>
      <c r="AB1" s="32"/>
      <c r="AC1" s="33"/>
      <c r="AD1" s="34"/>
      <c r="AE1" s="35"/>
      <c r="AF1" s="35"/>
      <c r="AG1" s="35"/>
      <c r="AH1" s="35"/>
      <c r="AI1" s="29"/>
      <c r="AJ1" s="29"/>
      <c r="AK1" s="29"/>
      <c r="AL1" s="29"/>
    </row>
    <row r="2" spans="1:38" ht="18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6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ht="13.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ht="13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ht="13.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1:38">
      <c r="A6" s="37" t="s">
        <v>631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5">
      <c r="A7" s="38"/>
      <c r="B7" s="38"/>
      <c r="C7" s="38"/>
      <c r="D7" s="38"/>
      <c r="E7" s="38"/>
      <c r="F7" s="38"/>
      <c r="G7" s="38"/>
      <c r="H7" s="38"/>
      <c r="I7" s="38"/>
      <c r="J7" s="39"/>
      <c r="K7" s="40"/>
      <c r="L7" s="40"/>
      <c r="M7" s="40"/>
      <c r="N7" s="40"/>
      <c r="O7" s="41"/>
      <c r="P7" s="40"/>
      <c r="Q7" s="165" t="str">
        <f>CONCATENATE("k ",Aktiva!D17)</f>
        <v>k 31.12.2019</v>
      </c>
      <c r="R7" s="165"/>
      <c r="S7" s="165"/>
      <c r="T7" s="165"/>
      <c r="U7" s="165"/>
      <c r="V7" s="165"/>
      <c r="W7" s="42"/>
      <c r="X7" s="42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15">
      <c r="A8" s="43" t="s">
        <v>632</v>
      </c>
      <c r="B8" s="37"/>
      <c r="C8" s="37"/>
      <c r="D8" s="37"/>
      <c r="E8" s="37"/>
      <c r="F8" s="37"/>
      <c r="G8" s="37"/>
      <c r="H8" s="37"/>
      <c r="I8" s="37"/>
      <c r="J8" s="44"/>
      <c r="K8" s="45"/>
      <c r="L8" s="45"/>
      <c r="M8" s="45"/>
      <c r="N8" s="45"/>
      <c r="O8" s="41"/>
      <c r="P8" s="45"/>
      <c r="Q8" s="45"/>
      <c r="R8" s="45"/>
      <c r="S8" s="46"/>
      <c r="T8" s="46"/>
      <c r="U8" s="47"/>
      <c r="V8" s="47"/>
      <c r="W8" s="46"/>
      <c r="X8" s="46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15">
      <c r="A9" s="66" t="str">
        <f>MID(Index!$G$26,hlavicka!A62,1)</f>
        <v>3</v>
      </c>
      <c r="B9" s="66" t="str">
        <f>MID(Index!$G$26,hlavicka!B62,1)</f>
        <v>1</v>
      </c>
      <c r="C9" s="66" t="str">
        <f>MID(Index!$G$26,hlavicka!C62,1)</f>
        <v>5</v>
      </c>
      <c r="D9" s="66" t="str">
        <f>MID(Index!$G$26,hlavicka!D62,1)</f>
        <v>7</v>
      </c>
      <c r="E9" s="66" t="str">
        <f>MID(Index!$G$26,hlavicka!E62,1)</f>
        <v>0</v>
      </c>
      <c r="F9" s="66" t="str">
        <f>MID(Index!$G$26,hlavicka!F62,1)</f>
        <v>0</v>
      </c>
      <c r="G9" s="66" t="str">
        <f>MID(Index!$G$26,hlavicka!G62,1)</f>
        <v>2</v>
      </c>
      <c r="H9" s="66" t="str">
        <f>MID(Index!$G$26,hlavicka!H62,1)</f>
        <v>0</v>
      </c>
      <c r="I9" s="66" t="str">
        <f>MID(Index!$G$26,hlavicka!I62,1)</f>
        <v>0</v>
      </c>
      <c r="J9" s="66" t="str">
        <f>MID(Index!$G$26,hlavicka!J60,1)</f>
        <v>0</v>
      </c>
      <c r="K9" s="66" t="str">
        <f>MID(Index!$G$26,hlavicka!K60,1)</f>
        <v>0</v>
      </c>
      <c r="L9" s="66" t="str">
        <f>MID(Index!$G$26,hlavicka!L62,1)</f>
        <v>0</v>
      </c>
      <c r="M9" s="66" t="str">
        <f>MID(Index!$G$26,hlavicka!M62,1)</f>
        <v>0</v>
      </c>
      <c r="N9" s="66" t="str">
        <f>MID(Index!$G$26,hlavicka!N62,1)</f>
        <v>0</v>
      </c>
      <c r="O9" s="66" t="str">
        <f>MID(Index!$G$26,hlavicka!O62,1)</f>
        <v>0</v>
      </c>
      <c r="P9" s="66" t="str">
        <f>MID(Index!$G$26,hlavicka!P62,1)</f>
        <v>0</v>
      </c>
      <c r="Q9" s="66" t="str">
        <f>MID(Index!$G$26,hlavicka!Q62,1)</f>
        <v>3</v>
      </c>
      <c r="R9" s="66" t="str">
        <f>MID(Index!$G$26,hlavicka!R62,1)</f>
        <v>7</v>
      </c>
      <c r="S9" s="66" t="str">
        <f>MID(Index!$G$26,hlavicka!S62,1)</f>
        <v>6</v>
      </c>
      <c r="T9" s="66" t="str">
        <f>MID(Index!$G$26,hlavicka!T62,1)</f>
        <v>6</v>
      </c>
      <c r="U9" s="47"/>
      <c r="V9" s="47"/>
      <c r="W9" s="46"/>
      <c r="X9" s="46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9"/>
      <c r="M10" s="49"/>
      <c r="N10" s="49"/>
      <c r="O10" s="49"/>
      <c r="P10" s="50"/>
      <c r="Q10" s="50"/>
      <c r="R10" s="50"/>
      <c r="S10" s="44"/>
      <c r="T10" s="51"/>
      <c r="U10" s="51"/>
      <c r="V10" s="51"/>
      <c r="W10" s="52"/>
      <c r="X10" s="52"/>
      <c r="Y10" s="52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>
      <c r="A11" s="43" t="s">
        <v>636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 t="s">
        <v>637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43"/>
      <c r="AA11" s="166" t="s">
        <v>638</v>
      </c>
      <c r="AB11" s="166"/>
      <c r="AC11" s="166"/>
      <c r="AD11" s="166"/>
      <c r="AE11" s="166"/>
      <c r="AF11" s="166"/>
      <c r="AG11" s="166"/>
      <c r="AH11" s="166"/>
      <c r="AI11" s="166"/>
      <c r="AJ11" s="37"/>
      <c r="AK11" s="53"/>
      <c r="AL11" s="53"/>
    </row>
    <row r="12" spans="1:38">
      <c r="A12" s="66" t="str">
        <f>MID(Index!$G$29,hlavicka!A62,1)</f>
        <v>2</v>
      </c>
      <c r="B12" s="66" t="str">
        <f>MID(Index!$G$29,hlavicka!B62,1)</f>
        <v>0</v>
      </c>
      <c r="C12" s="66" t="str">
        <f>MID(Index!$G$29,hlavicka!C62,1)</f>
        <v>2</v>
      </c>
      <c r="D12" s="66" t="str">
        <f>MID(Index!$G$29,hlavicka!D62,1)</f>
        <v>1</v>
      </c>
      <c r="E12" s="66" t="str">
        <f>MID(Index!$G$29,hlavicka!E62,1)</f>
        <v>8</v>
      </c>
      <c r="F12" s="66" t="str">
        <f>MID(Index!$G$29,hlavicka!F62,1)</f>
        <v>9</v>
      </c>
      <c r="G12" s="66" t="str">
        <f>MID(Index!$G$29,hlavicka!G62,1)</f>
        <v>2</v>
      </c>
      <c r="H12" s="66" t="str">
        <f>MID(Index!$G$29,hlavicka!H62,1)</f>
        <v>9</v>
      </c>
      <c r="I12" s="66" t="str">
        <f>MID(Index!$G$29,hlavicka!I62,1)</f>
        <v>6</v>
      </c>
      <c r="J12" s="66" t="str">
        <f>MID(Index!$G$29,hlavicka!J60,1)</f>
        <v>1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43" t="s">
        <v>639</v>
      </c>
      <c r="AD12" s="43"/>
      <c r="AE12" s="43"/>
      <c r="AF12" s="43" t="s">
        <v>640</v>
      </c>
      <c r="AG12" s="43"/>
      <c r="AH12" s="43"/>
      <c r="AI12" s="43"/>
      <c r="AJ12" s="37"/>
      <c r="AK12" s="54"/>
      <c r="AL12" s="54"/>
    </row>
    <row r="13" spans="1:38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48" t="s">
        <v>641</v>
      </c>
      <c r="M13" s="37"/>
      <c r="N13" s="37" t="s">
        <v>642</v>
      </c>
      <c r="O13" s="37"/>
      <c r="P13" s="37"/>
      <c r="Q13" s="37"/>
      <c r="R13" s="37"/>
      <c r="S13" s="55"/>
      <c r="T13" s="37"/>
      <c r="U13" s="37" t="s">
        <v>643</v>
      </c>
      <c r="V13" s="37"/>
      <c r="W13" s="37"/>
      <c r="X13" s="37"/>
      <c r="Y13" s="37"/>
      <c r="Z13" s="37"/>
      <c r="AA13" s="56" t="s">
        <v>644</v>
      </c>
      <c r="AB13" s="43"/>
      <c r="AC13" s="66" t="str">
        <f>MID(Index!$G$36,hlavicka!A62,1)</f>
        <v>0</v>
      </c>
      <c r="AD13" s="66" t="str">
        <f>MID(Index!$G$36,hlavicka!B62,1)</f>
        <v>1</v>
      </c>
      <c r="AE13" s="57"/>
      <c r="AF13" s="66" t="str">
        <f>MID(Index!$H$36,hlavicka!A62,1)</f>
        <v>2</v>
      </c>
      <c r="AG13" s="66" t="str">
        <f>MID(Index!$H$36,hlavicka!B62,1)</f>
        <v>0</v>
      </c>
      <c r="AH13" s="66" t="str">
        <f>MID(Index!$H$36,hlavicka!C62,1)</f>
        <v>1</v>
      </c>
      <c r="AI13" s="66" t="str">
        <f>MID(Index!$H$36,hlavicka!D62,1)</f>
        <v>9</v>
      </c>
      <c r="AJ13" s="37"/>
      <c r="AK13" s="54"/>
      <c r="AL13" s="54"/>
    </row>
    <row r="14" spans="1:38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48"/>
      <c r="M14" s="37"/>
      <c r="N14" s="37" t="s">
        <v>645</v>
      </c>
      <c r="O14" s="37"/>
      <c r="P14" s="37"/>
      <c r="Q14" s="37"/>
      <c r="R14" s="37"/>
      <c r="S14" s="58"/>
      <c r="T14" s="37"/>
      <c r="U14" s="37"/>
      <c r="V14" s="37"/>
      <c r="W14" s="37"/>
      <c r="X14" s="37"/>
      <c r="Y14" s="37"/>
      <c r="Z14" s="37"/>
      <c r="AA14" s="56" t="s">
        <v>646</v>
      </c>
      <c r="AB14" s="43"/>
      <c r="AC14" s="66" t="str">
        <f>MID(Index!$G$37,hlavicka!A62,1)</f>
        <v>1</v>
      </c>
      <c r="AD14" s="66" t="str">
        <f>MID(Index!$G$37,hlavicka!B62,1)</f>
        <v>2</v>
      </c>
      <c r="AE14" s="57"/>
      <c r="AF14" s="66" t="str">
        <f>MID(Index!$H$37,hlavicka!A62,1)</f>
        <v>2</v>
      </c>
      <c r="AG14" s="66" t="str">
        <f>MID(Index!$H$37,hlavicka!B62,1)</f>
        <v>0</v>
      </c>
      <c r="AH14" s="66" t="str">
        <f>MID(Index!$H$37,hlavicka!C62,1)</f>
        <v>1</v>
      </c>
      <c r="AI14" s="66" t="str">
        <f>MID(Index!$H$37,hlavicka!D62,1)</f>
        <v>9</v>
      </c>
      <c r="AJ14" s="37"/>
      <c r="AK14" s="54"/>
      <c r="AL14" s="54"/>
    </row>
    <row r="15" spans="1:38">
      <c r="A15" s="43" t="s">
        <v>647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48"/>
      <c r="M15" s="37"/>
      <c r="N15" s="37" t="s">
        <v>648</v>
      </c>
      <c r="O15" s="37"/>
      <c r="P15" s="37"/>
      <c r="Q15" s="37"/>
      <c r="R15" s="37"/>
      <c r="S15" s="37"/>
      <c r="T15" s="59"/>
      <c r="U15" s="37"/>
      <c r="V15" s="37"/>
      <c r="W15" s="37"/>
      <c r="X15" s="37"/>
      <c r="Y15" s="37"/>
      <c r="Z15" s="37"/>
      <c r="AA15" s="43"/>
      <c r="AB15" s="43"/>
      <c r="AC15" s="60"/>
      <c r="AD15" s="60"/>
      <c r="AE15" s="43"/>
      <c r="AF15" s="60"/>
      <c r="AG15" s="60"/>
      <c r="AH15" s="60"/>
      <c r="AI15" s="60"/>
      <c r="AJ15" s="37"/>
      <c r="AK15" s="54"/>
      <c r="AL15" s="54"/>
    </row>
    <row r="16" spans="1:38">
      <c r="A16" s="66" t="str">
        <f>MID(Index!$G$32,hlavicka!A62,1)</f>
        <v>3</v>
      </c>
      <c r="B16" s="66" t="str">
        <f>MID(Index!$G$32,hlavicka!B62,1)</f>
        <v>5</v>
      </c>
      <c r="C16" s="66" t="str">
        <f>MID(Index!$G$32,hlavicka!C62,1)</f>
        <v>9</v>
      </c>
      <c r="D16" s="66" t="str">
        <f>MID(Index!$G$32,hlavicka!D62,1)</f>
        <v>0</v>
      </c>
      <c r="E16" s="66" t="str">
        <f>MID(Index!$G$32,hlavicka!E62,1)</f>
        <v>3</v>
      </c>
      <c r="F16" s="66" t="str">
        <f>MID(Index!$G$32,hlavicka!F62,1)</f>
        <v>8</v>
      </c>
      <c r="G16" s="66" t="str">
        <f>MID(Index!$G$32,hlavicka!G62,1)</f>
        <v>2</v>
      </c>
      <c r="H16" s="66" t="str">
        <f>MID(Index!$G$32,hlavicka!H62,1)</f>
        <v>1</v>
      </c>
      <c r="I16" s="37"/>
      <c r="J16" s="37"/>
      <c r="K16" s="37"/>
      <c r="L16" s="61"/>
      <c r="M16" s="37"/>
      <c r="N16" s="37"/>
      <c r="O16" s="37"/>
      <c r="P16" s="37"/>
      <c r="Q16" s="37"/>
      <c r="R16" s="37"/>
      <c r="S16" s="37"/>
      <c r="T16" s="62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54"/>
      <c r="AL16" s="54"/>
    </row>
    <row r="17" spans="1:38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166" t="s">
        <v>649</v>
      </c>
      <c r="AB17" s="166"/>
      <c r="AC17" s="166"/>
      <c r="AD17" s="166"/>
      <c r="AE17" s="166"/>
      <c r="AF17" s="166"/>
      <c r="AG17" s="166"/>
      <c r="AH17" s="166"/>
      <c r="AI17" s="166"/>
      <c r="AJ17" s="37"/>
      <c r="AK17" s="54"/>
      <c r="AL17" s="54"/>
    </row>
    <row r="18" spans="1:38">
      <c r="A18" s="43" t="s">
        <v>650</v>
      </c>
      <c r="B18" s="37"/>
      <c r="C18" s="43" t="s">
        <v>651</v>
      </c>
      <c r="D18" s="37"/>
      <c r="E18" s="37"/>
      <c r="F18" s="37"/>
      <c r="G18" s="37"/>
      <c r="H18" s="37"/>
      <c r="I18" s="37"/>
      <c r="J18" s="37"/>
      <c r="K18" s="37"/>
      <c r="L18" s="63"/>
      <c r="M18" s="37"/>
      <c r="N18" s="37"/>
      <c r="O18" s="37"/>
      <c r="P18" s="62"/>
      <c r="Q18" s="64"/>
      <c r="R18" s="37"/>
      <c r="S18" s="37"/>
      <c r="T18" s="62"/>
      <c r="U18" s="37"/>
      <c r="V18" s="37"/>
      <c r="W18" s="37"/>
      <c r="X18" s="37"/>
      <c r="Y18" s="37"/>
      <c r="Z18" s="37"/>
      <c r="AA18" s="166" t="s">
        <v>652</v>
      </c>
      <c r="AB18" s="166"/>
      <c r="AC18" s="166"/>
      <c r="AD18" s="166"/>
      <c r="AE18" s="166"/>
      <c r="AF18" s="166"/>
      <c r="AG18" s="166"/>
      <c r="AH18" s="166"/>
      <c r="AI18" s="166"/>
      <c r="AJ18" s="37"/>
      <c r="AK18" s="54"/>
      <c r="AL18" s="54"/>
    </row>
    <row r="19" spans="1:38">
      <c r="A19" s="48">
        <v>6</v>
      </c>
      <c r="B19" s="48">
        <v>5</v>
      </c>
      <c r="C19" s="37" t="s">
        <v>653</v>
      </c>
      <c r="D19" s="48">
        <v>3</v>
      </c>
      <c r="E19" s="48">
        <v>0</v>
      </c>
      <c r="F19" s="37" t="s">
        <v>653</v>
      </c>
      <c r="G19" s="48"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166" t="s">
        <v>654</v>
      </c>
      <c r="AB19" s="166"/>
      <c r="AC19" s="166"/>
      <c r="AD19" s="166"/>
      <c r="AE19" s="166"/>
      <c r="AF19" s="166"/>
      <c r="AG19" s="166"/>
      <c r="AH19" s="166"/>
      <c r="AI19" s="166"/>
      <c r="AJ19" s="37"/>
      <c r="AK19" s="54"/>
      <c r="AL19" s="54"/>
    </row>
    <row r="20" spans="1:38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43" t="s">
        <v>639</v>
      </c>
      <c r="AD20" s="43"/>
      <c r="AE20" s="43"/>
      <c r="AF20" s="43" t="s">
        <v>640</v>
      </c>
      <c r="AG20" s="43"/>
      <c r="AH20" s="43"/>
      <c r="AI20" s="37"/>
      <c r="AJ20" s="37"/>
      <c r="AK20" s="54"/>
      <c r="AL20" s="54"/>
    </row>
    <row r="21" spans="1:38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62"/>
      <c r="L21" s="37"/>
      <c r="M21" s="37"/>
      <c r="N21" s="37"/>
      <c r="O21" s="37"/>
      <c r="P21" s="37"/>
      <c r="Q21" s="37"/>
      <c r="R21" s="37"/>
      <c r="S21" s="62"/>
      <c r="T21" s="37"/>
      <c r="U21" s="37"/>
      <c r="V21" s="37"/>
      <c r="W21" s="37"/>
      <c r="X21" s="37"/>
      <c r="Y21" s="37"/>
      <c r="Z21" s="37"/>
      <c r="AA21" s="43" t="s">
        <v>644</v>
      </c>
      <c r="AB21" s="37"/>
      <c r="AC21" s="66" t="str">
        <f>MID(Index!$G$40,hlavicka!A62,1)</f>
        <v>0</v>
      </c>
      <c r="AD21" s="66" t="str">
        <f>MID(Index!$G$40,hlavicka!B62,1)</f>
        <v>1</v>
      </c>
      <c r="AE21" s="57"/>
      <c r="AF21" s="66" t="str">
        <f>MID(Index!$H$40,hlavicka!A62,1)</f>
        <v>2</v>
      </c>
      <c r="AG21" s="66" t="str">
        <f>MID(Index!$H$40,hlavicka!B62,1)</f>
        <v>0</v>
      </c>
      <c r="AH21" s="66" t="str">
        <f>MID(Index!$H$40,hlavicka!C62,1)</f>
        <v>1</v>
      </c>
      <c r="AI21" s="66" t="str">
        <f>MID(Index!$H$40,hlavicka!D62,1)</f>
        <v>8</v>
      </c>
      <c r="AJ21" s="37"/>
      <c r="AK21" s="54"/>
      <c r="AL21" s="54"/>
    </row>
    <row r="22" spans="1:38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43" t="s">
        <v>646</v>
      </c>
      <c r="AB22" s="37"/>
      <c r="AC22" s="66" t="str">
        <f>MID(Index!$G$41,hlavicka!A62,1)</f>
        <v>1</v>
      </c>
      <c r="AD22" s="66" t="str">
        <f>MID(Index!$G$41,hlavicka!B62,1)</f>
        <v>2</v>
      </c>
      <c r="AE22" s="57"/>
      <c r="AF22" s="66" t="str">
        <f>MID(Index!$H$41,hlavicka!A62,1)</f>
        <v>2</v>
      </c>
      <c r="AG22" s="66" t="str">
        <f>MID(Index!$H$41,hlavicka!B62,1)</f>
        <v>0</v>
      </c>
      <c r="AH22" s="66" t="str">
        <f>MID(Index!$H$41,hlavicka!C62,1)</f>
        <v>1</v>
      </c>
      <c r="AI22" s="66" t="str">
        <f>MID(Index!$H$41,hlavicka!D62,1)</f>
        <v>8</v>
      </c>
      <c r="AJ22" s="37"/>
      <c r="AK22" s="54"/>
      <c r="AL22" s="54"/>
    </row>
    <row r="23" spans="1:38">
      <c r="A23" s="43" t="s">
        <v>655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43"/>
      <c r="AB23" s="37"/>
      <c r="AC23" s="45"/>
      <c r="AD23" s="45"/>
      <c r="AE23" s="43"/>
      <c r="AF23" s="45"/>
      <c r="AG23" s="45"/>
      <c r="AH23" s="45"/>
      <c r="AI23" s="45"/>
      <c r="AJ23" s="37"/>
      <c r="AK23" s="54"/>
      <c r="AL23" s="54"/>
    </row>
    <row r="24" spans="1:38">
      <c r="A24" s="37" t="s">
        <v>656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43"/>
      <c r="AB24" s="37"/>
      <c r="AC24" s="45"/>
      <c r="AD24" s="45"/>
      <c r="AE24" s="43"/>
      <c r="AF24" s="45"/>
      <c r="AG24" s="45"/>
      <c r="AH24" s="45"/>
      <c r="AI24" s="45"/>
      <c r="AJ24" s="37"/>
      <c r="AK24" s="54"/>
      <c r="AL24" s="54"/>
    </row>
    <row r="25" spans="1:38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43"/>
      <c r="AB25" s="65"/>
      <c r="AC25" s="45"/>
      <c r="AD25" s="37"/>
      <c r="AE25" s="63"/>
      <c r="AF25" s="37"/>
      <c r="AG25" s="37"/>
      <c r="AH25" s="37"/>
      <c r="AI25" s="62"/>
      <c r="AJ25" s="64"/>
      <c r="AK25" s="54"/>
      <c r="AL25" s="54"/>
    </row>
    <row r="26" spans="1:38">
      <c r="A26" s="43" t="s">
        <v>657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54"/>
      <c r="AL26" s="54"/>
    </row>
    <row r="27" spans="1:38">
      <c r="A27" s="66" t="str">
        <f>MID(Index!$G$16,hlavicka!A62,1)</f>
        <v>A</v>
      </c>
      <c r="B27" s="66" t="str">
        <f>MID(Index!$G$16,hlavicka!B62,1)</f>
        <v>X</v>
      </c>
      <c r="C27" s="66" t="str">
        <f>MID(Index!$G$16,hlavicka!C62,1)</f>
        <v>A</v>
      </c>
      <c r="D27" s="66" t="str">
        <f>MID(Index!$G$16,hlavicka!D62,1)</f>
        <v xml:space="preserve"> </v>
      </c>
      <c r="E27" s="66" t="str">
        <f>MID(Index!$G$16,hlavicka!E62,1)</f>
        <v>d</v>
      </c>
      <c r="F27" s="66" t="str">
        <f>MID(Index!$G$16,hlavicka!F62,1)</f>
        <v>.</v>
      </c>
      <c r="G27" s="66" t="str">
        <f>MID(Index!$G$16,hlavicka!G62,1)</f>
        <v>s</v>
      </c>
      <c r="H27" s="66" t="str">
        <f>MID(Index!$G$16,hlavicka!H62,1)</f>
        <v>.</v>
      </c>
      <c r="I27" s="66" t="str">
        <f>MID(Index!$G$16,hlavicka!I62,1)</f>
        <v>s</v>
      </c>
      <c r="J27" s="66" t="str">
        <f>MID(Index!$G$16,hlavicka!J60,1)</f>
        <v>.</v>
      </c>
      <c r="K27" s="66" t="str">
        <f>MID(Index!$G$16,hlavicka!K60,1)</f>
        <v>,</v>
      </c>
      <c r="L27" s="66" t="str">
        <f>MID(Index!$G$16,hlavicka!L62,1)</f>
        <v xml:space="preserve"> </v>
      </c>
      <c r="M27" s="66" t="str">
        <f>MID(Index!$G$16,hlavicka!M62,1)</f>
        <v>a</v>
      </c>
      <c r="N27" s="66" t="str">
        <f>MID(Index!$G$16,hlavicka!N62,1)</f>
        <v>.</v>
      </c>
      <c r="O27" s="66" t="str">
        <f>MID(Index!$G$16,hlavicka!O62,1)</f>
        <v>s</v>
      </c>
      <c r="P27" s="66" t="str">
        <f>MID(Index!$G$16,hlavicka!P62,1)</f>
        <v>.</v>
      </c>
      <c r="Q27" s="66" t="str">
        <f>MID(Index!$G$16,hlavicka!Q62,1)</f>
        <v/>
      </c>
      <c r="R27" s="66" t="str">
        <f>MID(Index!$G$16,hlavicka!R62,1)</f>
        <v/>
      </c>
      <c r="S27" s="66" t="str">
        <f>MID(Index!$G$16,hlavicka!S62,1)</f>
        <v/>
      </c>
      <c r="T27" s="66" t="str">
        <f>MID(Index!$G$16,hlavicka!T62,1)</f>
        <v/>
      </c>
      <c r="U27" s="66" t="str">
        <f>MID(Index!$G$16,hlavicka!U62,1)</f>
        <v/>
      </c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54"/>
      <c r="AL27" s="54"/>
    </row>
    <row r="28" spans="1:38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54"/>
      <c r="AL28" s="54"/>
    </row>
    <row r="29" spans="1:38">
      <c r="AK29" s="67"/>
      <c r="AL29" s="67"/>
    </row>
    <row r="30" spans="1:38">
      <c r="A30" s="164" t="s">
        <v>658</v>
      </c>
      <c r="B30" s="164"/>
      <c r="C30" s="164"/>
      <c r="D30" s="164"/>
      <c r="E30" s="164"/>
      <c r="F30" s="164"/>
      <c r="G30" s="164"/>
      <c r="H30" s="164"/>
      <c r="I30" s="164"/>
      <c r="J30" s="164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54"/>
      <c r="AL30" s="54"/>
    </row>
    <row r="31" spans="1:38">
      <c r="A31" s="66" t="str">
        <f>MID(Index!$G$19,hlavicka!A62,1)</f>
        <v>D</v>
      </c>
      <c r="B31" s="66" t="str">
        <f>MID(Index!$G$19,hlavicka!B62,1)</f>
        <v>l</v>
      </c>
      <c r="C31" s="66" t="str">
        <f>MID(Index!$G$19,hlavicka!C62,1)</f>
        <v>h</v>
      </c>
      <c r="D31" s="66" t="str">
        <f>MID(Index!$G$19,hlavicka!D62,1)</f>
        <v>o</v>
      </c>
      <c r="E31" s="66" t="str">
        <f>MID(Index!$G$19,hlavicka!E62,1)</f>
        <v>p</v>
      </c>
      <c r="F31" s="66" t="str">
        <f>MID(Index!$G$19,hlavicka!F62,1)</f>
        <v>i</v>
      </c>
      <c r="G31" s="66" t="str">
        <f>MID(Index!$G$19,hlavicka!G62,1)</f>
        <v>s</v>
      </c>
      <c r="H31" s="66" t="str">
        <f>MID(Index!$G$19,hlavicka!H62,1)</f>
        <v>o</v>
      </c>
      <c r="I31" s="66" t="str">
        <f>MID(Index!$G$19,hlavicka!I62,1)</f>
        <v>v</v>
      </c>
      <c r="J31" s="66" t="str">
        <f>MID(Index!$G$19,hlavicka!J60,1)</f>
        <v>ý</v>
      </c>
      <c r="K31" s="66" t="str">
        <f>MID(Index!$G$19,hlavicka!K60,1)</f>
        <v xml:space="preserve"> </v>
      </c>
      <c r="L31" s="66" t="str">
        <f>MID(Index!$G$19,hlavicka!L62,1)</f>
        <v>g</v>
      </c>
      <c r="M31" s="66" t="str">
        <f>MID(Index!$G$19,hlavicka!M62,1)</f>
        <v>a</v>
      </c>
      <c r="N31" s="66" t="str">
        <f>MID(Index!$G$19,hlavicka!N62,1)</f>
        <v>r</v>
      </c>
      <c r="O31" s="66" t="str">
        <f>MID(Index!$G$19,hlavicka!O62,1)</f>
        <v>a</v>
      </c>
      <c r="P31" s="66" t="str">
        <f>MID(Index!$G$19,hlavicka!P62,1)</f>
        <v>n</v>
      </c>
      <c r="Q31" s="66" t="str">
        <f>MID(Index!$G$19,hlavicka!Q62,1)</f>
        <v>t</v>
      </c>
      <c r="R31" s="66" t="str">
        <f>MID(Index!$G$19,hlavicka!R62,1)</f>
        <v>o</v>
      </c>
      <c r="S31" s="66" t="str">
        <f>MID(Index!$G$19,hlavicka!S62,1)</f>
        <v>v</v>
      </c>
      <c r="T31" s="66" t="str">
        <f>MID(Index!$G$19,hlavicka!T62,1)</f>
        <v>a</v>
      </c>
      <c r="U31" s="66" t="str">
        <f>MID(Index!$G$19,hlavicka!U62,1)</f>
        <v>n</v>
      </c>
      <c r="V31" s="66" t="str">
        <f>MID(Index!$G$19,hlavicka!V62,1)</f>
        <v>ý</v>
      </c>
      <c r="W31" s="66" t="str">
        <f>MID(Index!$G$19,hlavicka!W62,1)</f>
        <v xml:space="preserve"> </v>
      </c>
      <c r="X31" s="66" t="str">
        <f>MID(Index!$G$19,hlavicka!X62,1)</f>
        <v>d</v>
      </c>
      <c r="Y31" s="66" t="str">
        <f>MID(Index!$G$19,hlavicka!Y62,1)</f>
        <v>.</v>
      </c>
      <c r="Z31" s="66" t="str">
        <f>MID(Index!$G$19,hlavicka!Z62,1)</f>
        <v>d</v>
      </c>
      <c r="AA31" s="66" t="str">
        <f>MID(Index!$G$19,hlavicka!AA62,1)</f>
        <v>.</v>
      </c>
      <c r="AB31" s="66" t="str">
        <f>MID(Index!$G$19,hlavicka!AB62,1)</f>
        <v>f</v>
      </c>
      <c r="AC31" s="66" t="str">
        <f>MID(Index!$G$19,hlavicka!AC62,1)</f>
        <v>.</v>
      </c>
      <c r="AD31" s="66" t="str">
        <f>MID(Index!$G$19,hlavicka!AD62,1)</f>
        <v/>
      </c>
      <c r="AE31" s="66" t="str">
        <f>MID(Index!$G$19,hlavicka!AE62,1)</f>
        <v/>
      </c>
      <c r="AF31" s="66" t="str">
        <f>MID(Index!$G$19,hlavicka!AF62,1)</f>
        <v/>
      </c>
      <c r="AG31" s="66" t="str">
        <f>MID(Index!$G$19,hlavicka!AG62,1)</f>
        <v/>
      </c>
      <c r="AH31" s="66" t="str">
        <f>MID(Index!$G$19,hlavicka!AH62,1)</f>
        <v/>
      </c>
      <c r="AI31" s="66" t="str">
        <f>MID(Index!$G$19,hlavicka!AI62,1)</f>
        <v/>
      </c>
      <c r="AJ31" s="66" t="str">
        <f>MID(Index!$G$19,hlavicka!AJ62,1)</f>
        <v/>
      </c>
      <c r="AK31" s="68"/>
      <c r="AL31" s="68"/>
    </row>
    <row r="32" spans="1:38">
      <c r="A32" s="69" t="str">
        <f>MID(Index!$G$22,hlavicka!A62,1)</f>
        <v>A</v>
      </c>
      <c r="B32" s="69" t="str">
        <f>MID(Index!$G$22,hlavicka!B62,1)</f>
        <v>X</v>
      </c>
      <c r="C32" s="69" t="str">
        <f>MID(Index!$G$22,hlavicka!C62,1)</f>
        <v>A</v>
      </c>
      <c r="D32" s="69" t="str">
        <f>MID(Index!$G$22,hlavicka!D62,1)</f>
        <v xml:space="preserve"> </v>
      </c>
      <c r="E32" s="69" t="str">
        <f>MID(Index!$G$22,hlavicka!E62,1)</f>
        <v>d</v>
      </c>
      <c r="F32" s="69" t="str">
        <f>MID(Index!$G$22,hlavicka!F62,1)</f>
        <v>.</v>
      </c>
      <c r="G32" s="69" t="str">
        <f>MID(Index!$G$22,hlavicka!G62,1)</f>
        <v>s</v>
      </c>
      <c r="H32" s="69" t="str">
        <f>MID(Index!$G$22,hlavicka!H62,1)</f>
        <v>.</v>
      </c>
      <c r="I32" s="69" t="str">
        <f>MID(Index!$G$22,hlavicka!I62,1)</f>
        <v>s</v>
      </c>
      <c r="J32" s="69" t="str">
        <f>MID(Index!$G$22,hlavicka!J60,1)</f>
        <v>.</v>
      </c>
      <c r="K32" s="69" t="str">
        <f>MID(Index!$G$22,hlavicka!K60,1)</f>
        <v>,</v>
      </c>
      <c r="L32" s="69" t="str">
        <f>MID(Index!$G$22,hlavicka!L62,1)</f>
        <v xml:space="preserve"> </v>
      </c>
      <c r="M32" s="69" t="str">
        <f>MID(Index!$G$22,hlavicka!M62,1)</f>
        <v>a</v>
      </c>
      <c r="N32" s="69" t="str">
        <f>MID(Index!$G$22,hlavicka!N62,1)</f>
        <v>.</v>
      </c>
      <c r="O32" s="69" t="str">
        <f>MID(Index!$G$22,hlavicka!O62,1)</f>
        <v>s</v>
      </c>
      <c r="P32" s="69" t="str">
        <f>MID(Index!$G$22,hlavicka!P62,1)</f>
        <v>.</v>
      </c>
      <c r="Q32" s="69" t="str">
        <f>MID(Index!$G$22,hlavicka!Q62,1)</f>
        <v/>
      </c>
      <c r="R32" s="69" t="str">
        <f>MID(Index!$G$22,hlavicka!R62,1)</f>
        <v/>
      </c>
      <c r="S32" s="69" t="str">
        <f>MID(Index!$G$22,hlavicka!S62,1)</f>
        <v/>
      </c>
      <c r="T32" s="69" t="str">
        <f>MID(Index!$G$22,hlavicka!T62,1)</f>
        <v/>
      </c>
      <c r="U32" s="69" t="str">
        <f>MID(Index!$G$22,hlavicka!U62,1)</f>
        <v/>
      </c>
      <c r="V32" s="69" t="str">
        <f>MID(Index!$G$22,hlavicka!V62,1)</f>
        <v/>
      </c>
      <c r="W32" s="69" t="str">
        <f>MID(Index!$G$22,hlavicka!W62,1)</f>
        <v/>
      </c>
      <c r="X32" s="69" t="str">
        <f>MID(Index!$G$22,hlavicka!X62,1)</f>
        <v/>
      </c>
      <c r="Y32" s="69" t="str">
        <f>MID(Index!$G$22,hlavicka!Y62,1)</f>
        <v/>
      </c>
      <c r="Z32" s="69" t="str">
        <f>MID(Index!$G$22,hlavicka!Z62,1)</f>
        <v/>
      </c>
      <c r="AA32" s="69" t="str">
        <f>MID(Index!$G$22,hlavicka!AA62,1)</f>
        <v/>
      </c>
      <c r="AB32" s="69" t="str">
        <f>MID(Index!$G$22,hlavicka!AB62,1)</f>
        <v/>
      </c>
      <c r="AC32" s="69" t="str">
        <f>MID(Index!$G$22,hlavicka!AC62,1)</f>
        <v/>
      </c>
      <c r="AD32" s="69" t="str">
        <f>MID(Index!$G$22,hlavicka!AD62,1)</f>
        <v/>
      </c>
      <c r="AE32" s="69" t="str">
        <f>MID(Index!$G$22,hlavicka!AE62,1)</f>
        <v/>
      </c>
      <c r="AF32" s="69" t="str">
        <f>MID(Index!$G$22,hlavicka!AF62,1)</f>
        <v/>
      </c>
      <c r="AG32" s="69" t="str">
        <f>MID(Index!$G$22,hlavicka!AG62,1)</f>
        <v/>
      </c>
      <c r="AH32" s="69" t="str">
        <f>MID(Index!$G$22,hlavicka!AH62,1)</f>
        <v/>
      </c>
      <c r="AI32" s="69" t="str">
        <f>MID(Index!$G$22,hlavicka!AI62,1)</f>
        <v/>
      </c>
      <c r="AJ32" s="69" t="str">
        <f>MID(Index!$G$22,hlavicka!AJ62,1)</f>
        <v/>
      </c>
      <c r="AK32" s="68"/>
      <c r="AL32" s="68"/>
    </row>
    <row r="33" spans="1:38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4"/>
      <c r="AL33" s="54"/>
    </row>
    <row r="34" spans="1:38">
      <c r="A34" s="43" t="s">
        <v>667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54"/>
      <c r="AL34" s="54"/>
    </row>
    <row r="35" spans="1:38">
      <c r="A35" s="37" t="s">
        <v>668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669</v>
      </c>
      <c r="AD35" s="37"/>
      <c r="AE35" s="37"/>
      <c r="AF35" s="37"/>
      <c r="AG35" s="37"/>
      <c r="AH35" s="37"/>
      <c r="AI35" s="37"/>
      <c r="AJ35" s="37"/>
      <c r="AK35" s="54"/>
      <c r="AL35" s="54"/>
    </row>
    <row r="36" spans="1:38">
      <c r="A36" s="48" t="s">
        <v>670</v>
      </c>
      <c r="B36" s="48" t="s">
        <v>661</v>
      </c>
      <c r="C36" s="48" t="s">
        <v>671</v>
      </c>
      <c r="D36" s="48" t="s">
        <v>672</v>
      </c>
      <c r="E36" s="48" t="s">
        <v>665</v>
      </c>
      <c r="F36" s="48" t="s">
        <v>673</v>
      </c>
      <c r="G36" s="48" t="s">
        <v>659</v>
      </c>
      <c r="H36" s="48" t="s">
        <v>664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70"/>
      <c r="AC36" s="48" t="s">
        <v>635</v>
      </c>
      <c r="AD36" s="48"/>
      <c r="AE36" s="48"/>
      <c r="AF36" s="48"/>
      <c r="AG36" s="48"/>
      <c r="AH36" s="48"/>
      <c r="AI36" s="48"/>
      <c r="AJ36" s="48"/>
      <c r="AK36" s="54"/>
      <c r="AL36" s="54"/>
    </row>
    <row r="37" spans="1:38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54"/>
      <c r="AL37" s="54"/>
    </row>
    <row r="38" spans="1:38">
      <c r="A38" s="37" t="s">
        <v>674</v>
      </c>
      <c r="B38" s="37"/>
      <c r="C38" s="37"/>
      <c r="D38" s="37"/>
      <c r="E38" s="37"/>
      <c r="F38" s="37"/>
      <c r="G38" s="37" t="s">
        <v>675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54"/>
      <c r="AL38" s="54"/>
    </row>
    <row r="39" spans="1:38">
      <c r="A39" s="48">
        <v>8</v>
      </c>
      <c r="B39" s="48">
        <v>1</v>
      </c>
      <c r="C39" s="48">
        <v>1</v>
      </c>
      <c r="D39" s="48">
        <v>0</v>
      </c>
      <c r="E39" s="48">
        <v>6</v>
      </c>
      <c r="F39" s="62"/>
      <c r="G39" s="48" t="s">
        <v>676</v>
      </c>
      <c r="H39" s="48" t="s">
        <v>665</v>
      </c>
      <c r="I39" s="48" t="s">
        <v>664</v>
      </c>
      <c r="J39" s="48" t="s">
        <v>666</v>
      </c>
      <c r="K39" s="48" t="s">
        <v>660</v>
      </c>
      <c r="L39" s="48" t="s">
        <v>673</v>
      </c>
      <c r="M39" s="48" t="s">
        <v>671</v>
      </c>
      <c r="N39" s="48" t="s">
        <v>664</v>
      </c>
      <c r="O39" s="48" t="s">
        <v>662</v>
      </c>
      <c r="P39" s="48" t="s">
        <v>664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54"/>
      <c r="AL39" s="54"/>
    </row>
    <row r="40" spans="1:38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54"/>
      <c r="AL40" s="54"/>
    </row>
    <row r="41" spans="1:38">
      <c r="A41" s="37" t="s">
        <v>677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 t="s">
        <v>678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54"/>
      <c r="AL41" s="54"/>
    </row>
    <row r="42" spans="1:38">
      <c r="A42" s="48" t="s">
        <v>633</v>
      </c>
      <c r="B42" s="48" t="s">
        <v>634</v>
      </c>
      <c r="C42" s="48"/>
      <c r="D42" s="71"/>
      <c r="E42" s="72" t="s">
        <v>679</v>
      </c>
      <c r="F42" s="48">
        <v>5</v>
      </c>
      <c r="G42" s="48">
        <v>9</v>
      </c>
      <c r="H42" s="48">
        <v>4</v>
      </c>
      <c r="I42" s="48">
        <v>9</v>
      </c>
      <c r="J42" s="48">
        <v>1</v>
      </c>
      <c r="K42" s="48">
        <v>1</v>
      </c>
      <c r="L42" s="48">
        <v>1</v>
      </c>
      <c r="M42" s="48">
        <v>1</v>
      </c>
      <c r="N42" s="48"/>
      <c r="O42" s="62"/>
      <c r="P42" s="37"/>
      <c r="Q42" s="48"/>
      <c r="R42" s="48"/>
      <c r="S42" s="48"/>
      <c r="T42" s="71"/>
      <c r="U42" s="72" t="s">
        <v>679</v>
      </c>
      <c r="V42" s="48"/>
      <c r="W42" s="48"/>
      <c r="X42" s="48"/>
      <c r="Y42" s="48"/>
      <c r="Z42" s="48"/>
      <c r="AA42" s="48"/>
      <c r="AB42" s="48"/>
      <c r="AC42" s="48"/>
      <c r="AD42" s="48"/>
      <c r="AE42" s="62"/>
      <c r="AF42" s="62"/>
      <c r="AG42" s="62"/>
      <c r="AH42" s="62"/>
      <c r="AI42" s="62"/>
      <c r="AJ42" s="62"/>
      <c r="AK42" s="54"/>
      <c r="AL42" s="54"/>
    </row>
    <row r="43" spans="1:38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54"/>
      <c r="AL43" s="54"/>
    </row>
    <row r="44" spans="1:38">
      <c r="A44" s="37" t="s">
        <v>680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62"/>
      <c r="AF44" s="62"/>
      <c r="AG44" s="62"/>
      <c r="AH44" s="62"/>
      <c r="AI44" s="62"/>
      <c r="AJ44" s="62"/>
      <c r="AK44" s="54"/>
      <c r="AL44" s="54"/>
    </row>
    <row r="45" spans="1:38">
      <c r="A45" s="48" t="s">
        <v>681</v>
      </c>
      <c r="B45" s="48" t="s">
        <v>663</v>
      </c>
      <c r="C45" s="48" t="s">
        <v>682</v>
      </c>
      <c r="D45" s="48" t="s">
        <v>661</v>
      </c>
      <c r="E45" s="48" t="s">
        <v>683</v>
      </c>
      <c r="F45" s="48" t="s">
        <v>664</v>
      </c>
      <c r="G45" s="48" t="s">
        <v>641</v>
      </c>
      <c r="H45" s="48" t="s">
        <v>664</v>
      </c>
      <c r="I45" s="48" t="s">
        <v>653</v>
      </c>
      <c r="J45" s="48" t="s">
        <v>673</v>
      </c>
      <c r="K45" s="48" t="s">
        <v>659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62"/>
      <c r="AF45" s="62"/>
      <c r="AG45" s="62"/>
      <c r="AH45" s="62"/>
      <c r="AI45" s="62"/>
      <c r="AJ45" s="62"/>
      <c r="AK45" s="54"/>
      <c r="AL45" s="54"/>
    </row>
    <row r="46" spans="1:38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54"/>
      <c r="AL46" s="54"/>
    </row>
    <row r="47" spans="1:38">
      <c r="A47" s="73" t="s">
        <v>684</v>
      </c>
      <c r="B47" s="58"/>
      <c r="C47" s="58"/>
      <c r="D47" s="58"/>
      <c r="E47" s="58"/>
      <c r="F47" s="58"/>
      <c r="G47" s="58"/>
      <c r="H47" s="74"/>
      <c r="I47" s="153" t="s">
        <v>685</v>
      </c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5"/>
      <c r="AK47" s="54"/>
      <c r="AL47" s="54"/>
    </row>
    <row r="48" spans="1:38">
      <c r="A48" s="169">
        <v>43914</v>
      </c>
      <c r="B48" s="170"/>
      <c r="C48" s="170"/>
      <c r="D48" s="170"/>
      <c r="E48" s="170"/>
      <c r="F48" s="170"/>
      <c r="G48" s="170"/>
      <c r="H48" s="75"/>
      <c r="I48" s="156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8"/>
      <c r="AK48" s="54"/>
      <c r="AL48" s="54"/>
    </row>
    <row r="49" spans="1:38">
      <c r="A49" s="76"/>
      <c r="B49" s="77"/>
      <c r="C49" s="77"/>
      <c r="D49" s="77"/>
      <c r="E49" s="77"/>
      <c r="F49" s="77"/>
      <c r="G49" s="77"/>
      <c r="H49" s="75"/>
      <c r="I49" s="156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8"/>
      <c r="AK49" s="54"/>
      <c r="AL49" s="54"/>
    </row>
    <row r="50" spans="1:38">
      <c r="A50" s="73" t="s">
        <v>686</v>
      </c>
      <c r="B50" s="58"/>
      <c r="C50" s="58"/>
      <c r="D50" s="58"/>
      <c r="E50" s="58"/>
      <c r="F50" s="58"/>
      <c r="G50" s="58"/>
      <c r="H50" s="74"/>
      <c r="I50" s="156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8"/>
      <c r="AK50" s="54"/>
      <c r="AL50" s="54"/>
    </row>
    <row r="51" spans="1:38">
      <c r="A51" s="162"/>
      <c r="B51" s="37"/>
      <c r="C51" s="37"/>
      <c r="D51" s="37"/>
      <c r="E51" s="37"/>
      <c r="F51" s="37"/>
      <c r="G51" s="37"/>
      <c r="H51" s="163"/>
      <c r="I51" s="156"/>
      <c r="J51" s="167" t="s">
        <v>1011</v>
      </c>
      <c r="K51" s="167"/>
      <c r="L51" s="167"/>
      <c r="M51" s="167"/>
      <c r="N51" s="167"/>
      <c r="O51" s="167"/>
      <c r="P51" s="167"/>
      <c r="Q51" s="157"/>
      <c r="R51" s="157"/>
      <c r="S51" s="157"/>
      <c r="T51" s="157"/>
      <c r="U51" s="157"/>
      <c r="V51" s="157"/>
      <c r="W51" s="157"/>
      <c r="X51" s="157"/>
      <c r="Y51" s="167" t="s">
        <v>1012</v>
      </c>
      <c r="Z51" s="167"/>
      <c r="AA51" s="167"/>
      <c r="AB51" s="167"/>
      <c r="AC51" s="167"/>
      <c r="AD51" s="167"/>
      <c r="AE51" s="167"/>
      <c r="AF51" s="157"/>
      <c r="AG51" s="157"/>
      <c r="AH51" s="157"/>
      <c r="AI51" s="157"/>
      <c r="AJ51" s="158"/>
      <c r="AK51" s="54"/>
      <c r="AL51" s="54"/>
    </row>
    <row r="52" spans="1:38">
      <c r="A52" s="78"/>
      <c r="B52" s="79"/>
      <c r="C52" s="79"/>
      <c r="D52" s="79"/>
      <c r="E52" s="79"/>
      <c r="F52" s="79"/>
      <c r="G52" s="79"/>
      <c r="H52" s="80"/>
      <c r="I52" s="159"/>
      <c r="J52" s="168" t="s">
        <v>1013</v>
      </c>
      <c r="K52" s="168"/>
      <c r="L52" s="168"/>
      <c r="M52" s="168"/>
      <c r="N52" s="168"/>
      <c r="O52" s="168"/>
      <c r="P52" s="168"/>
      <c r="Q52" s="160"/>
      <c r="R52" s="160"/>
      <c r="S52" s="160"/>
      <c r="T52" s="160"/>
      <c r="U52" s="160"/>
      <c r="V52" s="160"/>
      <c r="W52" s="160"/>
      <c r="X52" s="160"/>
      <c r="Y52" s="168" t="s">
        <v>1013</v>
      </c>
      <c r="Z52" s="168"/>
      <c r="AA52" s="168"/>
      <c r="AB52" s="168"/>
      <c r="AC52" s="168"/>
      <c r="AD52" s="168"/>
      <c r="AE52" s="168"/>
      <c r="AF52" s="160"/>
      <c r="AG52" s="160"/>
      <c r="AH52" s="160"/>
      <c r="AI52" s="160"/>
      <c r="AJ52" s="161"/>
      <c r="AK52" s="54"/>
      <c r="AL52" s="54"/>
    </row>
    <row r="53" spans="1:38" ht="14.25">
      <c r="A53" s="81"/>
      <c r="B53" s="81"/>
      <c r="C53" s="81"/>
      <c r="D53" s="81"/>
      <c r="E53" s="81"/>
      <c r="F53" s="81"/>
      <c r="G53" s="81"/>
      <c r="H53" s="81"/>
      <c r="I53" s="81"/>
      <c r="J53" s="29"/>
      <c r="K53" s="29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</row>
    <row r="54" spans="1:38" ht="13.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 ht="13.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 ht="13.5">
      <c r="A56" s="29"/>
      <c r="B56" s="29"/>
      <c r="C56" s="29"/>
      <c r="D56" s="29"/>
      <c r="E56" s="29"/>
      <c r="F56" s="29"/>
      <c r="G56" s="29"/>
      <c r="H56" s="29"/>
      <c r="I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ht="13.5">
      <c r="A57" s="29"/>
      <c r="B57" s="29"/>
      <c r="C57" s="29"/>
      <c r="D57" s="29"/>
      <c r="E57" s="29"/>
      <c r="F57" s="29"/>
      <c r="G57" s="29"/>
      <c r="H57" s="29"/>
      <c r="I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60" spans="1:38">
      <c r="J60" s="144">
        <f>1+I62</f>
        <v>10</v>
      </c>
      <c r="K60" s="144">
        <f t="shared" ref="C60:AJ62" si="0">1+J60</f>
        <v>11</v>
      </c>
    </row>
    <row r="62" spans="1:38">
      <c r="A62" s="144">
        <v>1</v>
      </c>
      <c r="B62" s="144">
        <f>1+A62</f>
        <v>2</v>
      </c>
      <c r="C62" s="144">
        <f t="shared" si="0"/>
        <v>3</v>
      </c>
      <c r="D62" s="144">
        <f t="shared" si="0"/>
        <v>4</v>
      </c>
      <c r="E62" s="144">
        <f t="shared" si="0"/>
        <v>5</v>
      </c>
      <c r="F62" s="144">
        <f t="shared" si="0"/>
        <v>6</v>
      </c>
      <c r="G62" s="144">
        <f t="shared" si="0"/>
        <v>7</v>
      </c>
      <c r="H62" s="144">
        <f t="shared" si="0"/>
        <v>8</v>
      </c>
      <c r="I62" s="144">
        <f t="shared" si="0"/>
        <v>9</v>
      </c>
      <c r="L62" s="144">
        <f>1+K60</f>
        <v>12</v>
      </c>
      <c r="M62" s="144">
        <f t="shared" si="0"/>
        <v>13</v>
      </c>
      <c r="N62" s="144">
        <f t="shared" si="0"/>
        <v>14</v>
      </c>
      <c r="O62" s="144">
        <f t="shared" si="0"/>
        <v>15</v>
      </c>
      <c r="P62" s="144">
        <f t="shared" si="0"/>
        <v>16</v>
      </c>
      <c r="Q62" s="144">
        <f t="shared" si="0"/>
        <v>17</v>
      </c>
      <c r="R62" s="144">
        <f t="shared" si="0"/>
        <v>18</v>
      </c>
      <c r="S62" s="144">
        <f t="shared" si="0"/>
        <v>19</v>
      </c>
      <c r="T62" s="144">
        <f t="shared" si="0"/>
        <v>20</v>
      </c>
      <c r="U62" s="144">
        <f t="shared" si="0"/>
        <v>21</v>
      </c>
      <c r="V62" s="144">
        <f t="shared" si="0"/>
        <v>22</v>
      </c>
      <c r="W62" s="144">
        <f t="shared" si="0"/>
        <v>23</v>
      </c>
      <c r="X62" s="144">
        <f t="shared" si="0"/>
        <v>24</v>
      </c>
      <c r="Y62" s="144">
        <f t="shared" si="0"/>
        <v>25</v>
      </c>
      <c r="Z62" s="144">
        <f t="shared" si="0"/>
        <v>26</v>
      </c>
      <c r="AA62" s="144">
        <f t="shared" si="0"/>
        <v>27</v>
      </c>
      <c r="AB62" s="144">
        <f t="shared" si="0"/>
        <v>28</v>
      </c>
      <c r="AC62" s="144">
        <f t="shared" si="0"/>
        <v>29</v>
      </c>
      <c r="AD62" s="144">
        <f t="shared" si="0"/>
        <v>30</v>
      </c>
      <c r="AE62" s="144">
        <f t="shared" si="0"/>
        <v>31</v>
      </c>
      <c r="AF62" s="144">
        <f t="shared" si="0"/>
        <v>32</v>
      </c>
      <c r="AG62" s="144">
        <f t="shared" si="0"/>
        <v>33</v>
      </c>
      <c r="AH62" s="144">
        <f t="shared" si="0"/>
        <v>34</v>
      </c>
      <c r="AI62" s="144">
        <f t="shared" si="0"/>
        <v>35</v>
      </c>
      <c r="AJ62" s="144">
        <f t="shared" si="0"/>
        <v>36</v>
      </c>
    </row>
  </sheetData>
  <protectedRanges>
    <protectedRange sqref="M10 P10:R10 T10:Y10" name="Range1_2_1"/>
  </protectedRanges>
  <mergeCells count="11">
    <mergeCell ref="J51:P51"/>
    <mergeCell ref="Y51:AE51"/>
    <mergeCell ref="J52:P52"/>
    <mergeCell ref="Y52:AE52"/>
    <mergeCell ref="A48:G48"/>
    <mergeCell ref="A30:J30"/>
    <mergeCell ref="Q7:V7"/>
    <mergeCell ref="AA11:AI11"/>
    <mergeCell ref="AA17:AI17"/>
    <mergeCell ref="AA18:AI18"/>
    <mergeCell ref="AA19:AI1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B6:G53"/>
  <sheetViews>
    <sheetView tabSelected="1" topLeftCell="A10" workbookViewId="0">
      <selection activeCell="G42" sqref="G42"/>
    </sheetView>
  </sheetViews>
  <sheetFormatPr defaultRowHeight="12.75"/>
  <cols>
    <col min="3" max="3" width="46.85546875" customWidth="1"/>
    <col min="4" max="4" width="19.42578125" customWidth="1"/>
    <col min="6" max="6" width="0" style="119" hidden="1" customWidth="1"/>
    <col min="9" max="9" width="20.28515625" customWidth="1"/>
  </cols>
  <sheetData>
    <row r="6" spans="2:7">
      <c r="B6" s="82" t="s">
        <v>632</v>
      </c>
      <c r="C6" s="82"/>
      <c r="D6" s="83" t="s">
        <v>687</v>
      </c>
      <c r="E6" s="82"/>
      <c r="F6" s="120"/>
    </row>
    <row r="7" spans="2:7">
      <c r="B7" s="147" t="str">
        <f>IF((Index!G26=0),"",Index!G26)</f>
        <v>31570020000000003766</v>
      </c>
      <c r="C7" s="86"/>
      <c r="D7" s="86"/>
      <c r="E7" s="86"/>
      <c r="F7" s="120"/>
      <c r="G7" s="82"/>
    </row>
    <row r="8" spans="2:7">
      <c r="B8" s="85"/>
      <c r="C8" s="86"/>
      <c r="D8" s="86"/>
      <c r="E8" s="86"/>
      <c r="F8" s="120"/>
      <c r="G8" s="82"/>
    </row>
    <row r="9" spans="2:7">
      <c r="B9" s="87" t="s">
        <v>658</v>
      </c>
      <c r="C9" s="82"/>
      <c r="D9" s="82"/>
      <c r="E9" s="82"/>
      <c r="F9" s="120"/>
      <c r="G9" s="82"/>
    </row>
    <row r="10" spans="2:7">
      <c r="B10" s="88" t="str">
        <f>+CONCATENATE(Index!G19," ",Index!G22)</f>
        <v>Dlhopisový garantovaný d.d.f. AXA d.s.s., a.s.</v>
      </c>
      <c r="C10" s="82"/>
      <c r="D10" s="82"/>
      <c r="E10" s="82"/>
      <c r="F10" s="120"/>
      <c r="G10" s="82"/>
    </row>
    <row r="11" spans="2:7">
      <c r="B11" s="87"/>
      <c r="C11" s="82"/>
      <c r="D11" s="82"/>
      <c r="E11" s="82"/>
      <c r="F11" s="120"/>
      <c r="G11" s="82"/>
    </row>
    <row r="12" spans="2:7">
      <c r="B12" s="87"/>
      <c r="C12" s="82"/>
      <c r="D12" s="82"/>
      <c r="E12" s="82"/>
      <c r="F12" s="120"/>
      <c r="G12" s="82"/>
    </row>
    <row r="13" spans="2:7" ht="15.75">
      <c r="B13" s="171" t="s">
        <v>689</v>
      </c>
      <c r="C13" s="172"/>
      <c r="D13" s="172"/>
      <c r="E13" s="106"/>
      <c r="F13" s="106"/>
      <c r="G13" s="106"/>
    </row>
    <row r="14" spans="2:7">
      <c r="B14" s="173" t="str">
        <f>CONCATENATE("k ",D17)</f>
        <v>k 31.12.2019</v>
      </c>
      <c r="C14" s="174"/>
      <c r="D14" s="174"/>
      <c r="E14" s="107"/>
      <c r="F14" s="107"/>
      <c r="G14" s="107"/>
    </row>
    <row r="15" spans="2:7">
      <c r="B15" s="173" t="s">
        <v>690</v>
      </c>
      <c r="C15" s="174"/>
      <c r="D15" s="174"/>
      <c r="E15" s="95"/>
      <c r="F15" s="95"/>
      <c r="G15" s="95"/>
    </row>
    <row r="16" spans="2:7">
      <c r="B16" s="89"/>
      <c r="C16" s="84"/>
      <c r="D16" s="84"/>
      <c r="E16" s="82"/>
      <c r="F16" s="118"/>
      <c r="G16" s="84"/>
    </row>
    <row r="17" spans="2:7">
      <c r="B17" s="90" t="s">
        <v>691</v>
      </c>
      <c r="C17" s="90" t="s">
        <v>692</v>
      </c>
      <c r="D17" s="91" t="str">
        <f>IF(datasheet!C5=0,datasheet!A13,datasheet!B13)</f>
        <v>31.12.2019</v>
      </c>
      <c r="E17" s="92"/>
      <c r="F17" s="118"/>
      <c r="G17" s="84"/>
    </row>
    <row r="18" spans="2:7">
      <c r="B18" s="93" t="s">
        <v>664</v>
      </c>
      <c r="C18" s="93" t="s">
        <v>693</v>
      </c>
      <c r="D18" s="93">
        <v>1</v>
      </c>
      <c r="E18" s="94"/>
      <c r="F18" s="118"/>
      <c r="G18" s="84"/>
    </row>
    <row r="19" spans="2:7">
      <c r="B19" s="96" t="s">
        <v>641</v>
      </c>
      <c r="C19" s="93" t="s">
        <v>694</v>
      </c>
      <c r="D19" s="93"/>
      <c r="E19" s="94"/>
      <c r="F19" s="118"/>
      <c r="G19" s="84"/>
    </row>
    <row r="20" spans="2:7">
      <c r="B20" s="93" t="s">
        <v>695</v>
      </c>
      <c r="C20" s="97" t="s">
        <v>696</v>
      </c>
      <c r="D20" s="98">
        <f>D21+D24+D27+D32+D35+D40+D43+D44</f>
        <v>1635008381.45</v>
      </c>
      <c r="E20" s="99"/>
      <c r="F20" s="118"/>
      <c r="G20" s="84"/>
    </row>
    <row r="21" spans="2:7">
      <c r="B21" s="93" t="s">
        <v>697</v>
      </c>
      <c r="C21" s="100" t="s">
        <v>698</v>
      </c>
      <c r="D21" s="136">
        <f>+D22+D23</f>
        <v>572831730</v>
      </c>
      <c r="E21" s="101"/>
      <c r="F21" s="118"/>
      <c r="G21" s="84"/>
    </row>
    <row r="22" spans="2:7">
      <c r="B22" s="96" t="s">
        <v>37</v>
      </c>
      <c r="C22" s="100" t="s">
        <v>699</v>
      </c>
      <c r="D22" s="132"/>
      <c r="E22" s="101"/>
      <c r="F22" s="118" t="s">
        <v>700</v>
      </c>
      <c r="G22" s="84"/>
    </row>
    <row r="23" spans="2:7">
      <c r="B23" s="96" t="s">
        <v>39</v>
      </c>
      <c r="C23" s="100" t="s">
        <v>701</v>
      </c>
      <c r="D23" s="132">
        <v>572831730</v>
      </c>
      <c r="E23" s="101"/>
      <c r="F23" s="118" t="s">
        <v>352</v>
      </c>
      <c r="G23" s="84"/>
    </row>
    <row r="24" spans="2:7">
      <c r="B24" s="93" t="s">
        <v>702</v>
      </c>
      <c r="C24" s="100" t="s">
        <v>703</v>
      </c>
      <c r="D24" s="102">
        <f>+D25+D26</f>
        <v>934228378.14999998</v>
      </c>
      <c r="E24" s="101"/>
      <c r="F24" s="118"/>
      <c r="G24" s="84"/>
    </row>
    <row r="25" spans="2:7">
      <c r="B25" s="96" t="s">
        <v>37</v>
      </c>
      <c r="C25" s="100" t="s">
        <v>699</v>
      </c>
      <c r="D25" s="132">
        <v>22397910.649999999</v>
      </c>
      <c r="E25" s="101"/>
      <c r="F25" s="118" t="s">
        <v>387</v>
      </c>
      <c r="G25" s="84"/>
    </row>
    <row r="26" spans="2:7">
      <c r="B26" s="96" t="s">
        <v>39</v>
      </c>
      <c r="C26" s="100" t="s">
        <v>701</v>
      </c>
      <c r="D26" s="132">
        <v>911830467.5</v>
      </c>
      <c r="E26" s="101"/>
      <c r="F26" s="118" t="s">
        <v>31</v>
      </c>
      <c r="G26" s="84"/>
    </row>
    <row r="27" spans="2:7">
      <c r="B27" s="93" t="s">
        <v>704</v>
      </c>
      <c r="C27" s="100" t="s">
        <v>705</v>
      </c>
      <c r="D27" s="102">
        <f>+D28+D29+D30+D31</f>
        <v>102719155.35000001</v>
      </c>
      <c r="E27" s="101"/>
      <c r="F27" s="118"/>
      <c r="G27" s="84"/>
    </row>
    <row r="28" spans="2:7">
      <c r="B28" s="96" t="s">
        <v>37</v>
      </c>
      <c r="C28" s="100" t="s">
        <v>706</v>
      </c>
      <c r="D28" s="132">
        <f>SUMIF(datasheet!$A$25:$A$50000,Aktiva!$F28,datasheet!$C$25:$C$50000)</f>
        <v>102719155.35000001</v>
      </c>
      <c r="E28" s="101"/>
      <c r="F28" s="118" t="s">
        <v>10</v>
      </c>
      <c r="G28" s="84"/>
    </row>
    <row r="29" spans="2:7">
      <c r="B29" s="96" t="s">
        <v>39</v>
      </c>
      <c r="C29" s="100" t="s">
        <v>707</v>
      </c>
      <c r="D29" s="132">
        <f>SUMIF(datasheet!$A$25:$A$50000,Aktiva!$F29,datasheet!$C$25:$C$50000)</f>
        <v>0</v>
      </c>
      <c r="E29" s="101"/>
      <c r="F29" s="118" t="s">
        <v>151</v>
      </c>
      <c r="G29" s="84"/>
    </row>
    <row r="30" spans="2:7" ht="24">
      <c r="B30" s="103" t="s">
        <v>55</v>
      </c>
      <c r="C30" s="104" t="s">
        <v>708</v>
      </c>
      <c r="D30" s="132">
        <f>SUMIF(datasheet!$A$25:$A$50000,Aktiva!$F30,datasheet!$C$25:$C$50000)</f>
        <v>0</v>
      </c>
      <c r="E30" s="105"/>
      <c r="F30" s="118" t="s">
        <v>33</v>
      </c>
      <c r="G30" s="84"/>
    </row>
    <row r="31" spans="2:7" ht="24">
      <c r="B31" s="103" t="s">
        <v>57</v>
      </c>
      <c r="C31" s="104" t="s">
        <v>709</v>
      </c>
      <c r="D31" s="132">
        <f>SUMIF(datasheet!$A$25:$A$50000,Aktiva!$F31,datasheet!$C$25:$C$50000)</f>
        <v>0</v>
      </c>
      <c r="E31" s="105"/>
      <c r="F31" s="118" t="s">
        <v>710</v>
      </c>
      <c r="G31" s="84"/>
    </row>
    <row r="32" spans="2:7">
      <c r="B32" s="93" t="s">
        <v>711</v>
      </c>
      <c r="C32" s="100" t="s">
        <v>712</v>
      </c>
      <c r="D32" s="100"/>
      <c r="E32" s="101"/>
      <c r="F32" s="118"/>
      <c r="G32" s="84"/>
    </row>
    <row r="33" spans="2:7">
      <c r="B33" s="96" t="s">
        <v>37</v>
      </c>
      <c r="C33" s="100" t="s">
        <v>713</v>
      </c>
      <c r="D33" s="132">
        <f>SUMIF(datasheet!$A$25:$A$50000,Aktiva!$F33,datasheet!$C$25:$C$50000)</f>
        <v>0</v>
      </c>
      <c r="E33" s="101"/>
      <c r="F33" s="118" t="s">
        <v>149</v>
      </c>
      <c r="G33" s="84"/>
    </row>
    <row r="34" spans="2:7">
      <c r="B34" s="96" t="s">
        <v>39</v>
      </c>
      <c r="C34" s="100" t="s">
        <v>714</v>
      </c>
      <c r="D34" s="132">
        <f>SUMIF(datasheet!$A$25:$A$50000,Aktiva!$F34,datasheet!$C$25:$C$50000)</f>
        <v>0</v>
      </c>
      <c r="E34" s="101"/>
      <c r="F34" s="118" t="s">
        <v>15</v>
      </c>
      <c r="G34" s="84"/>
    </row>
    <row r="35" spans="2:7">
      <c r="B35" s="93" t="s">
        <v>715</v>
      </c>
      <c r="C35" s="100" t="s">
        <v>716</v>
      </c>
      <c r="D35" s="102">
        <f>SUM(D36:D39)</f>
        <v>71016.649999999994</v>
      </c>
      <c r="E35" s="101"/>
      <c r="F35" s="118"/>
      <c r="G35" s="84"/>
    </row>
    <row r="36" spans="2:7">
      <c r="B36" s="96" t="s">
        <v>37</v>
      </c>
      <c r="C36" s="100" t="s">
        <v>717</v>
      </c>
      <c r="D36" s="132">
        <v>0</v>
      </c>
      <c r="E36" s="101"/>
      <c r="F36" s="118" t="s">
        <v>24</v>
      </c>
      <c r="G36" s="84"/>
    </row>
    <row r="37" spans="2:7" ht="24">
      <c r="B37" s="103" t="s">
        <v>39</v>
      </c>
      <c r="C37" s="104" t="s">
        <v>718</v>
      </c>
      <c r="D37" s="132">
        <f>SUMIF(datasheet!$A$25:$A$50000,Aktiva!$F37,datasheet!$C$25:$C$50000)</f>
        <v>0</v>
      </c>
      <c r="E37" s="105"/>
      <c r="F37" s="118" t="s">
        <v>719</v>
      </c>
      <c r="G37" s="84"/>
    </row>
    <row r="38" spans="2:7">
      <c r="B38" s="96" t="s">
        <v>55</v>
      </c>
      <c r="C38" s="100" t="s">
        <v>720</v>
      </c>
      <c r="D38" s="132">
        <f>SUMIF(datasheet!$A$25:$A$50000,Aktiva!$F38,datasheet!$C$25:$C$50000)</f>
        <v>71016.649999999994</v>
      </c>
      <c r="E38" s="101"/>
      <c r="F38" s="118" t="s">
        <v>721</v>
      </c>
      <c r="G38" s="84"/>
    </row>
    <row r="39" spans="2:7">
      <c r="B39" s="96" t="s">
        <v>57</v>
      </c>
      <c r="C39" s="100" t="s">
        <v>722</v>
      </c>
      <c r="D39" s="132">
        <f>SUMIF(datasheet!$A$25:$A$50000,Aktiva!$F39,datasheet!$C$25:$C$50000)</f>
        <v>0</v>
      </c>
      <c r="E39" s="101"/>
      <c r="F39" s="118" t="s">
        <v>723</v>
      </c>
      <c r="G39" s="84"/>
    </row>
    <row r="40" spans="2:7">
      <c r="B40" s="93" t="s">
        <v>724</v>
      </c>
      <c r="C40" s="100" t="s">
        <v>725</v>
      </c>
      <c r="D40" s="136">
        <f>+D41+D42</f>
        <v>25035567.32</v>
      </c>
      <c r="E40" s="101"/>
      <c r="F40" s="118"/>
      <c r="G40" s="84"/>
    </row>
    <row r="41" spans="2:7">
      <c r="B41" s="96" t="s">
        <v>37</v>
      </c>
      <c r="C41" s="100" t="s">
        <v>726</v>
      </c>
      <c r="D41" s="132">
        <v>25035567.32</v>
      </c>
      <c r="E41" s="101"/>
      <c r="F41" s="118" t="s">
        <v>727</v>
      </c>
      <c r="G41" s="84"/>
    </row>
    <row r="42" spans="2:7" ht="24">
      <c r="B42" s="103" t="s">
        <v>39</v>
      </c>
      <c r="C42" s="104" t="s">
        <v>728</v>
      </c>
      <c r="D42" s="132">
        <f>SUMIF(datasheet!$A$25:$A$50000,Aktiva!$F42,datasheet!$C$25:$C$50000)</f>
        <v>0</v>
      </c>
      <c r="E42" s="105"/>
      <c r="F42" s="118" t="s">
        <v>729</v>
      </c>
      <c r="G42" s="84"/>
    </row>
    <row r="43" spans="2:7">
      <c r="B43" s="93" t="s">
        <v>730</v>
      </c>
      <c r="C43" s="100" t="s">
        <v>731</v>
      </c>
      <c r="D43" s="132">
        <f>SUMIF(datasheet!$A$25:$A$50000,Aktiva!$F43,datasheet!$C$25:$C$50000)</f>
        <v>122533.98</v>
      </c>
      <c r="E43" s="101"/>
      <c r="F43" s="118" t="s">
        <v>732</v>
      </c>
      <c r="G43" s="84"/>
    </row>
    <row r="44" spans="2:7">
      <c r="B44" s="93" t="s">
        <v>733</v>
      </c>
      <c r="C44" s="100" t="s">
        <v>734</v>
      </c>
      <c r="D44" s="132">
        <f>SUMIF(datasheet!$A$25:$A$50000,Aktiva!$F44,datasheet!$C$25:$C$50000)</f>
        <v>0</v>
      </c>
      <c r="E44" s="101"/>
      <c r="F44" s="118" t="s">
        <v>25</v>
      </c>
      <c r="G44" s="84"/>
    </row>
    <row r="45" spans="2:7">
      <c r="B45" s="93" t="s">
        <v>735</v>
      </c>
      <c r="C45" s="97" t="s">
        <v>736</v>
      </c>
      <c r="D45" s="98">
        <f>D46+D47</f>
        <v>8166300.6500000004</v>
      </c>
      <c r="E45" s="99"/>
      <c r="F45" s="118"/>
      <c r="G45" s="84"/>
    </row>
    <row r="46" spans="2:7">
      <c r="B46" s="93" t="s">
        <v>737</v>
      </c>
      <c r="C46" s="100" t="s">
        <v>738</v>
      </c>
      <c r="D46" s="132">
        <f>SUMIF(datasheet!$A$25:$A$50000,Aktiva!$F46,datasheet!$C$25:$C$50000)</f>
        <v>7988495</v>
      </c>
      <c r="E46" s="101"/>
      <c r="F46" s="118" t="s">
        <v>16</v>
      </c>
      <c r="G46" s="84"/>
    </row>
    <row r="47" spans="2:7">
      <c r="B47" s="93" t="s">
        <v>739</v>
      </c>
      <c r="C47" s="100" t="s">
        <v>740</v>
      </c>
      <c r="D47" s="132">
        <f>SUMIF(datasheet!$A$25:$A$50000,Aktiva!$F47,datasheet!$C$25:$C$50000)</f>
        <v>177805.65000000002</v>
      </c>
      <c r="E47" s="101"/>
      <c r="F47" s="118" t="s">
        <v>150</v>
      </c>
      <c r="G47" s="84"/>
    </row>
    <row r="48" spans="2:7">
      <c r="B48" s="97"/>
      <c r="C48" s="93" t="s">
        <v>741</v>
      </c>
      <c r="D48" s="98">
        <f>D20+D45</f>
        <v>1643174682.1000001</v>
      </c>
      <c r="E48" s="94"/>
      <c r="F48" s="118"/>
      <c r="G48" s="84"/>
    </row>
    <row r="49" spans="2:7">
      <c r="B49" s="89"/>
      <c r="C49" s="84"/>
      <c r="D49" s="84"/>
      <c r="E49" s="82"/>
      <c r="F49" s="118"/>
      <c r="G49" s="84"/>
    </row>
    <row r="50" spans="2:7">
      <c r="B50" s="89"/>
      <c r="C50" s="84"/>
      <c r="D50" s="137"/>
      <c r="E50" s="82"/>
      <c r="F50" s="118"/>
      <c r="G50" s="84"/>
    </row>
    <row r="51" spans="2:7">
      <c r="B51" s="89"/>
      <c r="C51" s="84"/>
      <c r="D51" s="84"/>
      <c r="E51" s="82"/>
      <c r="F51" s="118"/>
      <c r="G51" s="84"/>
    </row>
    <row r="52" spans="2:7">
      <c r="B52" s="89"/>
      <c r="C52" s="84"/>
      <c r="D52" s="84"/>
      <c r="E52" s="82"/>
      <c r="F52" s="118"/>
      <c r="G52" s="84"/>
    </row>
    <row r="53" spans="2:7">
      <c r="B53" s="89"/>
      <c r="C53" s="84"/>
      <c r="D53" s="84"/>
      <c r="E53" s="82"/>
      <c r="F53" s="118"/>
      <c r="G53" s="84"/>
    </row>
  </sheetData>
  <mergeCells count="3">
    <mergeCell ref="B13:D13"/>
    <mergeCell ref="B14:D14"/>
    <mergeCell ref="B15:D1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6:P33"/>
  <sheetViews>
    <sheetView workbookViewId="0">
      <selection activeCell="C38" sqref="C38"/>
    </sheetView>
  </sheetViews>
  <sheetFormatPr defaultRowHeight="12.75"/>
  <cols>
    <col min="3" max="3" width="43" customWidth="1"/>
    <col min="4" max="4" width="17.85546875" customWidth="1"/>
    <col min="6" max="6" width="0" hidden="1" customWidth="1"/>
    <col min="9" max="9" width="16.28515625" customWidth="1"/>
  </cols>
  <sheetData>
    <row r="6" spans="2:16">
      <c r="B6" s="82" t="s">
        <v>632</v>
      </c>
      <c r="C6" s="82"/>
      <c r="D6" s="83" t="s">
        <v>687</v>
      </c>
      <c r="E6" s="82"/>
      <c r="F6" s="82"/>
      <c r="H6" s="84"/>
      <c r="I6" s="84"/>
      <c r="J6" s="84"/>
      <c r="K6" s="84"/>
      <c r="L6" s="84"/>
      <c r="M6" s="84"/>
      <c r="N6" s="84"/>
      <c r="O6" s="84"/>
      <c r="P6" s="84"/>
    </row>
    <row r="7" spans="2:16">
      <c r="B7" s="148" t="str">
        <f>Aktiva!B7</f>
        <v>31570020000000003766</v>
      </c>
      <c r="C7" s="82"/>
      <c r="D7" s="82"/>
      <c r="E7" s="82"/>
      <c r="F7" s="82"/>
      <c r="G7" s="82"/>
      <c r="H7" s="84"/>
      <c r="I7" s="84"/>
      <c r="J7" s="84"/>
      <c r="K7" s="84"/>
      <c r="L7" s="84"/>
      <c r="M7" s="84"/>
      <c r="N7" s="84"/>
      <c r="O7" s="84"/>
      <c r="P7" s="84"/>
    </row>
    <row r="8" spans="2:16">
      <c r="B8" s="108"/>
      <c r="C8" s="82"/>
      <c r="D8" s="82"/>
      <c r="E8" s="82"/>
      <c r="F8" s="82"/>
      <c r="G8" s="82"/>
      <c r="H8" s="84"/>
      <c r="I8" s="84"/>
      <c r="J8" s="84"/>
      <c r="K8" s="84"/>
      <c r="L8" s="84"/>
      <c r="M8" s="84"/>
      <c r="N8" s="84"/>
      <c r="O8" s="84"/>
      <c r="P8" s="84"/>
    </row>
    <row r="9" spans="2:16">
      <c r="B9" s="87" t="s">
        <v>658</v>
      </c>
      <c r="C9" s="82"/>
      <c r="D9" s="82"/>
      <c r="E9" s="82"/>
      <c r="F9" s="82"/>
      <c r="G9" s="82"/>
      <c r="H9" s="84"/>
      <c r="I9" s="84"/>
      <c r="J9" s="84"/>
      <c r="K9" s="84"/>
      <c r="L9" s="84"/>
      <c r="M9" s="84"/>
      <c r="N9" s="84"/>
      <c r="O9" s="84"/>
      <c r="P9" s="84"/>
    </row>
    <row r="10" spans="2:16">
      <c r="B10" s="88" t="str">
        <f>Aktiva!B10</f>
        <v>Dlhopisový garantovaný d.d.f. AXA d.s.s., a.s.</v>
      </c>
      <c r="C10" s="82"/>
      <c r="D10" s="82"/>
      <c r="E10" s="82"/>
      <c r="F10" s="82"/>
      <c r="G10" s="82"/>
      <c r="H10" s="84"/>
      <c r="I10" s="84"/>
      <c r="J10" s="84"/>
      <c r="K10" s="84"/>
      <c r="L10" s="84"/>
      <c r="M10" s="84"/>
      <c r="N10" s="84"/>
      <c r="O10" s="84"/>
      <c r="P10" s="84"/>
    </row>
    <row r="11" spans="2:16">
      <c r="B11" s="88"/>
      <c r="C11" s="82"/>
      <c r="D11" s="82"/>
      <c r="E11" s="82"/>
      <c r="F11" s="82"/>
      <c r="G11" s="82"/>
      <c r="H11" s="84"/>
      <c r="I11" s="84"/>
      <c r="J11" s="84"/>
      <c r="K11" s="84"/>
      <c r="L11" s="84"/>
      <c r="M11" s="84"/>
      <c r="N11" s="84"/>
      <c r="O11" s="84"/>
      <c r="P11" s="84"/>
    </row>
    <row r="12" spans="2:16" ht="15.75">
      <c r="B12" s="171" t="s">
        <v>689</v>
      </c>
      <c r="C12" s="172"/>
      <c r="D12" s="172"/>
      <c r="I12" s="84"/>
    </row>
    <row r="13" spans="2:16">
      <c r="B13" s="173" t="str">
        <f>+Aktiva!B14</f>
        <v>k 31.12.2019</v>
      </c>
      <c r="C13" s="174"/>
      <c r="D13" s="174"/>
      <c r="I13" s="84"/>
    </row>
    <row r="14" spans="2:16">
      <c r="B14" s="173" t="s">
        <v>690</v>
      </c>
      <c r="C14" s="174"/>
      <c r="D14" s="174"/>
      <c r="I14" s="84"/>
    </row>
    <row r="15" spans="2:16">
      <c r="B15" s="109"/>
      <c r="I15" s="84"/>
    </row>
    <row r="16" spans="2:16">
      <c r="B16" s="109"/>
      <c r="I16" s="84"/>
    </row>
    <row r="17" spans="2:16">
      <c r="B17" s="111" t="s">
        <v>691</v>
      </c>
      <c r="C17" s="111" t="s">
        <v>692</v>
      </c>
      <c r="D17" s="91" t="str">
        <f>+Aktiva!D17</f>
        <v>31.12.2019</v>
      </c>
      <c r="I17" s="84"/>
      <c r="N17" s="112"/>
      <c r="O17" s="112"/>
      <c r="P17" s="112"/>
    </row>
    <row r="18" spans="2:16">
      <c r="B18" s="113" t="s">
        <v>664</v>
      </c>
      <c r="C18" s="113" t="s">
        <v>693</v>
      </c>
      <c r="D18" s="93">
        <v>1</v>
      </c>
      <c r="I18" s="84"/>
    </row>
    <row r="19" spans="2:16">
      <c r="B19" s="114" t="s">
        <v>641</v>
      </c>
      <c r="C19" s="115" t="s">
        <v>742</v>
      </c>
      <c r="D19" s="138"/>
      <c r="I19" s="84"/>
    </row>
    <row r="20" spans="2:16">
      <c r="B20" s="115" t="s">
        <v>695</v>
      </c>
      <c r="C20" s="116" t="s">
        <v>743</v>
      </c>
      <c r="D20" s="139">
        <f>SUM(D21:D27)</f>
        <v>745541.81</v>
      </c>
      <c r="I20" s="84"/>
      <c r="P20" s="95"/>
    </row>
    <row r="21" spans="2:16">
      <c r="B21" s="115" t="s">
        <v>697</v>
      </c>
      <c r="C21" s="117" t="s">
        <v>744</v>
      </c>
      <c r="D21" s="140">
        <f>-SUMIF(datasheet!$A$25:$A$50000,Pasiva!$F21,datasheet!$C$25:$C$50000)</f>
        <v>40000</v>
      </c>
      <c r="F21" s="118" t="s">
        <v>745</v>
      </c>
      <c r="I21" s="84"/>
    </row>
    <row r="22" spans="2:16">
      <c r="B22" s="115" t="s">
        <v>702</v>
      </c>
      <c r="C22" s="117" t="s">
        <v>746</v>
      </c>
      <c r="D22" s="140">
        <f>-SUMIF(datasheet!$A$25:$A$50000,Pasiva!$F22,datasheet!$C$25:$C$50000)</f>
        <v>19074.3</v>
      </c>
      <c r="F22" s="118" t="s">
        <v>457</v>
      </c>
      <c r="I22" s="84"/>
    </row>
    <row r="23" spans="2:16">
      <c r="B23" s="115" t="s">
        <v>704</v>
      </c>
      <c r="C23" s="117" t="s">
        <v>747</v>
      </c>
      <c r="D23" s="140">
        <f>-SUMIF(datasheet!$A$25:$A$50000,Pasiva!$F23,datasheet!$C$25:$C$50000)</f>
        <v>417479.11</v>
      </c>
      <c r="F23" s="118" t="s">
        <v>748</v>
      </c>
      <c r="I23" s="84"/>
    </row>
    <row r="24" spans="2:16">
      <c r="B24" s="115" t="s">
        <v>711</v>
      </c>
      <c r="C24" s="117" t="s">
        <v>731</v>
      </c>
      <c r="D24" s="140">
        <f>-SUMIF(datasheet!$A$25:$A$50000,Pasiva!$F24,datasheet!$C$25:$C$50000)</f>
        <v>0</v>
      </c>
      <c r="F24" s="118" t="s">
        <v>749</v>
      </c>
      <c r="I24" s="84"/>
    </row>
    <row r="25" spans="2:16">
      <c r="B25" s="115" t="s">
        <v>715</v>
      </c>
      <c r="C25" s="117" t="s">
        <v>750</v>
      </c>
      <c r="D25" s="140">
        <f>-SUMIF(datasheet!$A$25:$A$50000,Pasiva!$F25,datasheet!$C$25:$C$50000)</f>
        <v>0</v>
      </c>
      <c r="F25" s="118" t="s">
        <v>751</v>
      </c>
      <c r="I25" s="84"/>
    </row>
    <row r="26" spans="2:16">
      <c r="B26" s="115" t="s">
        <v>724</v>
      </c>
      <c r="C26" s="117" t="s">
        <v>752</v>
      </c>
      <c r="D26" s="140">
        <f>-SUMIF(datasheet!$A$25:$A$50000,Pasiva!$F26,datasheet!$C$25:$C$50000)</f>
        <v>0</v>
      </c>
      <c r="F26" s="118" t="s">
        <v>753</v>
      </c>
      <c r="I26" s="84"/>
    </row>
    <row r="27" spans="2:16">
      <c r="B27" s="115" t="s">
        <v>730</v>
      </c>
      <c r="C27" s="117" t="s">
        <v>754</v>
      </c>
      <c r="D27" s="140">
        <f>-SUMIF(datasheet!$A$25:$A$50000,Pasiva!$F27,datasheet!$C$25:$C$50000)</f>
        <v>268988.40000000002</v>
      </c>
      <c r="F27" s="118" t="s">
        <v>755</v>
      </c>
      <c r="I27" s="84"/>
    </row>
    <row r="28" spans="2:16">
      <c r="B28" s="115" t="s">
        <v>735</v>
      </c>
      <c r="C28" s="116" t="s">
        <v>756</v>
      </c>
      <c r="D28" s="139">
        <f>+D29</f>
        <v>1642429140.2900002</v>
      </c>
      <c r="F28" s="118"/>
      <c r="I28" s="84"/>
    </row>
    <row r="29" spans="2:16">
      <c r="B29" s="115" t="s">
        <v>757</v>
      </c>
      <c r="C29" s="117" t="s">
        <v>758</v>
      </c>
      <c r="D29" s="140">
        <f>-SUMIF(datasheet!$A$25:$A$50000,Pasiva!$F29,datasheet!$C$25:$C$50000)+D30</f>
        <v>1642429140.2900002</v>
      </c>
      <c r="F29" s="118" t="s">
        <v>759</v>
      </c>
      <c r="I29" s="84"/>
    </row>
    <row r="30" spans="2:16">
      <c r="B30" s="114" t="s">
        <v>37</v>
      </c>
      <c r="C30" s="117" t="s">
        <v>760</v>
      </c>
      <c r="D30" s="140">
        <f>+Vysledovka!D46</f>
        <v>21881220.960000001</v>
      </c>
      <c r="F30" s="118" t="s">
        <v>32</v>
      </c>
      <c r="I30" s="84"/>
    </row>
    <row r="31" spans="2:16">
      <c r="B31" s="116"/>
      <c r="C31" s="115" t="s">
        <v>761</v>
      </c>
      <c r="D31" s="139">
        <f>D20+D28</f>
        <v>1643174682.1000001</v>
      </c>
      <c r="I31" s="84"/>
      <c r="P31" s="95"/>
    </row>
    <row r="32" spans="2:16">
      <c r="B32" s="109"/>
      <c r="I32" s="84"/>
    </row>
    <row r="33" spans="9:9">
      <c r="I33" s="84"/>
    </row>
  </sheetData>
  <mergeCells count="3">
    <mergeCell ref="B12:D12"/>
    <mergeCell ref="B13:D13"/>
    <mergeCell ref="B14:D1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B6:P71"/>
  <sheetViews>
    <sheetView workbookViewId="0">
      <selection activeCell="G25" sqref="G25"/>
    </sheetView>
  </sheetViews>
  <sheetFormatPr defaultRowHeight="12.75"/>
  <cols>
    <col min="2" max="2" width="11" customWidth="1"/>
    <col min="3" max="3" width="48" customWidth="1"/>
    <col min="4" max="4" width="15.7109375" customWidth="1"/>
    <col min="6" max="6" width="0" hidden="1" customWidth="1"/>
    <col min="8" max="8" width="11.5703125" bestFit="1" customWidth="1"/>
    <col min="9" max="9" width="12" bestFit="1" customWidth="1"/>
  </cols>
  <sheetData>
    <row r="6" spans="2:16">
      <c r="B6" s="110" t="s">
        <v>632</v>
      </c>
      <c r="C6" s="110"/>
      <c r="D6" s="121" t="s">
        <v>762</v>
      </c>
      <c r="E6" s="110"/>
      <c r="F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2:16">
      <c r="B7" s="149" t="str">
        <f>Aktiva!B7</f>
        <v>31570020000000003766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2:16">
      <c r="B8" s="12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2:16">
      <c r="B9" s="123" t="s">
        <v>658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2:16">
      <c r="B10" s="122" t="str">
        <f>Aktiva!B10</f>
        <v>Dlhopisový garantovaný d.d.f. AXA d.s.s., a.s.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</row>
    <row r="11" spans="2:16">
      <c r="B11" s="122"/>
    </row>
    <row r="12" spans="2:16">
      <c r="B12" s="109"/>
    </row>
    <row r="13" spans="2:16" ht="15.75">
      <c r="B13" s="175" t="s">
        <v>763</v>
      </c>
      <c r="C13" s="172"/>
      <c r="D13" s="172"/>
      <c r="E13" s="135"/>
      <c r="F13" s="135"/>
      <c r="G13" s="135"/>
    </row>
    <row r="14" spans="2:16" ht="15.75">
      <c r="B14" s="175" t="s">
        <v>690</v>
      </c>
      <c r="C14" s="172"/>
      <c r="D14" s="172"/>
      <c r="E14" s="126"/>
      <c r="F14" s="126"/>
      <c r="G14" s="126"/>
    </row>
    <row r="15" spans="2:16" ht="15.75">
      <c r="B15" s="175" t="str">
        <f>CONCATENATE("za ",(MONTH(datasheet!C6))," mesiacov roku ",LEFT(datasheet!C3,4))</f>
        <v>za 12 mesiacov roku 2019</v>
      </c>
      <c r="C15" s="172"/>
      <c r="D15" s="172"/>
      <c r="E15" s="126"/>
      <c r="F15" s="126"/>
      <c r="G15" s="126"/>
    </row>
    <row r="16" spans="2:16">
      <c r="B16" s="109"/>
      <c r="E16" s="124"/>
      <c r="F16" s="110"/>
    </row>
    <row r="17" spans="2:16">
      <c r="B17" s="111" t="s">
        <v>691</v>
      </c>
      <c r="C17" s="111" t="s">
        <v>692</v>
      </c>
      <c r="D17" s="125" t="str">
        <f>LEFT(period_current,4)</f>
        <v>2019</v>
      </c>
      <c r="E17" s="124"/>
      <c r="F17" s="110"/>
      <c r="O17" s="112"/>
      <c r="P17" s="112"/>
    </row>
    <row r="18" spans="2:16">
      <c r="B18" s="115" t="s">
        <v>664</v>
      </c>
      <c r="C18" s="115" t="s">
        <v>693</v>
      </c>
      <c r="D18" s="115">
        <v>1</v>
      </c>
      <c r="E18" s="124"/>
      <c r="F18" s="110"/>
      <c r="O18" s="126"/>
      <c r="P18" s="126"/>
    </row>
    <row r="19" spans="2:16">
      <c r="B19" s="114" t="s">
        <v>697</v>
      </c>
      <c r="C19" s="127" t="s">
        <v>764</v>
      </c>
      <c r="D19" s="141">
        <f>+D20</f>
        <v>19303302.269999996</v>
      </c>
      <c r="E19" s="124"/>
      <c r="F19" s="110"/>
      <c r="P19" s="126"/>
    </row>
    <row r="20" spans="2:16">
      <c r="B20" s="114" t="s">
        <v>765</v>
      </c>
      <c r="C20" s="127" t="s">
        <v>766</v>
      </c>
      <c r="D20" s="142">
        <f>-SUMIF(datasheet!$A$25:$A$50000,Vysledovka!$F20,datasheet!$C$25:$C$50000)</f>
        <v>19303302.269999996</v>
      </c>
      <c r="E20" s="124"/>
      <c r="F20" s="118" t="s">
        <v>21</v>
      </c>
      <c r="P20" s="126"/>
    </row>
    <row r="21" spans="2:16">
      <c r="B21" s="114" t="s">
        <v>767</v>
      </c>
      <c r="C21" s="127" t="s">
        <v>768</v>
      </c>
      <c r="D21" s="142">
        <f>-SUMIF(datasheet!$A$25:$A$50000,Vysledovka!$F21,datasheet!$C$25:$C$50000)</f>
        <v>0</v>
      </c>
      <c r="E21" s="124"/>
      <c r="F21" s="118" t="s">
        <v>452</v>
      </c>
      <c r="P21" s="126"/>
    </row>
    <row r="22" spans="2:16" ht="24">
      <c r="B22" s="128" t="s">
        <v>769</v>
      </c>
      <c r="C22" s="129" t="s">
        <v>770</v>
      </c>
      <c r="D22" s="142">
        <f>-SUMIF(datasheet!$A$25:$A$50000,Vysledovka!$F22,datasheet!$C$25:$C$50000)</f>
        <v>0</v>
      </c>
      <c r="E22" s="124"/>
      <c r="F22" s="118" t="s">
        <v>17</v>
      </c>
      <c r="P22" s="126"/>
    </row>
    <row r="23" spans="2:16">
      <c r="B23" s="114" t="s">
        <v>702</v>
      </c>
      <c r="C23" s="127" t="s">
        <v>771</v>
      </c>
      <c r="D23" s="142">
        <f>-SUMIF(datasheet!$A$25:$A$50000,Vysledovka!$F23,datasheet!$C$25:$C$50000)</f>
        <v>0</v>
      </c>
      <c r="E23" s="124"/>
      <c r="F23" s="118" t="s">
        <v>22</v>
      </c>
      <c r="P23" s="126"/>
    </row>
    <row r="24" spans="2:16">
      <c r="B24" s="114" t="s">
        <v>704</v>
      </c>
      <c r="C24" s="127" t="s">
        <v>772</v>
      </c>
      <c r="D24" s="141">
        <f>+D25+D26</f>
        <v>1170931.58</v>
      </c>
      <c r="E24" s="124"/>
      <c r="F24" s="118"/>
      <c r="P24" s="126"/>
    </row>
    <row r="25" spans="2:16">
      <c r="B25" s="114" t="s">
        <v>773</v>
      </c>
      <c r="C25" s="127" t="s">
        <v>774</v>
      </c>
      <c r="D25" s="142">
        <f>-SUMIF(datasheet!$A$25:$A$50000,Vysledovka!$F25,datasheet!$C$25:$C$50000)</f>
        <v>1170931.58</v>
      </c>
      <c r="E25" s="124"/>
      <c r="F25" s="118" t="s">
        <v>18</v>
      </c>
      <c r="P25" s="126"/>
    </row>
    <row r="26" spans="2:16">
      <c r="B26" s="114" t="s">
        <v>775</v>
      </c>
      <c r="C26" s="127" t="s">
        <v>768</v>
      </c>
      <c r="D26" s="142">
        <f>-SUMIF(datasheet!$A$25:$A$50000,Vysledovka!$F26,datasheet!$C$25:$C$50000)</f>
        <v>0</v>
      </c>
      <c r="E26" s="124"/>
      <c r="F26" s="118" t="s">
        <v>19</v>
      </c>
      <c r="P26" s="126"/>
    </row>
    <row r="27" spans="2:16">
      <c r="B27" s="114" t="s">
        <v>776</v>
      </c>
      <c r="C27" s="127" t="s">
        <v>777</v>
      </c>
      <c r="D27" s="142">
        <f>-SUMIF(datasheet!$A$25:$A$50000,Vysledovka!$F27,datasheet!$C$25:$C$50000)</f>
        <v>10012030.990000002</v>
      </c>
      <c r="E27" s="124"/>
      <c r="F27" s="118" t="s">
        <v>23</v>
      </c>
      <c r="P27" s="126"/>
    </row>
    <row r="28" spans="2:16">
      <c r="B28" s="114" t="s">
        <v>778</v>
      </c>
      <c r="C28" s="127" t="s">
        <v>779</v>
      </c>
      <c r="D28" s="142">
        <f>-SUMIF(datasheet!$A$25:$A$50000,Vysledovka!$F28,datasheet!$C$25:$C$50000)</f>
        <v>449699.08999999997</v>
      </c>
      <c r="E28" s="124"/>
      <c r="F28" s="118" t="s">
        <v>20</v>
      </c>
      <c r="P28" s="126"/>
    </row>
    <row r="29" spans="2:16">
      <c r="B29" s="114" t="s">
        <v>780</v>
      </c>
      <c r="C29" s="127" t="s">
        <v>781</v>
      </c>
      <c r="D29" s="142">
        <f>-SUMIF(datasheet!$A$25:$A$50000,Vysledovka!$F29,datasheet!$C$25:$C$50000)</f>
        <v>-763640.41999999993</v>
      </c>
      <c r="E29" s="124"/>
      <c r="F29" s="118" t="s">
        <v>5</v>
      </c>
      <c r="P29" s="126"/>
    </row>
    <row r="30" spans="2:16">
      <c r="B30" s="114" t="s">
        <v>782</v>
      </c>
      <c r="C30" s="127" t="s">
        <v>783</v>
      </c>
      <c r="D30" s="142">
        <f>-SUMIF(datasheet!$A$25:$A$50000,Vysledovka!$F30,datasheet!$C$25:$C$50000)</f>
        <v>0</v>
      </c>
      <c r="E30" s="124"/>
      <c r="F30" s="118" t="s">
        <v>784</v>
      </c>
      <c r="P30" s="126"/>
    </row>
    <row r="31" spans="2:16">
      <c r="B31" s="114" t="s">
        <v>785</v>
      </c>
      <c r="C31" s="127" t="s">
        <v>786</v>
      </c>
      <c r="D31" s="142">
        <f>-SUMIF(datasheet!$A$25:$A$50000,Vysledovka!$F31,datasheet!$C$25:$C$50000)</f>
        <v>0</v>
      </c>
      <c r="E31" s="124"/>
      <c r="F31" s="118" t="s">
        <v>30</v>
      </c>
      <c r="P31" s="126"/>
    </row>
    <row r="32" spans="2:16">
      <c r="B32" s="115" t="s">
        <v>695</v>
      </c>
      <c r="C32" s="130" t="s">
        <v>787</v>
      </c>
      <c r="D32" s="143">
        <f>D19+D23+D24+D27+D28+D29+D30+D31</f>
        <v>30172323.509999998</v>
      </c>
      <c r="E32" s="124"/>
      <c r="F32" s="118"/>
      <c r="H32" s="124"/>
      <c r="I32" s="124"/>
      <c r="P32" s="126"/>
    </row>
    <row r="33" spans="2:16">
      <c r="B33" s="131" t="s">
        <v>788</v>
      </c>
      <c r="C33" s="127" t="s">
        <v>789</v>
      </c>
      <c r="D33" s="142">
        <f>SUMIF(datasheet!$A$25:$A$50000,Vysledovka!$F33,datasheet!$C$25:$C$50000)*-1</f>
        <v>-43623.15</v>
      </c>
      <c r="E33" s="124"/>
      <c r="F33" s="118" t="s">
        <v>26</v>
      </c>
      <c r="H33" s="124"/>
      <c r="I33" s="124"/>
      <c r="J33" s="150"/>
      <c r="K33" s="150"/>
      <c r="L33" s="150"/>
      <c r="P33" s="126"/>
    </row>
    <row r="34" spans="2:16">
      <c r="B34" s="114" t="s">
        <v>790</v>
      </c>
      <c r="C34" s="127" t="s">
        <v>791</v>
      </c>
      <c r="D34" s="142">
        <f>SUMIF(datasheet!$A$25:$A$50000,Vysledovka!$F34,datasheet!$C$25:$C$50000)*-1</f>
        <v>-630568.23</v>
      </c>
      <c r="E34" s="124"/>
      <c r="F34" s="118" t="s">
        <v>792</v>
      </c>
      <c r="H34" s="124"/>
      <c r="I34" s="124"/>
      <c r="J34" s="150"/>
      <c r="K34" s="150"/>
      <c r="L34" s="150"/>
      <c r="P34" s="126"/>
    </row>
    <row r="35" spans="2:16">
      <c r="B35" s="115" t="s">
        <v>735</v>
      </c>
      <c r="C35" s="130" t="s">
        <v>793</v>
      </c>
      <c r="D35" s="143">
        <f>D32+D33+D34</f>
        <v>29498132.129999999</v>
      </c>
      <c r="E35" s="124"/>
      <c r="F35" s="118"/>
      <c r="H35" s="124"/>
      <c r="I35" s="124"/>
      <c r="J35" s="150"/>
      <c r="K35" s="150"/>
      <c r="L35" s="150"/>
      <c r="P35" s="126"/>
    </row>
    <row r="36" spans="2:16">
      <c r="B36" s="114" t="s">
        <v>794</v>
      </c>
      <c r="C36" s="127" t="s">
        <v>795</v>
      </c>
      <c r="D36" s="141">
        <f>+D37+D38+D39</f>
        <v>0</v>
      </c>
      <c r="E36" s="124"/>
      <c r="F36" s="118"/>
      <c r="H36" s="124"/>
      <c r="I36" s="124"/>
      <c r="J36" s="150"/>
      <c r="K36" s="150"/>
      <c r="L36" s="150"/>
      <c r="P36" s="126"/>
    </row>
    <row r="37" spans="2:16">
      <c r="B37" s="114" t="s">
        <v>796</v>
      </c>
      <c r="C37" s="127" t="s">
        <v>797</v>
      </c>
      <c r="D37" s="142">
        <f>SUMIF(datasheet!$A$25:$A$50000,Vysledovka!$F37,datasheet!$C$25:$C$50000)</f>
        <v>0</v>
      </c>
      <c r="E37" s="124"/>
      <c r="F37" s="118" t="s">
        <v>798</v>
      </c>
      <c r="H37" s="124"/>
      <c r="I37" s="124"/>
      <c r="J37" s="150"/>
      <c r="K37" s="150"/>
      <c r="L37" s="150"/>
      <c r="P37" s="126"/>
    </row>
    <row r="38" spans="2:16">
      <c r="B38" s="114" t="s">
        <v>799</v>
      </c>
      <c r="C38" s="127" t="s">
        <v>800</v>
      </c>
      <c r="D38" s="142">
        <f>-SUMIF(datasheet!$A$25:$A$50000,Vysledovka!$F38,datasheet!$C$25:$C$50000)</f>
        <v>0</v>
      </c>
      <c r="E38" s="124"/>
      <c r="F38" s="118" t="s">
        <v>801</v>
      </c>
      <c r="H38" s="124"/>
      <c r="I38" s="124"/>
      <c r="J38" s="150"/>
      <c r="K38" s="150"/>
      <c r="L38" s="150"/>
      <c r="P38" s="126"/>
    </row>
    <row r="39" spans="2:16">
      <c r="B39" s="114" t="s">
        <v>802</v>
      </c>
      <c r="C39" s="127" t="s">
        <v>803</v>
      </c>
      <c r="D39" s="142">
        <f>SUMIF(datasheet!$A$25:$A$50000,Vysledovka!$F39,datasheet!$C$25:$C$50000)</f>
        <v>0</v>
      </c>
      <c r="E39" s="124"/>
      <c r="F39" s="118" t="s">
        <v>804</v>
      </c>
      <c r="H39" s="124"/>
      <c r="I39" s="124"/>
      <c r="J39" s="150"/>
      <c r="K39" s="150"/>
      <c r="L39" s="150"/>
      <c r="P39" s="126"/>
    </row>
    <row r="40" spans="2:16">
      <c r="B40" s="115" t="s">
        <v>805</v>
      </c>
      <c r="C40" s="130" t="s">
        <v>806</v>
      </c>
      <c r="D40" s="143">
        <f>D35-D36</f>
        <v>29498132.129999999</v>
      </c>
      <c r="E40" s="124"/>
      <c r="F40" s="118"/>
      <c r="H40" s="124"/>
      <c r="I40" s="124"/>
      <c r="J40" s="150"/>
      <c r="K40" s="150"/>
      <c r="L40" s="150"/>
      <c r="P40" s="126"/>
    </row>
    <row r="41" spans="2:16">
      <c r="B41" s="114" t="s">
        <v>807</v>
      </c>
      <c r="C41" s="127" t="s">
        <v>808</v>
      </c>
      <c r="D41" s="141">
        <f>+D42+D43</f>
        <v>-7377620.9699999997</v>
      </c>
      <c r="E41" s="124"/>
      <c r="F41" s="118"/>
      <c r="H41" s="124"/>
      <c r="I41" s="124"/>
      <c r="J41" s="150"/>
      <c r="K41" s="150"/>
      <c r="L41" s="150"/>
      <c r="P41" s="126"/>
    </row>
    <row r="42" spans="2:16">
      <c r="B42" s="114" t="s">
        <v>809</v>
      </c>
      <c r="C42" s="127" t="s">
        <v>810</v>
      </c>
      <c r="D42" s="142">
        <f>SUMIF(datasheet!$A$25:$A$50000,Vysledovka!$F42,datasheet!$C$25:$C$50000)*-1</f>
        <v>-4785446.22</v>
      </c>
      <c r="E42" s="124"/>
      <c r="F42" s="118" t="s">
        <v>29</v>
      </c>
      <c r="H42" s="124"/>
      <c r="I42" s="124"/>
      <c r="J42" s="150"/>
      <c r="K42" s="150"/>
      <c r="L42" s="150"/>
      <c r="P42" s="126"/>
    </row>
    <row r="43" spans="2:16">
      <c r="B43" s="114" t="s">
        <v>811</v>
      </c>
      <c r="C43" s="127" t="s">
        <v>812</v>
      </c>
      <c r="D43" s="142">
        <f>SUMIF(datasheet!$A$25:$A$50000,Vysledovka!$F43,datasheet!$C$25:$C$50000)*-1</f>
        <v>-2592174.75</v>
      </c>
      <c r="E43" s="124"/>
      <c r="F43" s="118" t="s">
        <v>813</v>
      </c>
      <c r="H43" s="124"/>
      <c r="I43" s="124"/>
      <c r="J43" s="150"/>
      <c r="K43" s="150"/>
      <c r="L43" s="150"/>
      <c r="P43" s="126"/>
    </row>
    <row r="44" spans="2:16">
      <c r="B44" s="114" t="s">
        <v>814</v>
      </c>
      <c r="C44" s="127" t="s">
        <v>815</v>
      </c>
      <c r="D44" s="142">
        <f>SUMIF(datasheet!$A$25:$A$50000,Vysledovka!$F44,datasheet!$C$25:$C$50000)*-1</f>
        <v>-239290.2</v>
      </c>
      <c r="E44" s="124"/>
      <c r="F44" s="118" t="s">
        <v>27</v>
      </c>
      <c r="H44" s="124"/>
      <c r="I44" s="124"/>
      <c r="J44" s="150"/>
      <c r="K44" s="150"/>
      <c r="L44" s="150"/>
      <c r="P44" s="126"/>
    </row>
    <row r="45" spans="2:16">
      <c r="B45" s="114" t="s">
        <v>816</v>
      </c>
      <c r="C45" s="127" t="s">
        <v>817</v>
      </c>
      <c r="D45" s="142">
        <f>SUMIF(datasheet!$A$25:$A$50000,Vysledovka!$F45,datasheet!$C$25:$C$50000)*-1</f>
        <v>0</v>
      </c>
      <c r="E45" s="124"/>
      <c r="F45" s="118" t="s">
        <v>28</v>
      </c>
      <c r="H45" s="124"/>
      <c r="I45" s="124"/>
      <c r="J45" s="150"/>
      <c r="K45" s="150"/>
      <c r="L45" s="150"/>
      <c r="P45" s="126"/>
    </row>
    <row r="46" spans="2:16">
      <c r="B46" s="115" t="s">
        <v>818</v>
      </c>
      <c r="C46" s="130" t="s">
        <v>819</v>
      </c>
      <c r="D46" s="143">
        <f>D40+D41+D44+D45</f>
        <v>21881220.960000001</v>
      </c>
      <c r="E46" s="124"/>
      <c r="F46" s="110"/>
      <c r="H46" s="151"/>
      <c r="I46" s="152"/>
      <c r="J46" s="150"/>
      <c r="K46" s="150"/>
      <c r="L46" s="150"/>
      <c r="P46" s="126"/>
    </row>
    <row r="47" spans="2:16">
      <c r="B47" s="109"/>
      <c r="E47" s="124"/>
      <c r="F47" s="110"/>
      <c r="J47" s="150"/>
      <c r="K47" s="150"/>
      <c r="L47" s="150"/>
      <c r="P47" s="126"/>
    </row>
    <row r="48" spans="2:16">
      <c r="F48" s="110"/>
      <c r="P48" s="126"/>
    </row>
    <row r="49" spans="6:6">
      <c r="F49" s="110"/>
    </row>
    <row r="50" spans="6:6">
      <c r="F50" s="110"/>
    </row>
    <row r="51" spans="6:6">
      <c r="F51" s="110"/>
    </row>
    <row r="52" spans="6:6">
      <c r="F52" s="110"/>
    </row>
    <row r="53" spans="6:6">
      <c r="F53" s="110"/>
    </row>
    <row r="54" spans="6:6">
      <c r="F54" s="110"/>
    </row>
    <row r="55" spans="6:6">
      <c r="F55" s="110"/>
    </row>
    <row r="56" spans="6:6">
      <c r="F56" s="110"/>
    </row>
    <row r="57" spans="6:6">
      <c r="F57" s="110"/>
    </row>
    <row r="58" spans="6:6">
      <c r="F58" s="110"/>
    </row>
    <row r="59" spans="6:6">
      <c r="F59" s="110"/>
    </row>
    <row r="60" spans="6:6">
      <c r="F60" s="110"/>
    </row>
    <row r="61" spans="6:6">
      <c r="F61" s="110"/>
    </row>
    <row r="62" spans="6:6">
      <c r="F62" s="110"/>
    </row>
    <row r="63" spans="6:6">
      <c r="F63" s="110"/>
    </row>
    <row r="64" spans="6:6">
      <c r="F64" s="110"/>
    </row>
    <row r="65" spans="6:6">
      <c r="F65" s="110"/>
    </row>
    <row r="66" spans="6:6">
      <c r="F66" s="110"/>
    </row>
    <row r="67" spans="6:6">
      <c r="F67" s="110"/>
    </row>
    <row r="68" spans="6:6">
      <c r="F68" s="110"/>
    </row>
    <row r="69" spans="6:6">
      <c r="F69" s="110"/>
    </row>
    <row r="70" spans="6:6">
      <c r="F70" s="110"/>
    </row>
    <row r="71" spans="6:6">
      <c r="F71" s="110"/>
    </row>
  </sheetData>
  <mergeCells count="3">
    <mergeCell ref="B13:D13"/>
    <mergeCell ref="B14:D14"/>
    <mergeCell ref="B15:D15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datasheet"/>
  <dimension ref="A1:G182"/>
  <sheetViews>
    <sheetView zoomScaleNormal="100" workbookViewId="0">
      <selection activeCell="C1" sqref="C1"/>
    </sheetView>
  </sheetViews>
  <sheetFormatPr defaultRowHeight="12.75"/>
  <cols>
    <col min="1" max="6" width="22.28515625" customWidth="1"/>
    <col min="7" max="7" width="32" bestFit="1" customWidth="1"/>
    <col min="8" max="10" width="22.28515625" customWidth="1"/>
  </cols>
  <sheetData>
    <row r="1" spans="1:7">
      <c r="B1" s="13" t="s">
        <v>161</v>
      </c>
      <c r="C1" s="17" t="s">
        <v>462</v>
      </c>
      <c r="F1" s="13" t="s">
        <v>455</v>
      </c>
      <c r="G1" s="26" t="str">
        <f>bu_code_name(bu_code)</f>
        <v>AXA d.s.s. a.s. - fondy</v>
      </c>
    </row>
    <row r="2" spans="1:7" ht="13.5" thickBot="1">
      <c r="B2" s="14" t="s">
        <v>451</v>
      </c>
      <c r="C2" s="20" t="s">
        <v>676</v>
      </c>
      <c r="D2" s="14" t="s">
        <v>8</v>
      </c>
      <c r="E2" s="24" t="s">
        <v>445</v>
      </c>
      <c r="F2" s="14" t="s">
        <v>456</v>
      </c>
      <c r="G2" s="27" t="e">
        <f>ldg_code_name(ldg_code)</f>
        <v>#VALUE!</v>
      </c>
    </row>
    <row r="3" spans="1:7" ht="13.5" thickBot="1">
      <c r="B3" s="14" t="s">
        <v>35</v>
      </c>
      <c r="C3" s="18">
        <v>2019012</v>
      </c>
      <c r="D3" s="21" t="s">
        <v>6</v>
      </c>
      <c r="E3" s="25"/>
      <c r="F3" s="15" t="s">
        <v>9</v>
      </c>
      <c r="G3" s="28" t="e">
        <f>ldg_code_name(bdg_code)</f>
        <v>#VALUE!</v>
      </c>
    </row>
    <row r="4" spans="1:7" ht="13.5" thickBot="1">
      <c r="B4" s="14" t="s">
        <v>34</v>
      </c>
      <c r="C4" s="18">
        <v>2018014</v>
      </c>
      <c r="D4" s="22" t="s">
        <v>7</v>
      </c>
      <c r="E4" s="23"/>
    </row>
    <row r="5" spans="1:7" ht="13.5" thickBot="1">
      <c r="B5" s="15" t="s">
        <v>437</v>
      </c>
      <c r="C5" s="19">
        <v>0</v>
      </c>
    </row>
    <row r="6" spans="1:7">
      <c r="A6" t="s">
        <v>35</v>
      </c>
      <c r="B6" t="s">
        <v>327</v>
      </c>
      <c r="C6" s="5">
        <f>MIN(EOMONTH(("1."&amp; MIN(RIGHT(C3,2),12)&amp;"."&amp;LEFT(C3,4)),0),date_current)</f>
        <v>43830</v>
      </c>
      <c r="D6" s="4" t="str">
        <f>DAY(C6) &amp; "."&amp;MONTH(C6)&amp;"."&amp; YEAR(C6)</f>
        <v>31.12.2019</v>
      </c>
    </row>
    <row r="7" spans="1:7">
      <c r="A7" t="s">
        <v>34</v>
      </c>
      <c r="B7" t="s">
        <v>326</v>
      </c>
      <c r="C7" s="5">
        <f>MIN(EOMONTH(("1."&amp; MIN(RIGHT(C4,2),12)&amp;"."&amp;LEFT(C4,4)),0),date_current)</f>
        <v>43465</v>
      </c>
      <c r="D7" s="4" t="str">
        <f>DAY(C7) &amp; "."&amp;MONTH(C7)&amp;"."&amp; YEAR(C7)</f>
        <v>31.12.2018</v>
      </c>
    </row>
    <row r="8" spans="1:7">
      <c r="A8" t="s">
        <v>330</v>
      </c>
      <c r="B8" t="s">
        <v>329</v>
      </c>
      <c r="C8" s="5"/>
      <c r="D8" s="4"/>
    </row>
    <row r="9" spans="1:7">
      <c r="A9" t="s">
        <v>438</v>
      </c>
      <c r="B9" t="s">
        <v>331</v>
      </c>
      <c r="C9" s="5"/>
      <c r="D9" s="4"/>
    </row>
    <row r="10" spans="1:7">
      <c r="A10" t="s">
        <v>152</v>
      </c>
      <c r="B10" t="s">
        <v>440</v>
      </c>
      <c r="C10" s="5"/>
      <c r="D10" s="4"/>
    </row>
    <row r="11" spans="1:7">
      <c r="A11" t="s">
        <v>439</v>
      </c>
      <c r="B11" t="s">
        <v>446</v>
      </c>
      <c r="C11" s="5" t="s">
        <v>353</v>
      </c>
      <c r="D11" s="4" t="s">
        <v>354</v>
      </c>
    </row>
    <row r="12" spans="1:7">
      <c r="A12" t="s">
        <v>441</v>
      </c>
      <c r="B12" t="s">
        <v>328</v>
      </c>
      <c r="C12" s="5"/>
      <c r="D12" s="4"/>
    </row>
    <row r="13" spans="1:7">
      <c r="A13" t="str">
        <f>IF(C3=1970001,"-",""&amp;DAY(C6) &amp; "."&amp;MONTH(C6)&amp;"."&amp; YEAR(C6))</f>
        <v>31.12.2019</v>
      </c>
      <c r="B13" t="str">
        <f>IF(C3=1970001,"-","as at "&amp;DAY(C6) &amp; "."&amp;MONTH(C6)&amp;"."&amp; YEAR(C6))</f>
        <v>as at 31.12.2019</v>
      </c>
      <c r="C13" s="5"/>
      <c r="D13" s="4"/>
    </row>
    <row r="14" spans="1:7">
      <c r="A14" t="str">
        <f>IF(C4=1970001,"-",""&amp;DAY(C7) &amp; "."&amp;MONTH(C7)&amp;"."&amp; YEAR(C7))</f>
        <v>31.12.2018</v>
      </c>
      <c r="B14" t="str">
        <f>IF(C4=1970001,"-","as at "&amp;DAY(C7) &amp; "."&amp;MONTH(C7)&amp;"."&amp; YEAR(C7))</f>
        <v>as at 31.12.2018</v>
      </c>
      <c r="C14" s="5"/>
      <c r="D14" s="4"/>
    </row>
    <row r="15" spans="1:7">
      <c r="C15" t="s">
        <v>156</v>
      </c>
      <c r="D15" t="s">
        <v>157</v>
      </c>
    </row>
    <row r="16" spans="1:7">
      <c r="A16" s="10"/>
      <c r="B16" t="s">
        <v>155</v>
      </c>
      <c r="C16" s="2">
        <f>SUMIF(D25:D50000,"A",C25:C50000)</f>
        <v>1643174682.1000004</v>
      </c>
      <c r="D16" s="2">
        <f>+Aktiva!D48</f>
        <v>1643174682.1000001</v>
      </c>
      <c r="E16" s="12">
        <f>D16-C16</f>
        <v>0</v>
      </c>
    </row>
    <row r="17" spans="1:7">
      <c r="A17" s="10"/>
      <c r="B17" t="s">
        <v>158</v>
      </c>
      <c r="C17" s="2">
        <f>-SUMIF(D25:D50000,"P",C25:C50000)</f>
        <v>1621293461.1400001</v>
      </c>
      <c r="D17" s="2">
        <f>+Pasiva!D31-Pasiva!D30</f>
        <v>1621293461.1400001</v>
      </c>
      <c r="E17" s="12">
        <f>D17-C17</f>
        <v>0</v>
      </c>
    </row>
    <row r="18" spans="1:7">
      <c r="A18" s="10"/>
      <c r="B18" t="s">
        <v>160</v>
      </c>
      <c r="C18" s="2">
        <f>SUMIF(D25:D50000,"V",C25:C50000)</f>
        <v>-21881220.959999997</v>
      </c>
      <c r="D18" s="2">
        <f>Vysledovka!D46</f>
        <v>21881220.960000001</v>
      </c>
      <c r="E18" s="12">
        <f>D18-C18</f>
        <v>43762441.920000002</v>
      </c>
    </row>
    <row r="19" spans="1:7">
      <c r="A19" s="10"/>
      <c r="B19" t="s">
        <v>159</v>
      </c>
      <c r="C19" s="133">
        <f>SUMIF(D25:D50000,"#",C25:C50000)</f>
        <v>0</v>
      </c>
      <c r="D19" s="3">
        <f>+D16+D17+D18</f>
        <v>3286349364.2000003</v>
      </c>
      <c r="E19" s="11"/>
    </row>
    <row r="20" spans="1:7">
      <c r="A20" s="10"/>
      <c r="C20" s="16"/>
      <c r="D20" s="3"/>
      <c r="E20" s="11"/>
    </row>
    <row r="21" spans="1:7">
      <c r="A21" s="10"/>
      <c r="C21" s="16"/>
      <c r="D21" s="3"/>
      <c r="E21" s="11"/>
    </row>
    <row r="22" spans="1:7">
      <c r="A22" s="10"/>
      <c r="C22" s="16"/>
      <c r="D22" s="3"/>
      <c r="E22" s="11"/>
    </row>
    <row r="23" spans="1:7">
      <c r="A23" s="10"/>
      <c r="C23" s="16"/>
      <c r="D23" s="3"/>
      <c r="E23" s="11"/>
    </row>
    <row r="24" spans="1:7">
      <c r="A24" s="134" t="s">
        <v>820</v>
      </c>
      <c r="B24" s="134" t="s">
        <v>821</v>
      </c>
      <c r="C24" s="134" t="s">
        <v>822</v>
      </c>
      <c r="D24" s="134" t="s">
        <v>823</v>
      </c>
      <c r="E24" s="134" t="s">
        <v>824</v>
      </c>
      <c r="F24" s="134" t="s">
        <v>825</v>
      </c>
      <c r="G24" s="134" t="s">
        <v>826</v>
      </c>
    </row>
    <row r="25" spans="1:7">
      <c r="B25">
        <v>0</v>
      </c>
      <c r="C25">
        <v>0</v>
      </c>
      <c r="D25" t="s">
        <v>443</v>
      </c>
      <c r="F25" t="s">
        <v>888</v>
      </c>
      <c r="G25" t="s">
        <v>889</v>
      </c>
    </row>
    <row r="26" spans="1:7">
      <c r="B26">
        <v>0</v>
      </c>
      <c r="C26">
        <v>0</v>
      </c>
      <c r="D26" t="s">
        <v>443</v>
      </c>
      <c r="F26" t="s">
        <v>890</v>
      </c>
      <c r="G26" t="s">
        <v>891</v>
      </c>
    </row>
    <row r="27" spans="1:7">
      <c r="B27">
        <v>0</v>
      </c>
      <c r="C27">
        <v>0</v>
      </c>
      <c r="D27" t="s">
        <v>443</v>
      </c>
      <c r="F27" t="s">
        <v>892</v>
      </c>
      <c r="G27" t="s">
        <v>893</v>
      </c>
    </row>
    <row r="28" spans="1:7">
      <c r="B28">
        <v>0</v>
      </c>
      <c r="C28">
        <v>0</v>
      </c>
      <c r="D28" t="s">
        <v>443</v>
      </c>
      <c r="F28" t="s">
        <v>861</v>
      </c>
      <c r="G28" t="s">
        <v>862</v>
      </c>
    </row>
    <row r="29" spans="1:7">
      <c r="B29">
        <v>0</v>
      </c>
      <c r="C29">
        <v>0</v>
      </c>
      <c r="D29" t="s">
        <v>443</v>
      </c>
      <c r="F29" t="s">
        <v>481</v>
      </c>
      <c r="G29" t="s">
        <v>482</v>
      </c>
    </row>
    <row r="30" spans="1:7">
      <c r="B30">
        <v>0</v>
      </c>
      <c r="C30">
        <v>0</v>
      </c>
      <c r="D30" t="s">
        <v>443</v>
      </c>
      <c r="F30" t="s">
        <v>894</v>
      </c>
      <c r="G30" t="s">
        <v>895</v>
      </c>
    </row>
    <row r="31" spans="1:7">
      <c r="B31">
        <v>0</v>
      </c>
      <c r="C31">
        <v>0</v>
      </c>
      <c r="D31" t="s">
        <v>443</v>
      </c>
      <c r="F31" t="s">
        <v>896</v>
      </c>
      <c r="G31" t="s">
        <v>897</v>
      </c>
    </row>
    <row r="32" spans="1:7">
      <c r="B32">
        <v>0</v>
      </c>
      <c r="C32">
        <v>0</v>
      </c>
      <c r="D32" t="s">
        <v>443</v>
      </c>
      <c r="F32" t="s">
        <v>898</v>
      </c>
      <c r="G32" t="s">
        <v>899</v>
      </c>
    </row>
    <row r="33" spans="2:7">
      <c r="B33">
        <v>0</v>
      </c>
      <c r="C33">
        <v>0</v>
      </c>
      <c r="D33" t="s">
        <v>443</v>
      </c>
      <c r="F33" t="s">
        <v>900</v>
      </c>
      <c r="G33" t="s">
        <v>901</v>
      </c>
    </row>
    <row r="34" spans="2:7">
      <c r="B34">
        <v>0</v>
      </c>
      <c r="C34">
        <v>0</v>
      </c>
      <c r="D34" t="s">
        <v>443</v>
      </c>
      <c r="F34" t="s">
        <v>902</v>
      </c>
      <c r="G34" t="s">
        <v>903</v>
      </c>
    </row>
    <row r="35" spans="2:7">
      <c r="B35">
        <v>0</v>
      </c>
      <c r="C35">
        <v>0</v>
      </c>
      <c r="D35" t="s">
        <v>443</v>
      </c>
      <c r="F35" t="s">
        <v>904</v>
      </c>
      <c r="G35" t="s">
        <v>905</v>
      </c>
    </row>
    <row r="36" spans="2:7">
      <c r="B36">
        <v>0</v>
      </c>
      <c r="C36">
        <v>0</v>
      </c>
      <c r="D36" t="s">
        <v>443</v>
      </c>
      <c r="F36" t="s">
        <v>906</v>
      </c>
      <c r="G36" t="s">
        <v>907</v>
      </c>
    </row>
    <row r="37" spans="2:7">
      <c r="B37">
        <v>0</v>
      </c>
      <c r="C37">
        <v>0</v>
      </c>
      <c r="D37" t="s">
        <v>443</v>
      </c>
      <c r="F37" t="s">
        <v>908</v>
      </c>
      <c r="G37" t="s">
        <v>909</v>
      </c>
    </row>
    <row r="38" spans="2:7">
      <c r="B38">
        <v>0</v>
      </c>
      <c r="C38">
        <v>0</v>
      </c>
      <c r="D38" t="s">
        <v>443</v>
      </c>
      <c r="F38" t="s">
        <v>910</v>
      </c>
      <c r="G38" t="s">
        <v>911</v>
      </c>
    </row>
    <row r="39" spans="2:7">
      <c r="B39">
        <v>0</v>
      </c>
      <c r="C39">
        <v>0</v>
      </c>
      <c r="D39" t="s">
        <v>443</v>
      </c>
      <c r="F39" t="s">
        <v>912</v>
      </c>
      <c r="G39" t="s">
        <v>913</v>
      </c>
    </row>
    <row r="40" spans="2:7">
      <c r="B40">
        <v>0</v>
      </c>
      <c r="C40">
        <v>0</v>
      </c>
      <c r="D40" t="s">
        <v>443</v>
      </c>
      <c r="F40" t="s">
        <v>914</v>
      </c>
      <c r="G40" t="s">
        <v>915</v>
      </c>
    </row>
    <row r="41" spans="2:7">
      <c r="B41">
        <v>0</v>
      </c>
      <c r="C41">
        <v>0</v>
      </c>
      <c r="D41" t="s">
        <v>443</v>
      </c>
      <c r="F41" t="s">
        <v>916</v>
      </c>
      <c r="G41" t="s">
        <v>913</v>
      </c>
    </row>
    <row r="42" spans="2:7">
      <c r="B42">
        <v>0</v>
      </c>
      <c r="C42">
        <v>0</v>
      </c>
      <c r="D42" t="s">
        <v>443</v>
      </c>
      <c r="F42" t="s">
        <v>917</v>
      </c>
      <c r="G42" t="s">
        <v>918</v>
      </c>
    </row>
    <row r="43" spans="2:7">
      <c r="B43">
        <v>0</v>
      </c>
      <c r="C43">
        <v>0</v>
      </c>
      <c r="D43" t="s">
        <v>443</v>
      </c>
      <c r="F43" t="s">
        <v>919</v>
      </c>
      <c r="G43" t="s">
        <v>920</v>
      </c>
    </row>
    <row r="44" spans="2:7">
      <c r="B44">
        <v>0</v>
      </c>
      <c r="C44">
        <v>0</v>
      </c>
      <c r="D44" t="s">
        <v>443</v>
      </c>
      <c r="F44" t="s">
        <v>921</v>
      </c>
      <c r="G44" t="s">
        <v>922</v>
      </c>
    </row>
    <row r="45" spans="2:7">
      <c r="B45">
        <v>0</v>
      </c>
      <c r="C45">
        <v>0</v>
      </c>
      <c r="D45" t="s">
        <v>443</v>
      </c>
      <c r="F45" t="s">
        <v>923</v>
      </c>
      <c r="G45" t="s">
        <v>924</v>
      </c>
    </row>
    <row r="46" spans="2:7">
      <c r="B46">
        <v>0</v>
      </c>
      <c r="C46">
        <v>0</v>
      </c>
      <c r="D46" t="s">
        <v>443</v>
      </c>
      <c r="F46" t="s">
        <v>925</v>
      </c>
      <c r="G46" t="s">
        <v>926</v>
      </c>
    </row>
    <row r="47" spans="2:7">
      <c r="B47">
        <v>0</v>
      </c>
      <c r="C47">
        <v>0</v>
      </c>
      <c r="D47" t="s">
        <v>443</v>
      </c>
      <c r="F47" t="s">
        <v>927</v>
      </c>
      <c r="G47" t="s">
        <v>928</v>
      </c>
    </row>
    <row r="48" spans="2:7">
      <c r="B48">
        <v>0</v>
      </c>
      <c r="C48">
        <v>0</v>
      </c>
      <c r="D48" t="s">
        <v>443</v>
      </c>
      <c r="F48" t="s">
        <v>929</v>
      </c>
      <c r="G48" t="s">
        <v>930</v>
      </c>
    </row>
    <row r="49" spans="1:7">
      <c r="B49">
        <v>0</v>
      </c>
      <c r="C49">
        <v>0</v>
      </c>
      <c r="D49" t="s">
        <v>443</v>
      </c>
      <c r="F49" t="s">
        <v>931</v>
      </c>
      <c r="G49" t="s">
        <v>932</v>
      </c>
    </row>
    <row r="50" spans="1:7">
      <c r="B50">
        <v>0</v>
      </c>
      <c r="C50">
        <v>0</v>
      </c>
      <c r="D50" t="s">
        <v>443</v>
      </c>
      <c r="F50" t="s">
        <v>933</v>
      </c>
      <c r="G50" t="s">
        <v>934</v>
      </c>
    </row>
    <row r="51" spans="1:7">
      <c r="B51">
        <v>0</v>
      </c>
      <c r="C51">
        <v>0</v>
      </c>
      <c r="D51" t="s">
        <v>443</v>
      </c>
      <c r="F51" t="s">
        <v>935</v>
      </c>
      <c r="G51" t="s">
        <v>936</v>
      </c>
    </row>
    <row r="52" spans="1:7">
      <c r="B52">
        <v>0</v>
      </c>
      <c r="C52">
        <v>0</v>
      </c>
      <c r="D52" t="s">
        <v>443</v>
      </c>
      <c r="F52" t="s">
        <v>937</v>
      </c>
      <c r="G52" t="s">
        <v>938</v>
      </c>
    </row>
    <row r="53" spans="1:7">
      <c r="B53">
        <v>0</v>
      </c>
      <c r="C53">
        <v>0</v>
      </c>
      <c r="D53" t="s">
        <v>443</v>
      </c>
      <c r="F53" t="s">
        <v>939</v>
      </c>
      <c r="G53" t="s">
        <v>940</v>
      </c>
    </row>
    <row r="54" spans="1:7">
      <c r="B54">
        <v>0</v>
      </c>
      <c r="C54">
        <v>0</v>
      </c>
      <c r="D54" t="s">
        <v>443</v>
      </c>
      <c r="F54" t="s">
        <v>941</v>
      </c>
      <c r="G54" t="s">
        <v>942</v>
      </c>
    </row>
    <row r="55" spans="1:7">
      <c r="B55">
        <v>0</v>
      </c>
      <c r="C55">
        <v>0</v>
      </c>
      <c r="D55" t="s">
        <v>443</v>
      </c>
      <c r="F55" t="s">
        <v>943</v>
      </c>
      <c r="G55" t="s">
        <v>944</v>
      </c>
    </row>
    <row r="56" spans="1:7">
      <c r="B56">
        <v>0</v>
      </c>
      <c r="C56">
        <v>0</v>
      </c>
      <c r="D56" t="s">
        <v>443</v>
      </c>
      <c r="F56" t="s">
        <v>945</v>
      </c>
      <c r="G56" t="s">
        <v>946</v>
      </c>
    </row>
    <row r="57" spans="1:7">
      <c r="B57">
        <v>0</v>
      </c>
      <c r="C57">
        <v>0</v>
      </c>
      <c r="D57" t="s">
        <v>443</v>
      </c>
      <c r="F57" t="s">
        <v>947</v>
      </c>
      <c r="G57" t="s">
        <v>948</v>
      </c>
    </row>
    <row r="58" spans="1:7">
      <c r="B58">
        <v>0</v>
      </c>
      <c r="C58">
        <v>0</v>
      </c>
      <c r="D58" t="s">
        <v>443</v>
      </c>
      <c r="F58" t="s">
        <v>620</v>
      </c>
      <c r="G58" t="s">
        <v>621</v>
      </c>
    </row>
    <row r="59" spans="1:7">
      <c r="B59">
        <v>9745062.2100000009</v>
      </c>
      <c r="C59">
        <v>10002857.960000001</v>
      </c>
      <c r="D59" t="s">
        <v>443</v>
      </c>
      <c r="F59" t="s">
        <v>622</v>
      </c>
      <c r="G59" t="s">
        <v>623</v>
      </c>
    </row>
    <row r="60" spans="1:7">
      <c r="B60">
        <v>0</v>
      </c>
      <c r="C60">
        <v>0</v>
      </c>
      <c r="D60" t="s">
        <v>443</v>
      </c>
      <c r="F60" t="s">
        <v>624</v>
      </c>
      <c r="G60" t="s">
        <v>625</v>
      </c>
    </row>
    <row r="61" spans="1:7">
      <c r="B61">
        <v>-9745062.2100000009</v>
      </c>
      <c r="C61">
        <v>-10002857.960000001</v>
      </c>
      <c r="D61" t="s">
        <v>443</v>
      </c>
      <c r="F61" t="s">
        <v>626</v>
      </c>
      <c r="G61" t="s">
        <v>627</v>
      </c>
    </row>
    <row r="62" spans="1:7">
      <c r="B62">
        <v>0</v>
      </c>
      <c r="C62">
        <v>0</v>
      </c>
      <c r="D62" t="s">
        <v>443</v>
      </c>
      <c r="F62" t="s">
        <v>628</v>
      </c>
      <c r="G62" t="s">
        <v>629</v>
      </c>
    </row>
    <row r="63" spans="1:7">
      <c r="A63" t="s">
        <v>700</v>
      </c>
      <c r="B63">
        <v>357721000</v>
      </c>
      <c r="C63">
        <v>516753000</v>
      </c>
      <c r="D63" t="s">
        <v>444</v>
      </c>
      <c r="E63" t="s">
        <v>949</v>
      </c>
      <c r="F63" t="s">
        <v>950</v>
      </c>
      <c r="G63" t="s">
        <v>951</v>
      </c>
    </row>
    <row r="64" spans="1:7">
      <c r="A64" t="s">
        <v>700</v>
      </c>
      <c r="B64">
        <v>21280170.579999998</v>
      </c>
      <c r="C64">
        <v>52714564.329999998</v>
      </c>
      <c r="D64" t="s">
        <v>444</v>
      </c>
      <c r="E64" t="s">
        <v>949</v>
      </c>
      <c r="F64" t="s">
        <v>952</v>
      </c>
      <c r="G64" t="s">
        <v>953</v>
      </c>
    </row>
    <row r="65" spans="1:7">
      <c r="A65" t="s">
        <v>700</v>
      </c>
      <c r="B65">
        <v>4393306.22</v>
      </c>
      <c r="C65">
        <v>6815225.5</v>
      </c>
      <c r="D65" t="s">
        <v>444</v>
      </c>
      <c r="E65" t="s">
        <v>949</v>
      </c>
      <c r="F65" t="s">
        <v>954</v>
      </c>
      <c r="G65" t="s">
        <v>955</v>
      </c>
    </row>
    <row r="66" spans="1:7">
      <c r="A66" t="s">
        <v>700</v>
      </c>
      <c r="B66">
        <v>-1525687.37</v>
      </c>
      <c r="C66">
        <v>-3451060.21</v>
      </c>
      <c r="D66" t="s">
        <v>444</v>
      </c>
      <c r="E66" t="s">
        <v>949</v>
      </c>
      <c r="F66" t="s">
        <v>956</v>
      </c>
      <c r="G66" t="s">
        <v>957</v>
      </c>
    </row>
    <row r="67" spans="1:7">
      <c r="A67" t="s">
        <v>31</v>
      </c>
      <c r="B67">
        <v>105530662.5</v>
      </c>
      <c r="C67">
        <v>49667846.640000001</v>
      </c>
      <c r="D67" t="s">
        <v>444</v>
      </c>
      <c r="E67" t="s">
        <v>828</v>
      </c>
      <c r="F67" t="s">
        <v>512</v>
      </c>
      <c r="G67" t="s">
        <v>513</v>
      </c>
    </row>
    <row r="68" spans="1:7">
      <c r="A68" t="s">
        <v>31</v>
      </c>
      <c r="B68">
        <v>13115974.92</v>
      </c>
      <c r="C68">
        <v>4970149.9800000004</v>
      </c>
      <c r="D68" t="s">
        <v>444</v>
      </c>
      <c r="E68" t="s">
        <v>828</v>
      </c>
      <c r="F68" t="s">
        <v>514</v>
      </c>
      <c r="G68" t="s">
        <v>515</v>
      </c>
    </row>
    <row r="69" spans="1:7">
      <c r="A69" t="s">
        <v>31</v>
      </c>
      <c r="B69">
        <v>1701646.91</v>
      </c>
      <c r="C69">
        <v>460201.22</v>
      </c>
      <c r="D69" t="s">
        <v>444</v>
      </c>
      <c r="E69" t="s">
        <v>828</v>
      </c>
      <c r="F69" t="s">
        <v>516</v>
      </c>
      <c r="G69" t="s">
        <v>517</v>
      </c>
    </row>
    <row r="70" spans="1:7">
      <c r="A70" t="s">
        <v>31</v>
      </c>
      <c r="B70">
        <v>-5382584.5700000003</v>
      </c>
      <c r="C70">
        <v>-1216390.4099999999</v>
      </c>
      <c r="D70" t="s">
        <v>444</v>
      </c>
      <c r="E70" t="s">
        <v>828</v>
      </c>
      <c r="F70" t="s">
        <v>518</v>
      </c>
      <c r="G70" t="s">
        <v>519</v>
      </c>
    </row>
    <row r="71" spans="1:7">
      <c r="A71" t="s">
        <v>31</v>
      </c>
      <c r="B71">
        <v>670967447.52999997</v>
      </c>
      <c r="C71">
        <v>744565447.52999997</v>
      </c>
      <c r="D71" t="s">
        <v>444</v>
      </c>
      <c r="E71" t="s">
        <v>828</v>
      </c>
      <c r="F71" t="s">
        <v>520</v>
      </c>
      <c r="G71" t="s">
        <v>521</v>
      </c>
    </row>
    <row r="72" spans="1:7">
      <c r="A72" t="s">
        <v>31</v>
      </c>
      <c r="B72">
        <v>25689966.960000001</v>
      </c>
      <c r="C72">
        <v>30874716.66</v>
      </c>
      <c r="D72" t="s">
        <v>444</v>
      </c>
      <c r="E72" t="s">
        <v>828</v>
      </c>
      <c r="F72" t="s">
        <v>522</v>
      </c>
      <c r="G72" t="s">
        <v>523</v>
      </c>
    </row>
    <row r="73" spans="1:7">
      <c r="A73" t="s">
        <v>31</v>
      </c>
      <c r="B73">
        <v>4082530.69</v>
      </c>
      <c r="C73">
        <v>4832209.41</v>
      </c>
      <c r="D73" t="s">
        <v>444</v>
      </c>
      <c r="E73" t="s">
        <v>828</v>
      </c>
      <c r="F73" t="s">
        <v>524</v>
      </c>
      <c r="G73" t="s">
        <v>525</v>
      </c>
    </row>
    <row r="74" spans="1:7">
      <c r="A74" t="s">
        <v>31</v>
      </c>
      <c r="B74">
        <v>-5941519.2199999997</v>
      </c>
      <c r="C74">
        <v>-49994.74</v>
      </c>
      <c r="D74" t="s">
        <v>444</v>
      </c>
      <c r="E74" t="s">
        <v>828</v>
      </c>
      <c r="F74" t="s">
        <v>526</v>
      </c>
      <c r="G74" t="s">
        <v>527</v>
      </c>
    </row>
    <row r="75" spans="1:7">
      <c r="A75" t="s">
        <v>31</v>
      </c>
      <c r="B75">
        <v>114800000</v>
      </c>
      <c r="C75">
        <v>97800000</v>
      </c>
      <c r="D75" t="s">
        <v>444</v>
      </c>
      <c r="E75" t="s">
        <v>828</v>
      </c>
      <c r="F75" t="s">
        <v>528</v>
      </c>
      <c r="G75" t="s">
        <v>529</v>
      </c>
    </row>
    <row r="76" spans="1:7">
      <c r="A76" t="s">
        <v>31</v>
      </c>
      <c r="B76">
        <v>1194194.8999999999</v>
      </c>
      <c r="C76">
        <v>1158194.8999999999</v>
      </c>
      <c r="D76" t="s">
        <v>444</v>
      </c>
      <c r="E76" t="s">
        <v>828</v>
      </c>
      <c r="F76" t="s">
        <v>530</v>
      </c>
      <c r="G76" t="s">
        <v>531</v>
      </c>
    </row>
    <row r="77" spans="1:7">
      <c r="A77" t="s">
        <v>31</v>
      </c>
      <c r="B77">
        <v>612763.1</v>
      </c>
      <c r="C77">
        <v>595060.04</v>
      </c>
      <c r="D77" t="s">
        <v>444</v>
      </c>
      <c r="E77" t="s">
        <v>828</v>
      </c>
      <c r="F77" t="s">
        <v>532</v>
      </c>
      <c r="G77" t="s">
        <v>533</v>
      </c>
    </row>
    <row r="78" spans="1:7">
      <c r="A78" t="s">
        <v>31</v>
      </c>
      <c r="B78">
        <v>548196.1</v>
      </c>
      <c r="C78">
        <v>570937.30000000005</v>
      </c>
      <c r="D78" t="s">
        <v>444</v>
      </c>
      <c r="E78" t="s">
        <v>828</v>
      </c>
      <c r="F78" t="s">
        <v>534</v>
      </c>
      <c r="G78" t="s">
        <v>535</v>
      </c>
    </row>
    <row r="79" spans="1:7">
      <c r="A79" t="s">
        <v>10</v>
      </c>
      <c r="B79">
        <v>149055534.19999999</v>
      </c>
      <c r="C79">
        <v>96449834.200000003</v>
      </c>
      <c r="D79" t="s">
        <v>444</v>
      </c>
      <c r="E79" t="s">
        <v>706</v>
      </c>
      <c r="F79" t="s">
        <v>536</v>
      </c>
      <c r="G79" t="s">
        <v>537</v>
      </c>
    </row>
    <row r="80" spans="1:7">
      <c r="A80" t="s">
        <v>10</v>
      </c>
      <c r="B80">
        <v>1722651.33</v>
      </c>
      <c r="C80">
        <v>6269321.1500000004</v>
      </c>
      <c r="D80" t="s">
        <v>444</v>
      </c>
      <c r="E80" t="s">
        <v>706</v>
      </c>
      <c r="F80" t="s">
        <v>538</v>
      </c>
      <c r="G80" t="s">
        <v>539</v>
      </c>
    </row>
    <row r="81" spans="1:7">
      <c r="A81" t="s">
        <v>24</v>
      </c>
      <c r="B81">
        <v>0</v>
      </c>
      <c r="C81">
        <v>5004800</v>
      </c>
      <c r="D81" t="s">
        <v>444</v>
      </c>
      <c r="E81" t="s">
        <v>717</v>
      </c>
      <c r="F81" t="s">
        <v>958</v>
      </c>
      <c r="G81" t="s">
        <v>959</v>
      </c>
    </row>
    <row r="82" spans="1:7">
      <c r="A82" t="s">
        <v>24</v>
      </c>
      <c r="B82">
        <v>0</v>
      </c>
      <c r="C82">
        <v>0</v>
      </c>
      <c r="D82" t="s">
        <v>444</v>
      </c>
      <c r="E82" t="s">
        <v>717</v>
      </c>
      <c r="F82" t="s">
        <v>960</v>
      </c>
      <c r="G82" t="s">
        <v>961</v>
      </c>
    </row>
    <row r="83" spans="1:7">
      <c r="A83" t="s">
        <v>24</v>
      </c>
      <c r="B83">
        <v>0</v>
      </c>
      <c r="C83">
        <v>0</v>
      </c>
      <c r="D83" t="s">
        <v>444</v>
      </c>
      <c r="E83" t="s">
        <v>717</v>
      </c>
      <c r="F83" t="s">
        <v>962</v>
      </c>
      <c r="G83" t="s">
        <v>963</v>
      </c>
    </row>
    <row r="84" spans="1:7">
      <c r="A84" t="s">
        <v>24</v>
      </c>
      <c r="B84">
        <v>0</v>
      </c>
      <c r="C84">
        <v>0</v>
      </c>
      <c r="D84" t="s">
        <v>444</v>
      </c>
      <c r="E84" t="s">
        <v>717</v>
      </c>
      <c r="F84" t="s">
        <v>964</v>
      </c>
      <c r="G84" t="s">
        <v>965</v>
      </c>
    </row>
    <row r="85" spans="1:7">
      <c r="A85" t="s">
        <v>24</v>
      </c>
      <c r="B85">
        <v>0</v>
      </c>
      <c r="C85">
        <v>0</v>
      </c>
      <c r="D85" t="s">
        <v>444</v>
      </c>
      <c r="E85" t="s">
        <v>717</v>
      </c>
      <c r="F85" t="s">
        <v>966</v>
      </c>
      <c r="G85" t="s">
        <v>967</v>
      </c>
    </row>
    <row r="86" spans="1:7">
      <c r="A86" t="s">
        <v>24</v>
      </c>
      <c r="B86">
        <v>1912609.67</v>
      </c>
      <c r="C86">
        <v>1912609.67</v>
      </c>
      <c r="D86" t="s">
        <v>444</v>
      </c>
      <c r="E86" t="s">
        <v>717</v>
      </c>
      <c r="F86" t="s">
        <v>968</v>
      </c>
      <c r="G86" t="s">
        <v>969</v>
      </c>
    </row>
    <row r="87" spans="1:7">
      <c r="A87" t="s">
        <v>24</v>
      </c>
      <c r="B87">
        <v>-1912609.67</v>
      </c>
      <c r="C87">
        <v>-1912609.67</v>
      </c>
      <c r="D87" t="s">
        <v>444</v>
      </c>
      <c r="E87" t="s">
        <v>717</v>
      </c>
      <c r="F87" t="s">
        <v>970</v>
      </c>
      <c r="G87" t="s">
        <v>971</v>
      </c>
    </row>
    <row r="88" spans="1:7">
      <c r="A88" t="s">
        <v>24</v>
      </c>
      <c r="B88">
        <v>40103962.770000003</v>
      </c>
      <c r="C88">
        <v>20030767.32</v>
      </c>
      <c r="D88" t="s">
        <v>444</v>
      </c>
      <c r="E88" t="s">
        <v>717</v>
      </c>
      <c r="F88" t="s">
        <v>879</v>
      </c>
      <c r="G88" t="s">
        <v>880</v>
      </c>
    </row>
    <row r="89" spans="1:7">
      <c r="A89" t="s">
        <v>24</v>
      </c>
      <c r="B89">
        <v>0</v>
      </c>
      <c r="C89">
        <v>0</v>
      </c>
      <c r="D89" t="s">
        <v>444</v>
      </c>
      <c r="E89" t="s">
        <v>717</v>
      </c>
      <c r="F89" t="s">
        <v>972</v>
      </c>
      <c r="G89" t="s">
        <v>973</v>
      </c>
    </row>
    <row r="90" spans="1:7">
      <c r="A90" t="s">
        <v>24</v>
      </c>
      <c r="B90">
        <v>0</v>
      </c>
      <c r="C90">
        <v>0</v>
      </c>
      <c r="D90" t="s">
        <v>444</v>
      </c>
      <c r="E90" t="s">
        <v>717</v>
      </c>
      <c r="F90" t="s">
        <v>465</v>
      </c>
      <c r="G90" t="s">
        <v>466</v>
      </c>
    </row>
    <row r="91" spans="1:7">
      <c r="A91" t="s">
        <v>721</v>
      </c>
      <c r="B91">
        <v>0</v>
      </c>
      <c r="C91">
        <v>0</v>
      </c>
      <c r="D91" t="s">
        <v>444</v>
      </c>
      <c r="E91" t="s">
        <v>720</v>
      </c>
      <c r="F91" t="s">
        <v>863</v>
      </c>
      <c r="G91" t="s">
        <v>974</v>
      </c>
    </row>
    <row r="92" spans="1:7">
      <c r="A92" t="s">
        <v>721</v>
      </c>
      <c r="B92">
        <v>0</v>
      </c>
      <c r="C92">
        <v>0</v>
      </c>
      <c r="D92" t="s">
        <v>444</v>
      </c>
      <c r="E92" t="s">
        <v>720</v>
      </c>
      <c r="F92" t="s">
        <v>467</v>
      </c>
      <c r="G92" t="s">
        <v>468</v>
      </c>
    </row>
    <row r="93" spans="1:7">
      <c r="A93" t="s">
        <v>721</v>
      </c>
      <c r="B93">
        <v>0</v>
      </c>
      <c r="C93">
        <v>0</v>
      </c>
      <c r="D93" t="s">
        <v>444</v>
      </c>
      <c r="E93" t="s">
        <v>720</v>
      </c>
      <c r="F93" t="s">
        <v>469</v>
      </c>
      <c r="G93" t="s">
        <v>470</v>
      </c>
    </row>
    <row r="94" spans="1:7">
      <c r="A94" t="s">
        <v>721</v>
      </c>
      <c r="B94">
        <v>71016.649999999994</v>
      </c>
      <c r="C94">
        <v>71016.649999999994</v>
      </c>
      <c r="D94" t="s">
        <v>444</v>
      </c>
      <c r="E94" t="s">
        <v>720</v>
      </c>
      <c r="F94" t="s">
        <v>471</v>
      </c>
      <c r="G94" t="s">
        <v>472</v>
      </c>
    </row>
    <row r="95" spans="1:7">
      <c r="A95" t="s">
        <v>721</v>
      </c>
      <c r="B95">
        <v>0</v>
      </c>
      <c r="C95">
        <v>0</v>
      </c>
      <c r="D95" t="s">
        <v>444</v>
      </c>
      <c r="E95" t="s">
        <v>720</v>
      </c>
      <c r="F95" t="s">
        <v>473</v>
      </c>
      <c r="G95" t="s">
        <v>474</v>
      </c>
    </row>
    <row r="96" spans="1:7">
      <c r="A96" t="s">
        <v>721</v>
      </c>
      <c r="B96">
        <v>-0.01</v>
      </c>
      <c r="C96">
        <v>0</v>
      </c>
      <c r="D96" t="s">
        <v>444</v>
      </c>
      <c r="E96" t="s">
        <v>720</v>
      </c>
      <c r="F96" t="s">
        <v>475</v>
      </c>
      <c r="G96" t="s">
        <v>476</v>
      </c>
    </row>
    <row r="97" spans="1:7">
      <c r="A97" t="s">
        <v>721</v>
      </c>
      <c r="B97">
        <v>0</v>
      </c>
      <c r="C97">
        <v>0</v>
      </c>
      <c r="D97" t="s">
        <v>444</v>
      </c>
      <c r="E97" t="s">
        <v>720</v>
      </c>
      <c r="F97" t="s">
        <v>477</v>
      </c>
      <c r="G97" t="s">
        <v>478</v>
      </c>
    </row>
    <row r="98" spans="1:7">
      <c r="A98" t="s">
        <v>721</v>
      </c>
      <c r="B98">
        <v>0</v>
      </c>
      <c r="C98">
        <v>0</v>
      </c>
      <c r="D98" t="s">
        <v>444</v>
      </c>
      <c r="E98" t="s">
        <v>720</v>
      </c>
      <c r="F98" t="s">
        <v>864</v>
      </c>
      <c r="G98" t="s">
        <v>865</v>
      </c>
    </row>
    <row r="99" spans="1:7">
      <c r="A99" t="s">
        <v>732</v>
      </c>
      <c r="B99">
        <v>29596.43</v>
      </c>
      <c r="C99">
        <v>122533.98</v>
      </c>
      <c r="D99" t="s">
        <v>444</v>
      </c>
      <c r="E99" t="s">
        <v>731</v>
      </c>
      <c r="F99" t="s">
        <v>508</v>
      </c>
      <c r="G99" t="s">
        <v>509</v>
      </c>
    </row>
    <row r="100" spans="1:7">
      <c r="A100" t="s">
        <v>732</v>
      </c>
      <c r="B100">
        <v>0</v>
      </c>
      <c r="C100">
        <v>0</v>
      </c>
      <c r="D100" t="s">
        <v>444</v>
      </c>
      <c r="E100" t="s">
        <v>731</v>
      </c>
      <c r="F100" t="s">
        <v>510</v>
      </c>
      <c r="G100" t="s">
        <v>511</v>
      </c>
    </row>
    <row r="101" spans="1:7">
      <c r="A101" t="s">
        <v>16</v>
      </c>
      <c r="B101">
        <v>36870916.520000003</v>
      </c>
      <c r="C101">
        <v>6774616.1900000004</v>
      </c>
      <c r="D101" t="s">
        <v>444</v>
      </c>
      <c r="E101" t="s">
        <v>829</v>
      </c>
      <c r="F101" t="s">
        <v>975</v>
      </c>
      <c r="G101" t="s">
        <v>976</v>
      </c>
    </row>
    <row r="102" spans="1:7">
      <c r="A102" t="s">
        <v>16</v>
      </c>
      <c r="B102">
        <v>286905.55</v>
      </c>
      <c r="C102">
        <v>84829.91</v>
      </c>
      <c r="D102" t="s">
        <v>444</v>
      </c>
      <c r="E102" t="s">
        <v>829</v>
      </c>
      <c r="F102" t="s">
        <v>977</v>
      </c>
      <c r="G102" t="s">
        <v>978</v>
      </c>
    </row>
    <row r="103" spans="1:7">
      <c r="A103" t="s">
        <v>16</v>
      </c>
      <c r="B103">
        <v>671093.67</v>
      </c>
      <c r="C103">
        <v>1129048.8999999999</v>
      </c>
      <c r="D103" t="s">
        <v>444</v>
      </c>
      <c r="E103" t="s">
        <v>829</v>
      </c>
      <c r="F103" t="s">
        <v>979</v>
      </c>
      <c r="G103" t="s">
        <v>980</v>
      </c>
    </row>
    <row r="104" spans="1:7">
      <c r="A104" t="s">
        <v>16</v>
      </c>
      <c r="B104">
        <v>0</v>
      </c>
      <c r="C104">
        <v>0</v>
      </c>
      <c r="D104" t="s">
        <v>444</v>
      </c>
      <c r="E104" t="s">
        <v>829</v>
      </c>
      <c r="F104" t="s">
        <v>463</v>
      </c>
      <c r="G104" t="s">
        <v>464</v>
      </c>
    </row>
    <row r="105" spans="1:7">
      <c r="A105" t="s">
        <v>150</v>
      </c>
      <c r="B105">
        <v>214774.86</v>
      </c>
      <c r="C105">
        <v>166644.03</v>
      </c>
      <c r="D105" t="s">
        <v>444</v>
      </c>
      <c r="E105" t="s">
        <v>740</v>
      </c>
      <c r="F105" t="s">
        <v>495</v>
      </c>
      <c r="G105" t="s">
        <v>496</v>
      </c>
    </row>
    <row r="106" spans="1:7">
      <c r="A106" t="s">
        <v>150</v>
      </c>
      <c r="B106">
        <v>15757.6</v>
      </c>
      <c r="C106">
        <v>11161.36</v>
      </c>
      <c r="D106" t="s">
        <v>444</v>
      </c>
      <c r="E106" t="s">
        <v>740</v>
      </c>
      <c r="F106" t="s">
        <v>981</v>
      </c>
      <c r="G106" t="s">
        <v>497</v>
      </c>
    </row>
    <row r="107" spans="1:7">
      <c r="A107" t="s">
        <v>150</v>
      </c>
      <c r="B107">
        <v>0</v>
      </c>
      <c r="C107">
        <v>0</v>
      </c>
      <c r="D107" t="s">
        <v>444</v>
      </c>
      <c r="E107" t="s">
        <v>740</v>
      </c>
      <c r="F107" t="s">
        <v>498</v>
      </c>
      <c r="G107" t="s">
        <v>499</v>
      </c>
    </row>
    <row r="108" spans="1:7">
      <c r="A108" t="s">
        <v>150</v>
      </c>
      <c r="B108">
        <v>0</v>
      </c>
      <c r="C108">
        <v>0</v>
      </c>
      <c r="D108" t="s">
        <v>444</v>
      </c>
      <c r="E108" t="s">
        <v>740</v>
      </c>
      <c r="F108" t="s">
        <v>500</v>
      </c>
      <c r="G108" t="s">
        <v>501</v>
      </c>
    </row>
    <row r="109" spans="1:7">
      <c r="A109" t="s">
        <v>150</v>
      </c>
      <c r="B109">
        <v>0.26</v>
      </c>
      <c r="C109">
        <v>0.26</v>
      </c>
      <c r="D109" t="s">
        <v>444</v>
      </c>
      <c r="E109" t="s">
        <v>740</v>
      </c>
      <c r="F109" t="s">
        <v>982</v>
      </c>
      <c r="G109" t="s">
        <v>983</v>
      </c>
    </row>
    <row r="110" spans="1:7">
      <c r="A110" t="s">
        <v>150</v>
      </c>
      <c r="B110">
        <v>7537.54</v>
      </c>
      <c r="C110">
        <v>0</v>
      </c>
      <c r="D110" t="s">
        <v>444</v>
      </c>
      <c r="E110" t="s">
        <v>740</v>
      </c>
      <c r="F110" t="s">
        <v>984</v>
      </c>
      <c r="G110" t="s">
        <v>985</v>
      </c>
    </row>
    <row r="111" spans="1:7">
      <c r="A111" t="s">
        <v>745</v>
      </c>
      <c r="B111">
        <v>-10000</v>
      </c>
      <c r="C111">
        <v>-40000</v>
      </c>
      <c r="D111" t="s">
        <v>830</v>
      </c>
      <c r="E111" t="s">
        <v>744</v>
      </c>
      <c r="F111" t="s">
        <v>872</v>
      </c>
      <c r="G111" t="s">
        <v>986</v>
      </c>
    </row>
    <row r="112" spans="1:7">
      <c r="A112" t="s">
        <v>457</v>
      </c>
      <c r="B112">
        <v>0</v>
      </c>
      <c r="C112">
        <v>0</v>
      </c>
      <c r="D112" t="s">
        <v>830</v>
      </c>
      <c r="E112" t="s">
        <v>746</v>
      </c>
      <c r="F112" t="s">
        <v>873</v>
      </c>
      <c r="G112" t="s">
        <v>874</v>
      </c>
    </row>
    <row r="113" spans="1:7">
      <c r="A113" t="s">
        <v>457</v>
      </c>
      <c r="B113">
        <v>-42.84</v>
      </c>
      <c r="C113">
        <v>-55.44</v>
      </c>
      <c r="D113" t="s">
        <v>830</v>
      </c>
      <c r="E113" t="s">
        <v>746</v>
      </c>
      <c r="F113" t="s">
        <v>875</v>
      </c>
      <c r="G113" t="s">
        <v>876</v>
      </c>
    </row>
    <row r="114" spans="1:7">
      <c r="A114" t="s">
        <v>457</v>
      </c>
      <c r="B114">
        <v>-25040.61</v>
      </c>
      <c r="C114">
        <v>-19018.86</v>
      </c>
      <c r="D114" t="s">
        <v>830</v>
      </c>
      <c r="E114" t="s">
        <v>746</v>
      </c>
      <c r="F114" t="s">
        <v>987</v>
      </c>
      <c r="G114" t="s">
        <v>988</v>
      </c>
    </row>
    <row r="115" spans="1:7">
      <c r="A115" t="s">
        <v>748</v>
      </c>
      <c r="B115">
        <v>-390827.69</v>
      </c>
      <c r="C115">
        <v>-417479.11</v>
      </c>
      <c r="D115" t="s">
        <v>830</v>
      </c>
      <c r="E115" t="s">
        <v>747</v>
      </c>
      <c r="F115" t="s">
        <v>487</v>
      </c>
      <c r="G115" t="s">
        <v>488</v>
      </c>
    </row>
    <row r="116" spans="1:7">
      <c r="A116" t="s">
        <v>748</v>
      </c>
      <c r="B116">
        <v>0</v>
      </c>
      <c r="C116">
        <v>0</v>
      </c>
      <c r="D116" t="s">
        <v>830</v>
      </c>
      <c r="E116" t="s">
        <v>747</v>
      </c>
      <c r="F116" t="s">
        <v>489</v>
      </c>
      <c r="G116" t="s">
        <v>490</v>
      </c>
    </row>
    <row r="117" spans="1:7">
      <c r="A117" t="s">
        <v>755</v>
      </c>
      <c r="B117">
        <v>0</v>
      </c>
      <c r="C117">
        <v>0</v>
      </c>
      <c r="D117" t="s">
        <v>830</v>
      </c>
      <c r="E117" t="s">
        <v>754</v>
      </c>
      <c r="F117" t="s">
        <v>479</v>
      </c>
      <c r="G117" t="s">
        <v>480</v>
      </c>
    </row>
    <row r="118" spans="1:7">
      <c r="A118" t="s">
        <v>755</v>
      </c>
      <c r="B118">
        <v>-49302.17</v>
      </c>
      <c r="C118">
        <v>-49302.17</v>
      </c>
      <c r="D118" t="s">
        <v>830</v>
      </c>
      <c r="E118" t="s">
        <v>754</v>
      </c>
      <c r="F118" t="s">
        <v>989</v>
      </c>
      <c r="G118" t="s">
        <v>990</v>
      </c>
    </row>
    <row r="119" spans="1:7">
      <c r="A119" t="s">
        <v>755</v>
      </c>
      <c r="B119">
        <v>0</v>
      </c>
      <c r="C119">
        <v>0</v>
      </c>
      <c r="D119" t="s">
        <v>830</v>
      </c>
      <c r="E119" t="s">
        <v>754</v>
      </c>
      <c r="F119" t="s">
        <v>483</v>
      </c>
      <c r="G119" t="s">
        <v>484</v>
      </c>
    </row>
    <row r="120" spans="1:7">
      <c r="A120" t="s">
        <v>755</v>
      </c>
      <c r="B120">
        <v>0</v>
      </c>
      <c r="C120">
        <v>0</v>
      </c>
      <c r="D120" t="s">
        <v>830</v>
      </c>
      <c r="E120" t="s">
        <v>754</v>
      </c>
      <c r="F120" t="s">
        <v>485</v>
      </c>
      <c r="G120" t="s">
        <v>486</v>
      </c>
    </row>
    <row r="121" spans="1:7">
      <c r="A121" t="s">
        <v>755</v>
      </c>
      <c r="B121">
        <v>0</v>
      </c>
      <c r="C121">
        <v>-11451.36</v>
      </c>
      <c r="D121" t="s">
        <v>830</v>
      </c>
      <c r="E121" t="s">
        <v>754</v>
      </c>
      <c r="F121" t="s">
        <v>991</v>
      </c>
      <c r="G121" t="s">
        <v>992</v>
      </c>
    </row>
    <row r="122" spans="1:7">
      <c r="A122" t="s">
        <v>755</v>
      </c>
      <c r="B122">
        <v>-19914.14</v>
      </c>
      <c r="C122">
        <v>-20590.3</v>
      </c>
      <c r="D122" t="s">
        <v>830</v>
      </c>
      <c r="E122" t="s">
        <v>754</v>
      </c>
      <c r="F122" t="s">
        <v>491</v>
      </c>
      <c r="G122" t="s">
        <v>492</v>
      </c>
    </row>
    <row r="123" spans="1:7">
      <c r="A123" t="s">
        <v>755</v>
      </c>
      <c r="B123">
        <v>0</v>
      </c>
      <c r="C123">
        <v>0</v>
      </c>
      <c r="D123" t="s">
        <v>830</v>
      </c>
      <c r="E123" t="s">
        <v>754</v>
      </c>
      <c r="F123" t="s">
        <v>493</v>
      </c>
      <c r="G123" t="s">
        <v>494</v>
      </c>
    </row>
    <row r="124" spans="1:7">
      <c r="A124" t="s">
        <v>755</v>
      </c>
      <c r="B124">
        <v>-253860.27</v>
      </c>
      <c r="C124">
        <v>-187644.57</v>
      </c>
      <c r="D124" t="s">
        <v>830</v>
      </c>
      <c r="E124" t="s">
        <v>754</v>
      </c>
      <c r="F124" t="s">
        <v>502</v>
      </c>
      <c r="G124" t="s">
        <v>496</v>
      </c>
    </row>
    <row r="125" spans="1:7">
      <c r="A125" t="s">
        <v>755</v>
      </c>
      <c r="B125">
        <v>0</v>
      </c>
      <c r="C125">
        <v>0</v>
      </c>
      <c r="D125" t="s">
        <v>830</v>
      </c>
      <c r="E125" t="s">
        <v>754</v>
      </c>
      <c r="F125" t="s">
        <v>503</v>
      </c>
      <c r="G125" t="s">
        <v>497</v>
      </c>
    </row>
    <row r="126" spans="1:7">
      <c r="A126" t="s">
        <v>755</v>
      </c>
      <c r="B126">
        <v>0</v>
      </c>
      <c r="C126">
        <v>0</v>
      </c>
      <c r="D126" t="s">
        <v>830</v>
      </c>
      <c r="E126" t="s">
        <v>754</v>
      </c>
      <c r="F126" t="s">
        <v>504</v>
      </c>
      <c r="G126" t="s">
        <v>505</v>
      </c>
    </row>
    <row r="127" spans="1:7">
      <c r="A127" t="s">
        <v>755</v>
      </c>
      <c r="B127">
        <v>0</v>
      </c>
      <c r="C127">
        <v>0</v>
      </c>
      <c r="D127" t="s">
        <v>830</v>
      </c>
      <c r="E127" t="s">
        <v>754</v>
      </c>
      <c r="F127" t="s">
        <v>506</v>
      </c>
      <c r="G127" t="s">
        <v>507</v>
      </c>
    </row>
    <row r="128" spans="1:7">
      <c r="A128" t="s">
        <v>759</v>
      </c>
      <c r="B128">
        <v>-1467260988.2</v>
      </c>
      <c r="C128">
        <v>-1550720078.6300001</v>
      </c>
      <c r="D128" t="s">
        <v>830</v>
      </c>
      <c r="E128" t="s">
        <v>758</v>
      </c>
      <c r="F128" t="s">
        <v>540</v>
      </c>
      <c r="G128" t="s">
        <v>541</v>
      </c>
    </row>
    <row r="129" spans="1:7">
      <c r="A129" t="s">
        <v>759</v>
      </c>
      <c r="B129">
        <v>-5231581.59</v>
      </c>
      <c r="C129">
        <v>-2057435.79</v>
      </c>
      <c r="D129" t="s">
        <v>830</v>
      </c>
      <c r="E129" t="s">
        <v>758</v>
      </c>
      <c r="F129" t="s">
        <v>866</v>
      </c>
      <c r="G129" t="s">
        <v>867</v>
      </c>
    </row>
    <row r="130" spans="1:7">
      <c r="A130" t="s">
        <v>759</v>
      </c>
      <c r="B130">
        <v>-67770404.909999996</v>
      </c>
      <c r="C130">
        <v>-67770404.909999996</v>
      </c>
      <c r="D130" t="s">
        <v>830</v>
      </c>
      <c r="E130" t="s">
        <v>758</v>
      </c>
      <c r="F130" t="s">
        <v>542</v>
      </c>
      <c r="G130" t="s">
        <v>543</v>
      </c>
    </row>
    <row r="131" spans="1:7">
      <c r="A131" t="s">
        <v>21</v>
      </c>
      <c r="B131">
        <v>-7107036.4400000004</v>
      </c>
      <c r="C131">
        <v>-8438450.4800000004</v>
      </c>
      <c r="D131" t="s">
        <v>831</v>
      </c>
      <c r="E131" t="s">
        <v>766</v>
      </c>
      <c r="F131" t="s">
        <v>544</v>
      </c>
      <c r="G131" t="s">
        <v>545</v>
      </c>
    </row>
    <row r="132" spans="1:7">
      <c r="A132" t="s">
        <v>21</v>
      </c>
      <c r="B132">
        <v>-8306662.8899999997</v>
      </c>
      <c r="C132">
        <v>-8738005.0899999999</v>
      </c>
      <c r="D132" t="s">
        <v>831</v>
      </c>
      <c r="E132" t="s">
        <v>766</v>
      </c>
      <c r="F132" t="s">
        <v>546</v>
      </c>
      <c r="G132" t="s">
        <v>547</v>
      </c>
    </row>
    <row r="133" spans="1:7">
      <c r="A133" t="s">
        <v>21</v>
      </c>
      <c r="B133">
        <v>-1304523.55</v>
      </c>
      <c r="C133">
        <v>-1043360.88</v>
      </c>
      <c r="D133" t="s">
        <v>831</v>
      </c>
      <c r="E133" t="s">
        <v>766</v>
      </c>
      <c r="F133" t="s">
        <v>548</v>
      </c>
      <c r="G133" t="s">
        <v>549</v>
      </c>
    </row>
    <row r="134" spans="1:7">
      <c r="A134" t="s">
        <v>21</v>
      </c>
      <c r="B134">
        <v>-1098779.8600000001</v>
      </c>
      <c r="C134">
        <v>-1034426.09</v>
      </c>
      <c r="D134" t="s">
        <v>831</v>
      </c>
      <c r="E134" t="s">
        <v>766</v>
      </c>
      <c r="F134" t="s">
        <v>993</v>
      </c>
      <c r="G134" t="s">
        <v>994</v>
      </c>
    </row>
    <row r="135" spans="1:7">
      <c r="A135" t="s">
        <v>21</v>
      </c>
      <c r="B135">
        <v>-203.1</v>
      </c>
      <c r="C135">
        <v>-432.49</v>
      </c>
      <c r="D135" t="s">
        <v>831</v>
      </c>
      <c r="E135" t="s">
        <v>766</v>
      </c>
      <c r="F135" t="s">
        <v>550</v>
      </c>
      <c r="G135" t="s">
        <v>551</v>
      </c>
    </row>
    <row r="136" spans="1:7">
      <c r="A136" t="s">
        <v>21</v>
      </c>
      <c r="B136">
        <v>0</v>
      </c>
      <c r="C136">
        <v>-6358.33</v>
      </c>
      <c r="D136" t="s">
        <v>831</v>
      </c>
      <c r="E136" t="s">
        <v>766</v>
      </c>
      <c r="F136" t="s">
        <v>995</v>
      </c>
      <c r="G136" t="s">
        <v>996</v>
      </c>
    </row>
    <row r="137" spans="1:7">
      <c r="A137" t="s">
        <v>21</v>
      </c>
      <c r="B137">
        <v>0</v>
      </c>
      <c r="C137">
        <v>0</v>
      </c>
      <c r="D137" t="s">
        <v>831</v>
      </c>
      <c r="E137" t="s">
        <v>766</v>
      </c>
      <c r="F137" t="s">
        <v>997</v>
      </c>
      <c r="G137" t="s">
        <v>998</v>
      </c>
    </row>
    <row r="138" spans="1:7">
      <c r="A138" t="s">
        <v>21</v>
      </c>
      <c r="B138">
        <v>0</v>
      </c>
      <c r="C138">
        <v>0</v>
      </c>
      <c r="D138" t="s">
        <v>831</v>
      </c>
      <c r="E138" t="s">
        <v>766</v>
      </c>
      <c r="F138" t="s">
        <v>999</v>
      </c>
      <c r="G138" t="s">
        <v>1000</v>
      </c>
    </row>
    <row r="139" spans="1:7">
      <c r="A139" t="s">
        <v>21</v>
      </c>
      <c r="B139">
        <v>0</v>
      </c>
      <c r="C139">
        <v>0</v>
      </c>
      <c r="D139" t="s">
        <v>831</v>
      </c>
      <c r="E139" t="s">
        <v>766</v>
      </c>
      <c r="F139" t="s">
        <v>1001</v>
      </c>
      <c r="G139" t="s">
        <v>1002</v>
      </c>
    </row>
    <row r="140" spans="1:7">
      <c r="A140" t="s">
        <v>21</v>
      </c>
      <c r="B140">
        <v>0</v>
      </c>
      <c r="C140">
        <v>0</v>
      </c>
      <c r="D140" t="s">
        <v>831</v>
      </c>
      <c r="E140" t="s">
        <v>766</v>
      </c>
      <c r="F140" t="s">
        <v>1003</v>
      </c>
      <c r="G140" t="s">
        <v>1004</v>
      </c>
    </row>
    <row r="141" spans="1:7">
      <c r="A141" t="s">
        <v>21</v>
      </c>
      <c r="B141">
        <v>-63522.15</v>
      </c>
      <c r="C141">
        <v>-42268.91</v>
      </c>
      <c r="D141" t="s">
        <v>831</v>
      </c>
      <c r="E141" t="s">
        <v>766</v>
      </c>
      <c r="F141" t="s">
        <v>881</v>
      </c>
      <c r="G141" t="s">
        <v>882</v>
      </c>
    </row>
    <row r="142" spans="1:7">
      <c r="A142" t="s">
        <v>21</v>
      </c>
      <c r="B142">
        <v>0</v>
      </c>
      <c r="C142">
        <v>0</v>
      </c>
      <c r="D142" t="s">
        <v>831</v>
      </c>
      <c r="E142" t="s">
        <v>766</v>
      </c>
      <c r="F142" t="s">
        <v>1005</v>
      </c>
      <c r="G142" t="s">
        <v>1006</v>
      </c>
    </row>
    <row r="143" spans="1:7">
      <c r="A143" t="s">
        <v>18</v>
      </c>
      <c r="B143">
        <v>-1065057.1499999999</v>
      </c>
      <c r="C143">
        <v>-1170931.58</v>
      </c>
      <c r="D143" t="s">
        <v>831</v>
      </c>
      <c r="E143" t="s">
        <v>774</v>
      </c>
      <c r="F143" t="s">
        <v>552</v>
      </c>
      <c r="G143" t="s">
        <v>0</v>
      </c>
    </row>
    <row r="144" spans="1:7">
      <c r="A144" t="s">
        <v>23</v>
      </c>
      <c r="B144">
        <v>-158539.20000000001</v>
      </c>
      <c r="C144">
        <v>0</v>
      </c>
      <c r="D144" t="s">
        <v>831</v>
      </c>
      <c r="E144" t="s">
        <v>832</v>
      </c>
      <c r="F144" t="s">
        <v>553</v>
      </c>
      <c r="G144" t="s">
        <v>554</v>
      </c>
    </row>
    <row r="145" spans="1:7">
      <c r="A145" t="s">
        <v>23</v>
      </c>
      <c r="B145">
        <v>-203759.91</v>
      </c>
      <c r="C145">
        <v>-95263.53</v>
      </c>
      <c r="D145" t="s">
        <v>831</v>
      </c>
      <c r="E145" t="s">
        <v>832</v>
      </c>
      <c r="F145" t="s">
        <v>555</v>
      </c>
      <c r="G145" t="s">
        <v>556</v>
      </c>
    </row>
    <row r="146" spans="1:7">
      <c r="A146" t="s">
        <v>23</v>
      </c>
      <c r="B146">
        <v>0</v>
      </c>
      <c r="C146">
        <v>0</v>
      </c>
      <c r="D146" t="s">
        <v>831</v>
      </c>
      <c r="E146" t="s">
        <v>832</v>
      </c>
      <c r="F146" t="s">
        <v>557</v>
      </c>
      <c r="G146" t="s">
        <v>558</v>
      </c>
    </row>
    <row r="147" spans="1:7">
      <c r="A147" t="s">
        <v>23</v>
      </c>
      <c r="B147">
        <v>-32892.5</v>
      </c>
      <c r="C147">
        <v>-630</v>
      </c>
      <c r="D147" t="s">
        <v>831</v>
      </c>
      <c r="E147" t="s">
        <v>832</v>
      </c>
      <c r="F147" t="s">
        <v>559</v>
      </c>
      <c r="G147" t="s">
        <v>560</v>
      </c>
    </row>
    <row r="148" spans="1:7">
      <c r="A148" t="s">
        <v>23</v>
      </c>
      <c r="B148">
        <v>0</v>
      </c>
      <c r="C148">
        <v>-482498.62</v>
      </c>
      <c r="D148" t="s">
        <v>831</v>
      </c>
      <c r="E148" t="s">
        <v>832</v>
      </c>
      <c r="F148" t="s">
        <v>561</v>
      </c>
      <c r="G148" t="s">
        <v>562</v>
      </c>
    </row>
    <row r="149" spans="1:7">
      <c r="A149" t="s">
        <v>23</v>
      </c>
      <c r="B149">
        <v>0</v>
      </c>
      <c r="C149">
        <v>-6153391.25</v>
      </c>
      <c r="D149" t="s">
        <v>831</v>
      </c>
      <c r="E149" t="s">
        <v>832</v>
      </c>
      <c r="F149" t="s">
        <v>563</v>
      </c>
      <c r="G149" t="s">
        <v>564</v>
      </c>
    </row>
    <row r="150" spans="1:7">
      <c r="A150" t="s">
        <v>23</v>
      </c>
      <c r="B150">
        <v>0</v>
      </c>
      <c r="C150">
        <v>-228275.7</v>
      </c>
      <c r="D150" t="s">
        <v>831</v>
      </c>
      <c r="E150" t="s">
        <v>832</v>
      </c>
      <c r="F150" t="s">
        <v>565</v>
      </c>
      <c r="G150" t="s">
        <v>566</v>
      </c>
    </row>
    <row r="151" spans="1:7">
      <c r="A151" t="s">
        <v>23</v>
      </c>
      <c r="B151">
        <v>0</v>
      </c>
      <c r="C151">
        <v>-6347459.8200000003</v>
      </c>
      <c r="D151" t="s">
        <v>831</v>
      </c>
      <c r="E151" t="s">
        <v>832</v>
      </c>
      <c r="F151" t="s">
        <v>567</v>
      </c>
      <c r="G151" t="s">
        <v>568</v>
      </c>
    </row>
    <row r="152" spans="1:7">
      <c r="A152" t="s">
        <v>23</v>
      </c>
      <c r="B152">
        <v>-167541.5</v>
      </c>
      <c r="C152">
        <v>-212220</v>
      </c>
      <c r="D152" t="s">
        <v>831</v>
      </c>
      <c r="E152" t="s">
        <v>832</v>
      </c>
      <c r="F152" t="s">
        <v>1007</v>
      </c>
      <c r="G152" t="s">
        <v>1008</v>
      </c>
    </row>
    <row r="153" spans="1:7">
      <c r="A153" t="s">
        <v>23</v>
      </c>
      <c r="B153">
        <v>9452</v>
      </c>
      <c r="C153">
        <v>297228.07</v>
      </c>
      <c r="D153" t="s">
        <v>831</v>
      </c>
      <c r="E153" t="s">
        <v>832</v>
      </c>
      <c r="F153" t="s">
        <v>579</v>
      </c>
      <c r="G153" t="s">
        <v>580</v>
      </c>
    </row>
    <row r="154" spans="1:7">
      <c r="A154" t="s">
        <v>23</v>
      </c>
      <c r="B154">
        <v>88000.3</v>
      </c>
      <c r="C154">
        <v>42754.5</v>
      </c>
      <c r="D154" t="s">
        <v>831</v>
      </c>
      <c r="E154" t="s">
        <v>832</v>
      </c>
      <c r="F154" t="s">
        <v>581</v>
      </c>
      <c r="G154" t="s">
        <v>582</v>
      </c>
    </row>
    <row r="155" spans="1:7">
      <c r="A155" t="s">
        <v>23</v>
      </c>
      <c r="B155">
        <v>25365.1</v>
      </c>
      <c r="C155">
        <v>2118</v>
      </c>
      <c r="D155" t="s">
        <v>831</v>
      </c>
      <c r="E155" t="s">
        <v>832</v>
      </c>
      <c r="F155" t="s">
        <v>583</v>
      </c>
      <c r="G155" t="s">
        <v>584</v>
      </c>
    </row>
    <row r="156" spans="1:7">
      <c r="A156" t="s">
        <v>23</v>
      </c>
      <c r="B156">
        <v>296640</v>
      </c>
      <c r="C156">
        <v>131547.28</v>
      </c>
      <c r="D156" t="s">
        <v>831</v>
      </c>
      <c r="E156" t="s">
        <v>832</v>
      </c>
      <c r="F156" t="s">
        <v>585</v>
      </c>
      <c r="G156" t="s">
        <v>586</v>
      </c>
    </row>
    <row r="157" spans="1:7">
      <c r="A157" t="s">
        <v>23</v>
      </c>
      <c r="B157">
        <v>2989681.36</v>
      </c>
      <c r="C157">
        <v>657050.74</v>
      </c>
      <c r="D157" t="s">
        <v>831</v>
      </c>
      <c r="E157" t="s">
        <v>832</v>
      </c>
      <c r="F157" t="s">
        <v>587</v>
      </c>
      <c r="G157" t="s">
        <v>588</v>
      </c>
    </row>
    <row r="158" spans="1:7">
      <c r="A158" t="s">
        <v>23</v>
      </c>
      <c r="B158">
        <v>9216455.1699999999</v>
      </c>
      <c r="C158">
        <v>0</v>
      </c>
      <c r="D158" t="s">
        <v>831</v>
      </c>
      <c r="E158" t="s">
        <v>832</v>
      </c>
      <c r="F158" t="s">
        <v>589</v>
      </c>
      <c r="G158" t="s">
        <v>590</v>
      </c>
    </row>
    <row r="159" spans="1:7">
      <c r="A159" t="s">
        <v>23</v>
      </c>
      <c r="B159">
        <v>509619.1</v>
      </c>
      <c r="C159">
        <v>239416.5</v>
      </c>
      <c r="D159" t="s">
        <v>831</v>
      </c>
      <c r="E159" t="s">
        <v>832</v>
      </c>
      <c r="F159" t="s">
        <v>591</v>
      </c>
      <c r="G159" t="s">
        <v>592</v>
      </c>
    </row>
    <row r="160" spans="1:7">
      <c r="A160" t="s">
        <v>23</v>
      </c>
      <c r="B160">
        <v>1885679.77</v>
      </c>
      <c r="C160">
        <v>0</v>
      </c>
      <c r="D160" t="s">
        <v>831</v>
      </c>
      <c r="E160" t="s">
        <v>832</v>
      </c>
      <c r="F160" t="s">
        <v>593</v>
      </c>
      <c r="G160" t="s">
        <v>594</v>
      </c>
    </row>
    <row r="161" spans="1:7">
      <c r="A161" t="s">
        <v>23</v>
      </c>
      <c r="B161">
        <v>1449276.77</v>
      </c>
      <c r="C161">
        <v>2137592.84</v>
      </c>
      <c r="D161" t="s">
        <v>831</v>
      </c>
      <c r="E161" t="s">
        <v>832</v>
      </c>
      <c r="F161" t="s">
        <v>1009</v>
      </c>
      <c r="G161" t="s">
        <v>1010</v>
      </c>
    </row>
    <row r="162" spans="1:7">
      <c r="A162" t="s">
        <v>20</v>
      </c>
      <c r="B162">
        <v>-1149.8</v>
      </c>
      <c r="C162">
        <v>-14570.11</v>
      </c>
      <c r="D162" t="s">
        <v>831</v>
      </c>
      <c r="E162" t="s">
        <v>779</v>
      </c>
      <c r="F162" t="s">
        <v>569</v>
      </c>
      <c r="G162" t="s">
        <v>570</v>
      </c>
    </row>
    <row r="163" spans="1:7">
      <c r="A163" t="s">
        <v>20</v>
      </c>
      <c r="B163">
        <v>-300830.58</v>
      </c>
      <c r="C163">
        <v>-273517.68</v>
      </c>
      <c r="D163" t="s">
        <v>831</v>
      </c>
      <c r="E163" t="s">
        <v>779</v>
      </c>
      <c r="F163" t="s">
        <v>571</v>
      </c>
      <c r="G163" t="s">
        <v>572</v>
      </c>
    </row>
    <row r="164" spans="1:7">
      <c r="A164" t="s">
        <v>20</v>
      </c>
      <c r="B164">
        <v>0</v>
      </c>
      <c r="C164">
        <v>-139680.19</v>
      </c>
      <c r="D164" t="s">
        <v>831</v>
      </c>
      <c r="E164" t="s">
        <v>779</v>
      </c>
      <c r="F164" t="s">
        <v>573</v>
      </c>
      <c r="G164" t="s">
        <v>574</v>
      </c>
    </row>
    <row r="165" spans="1:7">
      <c r="A165" t="s">
        <v>20</v>
      </c>
      <c r="B165">
        <v>0</v>
      </c>
      <c r="C165">
        <v>-26365.61</v>
      </c>
      <c r="D165" t="s">
        <v>831</v>
      </c>
      <c r="E165" t="s">
        <v>779</v>
      </c>
      <c r="F165" t="s">
        <v>575</v>
      </c>
      <c r="G165" t="s">
        <v>576</v>
      </c>
    </row>
    <row r="166" spans="1:7">
      <c r="A166" t="s">
        <v>20</v>
      </c>
      <c r="B166">
        <v>14009.62</v>
      </c>
      <c r="C166">
        <v>4434.5</v>
      </c>
      <c r="D166" t="s">
        <v>831</v>
      </c>
      <c r="E166" t="s">
        <v>779</v>
      </c>
      <c r="F166" t="s">
        <v>595</v>
      </c>
      <c r="G166" t="s">
        <v>596</v>
      </c>
    </row>
    <row r="167" spans="1:7">
      <c r="A167" t="s">
        <v>20</v>
      </c>
      <c r="B167">
        <v>0</v>
      </c>
      <c r="C167">
        <v>0</v>
      </c>
      <c r="D167" t="s">
        <v>831</v>
      </c>
      <c r="E167" t="s">
        <v>779</v>
      </c>
      <c r="F167" t="s">
        <v>597</v>
      </c>
      <c r="G167" t="s">
        <v>598</v>
      </c>
    </row>
    <row r="168" spans="1:7">
      <c r="A168" t="s">
        <v>20</v>
      </c>
      <c r="B168">
        <v>153809.57999999999</v>
      </c>
      <c r="C168">
        <v>0</v>
      </c>
      <c r="D168" t="s">
        <v>831</v>
      </c>
      <c r="E168" t="s">
        <v>779</v>
      </c>
      <c r="F168" t="s">
        <v>599</v>
      </c>
      <c r="G168" t="s">
        <v>600</v>
      </c>
    </row>
    <row r="169" spans="1:7">
      <c r="A169" t="s">
        <v>20</v>
      </c>
      <c r="B169">
        <v>15690.88</v>
      </c>
      <c r="C169">
        <v>0</v>
      </c>
      <c r="D169" t="s">
        <v>831</v>
      </c>
      <c r="E169" t="s">
        <v>779</v>
      </c>
      <c r="F169" t="s">
        <v>601</v>
      </c>
      <c r="G169" t="s">
        <v>602</v>
      </c>
    </row>
    <row r="170" spans="1:7">
      <c r="A170" t="s">
        <v>5</v>
      </c>
      <c r="B170">
        <v>0</v>
      </c>
      <c r="C170">
        <v>-92937.55</v>
      </c>
      <c r="D170" t="s">
        <v>831</v>
      </c>
      <c r="E170" t="s">
        <v>781</v>
      </c>
      <c r="F170" t="s">
        <v>577</v>
      </c>
      <c r="G170" t="s">
        <v>578</v>
      </c>
    </row>
    <row r="171" spans="1:7">
      <c r="A171" t="s">
        <v>5</v>
      </c>
      <c r="B171">
        <v>-92433.85</v>
      </c>
      <c r="C171">
        <v>0</v>
      </c>
      <c r="D171" t="s">
        <v>831</v>
      </c>
      <c r="E171" t="s">
        <v>781</v>
      </c>
      <c r="F171" t="s">
        <v>877</v>
      </c>
      <c r="G171" t="s">
        <v>878</v>
      </c>
    </row>
    <row r="172" spans="1:7">
      <c r="A172" t="s">
        <v>5</v>
      </c>
      <c r="B172">
        <v>0</v>
      </c>
      <c r="C172">
        <v>0</v>
      </c>
      <c r="D172" t="s">
        <v>831</v>
      </c>
      <c r="E172" t="s">
        <v>781</v>
      </c>
      <c r="F172" t="s">
        <v>868</v>
      </c>
      <c r="G172" t="s">
        <v>869</v>
      </c>
    </row>
    <row r="173" spans="1:7">
      <c r="A173" t="s">
        <v>5</v>
      </c>
      <c r="B173">
        <v>275927.13</v>
      </c>
      <c r="C173">
        <v>279566.52</v>
      </c>
      <c r="D173" t="s">
        <v>831</v>
      </c>
      <c r="E173" t="s">
        <v>781</v>
      </c>
      <c r="F173" t="s">
        <v>603</v>
      </c>
      <c r="G173" t="s">
        <v>604</v>
      </c>
    </row>
    <row r="174" spans="1:7">
      <c r="A174" t="s">
        <v>5</v>
      </c>
      <c r="B174">
        <v>94350.45</v>
      </c>
      <c r="C174">
        <v>0</v>
      </c>
      <c r="D174" t="s">
        <v>831</v>
      </c>
      <c r="E174" t="s">
        <v>781</v>
      </c>
      <c r="F174" t="s">
        <v>605</v>
      </c>
      <c r="G174" t="s">
        <v>606</v>
      </c>
    </row>
    <row r="175" spans="1:7">
      <c r="A175" t="s">
        <v>5</v>
      </c>
      <c r="B175">
        <v>703792.62</v>
      </c>
      <c r="C175">
        <v>577011.44999999995</v>
      </c>
      <c r="D175" t="s">
        <v>831</v>
      </c>
      <c r="E175" t="s">
        <v>781</v>
      </c>
      <c r="F175" t="s">
        <v>870</v>
      </c>
      <c r="G175" t="s">
        <v>871</v>
      </c>
    </row>
    <row r="176" spans="1:7">
      <c r="A176" t="s">
        <v>26</v>
      </c>
      <c r="B176">
        <v>58932.44</v>
      </c>
      <c r="C176">
        <v>12414.69</v>
      </c>
      <c r="D176" t="s">
        <v>831</v>
      </c>
      <c r="E176" t="s">
        <v>789</v>
      </c>
      <c r="F176" t="s">
        <v>607</v>
      </c>
      <c r="G176" t="s">
        <v>608</v>
      </c>
    </row>
    <row r="177" spans="1:7">
      <c r="A177" t="s">
        <v>26</v>
      </c>
      <c r="B177">
        <v>2522.5500000000002</v>
      </c>
      <c r="C177">
        <v>31208.46</v>
      </c>
      <c r="D177" t="s">
        <v>831</v>
      </c>
      <c r="E177" t="s">
        <v>789</v>
      </c>
      <c r="F177" t="s">
        <v>609</v>
      </c>
      <c r="G177" t="s">
        <v>610</v>
      </c>
    </row>
    <row r="178" spans="1:7">
      <c r="A178" t="s">
        <v>792</v>
      </c>
      <c r="B178">
        <v>340.41</v>
      </c>
      <c r="C178">
        <v>888.29</v>
      </c>
      <c r="D178" t="s">
        <v>831</v>
      </c>
      <c r="E178" t="s">
        <v>791</v>
      </c>
      <c r="F178" t="s">
        <v>617</v>
      </c>
      <c r="G178" t="s">
        <v>618</v>
      </c>
    </row>
    <row r="179" spans="1:7">
      <c r="A179" t="s">
        <v>792</v>
      </c>
      <c r="B179">
        <v>544660.81000000006</v>
      </c>
      <c r="C179">
        <v>629679.93999999994</v>
      </c>
      <c r="D179" t="s">
        <v>831</v>
      </c>
      <c r="E179" t="s">
        <v>791</v>
      </c>
      <c r="F179" t="s">
        <v>619</v>
      </c>
      <c r="G179" t="s">
        <v>827</v>
      </c>
    </row>
    <row r="180" spans="1:7">
      <c r="A180" t="s">
        <v>29</v>
      </c>
      <c r="B180">
        <v>4511440.83</v>
      </c>
      <c r="C180">
        <v>4785446.22</v>
      </c>
      <c r="D180" t="s">
        <v>831</v>
      </c>
      <c r="E180" t="s">
        <v>810</v>
      </c>
      <c r="F180" t="s">
        <v>613</v>
      </c>
      <c r="G180" t="s">
        <v>614</v>
      </c>
    </row>
    <row r="181" spans="1:7">
      <c r="A181" t="s">
        <v>813</v>
      </c>
      <c r="B181">
        <v>0</v>
      </c>
      <c r="C181">
        <v>2592174.75</v>
      </c>
      <c r="D181" t="s">
        <v>831</v>
      </c>
      <c r="E181" t="s">
        <v>812</v>
      </c>
      <c r="F181" t="s">
        <v>615</v>
      </c>
      <c r="G181" t="s">
        <v>616</v>
      </c>
    </row>
    <row r="182" spans="1:7">
      <c r="A182" t="s">
        <v>27</v>
      </c>
      <c r="B182">
        <v>231431.39</v>
      </c>
      <c r="C182">
        <v>239290.2</v>
      </c>
      <c r="D182" t="s">
        <v>831</v>
      </c>
      <c r="E182" t="s">
        <v>815</v>
      </c>
      <c r="F182" t="s">
        <v>611</v>
      </c>
      <c r="G182" t="s">
        <v>612</v>
      </c>
    </row>
  </sheetData>
  <autoFilter ref="A24:G227" xr:uid="{00000000-0009-0000-0000-000008000000}"/>
  <phoneticPr fontId="0" type="noConversion"/>
  <conditionalFormatting sqref="D16">
    <cfRule type="cellIs" dxfId="1" priority="1" stopIfTrue="1" operator="notEqual">
      <formula>$C$16</formula>
    </cfRule>
  </conditionalFormatting>
  <conditionalFormatting sqref="D17:D18">
    <cfRule type="cellIs" dxfId="0" priority="2" stopIfTrue="1" operator="notEqual">
      <formula>C17</formula>
    </cfRule>
  </conditionalFormatting>
  <dataValidations count="1">
    <dataValidation type="list" allowBlank="1" showInputMessage="1" showErrorMessage="1" sqref="E2" xr:uid="{00000000-0002-0000-0800-000000000000}">
      <formula1>"Nepoužito,B,C,D,E,F,G,H,I,J,K"</formula1>
    </dataValidation>
  </dataValidations>
  <pageMargins left="0.31" right="0.28000000000000003" top="0.17" bottom="0.24" header="0.4921259845" footer="0.4921259845"/>
  <pageSetup paperSize="9" scale="88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35" r:id="rId4" name="CommandButton2">
          <controlPr defaultSize="0" autoLine="0" r:id="rId5">
            <anchor moveWithCells="1">
              <from>
                <xdr:col>5</xdr:col>
                <xdr:colOff>152400</xdr:colOff>
                <xdr:row>4</xdr:row>
                <xdr:rowOff>142875</xdr:rowOff>
              </from>
              <to>
                <xdr:col>5</xdr:col>
                <xdr:colOff>1200150</xdr:colOff>
                <xdr:row>6</xdr:row>
                <xdr:rowOff>114300</xdr:rowOff>
              </to>
            </anchor>
          </controlPr>
        </control>
      </mc:Choice>
      <mc:Fallback>
        <control shapeId="1235" r:id="rId4" name="CommandButton2"/>
      </mc:Fallback>
    </mc:AlternateContent>
    <mc:AlternateContent xmlns:mc="http://schemas.openxmlformats.org/markup-compatibility/2006">
      <mc:Choice Requires="x14">
        <control shapeId="1027" r:id="rId6" name="CommandButton1">
          <controlPr defaultSize="0" autoLine="0" r:id="rId7">
            <anchor moveWithCells="1">
              <from>
                <xdr:col>3</xdr:col>
                <xdr:colOff>885825</xdr:colOff>
                <xdr:row>4</xdr:row>
                <xdr:rowOff>161925</xdr:rowOff>
              </from>
              <to>
                <xdr:col>4</xdr:col>
                <xdr:colOff>1247775</xdr:colOff>
                <xdr:row>7</xdr:row>
                <xdr:rowOff>38100</xdr:rowOff>
              </to>
            </anchor>
          </controlPr>
        </control>
      </mc:Choice>
      <mc:Fallback>
        <control shapeId="1027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153</vt:i4>
      </vt:variant>
    </vt:vector>
  </HeadingPairs>
  <TitlesOfParts>
    <vt:vector size="160" baseType="lpstr">
      <vt:lpstr>struktura_vykazu</vt:lpstr>
      <vt:lpstr>hlavicka</vt:lpstr>
      <vt:lpstr>Aktiva</vt:lpstr>
      <vt:lpstr>Pasiva</vt:lpstr>
      <vt:lpstr>Vysledovka</vt:lpstr>
      <vt:lpstr>datasheet</vt:lpstr>
      <vt:lpstr>Index</vt:lpstr>
      <vt:lpstr>bdg_code</vt:lpstr>
      <vt:lpstr>bu_code</vt:lpstr>
      <vt:lpstr>date_current</vt:lpstr>
      <vt:lpstr>date_prior</vt:lpstr>
      <vt:lpstr>datasheet!ExterníData_1</vt:lpstr>
      <vt:lpstr>datasheet!ExterníData_10</vt:lpstr>
      <vt:lpstr>datasheet!ExterníData_100</vt:lpstr>
      <vt:lpstr>datasheet!ExterníData_101</vt:lpstr>
      <vt:lpstr>datasheet!ExterníData_102</vt:lpstr>
      <vt:lpstr>datasheet!ExterníData_103</vt:lpstr>
      <vt:lpstr>datasheet!ExterníData_104</vt:lpstr>
      <vt:lpstr>datasheet!ExterníData_105</vt:lpstr>
      <vt:lpstr>datasheet!ExterníData_106</vt:lpstr>
      <vt:lpstr>datasheet!ExterníData_107</vt:lpstr>
      <vt:lpstr>datasheet!ExterníData_108</vt:lpstr>
      <vt:lpstr>datasheet!ExterníData_109</vt:lpstr>
      <vt:lpstr>datasheet!ExterníData_11</vt:lpstr>
      <vt:lpstr>datasheet!ExterníData_110</vt:lpstr>
      <vt:lpstr>datasheet!ExterníData_111</vt:lpstr>
      <vt:lpstr>datasheet!ExterníData_112</vt:lpstr>
      <vt:lpstr>datasheet!ExterníData_113</vt:lpstr>
      <vt:lpstr>datasheet!ExterníData_114</vt:lpstr>
      <vt:lpstr>datasheet!ExterníData_115</vt:lpstr>
      <vt:lpstr>datasheet!ExterníData_116</vt:lpstr>
      <vt:lpstr>datasheet!ExterníData_117</vt:lpstr>
      <vt:lpstr>datasheet!ExterníData_118</vt:lpstr>
      <vt:lpstr>datasheet!ExterníData_119</vt:lpstr>
      <vt:lpstr>datasheet!ExterníData_12</vt:lpstr>
      <vt:lpstr>datasheet!ExterníData_120</vt:lpstr>
      <vt:lpstr>datasheet!ExterníData_121</vt:lpstr>
      <vt:lpstr>datasheet!ExterníData_123</vt:lpstr>
      <vt:lpstr>datasheet!ExterníData_124</vt:lpstr>
      <vt:lpstr>datasheet!ExterníData_125</vt:lpstr>
      <vt:lpstr>datasheet!ExterníData_126</vt:lpstr>
      <vt:lpstr>datasheet!ExterníData_127</vt:lpstr>
      <vt:lpstr>datasheet!ExterníData_128</vt:lpstr>
      <vt:lpstr>datasheet!ExterníData_129</vt:lpstr>
      <vt:lpstr>datasheet!ExterníData_13</vt:lpstr>
      <vt:lpstr>datasheet!ExterníData_130</vt:lpstr>
      <vt:lpstr>datasheet!ExterníData_131</vt:lpstr>
      <vt:lpstr>datasheet!ExterníData_132</vt:lpstr>
      <vt:lpstr>datasheet!ExterníData_133</vt:lpstr>
      <vt:lpstr>datasheet!ExterníData_134</vt:lpstr>
      <vt:lpstr>datasheet!ExterníData_135</vt:lpstr>
      <vt:lpstr>datasheet!ExterníData_136</vt:lpstr>
      <vt:lpstr>datasheet!ExterníData_137</vt:lpstr>
      <vt:lpstr>datasheet!ExterníData_138</vt:lpstr>
      <vt:lpstr>datasheet!ExterníData_139</vt:lpstr>
      <vt:lpstr>datasheet!ExterníData_14</vt:lpstr>
      <vt:lpstr>datasheet!ExterníData_140</vt:lpstr>
      <vt:lpstr>datasheet!ExterníData_141</vt:lpstr>
      <vt:lpstr>datasheet!ExterníData_142</vt:lpstr>
      <vt:lpstr>datasheet!ExterníData_15</vt:lpstr>
      <vt:lpstr>datasheet!ExterníData_16</vt:lpstr>
      <vt:lpstr>datasheet!ExterníData_17</vt:lpstr>
      <vt:lpstr>datasheet!ExterníData_18</vt:lpstr>
      <vt:lpstr>datasheet!ExterníData_19</vt:lpstr>
      <vt:lpstr>datasheet!ExterníData_2</vt:lpstr>
      <vt:lpstr>datasheet!ExterníData_20</vt:lpstr>
      <vt:lpstr>datasheet!ExterníData_21</vt:lpstr>
      <vt:lpstr>datasheet!ExterníData_22</vt:lpstr>
      <vt:lpstr>datasheet!ExterníData_23</vt:lpstr>
      <vt:lpstr>datasheet!ExterníData_24</vt:lpstr>
      <vt:lpstr>datasheet!ExterníData_25</vt:lpstr>
      <vt:lpstr>datasheet!ExterníData_26</vt:lpstr>
      <vt:lpstr>datasheet!ExterníData_27</vt:lpstr>
      <vt:lpstr>datasheet!ExterníData_28</vt:lpstr>
      <vt:lpstr>datasheet!ExterníData_29</vt:lpstr>
      <vt:lpstr>datasheet!ExterníData_3</vt:lpstr>
      <vt:lpstr>datasheet!ExterníData_30</vt:lpstr>
      <vt:lpstr>datasheet!ExterníData_31</vt:lpstr>
      <vt:lpstr>datasheet!ExterníData_32</vt:lpstr>
      <vt:lpstr>datasheet!ExterníData_33</vt:lpstr>
      <vt:lpstr>datasheet!ExterníData_34</vt:lpstr>
      <vt:lpstr>datasheet!ExterníData_35</vt:lpstr>
      <vt:lpstr>datasheet!ExterníData_36</vt:lpstr>
      <vt:lpstr>datasheet!ExterníData_37</vt:lpstr>
      <vt:lpstr>datasheet!ExterníData_38</vt:lpstr>
      <vt:lpstr>datasheet!ExterníData_39</vt:lpstr>
      <vt:lpstr>datasheet!ExterníData_4</vt:lpstr>
      <vt:lpstr>datasheet!ExterníData_40</vt:lpstr>
      <vt:lpstr>datasheet!ExterníData_41</vt:lpstr>
      <vt:lpstr>datasheet!ExterníData_42</vt:lpstr>
      <vt:lpstr>datasheet!ExterníData_43</vt:lpstr>
      <vt:lpstr>datasheet!ExterníData_44</vt:lpstr>
      <vt:lpstr>datasheet!ExterníData_45</vt:lpstr>
      <vt:lpstr>datasheet!ExterníData_46</vt:lpstr>
      <vt:lpstr>datasheet!ExterníData_47</vt:lpstr>
      <vt:lpstr>datasheet!ExterníData_48</vt:lpstr>
      <vt:lpstr>datasheet!ExterníData_49</vt:lpstr>
      <vt:lpstr>datasheet!ExterníData_5</vt:lpstr>
      <vt:lpstr>datasheet!ExterníData_50</vt:lpstr>
      <vt:lpstr>datasheet!ExterníData_51</vt:lpstr>
      <vt:lpstr>datasheet!ExterníData_52</vt:lpstr>
      <vt:lpstr>datasheet!ExterníData_53</vt:lpstr>
      <vt:lpstr>datasheet!ExterníData_54</vt:lpstr>
      <vt:lpstr>datasheet!ExterníData_55</vt:lpstr>
      <vt:lpstr>datasheet!ExterníData_56</vt:lpstr>
      <vt:lpstr>datasheet!ExterníData_57</vt:lpstr>
      <vt:lpstr>datasheet!ExterníData_58</vt:lpstr>
      <vt:lpstr>datasheet!ExterníData_59</vt:lpstr>
      <vt:lpstr>datasheet!ExterníData_6</vt:lpstr>
      <vt:lpstr>datasheet!ExterníData_60</vt:lpstr>
      <vt:lpstr>datasheet!ExterníData_61</vt:lpstr>
      <vt:lpstr>datasheet!ExterníData_62</vt:lpstr>
      <vt:lpstr>datasheet!ExterníData_63</vt:lpstr>
      <vt:lpstr>datasheet!ExterníData_64</vt:lpstr>
      <vt:lpstr>datasheet!ExterníData_65</vt:lpstr>
      <vt:lpstr>datasheet!ExterníData_66</vt:lpstr>
      <vt:lpstr>datasheet!ExterníData_67</vt:lpstr>
      <vt:lpstr>datasheet!ExterníData_68</vt:lpstr>
      <vt:lpstr>datasheet!ExterníData_69</vt:lpstr>
      <vt:lpstr>datasheet!ExterníData_7</vt:lpstr>
      <vt:lpstr>datasheet!ExterníData_70</vt:lpstr>
      <vt:lpstr>datasheet!ExterníData_71</vt:lpstr>
      <vt:lpstr>datasheet!ExterníData_72</vt:lpstr>
      <vt:lpstr>datasheet!ExterníData_73</vt:lpstr>
      <vt:lpstr>datasheet!ExterníData_74</vt:lpstr>
      <vt:lpstr>datasheet!ExterníData_75</vt:lpstr>
      <vt:lpstr>datasheet!ExterníData_76</vt:lpstr>
      <vt:lpstr>datasheet!ExterníData_77</vt:lpstr>
      <vt:lpstr>datasheet!ExterníData_78</vt:lpstr>
      <vt:lpstr>datasheet!ExterníData_79</vt:lpstr>
      <vt:lpstr>datasheet!ExterníData_8</vt:lpstr>
      <vt:lpstr>datasheet!ExterníData_80</vt:lpstr>
      <vt:lpstr>datasheet!ExterníData_81</vt:lpstr>
      <vt:lpstr>datasheet!ExterníData_82</vt:lpstr>
      <vt:lpstr>datasheet!ExterníData_83</vt:lpstr>
      <vt:lpstr>datasheet!ExterníData_84</vt:lpstr>
      <vt:lpstr>datasheet!ExterníData_85</vt:lpstr>
      <vt:lpstr>datasheet!ExterníData_86</vt:lpstr>
      <vt:lpstr>datasheet!ExterníData_87</vt:lpstr>
      <vt:lpstr>datasheet!ExterníData_88</vt:lpstr>
      <vt:lpstr>datasheet!ExterníData_89</vt:lpstr>
      <vt:lpstr>datasheet!ExterníData_9</vt:lpstr>
      <vt:lpstr>datasheet!ExterníData_90</vt:lpstr>
      <vt:lpstr>datasheet!ExterníData_91</vt:lpstr>
      <vt:lpstr>datasheet!ExterníData_92</vt:lpstr>
      <vt:lpstr>datasheet!ExterníData_93</vt:lpstr>
      <vt:lpstr>datasheet!ExterníData_94</vt:lpstr>
      <vt:lpstr>datasheet!ExterníData_95</vt:lpstr>
      <vt:lpstr>datasheet!ExterníData_96</vt:lpstr>
      <vt:lpstr>datasheet!ExterníData_97</vt:lpstr>
      <vt:lpstr>datasheet!ExterníData_98</vt:lpstr>
      <vt:lpstr>datasheet!ExterníData_99</vt:lpstr>
      <vt:lpstr>lang_code</vt:lpstr>
      <vt:lpstr>ldg_code</vt:lpstr>
      <vt:lpstr>Aktiva!Oblast_tisku</vt:lpstr>
      <vt:lpstr>hlavicka!Oblast_tisku</vt:lpstr>
      <vt:lpstr>Pasiva!Oblast_tisku</vt:lpstr>
      <vt:lpstr>Vysledovka!Oblast_tisku</vt:lpstr>
      <vt:lpstr>period_current</vt:lpstr>
      <vt:lpstr>period_prior</vt:lpstr>
    </vt:vector>
  </TitlesOfParts>
  <Company>Winterthur Pension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Axa</dc:creator>
  <cp:lastModifiedBy>Hubena Lucie</cp:lastModifiedBy>
  <cp:lastPrinted>2015-10-22T11:07:41Z</cp:lastPrinted>
  <dcterms:created xsi:type="dcterms:W3CDTF">2003-07-29T07:40:10Z</dcterms:created>
  <dcterms:modified xsi:type="dcterms:W3CDTF">2020-03-27T08:57:23Z</dcterms:modified>
</cp:coreProperties>
</file>