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EEE634A9-3F5E-4DF8-AC25-3EEFFFA5B553}" xr6:coauthVersionLast="47" xr6:coauthVersionMax="47" xr10:uidLastSave="{00000000-0000-0000-0000-000000000000}"/>
  <bookViews>
    <workbookView xWindow="-120" yWindow="-120" windowWidth="29040" windowHeight="1599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B5" i="21"/>
  <c r="F5" i="21" s="1"/>
  <c r="F4" i="21"/>
  <c r="B4" i="21"/>
  <c r="F3" i="21"/>
  <c r="B3" i="21"/>
  <c r="D12" i="55"/>
  <c r="C12" i="55"/>
  <c r="E11" i="55"/>
  <c r="B11" i="55"/>
  <c r="E10" i="55"/>
  <c r="B10" i="55"/>
  <c r="E9" i="55"/>
  <c r="E12" i="55" s="1"/>
  <c r="B9" i="55"/>
  <c r="E7" i="55"/>
  <c r="B7" i="55"/>
  <c r="B12" i="55" s="1"/>
  <c r="E6" i="55"/>
  <c r="B6" i="55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B12" i="14" s="1"/>
  <c r="F6" i="14"/>
  <c r="B6" i="14"/>
  <c r="F5" i="14"/>
  <c r="F12" i="14" s="1"/>
  <c r="B5" i="14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5" i="11"/>
  <c r="F11" i="11"/>
  <c r="F19" i="11" s="1"/>
  <c r="F7" i="11"/>
  <c r="J36" i="9"/>
  <c r="I36" i="9"/>
  <c r="J34" i="9"/>
  <c r="J33" i="9"/>
  <c r="J32" i="9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J26" i="9" s="1"/>
  <c r="J30" i="9" s="1"/>
  <c r="B26" i="9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H51" i="7"/>
  <c r="E51" i="7"/>
  <c r="C51" i="7"/>
  <c r="I50" i="7"/>
  <c r="F50" i="7"/>
  <c r="I48" i="7"/>
  <c r="H48" i="7"/>
  <c r="J46" i="7"/>
  <c r="J45" i="7"/>
  <c r="J44" i="7"/>
  <c r="J48" i="7" s="1"/>
  <c r="H44" i="7"/>
  <c r="G42" i="7"/>
  <c r="F42" i="7"/>
  <c r="E42" i="7"/>
  <c r="D42" i="7"/>
  <c r="C42" i="7"/>
  <c r="J40" i="7"/>
  <c r="J39" i="7"/>
  <c r="G38" i="7"/>
  <c r="G50" i="7" s="1"/>
  <c r="F38" i="7"/>
  <c r="E38" i="7"/>
  <c r="D38" i="7"/>
  <c r="D50" i="7" s="1"/>
  <c r="C38" i="7"/>
  <c r="J38" i="7" s="1"/>
  <c r="J42" i="7" s="1"/>
  <c r="I36" i="7"/>
  <c r="I51" i="7" s="1"/>
  <c r="H36" i="7"/>
  <c r="G36" i="7"/>
  <c r="G51" i="7" s="1"/>
  <c r="F36" i="7"/>
  <c r="F51" i="7" s="1"/>
  <c r="E36" i="7"/>
  <c r="D36" i="7"/>
  <c r="D51" i="7" s="1"/>
  <c r="C36" i="7"/>
  <c r="B36" i="7"/>
  <c r="B51" i="7" s="1"/>
  <c r="J35" i="7"/>
  <c r="J34" i="7"/>
  <c r="J33" i="7"/>
  <c r="I32" i="7"/>
  <c r="H32" i="7"/>
  <c r="H50" i="7" s="1"/>
  <c r="G32" i="7"/>
  <c r="F32" i="7"/>
  <c r="E32" i="7"/>
  <c r="E50" i="7" s="1"/>
  <c r="D32" i="7"/>
  <c r="C32" i="7"/>
  <c r="C50" i="7" s="1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9" i="5" s="1"/>
  <c r="I45" i="5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I33" i="5" s="1"/>
  <c r="D33" i="5"/>
  <c r="C33" i="5"/>
  <c r="B33" i="5"/>
  <c r="H22" i="5"/>
  <c r="G22" i="5"/>
  <c r="I20" i="5"/>
  <c r="I19" i="5"/>
  <c r="H18" i="5"/>
  <c r="I18" i="5" s="1"/>
  <c r="I22" i="5" s="1"/>
  <c r="G18" i="5"/>
  <c r="F16" i="5"/>
  <c r="E16" i="5"/>
  <c r="D16" i="5"/>
  <c r="C16" i="5"/>
  <c r="B16" i="5"/>
  <c r="I14" i="5"/>
  <c r="I13" i="5"/>
  <c r="F12" i="5"/>
  <c r="E12" i="5"/>
  <c r="I12" i="5" s="1"/>
  <c r="I16" i="5" s="1"/>
  <c r="D12" i="5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J10" i="7" l="1"/>
  <c r="J25" i="7" s="1"/>
  <c r="J24" i="7"/>
  <c r="J36" i="7"/>
  <c r="J51" i="7" s="1"/>
  <c r="J50" i="7"/>
  <c r="I37" i="5"/>
  <c r="I52" i="5" s="1"/>
  <c r="I51" i="5"/>
  <c r="I24" i="5"/>
  <c r="I10" i="5"/>
  <c r="I25" i="5" s="1"/>
  <c r="B50" i="7"/>
</calcChain>
</file>

<file path=xl/sharedStrings.xml><?xml version="1.0" encoding="utf-8"?>
<sst xmlns="http://schemas.openxmlformats.org/spreadsheetml/2006/main" count="2481" uniqueCount="1113">
  <si>
    <t>130</t>
  </si>
  <si>
    <t>Hodnota vlastného imania ÚJ, v ktorej má ÚJ umiestnený DFM</t>
  </si>
  <si>
    <t>125</t>
  </si>
  <si>
    <t>Tabuľka č. 3</t>
  </si>
  <si>
    <t>Tabuľka č. 2</t>
  </si>
  <si>
    <t>Iné záväzky - poistné</t>
  </si>
  <si>
    <t>Poplatky banke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</si>
  <si>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</si>
  <si>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</si>
  <si>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</si>
  <si>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</si>
  <si>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</si>
  <si>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ZP</t>
  </si>
  <si>
    <t>065</t>
  </si>
  <si>
    <t>039</t>
  </si>
  <si>
    <t>Úbytky</t>
  </si>
  <si>
    <t>Prevod do nerozdeleného zisku minulých rokov</t>
  </si>
  <si>
    <t>Dodávatelia zahraničie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</si>
  <si>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</si>
  <si>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</si>
  <si>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</si>
  <si>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</si>
  <si>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</si>
  <si>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</si>
  <si>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</si>
  <si>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</si>
  <si>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</si>
  <si>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Tatrabanka</t>
  </si>
  <si>
    <t>Opravná pol. ku krátkodob.fin.majetku</t>
  </si>
  <si>
    <t>Odložená daňová pohľadávka (481A)</t>
  </si>
  <si>
    <t>546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</si>
  <si>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</si>
  <si>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</si>
  <si>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</si>
  <si>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</si>
  <si>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</si>
  <si>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</si>
  <si>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</si>
  <si>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</si>
  <si>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</si>
  <si>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479200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</si>
  <si>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</si>
  <si>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</si>
  <si>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</si>
  <si>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</si>
  <si>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</si>
  <si>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</si>
  <si>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</si>
  <si>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</si>
  <si>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</si>
  <si>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</si>
  <si>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331100</t>
  </si>
  <si>
    <t>Krátkodobý finančný majetok spolu</t>
  </si>
  <si>
    <t>Suma zadržanej platby</t>
  </si>
  <si>
    <t>Ostatné dlhodobé CP a podiely</t>
  </si>
  <si>
    <t>518110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</si>
  <si>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</si>
  <si>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</si>
  <si>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</si>
  <si>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</si>
  <si>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</si>
  <si>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</si>
  <si>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</si>
  <si>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</si>
  <si>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Tržby z predaja služieb-ost.</t>
  </si>
  <si>
    <t>Tvorba a zúčtovanie opr.položiek k pohľ.</t>
  </si>
  <si>
    <t>Náklady na zákazkovú výstavbu nehnuteľnosti určenej na predaj</t>
  </si>
  <si>
    <t>N.1.</t>
  </si>
  <si>
    <t>Pohľadávka voči Lib Broker postúpená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</si>
  <si>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</si>
  <si>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</si>
  <si>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</si>
  <si>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</si>
  <si>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</si>
  <si>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</si>
  <si>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</si>
  <si>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</si>
  <si>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</si>
  <si>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</si>
  <si>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</si>
  <si>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</si>
  <si>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</si>
  <si>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</si>
  <si>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</si>
  <si>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</si>
  <si>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</si>
  <si>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</si>
  <si>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</si>
  <si>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</si>
  <si>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</si>
  <si>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</si>
  <si>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</si>
  <si>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</si>
  <si>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648200</t>
  </si>
  <si>
    <t>548900</t>
  </si>
  <si>
    <t>DFM – dlhodobý finančný majetok</t>
  </si>
  <si>
    <t>Opravná pol. krátkodob. fin.majetku</t>
  </si>
  <si>
    <t>702000</t>
  </si>
  <si>
    <t>Tvorba OP</t>
  </si>
  <si>
    <t>Dlhodobý nehmotný majetok</t>
  </si>
  <si>
    <t>378100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</si>
  <si>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</si>
  <si>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</si>
  <si>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</si>
  <si>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</si>
  <si>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</si>
  <si>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</si>
  <si>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</si>
  <si>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</si>
  <si>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</si>
  <si>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</si>
  <si>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</si>
  <si>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</si>
  <si>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</si>
  <si>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</si>
  <si>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</si>
  <si>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</si>
  <si>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</si>
  <si>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</si>
  <si>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429119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</si>
  <si>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</si>
  <si>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</si>
  <si>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</si>
  <si>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</si>
  <si>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</si>
  <si>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</si>
  <si>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</si>
  <si>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648100</t>
  </si>
  <si>
    <t>24. Informácie k časti G. písm. c) a d) prílohy č. 3 o záväzkoch</t>
  </si>
  <si>
    <t>Odberatelia tuzemsko</t>
  </si>
  <si>
    <t>379</t>
  </si>
  <si>
    <t>Názov položky</t>
  </si>
  <si>
    <t>Nerozdelený zisk min,rok DO 2010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</si>
  <si>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</si>
  <si>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</si>
  <si>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</si>
  <si>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</si>
  <si>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</si>
  <si>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</si>
  <si>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</si>
  <si>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</si>
  <si>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</si>
  <si>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</si>
  <si>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</si>
  <si>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Ostatne NEdaňové nakl. na hospod.činnosť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</si>
  <si>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</si>
  <si>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</si>
  <si>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</si>
  <si>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</si>
  <si>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</si>
  <si>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</si>
  <si>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</si>
  <si>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</si>
  <si>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</si>
  <si>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</si>
  <si>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</si>
  <si>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</si>
  <si>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</si>
  <si>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</si>
  <si>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</si>
  <si>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</si>
  <si>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</si>
  <si>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</si>
  <si>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</si>
  <si>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</si>
  <si>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</si>
  <si>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</si>
  <si>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</si>
  <si>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</si>
  <si>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</si>
  <si>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</si>
  <si>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</si>
  <si>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</si>
  <si>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</si>
  <si>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</si>
  <si>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</si>
  <si>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</si>
  <si>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</si>
  <si>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</si>
  <si>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</si>
  <si>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</si>
  <si>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</si>
  <si>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602</t>
  </si>
  <si>
    <t>Výnosy z kratkodobého finančného majetku súčet (r.36 až r.38)</t>
  </si>
  <si>
    <t>Druh obchodu</t>
  </si>
  <si>
    <t>Dlhové CP na obchodovanie</t>
  </si>
  <si>
    <t>Spotreba mat.-samolepky,fólie</t>
  </si>
  <si>
    <t>2</t>
  </si>
  <si>
    <t>49</t>
  </si>
  <si>
    <t>Dlhodobé pôžičky spolu</t>
  </si>
  <si>
    <t>Ostatné dane a poplatky</t>
  </si>
  <si>
    <t>365</t>
  </si>
  <si>
    <t>062</t>
  </si>
  <si>
    <t>Telefón, internet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</si>
  <si>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</si>
  <si>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</si>
  <si>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</si>
  <si>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</si>
  <si>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479000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</si>
  <si>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</si>
  <si>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</si>
  <si>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</si>
  <si>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</si>
  <si>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</si>
  <si>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</si>
  <si>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</si>
  <si>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</si>
  <si>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</si>
  <si>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</si>
  <si>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</si>
  <si>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</si>
  <si>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</si>
  <si>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</si>
  <si>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</si>
  <si>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</si>
  <si>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</si>
  <si>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</si>
  <si>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</si>
  <si>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568100</t>
  </si>
  <si>
    <t>Odpisy o opravné položky dlhodobému NM a dlhodobému HM (r.22 + r.23)</t>
  </si>
  <si>
    <t>P A S Í V A</t>
  </si>
  <si>
    <t>Priemerný prepočítaný počet zamestnancov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</si>
  <si>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</si>
  <si>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</si>
  <si>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</si>
  <si>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</si>
  <si>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</si>
  <si>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</si>
  <si>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</si>
  <si>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</si>
  <si>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</si>
  <si>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</si>
  <si>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</si>
  <si>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</si>
  <si>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</si>
  <si>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</si>
  <si>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</si>
  <si>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</si>
  <si>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</si>
  <si>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</si>
  <si>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429118</t>
  </si>
  <si>
    <t>Vstup tuzemsko 19%</t>
  </si>
  <si>
    <t>Pokladňa</t>
  </si>
  <si>
    <t>Dlhodobý finančný majetok, na ktorý je zriadené záložné právo</t>
  </si>
  <si>
    <t>viac ako päť rokov</t>
  </si>
  <si>
    <t>501100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</si>
  <si>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</si>
  <si>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</si>
  <si>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</si>
  <si>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</si>
  <si>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</si>
  <si>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</si>
  <si>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</si>
  <si>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</si>
  <si>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</si>
  <si>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</si>
  <si>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</si>
  <si>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</si>
  <si>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</si>
  <si>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</si>
  <si>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</si>
  <si>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</si>
  <si>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Ost. výn. z hosp. čin.- dot.  MH</t>
  </si>
  <si>
    <t>137</t>
  </si>
  <si>
    <t>Oprávky</t>
  </si>
  <si>
    <t>101</t>
  </si>
  <si>
    <t>527000</t>
  </si>
  <si>
    <t>221200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</si>
  <si>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</si>
  <si>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</si>
  <si>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</si>
  <si>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</si>
  <si>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343924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</si>
  <si>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</si>
  <si>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</si>
  <si>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</si>
  <si>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</si>
  <si>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</si>
  <si>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</si>
  <si>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</si>
  <si>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</si>
  <si>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</si>
  <si>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Spotreba mat.-pracovne odevy</t>
  </si>
  <si>
    <t>030</t>
  </si>
  <si>
    <t>701000</t>
  </si>
  <si>
    <t>Pôžičky ÚJ 
v kons. celku</t>
  </si>
  <si>
    <t>Finančný výnos</t>
  </si>
  <si>
    <t>Dlhodobý finančný majetok súčet (r. 022 až 032)</t>
  </si>
  <si>
    <t>Vstup tuzemsko 10%</t>
  </si>
  <si>
    <t>546000</t>
  </si>
  <si>
    <t>Výdavky budúcich období krátkodobé ( 383A )</t>
  </si>
  <si>
    <t>Základné imanie ( 411 alebo +/-491 )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</si>
  <si>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</si>
  <si>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</si>
  <si>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</si>
  <si>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</si>
  <si>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</si>
  <si>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</si>
  <si>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</si>
  <si>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Ostatné dlhodobé záväzky E. Stroblová</t>
  </si>
  <si>
    <t>Účtovná hodnota</t>
  </si>
  <si>
    <t>Príjmy budúcich období krátkodobé ( 385A )</t>
  </si>
  <si>
    <t>33</t>
  </si>
  <si>
    <t>Zaokrúhlené
(sledované)</t>
  </si>
  <si>
    <t>547</t>
  </si>
  <si>
    <t>V.</t>
  </si>
  <si>
    <t>C.</t>
  </si>
  <si>
    <t>K.</t>
  </si>
  <si>
    <t>056</t>
  </si>
  <si>
    <t>Ine zavazky   - HK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</si>
  <si>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</si>
  <si>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</si>
  <si>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</si>
  <si>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</si>
  <si>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</si>
  <si>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</si>
  <si>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</si>
  <si>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</si>
  <si>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Krátkodobé záväzky spolu</t>
  </si>
  <si>
    <t>Ostatné pohľadávky</t>
  </si>
  <si>
    <t>343810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</si>
  <si>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</si>
  <si>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</si>
  <si>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</si>
  <si>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</si>
  <si>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</si>
  <si>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</si>
  <si>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</si>
  <si>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</si>
  <si>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</si>
  <si>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</si>
  <si>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032</t>
  </si>
  <si>
    <t>054</t>
  </si>
  <si>
    <t>710</t>
  </si>
  <si>
    <t>Daňové pohľadávky a dotácie</t>
  </si>
  <si>
    <t>Citroen C1 BL753KG</t>
  </si>
  <si>
    <t>Krátkodobé pohľadávky spolu</t>
  </si>
  <si>
    <t>10</t>
  </si>
  <si>
    <t>Bankové účty - SF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</si>
  <si>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</si>
  <si>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</si>
  <si>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</si>
  <si>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</si>
  <si>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</si>
  <si>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</si>
  <si>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</si>
  <si>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</si>
  <si>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</si>
  <si>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548000</t>
  </si>
  <si>
    <t>479100</t>
  </si>
  <si>
    <t>Odpis pohľadávky</t>
  </si>
  <si>
    <t>501400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</si>
  <si>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</si>
  <si>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</si>
  <si>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</si>
  <si>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</si>
  <si>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</si>
  <si>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</si>
  <si>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</si>
  <si>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</si>
  <si>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</si>
  <si>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</si>
  <si>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</si>
  <si>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</si>
  <si>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</si>
  <si>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</si>
  <si>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</si>
  <si>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</si>
  <si>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</si>
  <si>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568200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</si>
  <si>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</si>
  <si>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</si>
  <si>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</si>
  <si>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</si>
  <si>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</si>
  <si>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</si>
  <si>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</si>
  <si>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</si>
  <si>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</si>
  <si>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</si>
  <si>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</si>
  <si>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524100</t>
  </si>
  <si>
    <t>Stav v minulom
účtovnom období</t>
  </si>
  <si>
    <t>Zákonné sociálne zabezpečenie</t>
  </si>
  <si>
    <t>13</t>
  </si>
  <si>
    <t>Účet</t>
  </si>
  <si>
    <t>088</t>
  </si>
  <si>
    <t>Oprávky k Citroen C1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</si>
  <si>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</si>
  <si>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</si>
  <si>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</si>
  <si>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</si>
  <si>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</si>
  <si>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</si>
  <si>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</si>
  <si>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</si>
  <si>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</si>
  <si>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</si>
  <si>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</si>
  <si>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</si>
  <si>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</si>
  <si>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</si>
  <si>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</si>
  <si>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082300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</si>
  <si>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</si>
  <si>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</si>
  <si>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</si>
  <si>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</si>
  <si>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</si>
  <si>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379300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</si>
  <si>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</si>
  <si>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</si>
  <si>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</si>
  <si>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</si>
  <si>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</si>
  <si>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</si>
  <si>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</si>
  <si>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</si>
  <si>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</si>
  <si>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</si>
  <si>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</si>
  <si>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</si>
  <si>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</si>
  <si>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</si>
  <si>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</si>
  <si>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</si>
  <si>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</si>
  <si>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</si>
  <si>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</si>
  <si>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</si>
  <si>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</si>
  <si>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</si>
  <si>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</si>
  <si>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</si>
  <si>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</si>
  <si>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</si>
  <si>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</si>
  <si>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249</t>
  </si>
  <si>
    <t>Prevod podielov na výsledku hospodárenia spoločníkom (+/-) (596)</t>
  </si>
  <si>
    <t>068</t>
  </si>
  <si>
    <t>121</t>
  </si>
  <si>
    <t>Presuny</t>
  </si>
  <si>
    <t>Ostatné krátkodobé finančné výpomoci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</si>
  <si>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</si>
  <si>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</si>
  <si>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</si>
  <si>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</si>
  <si>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</si>
  <si>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</si>
  <si>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</si>
  <si>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</si>
  <si>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</si>
  <si>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</si>
  <si>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</si>
  <si>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</si>
  <si>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</si>
  <si>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</si>
  <si>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</si>
  <si>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531000</t>
  </si>
  <si>
    <t>Podiel ÚJ na hlasovacích právach v %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</si>
  <si>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</si>
  <si>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</si>
  <si>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</si>
  <si>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</si>
  <si>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</si>
  <si>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</si>
  <si>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</si>
  <si>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</si>
  <si>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</si>
  <si>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</si>
  <si>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</si>
  <si>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</si>
  <si>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</si>
  <si>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</si>
  <si>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</si>
  <si>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</si>
  <si>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</si>
  <si>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</si>
  <si>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</si>
  <si>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</si>
  <si>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</si>
  <si>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</si>
  <si>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</si>
  <si>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</si>
  <si>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</si>
  <si>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</si>
  <si>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</si>
  <si>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</si>
  <si>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</si>
  <si>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</si>
  <si>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</si>
  <si>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</si>
  <si>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</si>
  <si>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</si>
  <si>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</si>
  <si>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</si>
  <si>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</si>
  <si>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</si>
  <si>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</si>
  <si>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Ostatné dlhodobé záväzky  Exxon úroky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</si>
  <si>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</si>
  <si>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</si>
  <si>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</si>
  <si>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</si>
  <si>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</si>
  <si>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</si>
  <si>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</si>
  <si>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</si>
  <si>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</si>
  <si>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</si>
  <si>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</si>
  <si>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</si>
  <si>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</si>
  <si>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</si>
  <si>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</si>
  <si>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</si>
  <si>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428001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</si>
  <si>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</si>
  <si>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</si>
  <si>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</si>
  <si>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</si>
  <si>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</si>
  <si>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</si>
  <si>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</si>
  <si>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</si>
  <si>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</si>
  <si>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</si>
  <si>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</si>
  <si>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</si>
  <si>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</si>
  <si>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</si>
  <si>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</si>
  <si>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346000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</si>
  <si>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</si>
  <si>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</si>
  <si>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</si>
  <si>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</si>
  <si>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</si>
  <si>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</si>
  <si>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</si>
  <si>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</si>
  <si>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</si>
  <si>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</si>
  <si>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</si>
  <si>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</si>
  <si>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</si>
  <si>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</si>
  <si>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</si>
  <si>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</si>
  <si>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</si>
  <si>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</si>
  <si>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</si>
  <si>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</si>
  <si>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</si>
  <si>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</si>
  <si>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</si>
  <si>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</si>
  <si>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Poistné autá</t>
  </si>
  <si>
    <t>342100</t>
  </si>
  <si>
    <t>Krátkodobé rezervy r.137 +r.138</t>
  </si>
  <si>
    <t>47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</si>
  <si>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</si>
  <si>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</si>
  <si>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</si>
  <si>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</si>
  <si>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</si>
  <si>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</si>
  <si>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</si>
  <si>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</si>
  <si>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</si>
  <si>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</si>
  <si>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</si>
  <si>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Odložená daňová pohľadávka</t>
  </si>
  <si>
    <t>073</t>
  </si>
  <si>
    <t>Výrobky ( 123 ) - /194/</t>
  </si>
  <si>
    <t>Dotácie zo štátneho rozpočtu</t>
  </si>
  <si>
    <t>545000</t>
  </si>
  <si>
    <t>099</t>
  </si>
  <si>
    <t>311100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</si>
  <si>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</si>
  <si>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</si>
  <si>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</si>
  <si>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</si>
  <si>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Nerozdelený zisk  2021</t>
  </si>
  <si>
    <t>431000</t>
  </si>
  <si>
    <t>XI.</t>
  </si>
  <si>
    <t>úradom Slovenskej republiky.</t>
  </si>
  <si>
    <t>PHM Citroen 753 KG</t>
  </si>
  <si>
    <t>037</t>
  </si>
  <si>
    <t>Mesačný obrat
Dal</t>
  </si>
  <si>
    <t>345000</t>
  </si>
  <si>
    <t>Celkový obrat
Dal</t>
  </si>
  <si>
    <t>Tržby z predaja služieb</t>
  </si>
  <si>
    <t>kons. – konsolidovaný</t>
  </si>
  <si>
    <t>Ostatné dlhodobé záväzky</t>
  </si>
  <si>
    <t>428002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</si>
  <si>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</si>
  <si>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</si>
  <si>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</si>
  <si>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</si>
  <si>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</si>
  <si>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</si>
  <si>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Náklady bud.období - poistné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</si>
  <si>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</si>
  <si>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</si>
  <si>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</si>
  <si>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</si>
  <si>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</si>
  <si>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</si>
  <si>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</si>
  <si>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</si>
  <si>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</si>
  <si>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</si>
  <si>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</si>
  <si>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</si>
  <si>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345</t>
  </si>
  <si>
    <t>Spotreba materiálu,energie a ostatných neskladovateľných dodávok (501,502,503)</t>
  </si>
  <si>
    <t>Netto v minulom
účtovnom období</t>
  </si>
  <si>
    <t>Softvér</t>
  </si>
  <si>
    <t>Nerozdelený zisk minulých rokov</t>
  </si>
  <si>
    <t>472</t>
  </si>
  <si>
    <t>291000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</si>
  <si>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</si>
  <si>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</si>
  <si>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</si>
  <si>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</si>
  <si>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</si>
  <si>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</si>
  <si>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</si>
  <si>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</si>
  <si>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</si>
  <si>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</si>
  <si>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</si>
  <si>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</si>
  <si>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</si>
  <si>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</si>
  <si>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</si>
  <si>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</si>
  <si>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</si>
  <si>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</si>
  <si>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</si>
  <si>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</si>
  <si>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</si>
  <si>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</si>
  <si>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</si>
  <si>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</si>
  <si>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</si>
  <si>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</si>
  <si>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Výstup služby-daň platí príjemca 19% EÚ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</si>
  <si>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</si>
  <si>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</si>
  <si>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</si>
  <si>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</si>
  <si>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521100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</si>
  <si>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</si>
  <si>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</si>
  <si>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</si>
  <si>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</si>
  <si>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</si>
  <si>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</si>
  <si>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</si>
  <si>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Ostat.služby</t>
  </si>
  <si>
    <t>Ostatné dlhodobé záväzky - Združenie</t>
  </si>
  <si>
    <t>Začiatočný účet súvahový</t>
  </si>
  <si>
    <t>10.</t>
  </si>
  <si>
    <t>30. Informácie k časti G. písm. l) prílohy č. 3 o položkách zabezpečených derivátmi</t>
  </si>
  <si>
    <t>391000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</si>
  <si>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</si>
  <si>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</si>
  <si>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</si>
  <si>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</si>
  <si>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</si>
  <si>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</si>
  <si>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</si>
  <si>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</si>
  <si>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</si>
  <si>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</si>
  <si>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</si>
  <si>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</si>
  <si>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</si>
  <si>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</si>
  <si>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</si>
  <si>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343824</t>
  </si>
  <si>
    <t>Poč.stav k 1.1.
Má dať</t>
  </si>
  <si>
    <t>26. Informácie k časti G. písm. g) prílohy č. 3 o záväzkoch zo sociálneho fondu</t>
  </si>
  <si>
    <t>648000</t>
  </si>
  <si>
    <t>Dodávatelia</t>
  </si>
  <si>
    <t>081</t>
  </si>
  <si>
    <t>087</t>
  </si>
  <si>
    <t>X.1.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</si>
  <si>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</si>
  <si>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</si>
  <si>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</si>
  <si>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</si>
  <si>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</si>
  <si>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</si>
  <si>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</si>
  <si>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315000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</si>
  <si>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</si>
  <si>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</si>
  <si>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</si>
  <si>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</si>
  <si>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</si>
  <si>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</si>
  <si>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</si>
  <si>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</si>
  <si>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</si>
  <si>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</si>
  <si>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Nerozdelený zisk 2014  a 2019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</si>
  <si>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</si>
  <si>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</si>
  <si>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</si>
  <si>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</si>
  <si>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</si>
  <si>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</si>
  <si>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</si>
  <si>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</si>
  <si>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</si>
  <si>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</si>
  <si>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</si>
  <si>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</si>
  <si>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</si>
  <si>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501500</t>
  </si>
  <si>
    <t>261000</t>
  </si>
  <si>
    <t>Oprávky k samostat.hnut.veciam a súborom</t>
  </si>
  <si>
    <t>C.   1.</t>
  </si>
  <si>
    <t>Čistá hodnota zákazky (316A)</t>
  </si>
  <si>
    <t>A. IV.</t>
  </si>
  <si>
    <t>Bezprostredne predchádzajúce účtovné obdobie</t>
  </si>
  <si>
    <t>Mena</t>
  </si>
  <si>
    <t>518400</t>
  </si>
  <si>
    <t>Ostatné finančné náklady</t>
  </si>
  <si>
    <t>Dary</t>
  </si>
  <si>
    <t>Pohľadávky z obchodného styku</t>
  </si>
  <si>
    <t>A.VI.1.</t>
  </si>
  <si>
    <t>Tvorba OP</t>
  </si>
  <si>
    <t>SP</t>
  </si>
  <si>
    <t>428</t>
  </si>
  <si>
    <t>Tvorba 
OP</t>
  </si>
  <si>
    <t>027</t>
  </si>
  <si>
    <t>Stav  OP na konci účtovného obdobia</t>
  </si>
  <si>
    <t>107</t>
  </si>
  <si>
    <t>DPH- zúčtovanie s DÚ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</si>
  <si>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</si>
  <si>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</si>
  <si>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</si>
  <si>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</si>
  <si>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</si>
  <si>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291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</si>
  <si>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</si>
  <si>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</si>
  <si>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</si>
  <si>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</si>
  <si>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</si>
  <si>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</si>
  <si>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</si>
  <si>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</si>
  <si>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</si>
  <si>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</si>
  <si>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</si>
  <si>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</si>
  <si>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</si>
  <si>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</si>
  <si>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</si>
  <si>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</si>
  <si>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</si>
  <si>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</si>
  <si>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</si>
  <si>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</si>
  <si>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</si>
  <si>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</si>
  <si>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</si>
  <si>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</si>
  <si>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Vstup služby - daň platí príjemca EÚ 19%</t>
  </si>
  <si>
    <t>Obchodné meno a sídlo spoločnosti, v ktorej má ÚJ umiestnený DFM</t>
  </si>
  <si>
    <t>381110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</si>
  <si>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</si>
  <si>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</si>
  <si>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</si>
  <si>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</si>
  <si>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</si>
  <si>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</si>
  <si>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</si>
  <si>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</si>
  <si>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</si>
  <si>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</si>
  <si>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</si>
  <si>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</si>
  <si>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</si>
  <si>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</si>
  <si>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311000</t>
  </si>
  <si>
    <t>Spotreba mat.-drobný nákup</t>
  </si>
  <si>
    <t>Ostatné záväzky voči prepojeným ÚJ (361A,36XA,471A,47XA)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</si>
  <si>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</si>
  <si>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</si>
  <si>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</si>
  <si>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</si>
  <si>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</si>
  <si>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</si>
  <si>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</si>
  <si>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</si>
  <si>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</si>
  <si>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</si>
  <si>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</si>
  <si>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</si>
  <si>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Ost. výn. z hosp. čin.- dot.  úrad práce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</si>
  <si>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</si>
  <si>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</si>
  <si>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</si>
  <si>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</si>
  <si>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</si>
  <si>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Oceniteľné práva</t>
  </si>
  <si>
    <t>Ostatné priame dane</t>
  </si>
  <si>
    <t>E.1.</t>
  </si>
  <si>
    <t>Neuhradená strata 2020</t>
  </si>
  <si>
    <t>B.IV. 1.</t>
  </si>
  <si>
    <t>Suma prijatých preddavkov</t>
  </si>
  <si>
    <t>Ostatné služby -ostatné</t>
  </si>
  <si>
    <t>61</t>
  </si>
  <si>
    <t>licencia</t>
  </si>
  <si>
    <t>11</t>
  </si>
  <si>
    <t>Vyradenie pôžičky z účtovníctva 
v účtovnom období</t>
  </si>
  <si>
    <t>091</t>
  </si>
  <si>
    <t>126</t>
  </si>
  <si>
    <t>221100</t>
  </si>
  <si>
    <t>501320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</si>
  <si>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</si>
  <si>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</si>
  <si>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</si>
  <si>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</si>
  <si>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</si>
  <si>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</si>
  <si>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</si>
  <si>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</si>
  <si>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</si>
  <si>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</si>
  <si>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</si>
  <si>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</si>
  <si>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</si>
  <si>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</si>
  <si>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Ostatné dlhodobé záväzky R. Seidner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</si>
  <si>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</si>
  <si>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</si>
  <si>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</si>
  <si>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</si>
  <si>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</si>
  <si>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</si>
  <si>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</si>
  <si>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</si>
  <si>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</si>
  <si>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</si>
  <si>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</si>
  <si>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Emisný kurz</t>
  </si>
  <si>
    <t>39</t>
  </si>
  <si>
    <t>078</t>
  </si>
  <si>
    <t>075</t>
  </si>
  <si>
    <t>110</t>
  </si>
  <si>
    <t>249000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</si>
  <si>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</si>
  <si>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</si>
  <si>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</si>
  <si>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</si>
  <si>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</si>
  <si>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</si>
  <si>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</si>
  <si>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</si>
  <si>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</si>
  <si>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</si>
  <si>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</si>
  <si>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</si>
  <si>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</si>
  <si>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</si>
  <si>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</si>
  <si>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</si>
  <si>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</si>
  <si>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</si>
  <si>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</si>
  <si>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</si>
  <si>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</si>
  <si>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</si>
  <si>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</si>
  <si>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</si>
  <si>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</si>
  <si>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</si>
  <si>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</si>
  <si>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</si>
  <si>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</si>
  <si>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</si>
  <si>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</si>
  <si>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</si>
  <si>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</si>
  <si>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</si>
  <si>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</si>
  <si>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</si>
  <si>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</si>
  <si>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</si>
  <si>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</si>
  <si>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524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</si>
  <si>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</si>
  <si>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</si>
  <si>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</si>
  <si>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</si>
  <si>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</si>
  <si>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</si>
  <si>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</si>
  <si>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</si>
  <si>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</si>
  <si>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</si>
  <si>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</si>
  <si>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</si>
  <si>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</si>
  <si>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</si>
  <si>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Hrubé mzdy zamestnancov</t>
  </si>
  <si>
    <t>Záväzky z obchodného styku súčet (r. 124 až r. 126)</t>
  </si>
  <si>
    <t>022300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</si>
  <si>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</si>
  <si>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</si>
  <si>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</si>
  <si>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</si>
  <si>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</si>
  <si>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</si>
  <si>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</si>
  <si>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</si>
  <si>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</si>
  <si>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/>
  </si>
  <si>
    <t>046</t>
  </si>
  <si>
    <t>Umorenie daňovej straty</t>
  </si>
  <si>
    <t>Sociálne poistenie</t>
  </si>
  <si>
    <t>211100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</si>
  <si>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</si>
  <si>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</si>
  <si>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</si>
  <si>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</si>
  <si>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</si>
  <si>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</si>
  <si>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</si>
  <si>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Neuhradená strata 2018</t>
  </si>
  <si>
    <t>055</t>
  </si>
  <si>
    <t>Výnosy budúcich období krátkodobé ( 384A )</t>
  </si>
  <si>
    <t>047</t>
  </si>
  <si>
    <t>321100</t>
  </si>
  <si>
    <t>108</t>
  </si>
  <si>
    <t>Tvorba</t>
  </si>
  <si>
    <t>Zásoby spolu</t>
  </si>
  <si>
    <t>Neuhradená strata 2017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</si>
  <si>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</si>
  <si>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</si>
  <si>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</si>
  <si>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</si>
  <si>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</si>
  <si>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</si>
  <si>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</si>
  <si>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</si>
  <si>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</si>
  <si>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</si>
  <si>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</si>
  <si>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</si>
  <si>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</si>
  <si>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</si>
  <si>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</si>
  <si>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</si>
  <si>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</si>
  <si>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</si>
  <si>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</si>
  <si>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</si>
  <si>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</si>
  <si>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</si>
  <si>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</si>
  <si>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</si>
  <si>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</si>
  <si>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Ostatné pokuty a penále</t>
  </si>
  <si>
    <t>Pohľadávka voči RMC postúpená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</si>
  <si>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</si>
  <si>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</si>
  <si>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</si>
  <si>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</si>
  <si>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</si>
  <si>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</si>
  <si>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</si>
  <si>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</si>
  <si>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</si>
  <si>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</si>
  <si>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</si>
  <si>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</si>
  <si>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</si>
  <si>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</si>
  <si>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</si>
  <si>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</si>
  <si>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</si>
  <si>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</si>
  <si>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</si>
  <si>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</si>
  <si>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</si>
  <si>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</si>
  <si>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</si>
  <si>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</si>
  <si>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</si>
  <si>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</si>
  <si>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479300</t>
  </si>
  <si>
    <t>602300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</si>
  <si>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</si>
  <si>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</si>
  <si>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</si>
  <si>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</si>
  <si>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</si>
  <si>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Výstup tuzemsko 19%</t>
  </si>
  <si>
    <t>122</t>
  </si>
  <si>
    <t>547000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</si>
  <si>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</si>
  <si>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</si>
  <si>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</si>
  <si>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</si>
  <si>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</si>
  <si>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</si>
  <si>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</si>
  <si>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</si>
  <si>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</si>
  <si>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</si>
  <si>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</si>
  <si>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</si>
  <si>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</si>
  <si>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</si>
  <si>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</si>
  <si>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</si>
  <si>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</si>
  <si>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</si>
  <si>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</si>
  <si>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</si>
  <si>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</si>
  <si>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Cestná daň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</si>
  <si>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</si>
  <si>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</si>
  <si>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</si>
  <si>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</si>
  <si>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</si>
  <si>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</si>
  <si>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Neuhradená strata 2015 +2016</t>
  </si>
  <si>
    <t>Pestov. celky trvalých porastov ( 025 ) - / 085, 092A/</t>
  </si>
  <si>
    <t>Podielové CP a podiely v DÚJ</t>
  </si>
  <si>
    <t>479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</si>
  <si>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</si>
  <si>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</si>
  <si>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</si>
  <si>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</si>
  <si>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</si>
  <si>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</si>
  <si>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</si>
  <si>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</si>
  <si>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</si>
  <si>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Prírastky</t>
  </si>
  <si>
    <t>DPFOZČ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</si>
  <si>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</si>
  <si>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</si>
  <si>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</si>
  <si>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</si>
  <si>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</si>
  <si>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</si>
  <si>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</si>
  <si>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</si>
  <si>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</si>
  <si>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</si>
  <si>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</si>
  <si>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</si>
  <si>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</si>
  <si>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</si>
  <si>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346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</si>
  <si>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</si>
  <si>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</si>
  <si>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</si>
  <si>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</si>
  <si>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</si>
  <si>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</si>
  <si>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331</t>
  </si>
  <si>
    <t>Náklady budúcich období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</si>
  <si>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</si>
  <si>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</si>
  <si>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</si>
  <si>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</si>
  <si>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</si>
  <si>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</si>
  <si>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</si>
  <si>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</si>
  <si>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</si>
  <si>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</si>
  <si>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</si>
  <si>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</si>
  <si>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</si>
  <si>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</si>
  <si>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</si>
  <si>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</si>
  <si>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</si>
  <si>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</si>
  <si>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</si>
  <si>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</si>
  <si>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</si>
  <si>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</si>
  <si>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</si>
  <si>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</si>
  <si>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</si>
  <si>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</si>
  <si>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</si>
  <si>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</si>
  <si>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</si>
  <si>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</si>
  <si>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</si>
  <si>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</si>
  <si>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321200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</si>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</sst>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276</v>
      </c>
    </row>
    <row r="2" spans="1:2" x14ac:dyDescent="0.25">
      <c r="A2" t="s">
        <v>1035</v>
      </c>
    </row>
    <row r="3" spans="1:2" x14ac:dyDescent="0.25">
      <c r="A3" t="s">
        <v>586</v>
      </c>
    </row>
    <row r="4" spans="1:2" x14ac:dyDescent="0.25">
      <c r="A4" t="s">
        <v>650</v>
      </c>
    </row>
    <row r="5" spans="1:2" x14ac:dyDescent="0.25">
      <c r="A5" t="s">
        <v>7</v>
      </c>
    </row>
    <row r="6" spans="1:2" x14ac:dyDescent="0.25">
      <c r="A6" t="s">
        <v>356</v>
      </c>
    </row>
    <row r="7" spans="1:2" x14ac:dyDescent="0.25">
      <c r="A7" t="s">
        <v>172</v>
      </c>
    </row>
    <row r="8" spans="1:2" x14ac:dyDescent="0.25">
      <c r="A8" t="s">
        <v>603</v>
      </c>
    </row>
    <row r="9" spans="1:2" x14ac:dyDescent="0.25">
      <c r="A9" t="s">
        <v>422</v>
      </c>
    </row>
    <row r="10" spans="1:2" x14ac:dyDescent="0.25">
      <c r="A10" t="s">
        <v>713</v>
      </c>
    </row>
    <row r="11" spans="1:2" x14ac:dyDescent="0.25">
      <c r="A11" s="39" t="s">
        <v>217</v>
      </c>
      <c r="B11" s="39" t="s">
        <v>184</v>
      </c>
    </row>
    <row r="12" spans="1:2" x14ac:dyDescent="0.25">
      <c r="A12" s="144">
        <v>1</v>
      </c>
      <c r="B12" s="52" t="s">
        <v>489</v>
      </c>
    </row>
    <row r="13" spans="1:2" x14ac:dyDescent="0.25">
      <c r="A13" s="144">
        <v>2</v>
      </c>
      <c r="B13" s="52" t="s">
        <v>109</v>
      </c>
    </row>
    <row r="14" spans="1:2" x14ac:dyDescent="0.25">
      <c r="A14" s="144">
        <v>3</v>
      </c>
      <c r="B14" s="52" t="s">
        <v>759</v>
      </c>
    </row>
    <row r="15" spans="1:2" x14ac:dyDescent="0.25">
      <c r="A15" s="144">
        <v>4</v>
      </c>
      <c r="B15" s="52" t="s">
        <v>601</v>
      </c>
    </row>
    <row r="16" spans="1:2" x14ac:dyDescent="0.25">
      <c r="A16" s="144">
        <v>5</v>
      </c>
      <c r="B16" s="52" t="s">
        <v>819</v>
      </c>
    </row>
    <row r="17" spans="1:2" x14ac:dyDescent="0.25">
      <c r="A17" s="144">
        <v>6</v>
      </c>
      <c r="B17" s="52" t="s">
        <v>154</v>
      </c>
    </row>
    <row r="18" spans="1:2" x14ac:dyDescent="0.25">
      <c r="A18" s="144">
        <v>7</v>
      </c>
      <c r="B18" s="52" t="s">
        <v>871</v>
      </c>
    </row>
    <row r="19" spans="1:2" x14ac:dyDescent="0.25">
      <c r="A19" s="144">
        <v>8</v>
      </c>
      <c r="B19" s="52" t="s">
        <v>83</v>
      </c>
    </row>
    <row r="20" spans="1:2" x14ac:dyDescent="0.25">
      <c r="A20" s="144">
        <v>9</v>
      </c>
      <c r="B20" s="52" t="s">
        <v>636</v>
      </c>
    </row>
    <row r="21" spans="1:2" x14ac:dyDescent="0.25">
      <c r="A21" s="144">
        <v>10</v>
      </c>
      <c r="B21" s="52" t="s">
        <v>239</v>
      </c>
    </row>
    <row r="22" spans="1:2" x14ac:dyDescent="0.25">
      <c r="A22" s="144">
        <v>11</v>
      </c>
      <c r="B22" s="52" t="s">
        <v>345</v>
      </c>
    </row>
    <row r="24" spans="1:2" x14ac:dyDescent="0.25">
      <c r="A24" t="s">
        <v>972</v>
      </c>
    </row>
    <row r="25" spans="1:2" x14ac:dyDescent="0.25">
      <c r="A25" t="s">
        <v>593</v>
      </c>
    </row>
    <row r="26" spans="1:2" x14ac:dyDescent="0.25">
      <c r="A26" t="s">
        <v>660</v>
      </c>
    </row>
    <row r="27" spans="1:2" x14ac:dyDescent="0.25">
      <c r="A27" t="s">
        <v>95</v>
      </c>
    </row>
    <row r="28" spans="1:2" x14ac:dyDescent="0.25">
      <c r="A28" t="s">
        <v>160</v>
      </c>
    </row>
    <row r="29" spans="1:2" x14ac:dyDescent="0.25">
      <c r="A29" t="s">
        <v>31</v>
      </c>
    </row>
    <row r="30" spans="1:2" x14ac:dyDescent="0.25">
      <c r="A30" t="s">
        <v>486</v>
      </c>
    </row>
    <row r="31" spans="1:2" x14ac:dyDescent="0.25">
      <c r="A31" t="s">
        <v>90</v>
      </c>
    </row>
    <row r="32" spans="1:2" x14ac:dyDescent="0.25">
      <c r="A32" t="s">
        <v>1067</v>
      </c>
    </row>
    <row r="33" spans="1:1" x14ac:dyDescent="0.25">
      <c r="A33" t="s">
        <v>960</v>
      </c>
    </row>
    <row r="34" spans="1:1" x14ac:dyDescent="0.25">
      <c r="A34" t="s">
        <v>1081</v>
      </c>
    </row>
    <row r="35" spans="1:1" x14ac:dyDescent="0.25">
      <c r="A35" t="s">
        <v>1112</v>
      </c>
    </row>
    <row r="36" spans="1:1" x14ac:dyDescent="0.25">
      <c r="A36" t="s">
        <v>800</v>
      </c>
    </row>
    <row r="37" spans="1:1" x14ac:dyDescent="0.25">
      <c r="A37" t="s">
        <v>462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911</v>
      </c>
    </row>
    <row r="2" spans="1:10" ht="74.25" customHeight="1" thickTop="1" thickBot="1" x14ac:dyDescent="0.3">
      <c r="A2" s="204" t="s">
        <v>597</v>
      </c>
      <c r="B2" s="204" t="s">
        <v>260</v>
      </c>
      <c r="C2" s="47" t="s">
        <v>237</v>
      </c>
      <c r="D2" s="204" t="s">
        <v>935</v>
      </c>
      <c r="E2" s="204" t="s">
        <v>764</v>
      </c>
      <c r="F2" s="47" t="s">
        <v>491</v>
      </c>
      <c r="G2" s="204" t="s">
        <v>484</v>
      </c>
    </row>
    <row r="3" spans="1:10" ht="27" customHeight="1" thickTop="1" thickBot="1" x14ac:dyDescent="0.3">
      <c r="A3" s="169" t="s">
        <v>635</v>
      </c>
      <c r="B3" s="31"/>
      <c r="C3" s="22"/>
      <c r="D3" s="22"/>
      <c r="E3" s="22"/>
      <c r="F3" s="22"/>
      <c r="G3" s="221">
        <f>SUM(C3:F3)</f>
        <v>0</v>
      </c>
    </row>
    <row r="4" spans="1:10" ht="34.5" thickBot="1" x14ac:dyDescent="0.3">
      <c r="A4" s="169" t="s">
        <v>373</v>
      </c>
      <c r="B4" s="153"/>
      <c r="C4" s="41"/>
      <c r="D4" s="41"/>
      <c r="E4" s="41"/>
      <c r="F4" s="41"/>
      <c r="G4" s="124">
        <f>SUM(C4:F4)</f>
        <v>0</v>
      </c>
    </row>
    <row r="5" spans="1:10" ht="34.5" thickBot="1" x14ac:dyDescent="0.3">
      <c r="A5" s="169" t="s">
        <v>799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">
      <c r="A6" s="169" t="s">
        <v>809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">
      <c r="A7" s="125" t="s">
        <v>691</v>
      </c>
      <c r="B7" s="197" t="s">
        <v>70</v>
      </c>
      <c r="C7" s="14"/>
      <c r="D7" s="14"/>
      <c r="E7" s="14"/>
      <c r="F7" s="14"/>
      <c r="G7" s="63">
        <f>SUMIF(HK!A:A,"065*",HK!K:K)-SUMIF(HK!A:A,"065*",HK!L:L)</f>
        <v>0</v>
      </c>
      <c r="J7" s="151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166</v>
      </c>
    </row>
    <row r="2" spans="1:6" ht="58.5" customHeight="1" thickTop="1" thickBot="1" x14ac:dyDescent="0.3">
      <c r="A2" s="204" t="s">
        <v>625</v>
      </c>
      <c r="B2" s="47" t="s">
        <v>237</v>
      </c>
      <c r="C2" s="204" t="s">
        <v>935</v>
      </c>
      <c r="D2" s="204" t="s">
        <v>764</v>
      </c>
      <c r="E2" s="204" t="s">
        <v>821</v>
      </c>
      <c r="F2" s="47" t="s">
        <v>88</v>
      </c>
    </row>
    <row r="3" spans="1:6" ht="27" customHeight="1" thickTop="1" thickBot="1" x14ac:dyDescent="0.3">
      <c r="A3" s="169" t="s">
        <v>635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">
      <c r="A4" s="169" t="s">
        <v>798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">
      <c r="A5" s="169" t="s">
        <v>783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">
      <c r="A6" s="169" t="s">
        <v>809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">
      <c r="A7" s="125" t="s">
        <v>189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431</v>
      </c>
    </row>
    <row r="2" spans="1:8" ht="17.25" thickBot="1" x14ac:dyDescent="0.35">
      <c r="A2" s="239" t="s">
        <v>222</v>
      </c>
    </row>
    <row r="3" spans="1:8" ht="16.5" thickTop="1" thickBot="1" x14ac:dyDescent="0.3">
      <c r="A3" s="240" t="s">
        <v>79</v>
      </c>
      <c r="B3" s="245" t="s">
        <v>122</v>
      </c>
      <c r="C3" s="246"/>
      <c r="D3" s="246"/>
      <c r="E3" s="246"/>
      <c r="F3" s="247"/>
    </row>
    <row r="4" spans="1:8" ht="60" customHeight="1" thickTop="1" thickBot="1" x14ac:dyDescent="0.3">
      <c r="A4" s="254"/>
      <c r="B4" s="182" t="s">
        <v>931</v>
      </c>
      <c r="C4" s="179" t="s">
        <v>738</v>
      </c>
      <c r="D4" s="182" t="s">
        <v>63</v>
      </c>
      <c r="E4" s="179" t="s">
        <v>396</v>
      </c>
      <c r="F4" s="182" t="s">
        <v>511</v>
      </c>
    </row>
    <row r="5" spans="1:8" ht="23.25" customHeight="1" thickTop="1" thickBot="1" x14ac:dyDescent="0.3">
      <c r="A5" s="169" t="s">
        <v>721</v>
      </c>
      <c r="B5" s="135">
        <f>SUMIF(HK!A:A,"191*",HK!D:D)-SUMIF(HK!A:A,"191*",HK!C:C)</f>
        <v>0</v>
      </c>
      <c r="C5" s="41"/>
      <c r="D5" s="41"/>
      <c r="E5" s="41"/>
      <c r="F5" s="135">
        <f>SUMIF(HK!A:A,"191*",HK!L:L)-SUMIF(HK!A:A,"191*",HK!K:K)</f>
        <v>0</v>
      </c>
      <c r="H5" s="151"/>
    </row>
    <row r="6" spans="1:8" ht="34.5" thickBot="1" x14ac:dyDescent="0.3">
      <c r="A6" s="169" t="s">
        <v>195</v>
      </c>
      <c r="B6" s="135">
        <f>SUMIF(HK!A:A,"192*",HK!D:D)-SUMIF(HK!A:A,"192*",HK!C:C)+SUMIF(HK!A:A,"193*",HK!D:D)-SUMIF(HK!A:A,"193*",HK!C:C)</f>
        <v>0</v>
      </c>
      <c r="C6" s="41"/>
      <c r="D6" s="41"/>
      <c r="E6" s="41"/>
      <c r="F6" s="135">
        <f>SUMIF(HK!A:A,"192*",HK!L:L)-SUMIF(HK!A:A,"192*",HK!K:K)+SUMIF(HK!A:A,"193*",HK!L:L)-SUMIF(HK!A:A,"193*",HK!K:K)</f>
        <v>0</v>
      </c>
      <c r="H6" s="151"/>
    </row>
    <row r="7" spans="1:8" ht="23.25" customHeight="1" thickBot="1" x14ac:dyDescent="0.3">
      <c r="A7" s="169" t="s">
        <v>44</v>
      </c>
      <c r="B7" s="135">
        <f>SUMIF(HK!A:A,"194*",HK!D:D)-SUMIF(HK!A:A,"194*",HK!C:C)</f>
        <v>0</v>
      </c>
      <c r="C7" s="231"/>
      <c r="D7" s="231"/>
      <c r="E7" s="231"/>
      <c r="F7" s="135">
        <f>SUMIF(HK!A:A,"194*",HK!L:L)-SUMIF(HK!A:A,"194*",HK!K:K)</f>
        <v>0</v>
      </c>
      <c r="H7" s="151"/>
    </row>
    <row r="8" spans="1:8" ht="23.25" customHeight="1" thickBot="1" x14ac:dyDescent="0.3">
      <c r="A8" s="169" t="s">
        <v>214</v>
      </c>
      <c r="B8" s="135">
        <f>SUMIF(HK!A:A,"195*",HK!D:D)-SUMIF(HK!A:A,"195*",HK!C:C)</f>
        <v>0</v>
      </c>
      <c r="C8" s="231"/>
      <c r="D8" s="231"/>
      <c r="E8" s="231"/>
      <c r="F8" s="135">
        <f>SUMIF(HK!A:A,"195*",HK!L:L)-SUMIF(HK!A:A,"195*",HK!K:K)</f>
        <v>0</v>
      </c>
      <c r="H8" s="151"/>
    </row>
    <row r="9" spans="1:8" ht="23.25" customHeight="1" thickBot="1" x14ac:dyDescent="0.3">
      <c r="A9" s="169" t="s">
        <v>69</v>
      </c>
      <c r="B9" s="135">
        <f>SUMIF(HK!A:A,"196*",HK!D:D)-SUMIF(HK!A:A,"196*",HK!C:C)</f>
        <v>0</v>
      </c>
      <c r="C9" s="231"/>
      <c r="D9" s="231"/>
      <c r="E9" s="231"/>
      <c r="F9" s="135">
        <f>SUMIF(HK!A:A,"196*",HK!L:L)-SUMIF(HK!A:A,"196*",HK!K:K)</f>
        <v>0</v>
      </c>
      <c r="H9" s="151"/>
    </row>
    <row r="10" spans="1:8" ht="23.25" customHeight="1" thickBot="1" x14ac:dyDescent="0.3">
      <c r="A10" s="169" t="s">
        <v>1082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">
      <c r="A11" s="169" t="s">
        <v>223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">
      <c r="A12" s="125" t="s">
        <v>943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>
        <f>SUM(F5:F11)</f>
        <v>0</v>
      </c>
    </row>
    <row r="13" spans="1:8" ht="17.2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431</v>
      </c>
    </row>
    <row r="2" spans="1:2" ht="16.5" x14ac:dyDescent="0.3">
      <c r="A2" s="239"/>
    </row>
    <row r="3" spans="1:2" ht="17.25" thickBot="1" x14ac:dyDescent="0.35">
      <c r="A3" s="239" t="s">
        <v>4</v>
      </c>
    </row>
    <row r="4" spans="1:2" ht="24" customHeight="1" thickTop="1" thickBot="1" x14ac:dyDescent="0.3">
      <c r="A4" s="191" t="s">
        <v>1082</v>
      </c>
      <c r="B4" s="32" t="s">
        <v>215</v>
      </c>
    </row>
    <row r="5" spans="1:2" ht="24" thickTop="1" thickBot="1" x14ac:dyDescent="0.3">
      <c r="A5" s="190" t="s">
        <v>165</v>
      </c>
      <c r="B5" s="221"/>
    </row>
    <row r="6" spans="1:2" ht="24.75" customHeight="1" thickBot="1" x14ac:dyDescent="0.3">
      <c r="A6" s="37" t="s">
        <v>845</v>
      </c>
      <c r="B6" s="211"/>
    </row>
    <row r="7" spans="1:2" ht="15.75" thickTop="1" x14ac:dyDescent="0.25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246</v>
      </c>
    </row>
    <row r="2" spans="1:2" ht="16.5" thickTop="1" thickBot="1" x14ac:dyDescent="0.3">
      <c r="A2" s="191" t="s">
        <v>79</v>
      </c>
      <c r="B2" s="32" t="s">
        <v>848</v>
      </c>
    </row>
    <row r="3" spans="1:2" ht="24" customHeight="1" thickTop="1" thickBot="1" x14ac:dyDescent="0.3">
      <c r="A3" s="190" t="s">
        <v>255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1098</v>
      </c>
    </row>
    <row r="2" spans="1:7" ht="17.25" thickBot="1" x14ac:dyDescent="0.35">
      <c r="A2" s="239" t="s">
        <v>222</v>
      </c>
    </row>
    <row r="3" spans="1:7" ht="45" customHeight="1" thickTop="1" thickBot="1" x14ac:dyDescent="0.3">
      <c r="A3" s="204" t="s">
        <v>131</v>
      </c>
      <c r="B3" s="47" t="s">
        <v>836</v>
      </c>
      <c r="C3" s="47" t="s">
        <v>395</v>
      </c>
      <c r="D3" s="47" t="s">
        <v>1022</v>
      </c>
    </row>
    <row r="4" spans="1:7" ht="20.25" customHeight="1" thickTop="1" thickBot="1" x14ac:dyDescent="0.3">
      <c r="A4" s="169" t="s">
        <v>1000</v>
      </c>
      <c r="B4" s="135">
        <f>SUMIF(HK!A:A,"606*",HK!L:L)-SUMIF(HK!A:A,"606*",HK!K:K)</f>
        <v>0</v>
      </c>
      <c r="C4" s="135">
        <f>SUMIF(HKM!A:A,"606*",HKM!L:L)-SUMIF(HKM!A:A,"606*",HKM!K:K)</f>
        <v>0</v>
      </c>
      <c r="D4" s="124"/>
      <c r="G4" s="151"/>
    </row>
    <row r="5" spans="1:7" ht="20.25" customHeight="1" thickBot="1" x14ac:dyDescent="0.3">
      <c r="A5" s="169" t="s">
        <v>435</v>
      </c>
      <c r="B5" s="124"/>
      <c r="C5" s="124"/>
      <c r="D5" s="124"/>
    </row>
    <row r="6" spans="1:7" ht="20.25" customHeight="1" thickBot="1" x14ac:dyDescent="0.3">
      <c r="A6" s="37" t="s">
        <v>515</v>
      </c>
      <c r="B6" s="211"/>
      <c r="C6" s="211"/>
      <c r="D6" s="211">
        <f>D4+D5</f>
        <v>0</v>
      </c>
    </row>
    <row r="7" spans="1:7" ht="15.75" thickTop="1" x14ac:dyDescent="0.25">
      <c r="A7" s="54"/>
      <c r="B7" s="142"/>
      <c r="C7" s="142"/>
      <c r="D7" s="142"/>
    </row>
    <row r="8" spans="1:7" x14ac:dyDescent="0.25">
      <c r="A8" s="54"/>
      <c r="B8" s="142"/>
      <c r="C8" s="142"/>
      <c r="D8" s="142"/>
    </row>
    <row r="9" spans="1:7" ht="15.75" thickBot="1" x14ac:dyDescent="0.3">
      <c r="A9" s="54" t="s">
        <v>3</v>
      </c>
      <c r="B9" s="142"/>
      <c r="C9" s="142"/>
      <c r="D9" s="142"/>
    </row>
    <row r="10" spans="1:7" ht="45" customHeight="1" thickTop="1" thickBot="1" x14ac:dyDescent="0.3">
      <c r="A10" s="204" t="s">
        <v>131</v>
      </c>
      <c r="B10" s="47" t="s">
        <v>836</v>
      </c>
      <c r="C10" s="47" t="s">
        <v>395</v>
      </c>
      <c r="D10" s="47" t="s">
        <v>869</v>
      </c>
    </row>
    <row r="11" spans="1:7" ht="35.25" thickTop="1" thickBot="1" x14ac:dyDescent="0.3">
      <c r="A11" s="169" t="s">
        <v>1028</v>
      </c>
      <c r="B11" s="124"/>
      <c r="C11" s="124"/>
      <c r="D11" s="124"/>
    </row>
    <row r="12" spans="1:7" ht="34.5" thickBot="1" x14ac:dyDescent="0.3">
      <c r="A12" s="169" t="s">
        <v>66</v>
      </c>
      <c r="B12" s="124"/>
      <c r="C12" s="124"/>
      <c r="D12" s="124"/>
    </row>
    <row r="13" spans="1:7" ht="15.75" thickBot="1" x14ac:dyDescent="0.3">
      <c r="A13" s="37" t="s">
        <v>515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7.2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1098</v>
      </c>
    </row>
    <row r="2" spans="1:3" ht="16.5" x14ac:dyDescent="0.3">
      <c r="A2" s="239"/>
    </row>
    <row r="3" spans="1:3" ht="15.75" thickBot="1" x14ac:dyDescent="0.3">
      <c r="A3" s="142" t="s">
        <v>4</v>
      </c>
      <c r="B3" s="142"/>
      <c r="C3" s="142"/>
    </row>
    <row r="4" spans="1:3" ht="45" customHeight="1" thickTop="1" thickBot="1" x14ac:dyDescent="0.3">
      <c r="A4" s="204" t="s">
        <v>626</v>
      </c>
      <c r="B4" s="47" t="s">
        <v>359</v>
      </c>
      <c r="C4" s="47" t="s">
        <v>452</v>
      </c>
    </row>
    <row r="5" spans="1:3" ht="24" thickTop="1" thickBot="1" x14ac:dyDescent="0.3">
      <c r="A5" s="169" t="s">
        <v>705</v>
      </c>
      <c r="B5" s="124"/>
      <c r="C5" s="124"/>
    </row>
    <row r="6" spans="1:3" ht="34.5" thickBot="1" x14ac:dyDescent="0.3">
      <c r="A6" s="169" t="s">
        <v>986</v>
      </c>
      <c r="B6" s="124"/>
      <c r="C6" s="124"/>
    </row>
    <row r="7" spans="1:3" ht="20.25" customHeight="1" thickBot="1" x14ac:dyDescent="0.3">
      <c r="A7" s="169" t="s">
        <v>658</v>
      </c>
      <c r="B7" s="124"/>
      <c r="C7" s="124"/>
    </row>
    <row r="8" spans="1:3" ht="20.25" customHeight="1" thickBot="1" x14ac:dyDescent="0.3">
      <c r="A8" s="37" t="s">
        <v>53</v>
      </c>
      <c r="B8" s="211"/>
      <c r="C8" s="211"/>
    </row>
    <row r="9" spans="1:3" ht="15.75" thickTop="1" x14ac:dyDescent="0.25">
      <c r="A9" s="142"/>
      <c r="B9" s="142"/>
      <c r="C9" s="142"/>
    </row>
    <row r="10" spans="1:3" x14ac:dyDescent="0.25">
      <c r="A10" s="48"/>
      <c r="B10" s="142"/>
      <c r="C10" s="142"/>
    </row>
    <row r="11" spans="1:3" ht="15.75" thickBot="1" x14ac:dyDescent="0.3">
      <c r="A11" s="48" t="s">
        <v>9</v>
      </c>
      <c r="B11" s="142"/>
      <c r="C11" s="142"/>
    </row>
    <row r="12" spans="1:3" ht="45" customHeight="1" thickTop="1" thickBot="1" x14ac:dyDescent="0.3">
      <c r="A12" s="204" t="s">
        <v>951</v>
      </c>
      <c r="B12" s="47" t="s">
        <v>359</v>
      </c>
      <c r="C12" s="47" t="s">
        <v>869</v>
      </c>
    </row>
    <row r="13" spans="1:3" ht="35.25" thickTop="1" thickBot="1" x14ac:dyDescent="0.3">
      <c r="A13" s="169" t="s">
        <v>143</v>
      </c>
      <c r="B13" s="124"/>
      <c r="C13" s="124"/>
    </row>
    <row r="14" spans="1:3" ht="34.5" thickBot="1" x14ac:dyDescent="0.3">
      <c r="A14" s="169" t="s">
        <v>986</v>
      </c>
      <c r="B14" s="124"/>
      <c r="C14" s="124"/>
    </row>
    <row r="15" spans="1:3" ht="20.25" customHeight="1" thickBot="1" x14ac:dyDescent="0.3">
      <c r="A15" s="169" t="s">
        <v>816</v>
      </c>
      <c r="B15" s="124"/>
      <c r="C15" s="124"/>
    </row>
    <row r="16" spans="1:3" ht="20.25" customHeight="1" thickBot="1" x14ac:dyDescent="0.3">
      <c r="A16" s="37" t="s">
        <v>53</v>
      </c>
      <c r="B16" s="211"/>
      <c r="C16" s="211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49</v>
      </c>
    </row>
    <row r="2" spans="1:11" ht="16.5" thickTop="1" thickBot="1" x14ac:dyDescent="0.3">
      <c r="A2" s="240" t="s">
        <v>1076</v>
      </c>
      <c r="B2" s="245" t="s">
        <v>122</v>
      </c>
      <c r="C2" s="246"/>
      <c r="D2" s="246"/>
      <c r="E2" s="246"/>
      <c r="F2" s="247"/>
    </row>
    <row r="3" spans="1:11" ht="62.25" customHeight="1" thickTop="1" thickBot="1" x14ac:dyDescent="0.3">
      <c r="A3" s="254"/>
      <c r="B3" s="165" t="s">
        <v>149</v>
      </c>
      <c r="C3" s="155" t="s">
        <v>98</v>
      </c>
      <c r="D3" s="165" t="s">
        <v>63</v>
      </c>
      <c r="E3" s="155" t="s">
        <v>396</v>
      </c>
      <c r="F3" s="165" t="s">
        <v>511</v>
      </c>
    </row>
    <row r="4" spans="1:11" s="168" customFormat="1" ht="33" customHeight="1" thickTop="1" thickBot="1" x14ac:dyDescent="0.3">
      <c r="A4" s="110" t="s">
        <v>990</v>
      </c>
      <c r="B4" s="80">
        <f>SUMIF(SUAM!C:C,"042",SUAM!E:E)+SUMIF(SUAM!C:C,"054",SUAM!E:E)</f>
        <v>7178.83</v>
      </c>
      <c r="C4" s="29"/>
      <c r="D4" s="29"/>
      <c r="E4" s="29"/>
      <c r="F4" s="194">
        <f>SUMIF(SUA!C:C,"042",SUA!E:E)+SUMIF(SUA!C:C,"054",SUA!E:E)</f>
        <v>4054.04</v>
      </c>
      <c r="G4" s="185"/>
      <c r="H4" s="185"/>
      <c r="I4" s="24"/>
      <c r="K4" s="223"/>
    </row>
    <row r="5" spans="1:11" s="168" customFormat="1" ht="33" customHeight="1" thickBot="1" x14ac:dyDescent="0.3">
      <c r="A5" s="110" t="s">
        <v>880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">
      <c r="A6" s="110" t="s">
        <v>364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">
      <c r="A7" s="110" t="s">
        <v>1020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">
      <c r="A8" s="110" t="s">
        <v>1066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">
      <c r="A9" s="122" t="s">
        <v>968</v>
      </c>
      <c r="B9" s="90">
        <f>SUM(D4:D8)</f>
        <v>0</v>
      </c>
      <c r="C9" s="202"/>
      <c r="D9" s="202"/>
      <c r="E9" s="202"/>
      <c r="F9" s="202">
        <f>SUM(F4:F8)</f>
        <v>4054.04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906</v>
      </c>
    </row>
    <row r="2" spans="1:6" ht="17.25" thickBot="1" x14ac:dyDescent="0.35">
      <c r="A2" s="239" t="s">
        <v>222</v>
      </c>
    </row>
    <row r="3" spans="1:6" ht="22.5" customHeight="1" thickTop="1" thickBot="1" x14ac:dyDescent="0.3">
      <c r="A3" s="191" t="s">
        <v>494</v>
      </c>
      <c r="B3" s="32" t="s">
        <v>527</v>
      </c>
      <c r="C3" s="32" t="s">
        <v>870</v>
      </c>
      <c r="D3" s="32" t="s">
        <v>968</v>
      </c>
    </row>
    <row r="4" spans="1:6" ht="22.5" customHeight="1" thickTop="1" thickBot="1" x14ac:dyDescent="0.3">
      <c r="A4" s="104" t="s">
        <v>399</v>
      </c>
      <c r="B4" s="8"/>
      <c r="C4" s="8"/>
      <c r="D4" s="20"/>
    </row>
    <row r="5" spans="1:6" ht="22.5" customHeight="1" thickTop="1" thickBot="1" x14ac:dyDescent="0.3">
      <c r="A5" s="169" t="s">
        <v>991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">
      <c r="A6" s="169" t="s">
        <v>880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">
      <c r="A7" s="169" t="s">
        <v>364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">
      <c r="A8" s="169" t="s">
        <v>1020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">
      <c r="A9" s="169" t="s">
        <v>1066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">
      <c r="A10" s="125" t="s">
        <v>564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">
      <c r="A11" s="104" t="s">
        <v>216</v>
      </c>
      <c r="B11" s="8"/>
      <c r="C11" s="8"/>
      <c r="D11" s="226"/>
      <c r="E11" s="56"/>
      <c r="F11" s="56"/>
    </row>
    <row r="12" spans="1:6" ht="22.5" customHeight="1" thickTop="1" thickBot="1" x14ac:dyDescent="0.3">
      <c r="A12" s="169" t="s">
        <v>733</v>
      </c>
      <c r="B12" s="41"/>
      <c r="C12" s="41"/>
      <c r="D12" s="228">
        <f>SUMIF(SUA!C:C,"054",SUA!F:F)</f>
        <v>2162.06</v>
      </c>
      <c r="E12" s="56"/>
      <c r="F12" s="24"/>
    </row>
    <row r="13" spans="1:6" ht="22.5" customHeight="1" thickBot="1" x14ac:dyDescent="0.3">
      <c r="A13" s="169" t="s">
        <v>880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">
      <c r="A14" s="169" t="s">
        <v>364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">
      <c r="A15" s="169" t="s">
        <v>1020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">
      <c r="A16" s="169" t="s">
        <v>927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">
      <c r="A17" s="169" t="s">
        <v>334</v>
      </c>
      <c r="B17" s="41"/>
      <c r="C17" s="41"/>
      <c r="D17" s="228">
        <f>SUMIF(SUA!C:C,"063",SUA!F:F)</f>
        <v>4680.3599999999997</v>
      </c>
      <c r="E17" s="56"/>
      <c r="F17" s="24"/>
    </row>
    <row r="18" spans="1:6" ht="22.5" customHeight="1" thickBot="1" x14ac:dyDescent="0.3">
      <c r="A18" s="169" t="s">
        <v>1066</v>
      </c>
      <c r="B18" s="41"/>
      <c r="C18" s="41"/>
      <c r="D18" s="228">
        <f>SUMIF(SUA!C:C,"065",SUA!F:F)</f>
        <v>11100</v>
      </c>
      <c r="E18" s="56"/>
      <c r="F18" s="24"/>
    </row>
    <row r="19" spans="1:6" ht="22.5" customHeight="1" thickBot="1" x14ac:dyDescent="0.3">
      <c r="A19" s="125" t="s">
        <v>336</v>
      </c>
      <c r="B19" s="14">
        <f>SUM(B12:B18)</f>
        <v>0</v>
      </c>
      <c r="C19" s="14">
        <f>SUM(C12:C18)</f>
        <v>0</v>
      </c>
      <c r="D19" s="118">
        <f>SUM(D12:D18)</f>
        <v>17942.419999999998</v>
      </c>
    </row>
    <row r="20" spans="1:6" ht="17.2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58" t="s">
        <v>153</v>
      </c>
      <c r="B1" s="258"/>
      <c r="C1" s="258"/>
    </row>
    <row r="2" spans="1:3" ht="16.5" thickTop="1" thickBot="1" x14ac:dyDescent="0.3">
      <c r="A2" s="240" t="s">
        <v>76</v>
      </c>
      <c r="B2" s="259" t="s">
        <v>122</v>
      </c>
      <c r="C2" s="260"/>
    </row>
    <row r="3" spans="1:3" ht="16.5" thickTop="1" thickBot="1" x14ac:dyDescent="0.3">
      <c r="A3" s="254"/>
      <c r="B3" s="32" t="s">
        <v>996</v>
      </c>
      <c r="C3" s="204" t="s">
        <v>180</v>
      </c>
    </row>
    <row r="4" spans="1:3" ht="24" thickTop="1" thickBot="1" x14ac:dyDescent="0.3">
      <c r="A4" s="190" t="s">
        <v>953</v>
      </c>
      <c r="B4" s="22"/>
      <c r="C4" s="221"/>
    </row>
    <row r="5" spans="1:3" ht="23.25" thickBot="1" x14ac:dyDescent="0.3">
      <c r="A5" s="169" t="s">
        <v>519</v>
      </c>
      <c r="B5" s="9" t="s">
        <v>70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362</v>
      </c>
    </row>
    <row r="2" spans="1:3" ht="21.75" customHeight="1" thickTop="1" thickBot="1" x14ac:dyDescent="0.3">
      <c r="A2" s="191" t="s">
        <v>131</v>
      </c>
      <c r="B2" s="32" t="s">
        <v>122</v>
      </c>
      <c r="C2" s="32" t="s">
        <v>728</v>
      </c>
    </row>
    <row r="3" spans="1:3" ht="22.5" customHeight="1" thickTop="1" thickBot="1" x14ac:dyDescent="0.3">
      <c r="A3" s="190" t="s">
        <v>221</v>
      </c>
      <c r="B3" s="221"/>
      <c r="C3" s="221"/>
    </row>
    <row r="4" spans="1:3" ht="22.5" customHeight="1" thickBot="1" x14ac:dyDescent="0.3">
      <c r="A4" s="169" t="s">
        <v>269</v>
      </c>
      <c r="B4" s="124"/>
      <c r="C4" s="124"/>
    </row>
    <row r="5" spans="1:3" ht="22.5" customHeight="1" thickBot="1" x14ac:dyDescent="0.3">
      <c r="A5" s="37" t="s">
        <v>866</v>
      </c>
      <c r="B5" s="211"/>
      <c r="C5" s="211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146</v>
      </c>
    </row>
    <row r="2" spans="1:3" ht="17.25" thickBot="1" x14ac:dyDescent="0.35">
      <c r="A2" s="70" t="s">
        <v>26</v>
      </c>
    </row>
    <row r="3" spans="1:3" ht="24" thickTop="1" thickBot="1" x14ac:dyDescent="0.3">
      <c r="A3" s="191" t="s">
        <v>494</v>
      </c>
      <c r="B3" s="32" t="s">
        <v>122</v>
      </c>
      <c r="C3" s="32" t="s">
        <v>728</v>
      </c>
    </row>
    <row r="4" spans="1:3" ht="16.5" thickTop="1" thickBot="1" x14ac:dyDescent="0.3">
      <c r="A4" s="123" t="s">
        <v>674</v>
      </c>
      <c r="B4" s="116">
        <f>SUMIF(SUA!C:C,"072",SUA!F:F)</f>
        <v>88.05</v>
      </c>
      <c r="C4" s="195">
        <f>SUMIF(SUA!C:C,"072",SUA!G:G)</f>
        <v>336.69</v>
      </c>
    </row>
    <row r="5" spans="1:3" ht="15.75" thickBot="1" x14ac:dyDescent="0.3">
      <c r="A5" s="110" t="s">
        <v>178</v>
      </c>
      <c r="B5" s="235">
        <f>SUMIF(SUA!C:C,"073",SUA!F:F)-(SUMIF(HK!A:A,"261*",HK!K:K)+SUMIF(HK!A:A,"261*",HK!L:L))</f>
        <v>199.55</v>
      </c>
      <c r="C5" s="59">
        <f>SUMIF(SUA!C:C,"073",SUA!G:G)-(SUMIF(HK!A:A,"261*",HK!C:C)+SUMIF(HK!A:A,"261*",HK!D:D))</f>
        <v>177.93</v>
      </c>
    </row>
    <row r="6" spans="1:3" ht="15.75" thickBot="1" x14ac:dyDescent="0.3">
      <c r="A6" s="110" t="s">
        <v>294</v>
      </c>
      <c r="B6" s="235">
        <f>SUMIF(SUA!C:C,"030",SUA!F:F)</f>
        <v>0</v>
      </c>
      <c r="C6" s="59">
        <f>SUMIF(SUA!C:C,"030",SUA!G:G)</f>
        <v>0</v>
      </c>
    </row>
    <row r="7" spans="1:3" ht="15.75" thickBot="1" x14ac:dyDescent="0.3">
      <c r="A7" s="110" t="s">
        <v>638</v>
      </c>
      <c r="B7" s="235">
        <f>SUMIF(HK!A:A,"261*",HK!K:K)-SUMIF(HK!A:A,"261*",HK!L:L)</f>
        <v>0</v>
      </c>
      <c r="C7" s="59">
        <f>SUMIF(HK!A:A,"261*",HK!C:C)-SUMIF(HK!A:A,"261*",HK!D:D)</f>
        <v>0</v>
      </c>
    </row>
    <row r="8" spans="1:3" ht="15.75" thickBot="1" x14ac:dyDescent="0.3">
      <c r="A8" s="122" t="s">
        <v>864</v>
      </c>
      <c r="B8" s="138">
        <f>SUM(B4:B7)</f>
        <v>287.60000000000002</v>
      </c>
      <c r="C8" s="118">
        <f>SUM(C4:C7)</f>
        <v>514.62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146</v>
      </c>
    </row>
    <row r="2" spans="1:7" ht="17.25" thickBot="1" x14ac:dyDescent="0.35">
      <c r="A2" s="70" t="s">
        <v>4</v>
      </c>
    </row>
    <row r="3" spans="1:7" ht="16.5" thickTop="1" thickBot="1" x14ac:dyDescent="0.3">
      <c r="A3" s="240" t="s">
        <v>655</v>
      </c>
      <c r="B3" s="245" t="s">
        <v>122</v>
      </c>
      <c r="C3" s="246"/>
      <c r="D3" s="246"/>
      <c r="E3" s="247"/>
    </row>
    <row r="4" spans="1:7" ht="18" customHeight="1" thickTop="1" x14ac:dyDescent="0.25">
      <c r="A4" s="241"/>
      <c r="B4" s="241" t="s">
        <v>59</v>
      </c>
      <c r="C4" s="241" t="s">
        <v>1049</v>
      </c>
      <c r="D4" s="241" t="s">
        <v>15</v>
      </c>
      <c r="E4" s="241" t="s">
        <v>88</v>
      </c>
    </row>
    <row r="5" spans="1:7" ht="17.25" customHeight="1" thickBot="1" x14ac:dyDescent="0.3">
      <c r="A5" s="254"/>
      <c r="B5" s="254"/>
      <c r="C5" s="254"/>
      <c r="D5" s="254"/>
      <c r="E5" s="254"/>
    </row>
    <row r="6" spans="1:7" ht="21.75" customHeight="1" thickTop="1" thickBot="1" x14ac:dyDescent="0.3">
      <c r="A6" s="169" t="s">
        <v>884</v>
      </c>
      <c r="B6" s="135">
        <f>SUMIF(HK!A:A,"251*",HK!C:C)-SUMIF(HK!A:A,"251*",HK!D:D)</f>
        <v>0</v>
      </c>
      <c r="C6" s="231"/>
      <c r="D6" s="231"/>
      <c r="E6" s="228">
        <f>SUMIF(HK!A:A,"251*",HK!K:K)-SUMIF(HK!A:A,"251*",HK!L:L)</f>
        <v>0</v>
      </c>
      <c r="F6" s="56"/>
      <c r="G6" s="24"/>
    </row>
    <row r="7" spans="1:7" ht="21.75" customHeight="1" thickBot="1" x14ac:dyDescent="0.3">
      <c r="A7" s="169" t="s">
        <v>185</v>
      </c>
      <c r="B7" s="135">
        <f>SUMIF(HK!A:A,"253*",HK!C:C)-SUMIF(HK!A:A,"253*",HK!D:D)</f>
        <v>0</v>
      </c>
      <c r="C7" s="231"/>
      <c r="D7" s="231"/>
      <c r="E7" s="228">
        <f>SUMIF(HK!A:A,"253*",HK!K:K)-SUMIF(HK!A:A,"253*",HK!L:L)</f>
        <v>0</v>
      </c>
      <c r="F7" s="56"/>
      <c r="G7" s="24"/>
    </row>
    <row r="8" spans="1:7" ht="21.75" customHeight="1" thickBot="1" x14ac:dyDescent="0.3">
      <c r="A8" s="169" t="s">
        <v>115</v>
      </c>
      <c r="B8" s="135"/>
      <c r="C8" s="231"/>
      <c r="D8" s="231"/>
      <c r="E8" s="228"/>
      <c r="F8" s="56"/>
      <c r="G8" s="56"/>
    </row>
    <row r="9" spans="1:7" ht="21.75" customHeight="1" thickBot="1" x14ac:dyDescent="0.3">
      <c r="A9" s="169" t="s">
        <v>18</v>
      </c>
      <c r="B9" s="135">
        <f>SUMIF(HK!A:A,"256*",HK!C:C)-SUMIF(HK!A:A,"256*",HK!D:D)</f>
        <v>0</v>
      </c>
      <c r="C9" s="231"/>
      <c r="D9" s="231"/>
      <c r="E9" s="228">
        <f>SUMIF(HK!A:A,"256*",HK!K:K)-SUMIF(HK!A:A,"256*",HK!L:L)</f>
        <v>0</v>
      </c>
      <c r="F9" s="56"/>
      <c r="G9" s="24"/>
    </row>
    <row r="10" spans="1:7" ht="21.75" customHeight="1" thickBot="1" x14ac:dyDescent="0.3">
      <c r="A10" s="169" t="s">
        <v>997</v>
      </c>
      <c r="B10" s="135">
        <f>SUMIF(HK!A:A,"257*",HK!C:C)-SUMIF(HK!A:A,"257*",HK!D:D)</f>
        <v>0</v>
      </c>
      <c r="C10" s="231"/>
      <c r="D10" s="231"/>
      <c r="E10" s="228">
        <f>SUMIF(HK!A:A,"257*",HK!K:K)-SUMIF(HK!A:A,"257*",HK!L:L)</f>
        <v>0</v>
      </c>
      <c r="F10" s="56"/>
      <c r="G10" s="24"/>
    </row>
    <row r="11" spans="1:7" ht="21.75" customHeight="1" thickBot="1" x14ac:dyDescent="0.3">
      <c r="A11" s="169" t="s">
        <v>142</v>
      </c>
      <c r="B11" s="135">
        <f>SUMIF(HK!A:A,"259*",HK!C:C)-SUMIF(HK!A:A,"259*",HK!D:D)</f>
        <v>0</v>
      </c>
      <c r="C11" s="231"/>
      <c r="D11" s="231"/>
      <c r="E11" s="228">
        <f>SUMIF(HK!A:A,"259*",HK!K:K)-SUMIF(HK!A:A,"259*",HK!L:L)</f>
        <v>0</v>
      </c>
      <c r="F11" s="56"/>
      <c r="G11" s="24"/>
    </row>
    <row r="12" spans="1:7" ht="21.75" customHeight="1" thickBot="1" x14ac:dyDescent="0.3">
      <c r="A12" s="125" t="s">
        <v>52</v>
      </c>
      <c r="B12" s="14">
        <f>SUM(B6:B11)</f>
        <v>0</v>
      </c>
      <c r="C12" s="14">
        <f>SUM(C6:C11)</f>
        <v>0</v>
      </c>
      <c r="D12" s="14">
        <f>SUM(D6:D11)</f>
        <v>0</v>
      </c>
      <c r="E12" s="118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58" t="s">
        <v>402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">
      <c r="A2" s="204" t="s">
        <v>159</v>
      </c>
      <c r="B2" s="204" t="s">
        <v>140</v>
      </c>
      <c r="C2" s="204" t="s">
        <v>735</v>
      </c>
      <c r="D2" s="204" t="s">
        <v>851</v>
      </c>
      <c r="E2" s="204" t="s">
        <v>396</v>
      </c>
      <c r="F2" s="204" t="s">
        <v>740</v>
      </c>
    </row>
    <row r="3" spans="1:10" ht="23.25" customHeight="1" thickTop="1" thickBot="1" x14ac:dyDescent="0.3">
      <c r="A3" s="17" t="s">
        <v>997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">
      <c r="A4" s="169" t="s">
        <v>142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">
      <c r="A5" s="125" t="s">
        <v>52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.75" thickTop="1" x14ac:dyDescent="0.25"/>
    <row r="10" spans="1:10" x14ac:dyDescent="0.25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58" t="s">
        <v>268</v>
      </c>
      <c r="B1" s="258"/>
      <c r="C1" s="168"/>
    </row>
    <row r="2" spans="1:3" ht="16.5" thickTop="1" thickBot="1" x14ac:dyDescent="0.3">
      <c r="A2" s="95" t="s">
        <v>494</v>
      </c>
      <c r="B2" s="196" t="s">
        <v>848</v>
      </c>
    </row>
    <row r="3" spans="1:3" ht="24" thickTop="1" thickBot="1" x14ac:dyDescent="0.3">
      <c r="A3" s="190" t="s">
        <v>712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RowHeight="15" x14ac:dyDescent="0.25"/>
  <cols>
    <col min="1" max="1" width="26.140625" customWidth="1"/>
    <col min="2" max="4" width="20.140625" customWidth="1"/>
  </cols>
  <sheetData>
    <row r="1" spans="1:4" s="168" customFormat="1" ht="36.75" customHeight="1" thickBot="1" x14ac:dyDescent="0.35">
      <c r="A1" s="258" t="s">
        <v>1074</v>
      </c>
      <c r="B1" s="258"/>
      <c r="C1" s="258"/>
      <c r="D1" s="258"/>
    </row>
    <row r="2" spans="1:4" ht="44.25" customHeight="1" thickTop="1" thickBot="1" x14ac:dyDescent="0.3">
      <c r="A2" s="106" t="s">
        <v>159</v>
      </c>
      <c r="B2" s="47" t="s">
        <v>254</v>
      </c>
      <c r="C2" s="47" t="s">
        <v>196</v>
      </c>
      <c r="D2" s="47" t="s">
        <v>956</v>
      </c>
    </row>
    <row r="3" spans="1:4" ht="16.5" thickTop="1" thickBot="1" x14ac:dyDescent="0.3">
      <c r="A3" s="17" t="s">
        <v>884</v>
      </c>
      <c r="B3" s="201"/>
      <c r="C3" s="201"/>
      <c r="D3" s="35"/>
    </row>
    <row r="4" spans="1:4" ht="15.75" thickBot="1" x14ac:dyDescent="0.3">
      <c r="A4" s="17" t="s">
        <v>185</v>
      </c>
      <c r="B4" s="201"/>
      <c r="C4" s="201"/>
      <c r="D4" s="35"/>
    </row>
    <row r="5" spans="1:4" ht="15.75" thickBot="1" x14ac:dyDescent="0.3">
      <c r="A5" s="17" t="s">
        <v>75</v>
      </c>
      <c r="B5" s="201"/>
      <c r="C5" s="201"/>
      <c r="D5" s="35"/>
    </row>
    <row r="6" spans="1:4" ht="15.75" thickBot="1" x14ac:dyDescent="0.3">
      <c r="A6" s="17" t="s">
        <v>997</v>
      </c>
      <c r="B6" s="201"/>
      <c r="C6" s="201"/>
      <c r="D6" s="35"/>
    </row>
    <row r="7" spans="1:4" ht="26.25" customHeight="1" thickBot="1" x14ac:dyDescent="0.3">
      <c r="A7" s="67" t="s">
        <v>52</v>
      </c>
      <c r="B7" s="13"/>
      <c r="C7" s="13"/>
      <c r="D7" s="117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954</v>
      </c>
    </row>
    <row r="2" spans="1:7" ht="36.75" customHeight="1" thickTop="1" thickBot="1" x14ac:dyDescent="0.3">
      <c r="A2" s="261" t="s">
        <v>131</v>
      </c>
      <c r="B2" s="264" t="s">
        <v>122</v>
      </c>
      <c r="C2" s="265"/>
      <c r="D2" s="266"/>
      <c r="E2" s="245" t="s">
        <v>174</v>
      </c>
      <c r="F2" s="246"/>
      <c r="G2" s="247"/>
    </row>
    <row r="3" spans="1:7" ht="16.5" thickTop="1" thickBot="1" x14ac:dyDescent="0.3">
      <c r="A3" s="262"/>
      <c r="B3" s="264" t="s">
        <v>514</v>
      </c>
      <c r="C3" s="265"/>
      <c r="D3" s="266"/>
      <c r="E3" s="264" t="s">
        <v>514</v>
      </c>
      <c r="F3" s="265"/>
      <c r="G3" s="266"/>
    </row>
    <row r="4" spans="1:7" ht="46.5" thickTop="1" thickBot="1" x14ac:dyDescent="0.3">
      <c r="A4" s="263"/>
      <c r="B4" s="179" t="s">
        <v>567</v>
      </c>
      <c r="C4" s="179" t="s">
        <v>1110</v>
      </c>
      <c r="D4" s="179" t="s">
        <v>244</v>
      </c>
      <c r="E4" s="179" t="s">
        <v>567</v>
      </c>
      <c r="F4" s="179" t="s">
        <v>1110</v>
      </c>
      <c r="G4" s="179" t="s">
        <v>244</v>
      </c>
    </row>
    <row r="5" spans="1:7" ht="16.5" customHeight="1" thickTop="1" thickBot="1" x14ac:dyDescent="0.3">
      <c r="A5" s="17" t="s">
        <v>1021</v>
      </c>
      <c r="B5" s="201"/>
      <c r="C5" s="201"/>
      <c r="D5" s="201"/>
      <c r="E5" s="201"/>
      <c r="F5" s="201"/>
      <c r="G5" s="35"/>
    </row>
    <row r="6" spans="1:7" ht="15.75" thickBot="1" x14ac:dyDescent="0.3">
      <c r="A6" s="17" t="s">
        <v>286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864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67" t="s">
        <v>789</v>
      </c>
      <c r="B1" s="267"/>
    </row>
    <row r="2" spans="1:2" ht="15.75" thickBot="1" x14ac:dyDescent="0.3">
      <c r="A2" s="142" t="s">
        <v>222</v>
      </c>
      <c r="B2" s="142"/>
    </row>
    <row r="3" spans="1:2" ht="16.5" thickTop="1" thickBot="1" x14ac:dyDescent="0.3">
      <c r="A3" s="106" t="s">
        <v>494</v>
      </c>
      <c r="B3" s="205" t="s">
        <v>728</v>
      </c>
    </row>
    <row r="4" spans="1:2" ht="16.5" thickTop="1" thickBot="1" x14ac:dyDescent="0.3">
      <c r="A4" s="36" t="s">
        <v>85</v>
      </c>
      <c r="B4" s="23">
        <f>IF(SUMIF(SUP!C:C,"100",SUP!E:E)&gt; 0,SUMIF(SUP!C:C,"100",SUP!E:E), 0)</f>
        <v>704.81</v>
      </c>
    </row>
    <row r="5" spans="1:2" ht="16.5" thickTop="1" thickBot="1" x14ac:dyDescent="0.3">
      <c r="A5" s="36" t="s">
        <v>379</v>
      </c>
      <c r="B5" s="137" t="s">
        <v>122</v>
      </c>
    </row>
    <row r="6" spans="1:2" ht="16.5" thickTop="1" thickBot="1" x14ac:dyDescent="0.3">
      <c r="A6" s="17" t="s">
        <v>22</v>
      </c>
      <c r="B6" s="227"/>
    </row>
    <row r="7" spans="1:2" ht="15.75" thickBot="1" x14ac:dyDescent="0.3">
      <c r="A7" s="17" t="s">
        <v>827</v>
      </c>
      <c r="B7" s="227"/>
    </row>
    <row r="8" spans="1:2" ht="15.75" thickBot="1" x14ac:dyDescent="0.3">
      <c r="A8" s="17" t="s">
        <v>496</v>
      </c>
      <c r="B8" s="227"/>
    </row>
    <row r="9" spans="1:2" ht="15.75" thickBot="1" x14ac:dyDescent="0.3">
      <c r="A9" s="17" t="s">
        <v>862</v>
      </c>
      <c r="B9" s="227"/>
    </row>
    <row r="10" spans="1:2" ht="15.75" thickBot="1" x14ac:dyDescent="0.3">
      <c r="A10" s="17" t="s">
        <v>888</v>
      </c>
      <c r="B10" s="227"/>
    </row>
    <row r="11" spans="1:2" ht="15.75" thickBot="1" x14ac:dyDescent="0.3">
      <c r="A11" s="17" t="s">
        <v>16</v>
      </c>
      <c r="B11" s="227"/>
    </row>
    <row r="12" spans="1:2" ht="15.75" thickBot="1" x14ac:dyDescent="0.3">
      <c r="A12" s="17" t="s">
        <v>1059</v>
      </c>
      <c r="B12" s="227"/>
    </row>
    <row r="13" spans="1:2" ht="15.75" thickBot="1" x14ac:dyDescent="0.3">
      <c r="A13" s="17" t="s">
        <v>477</v>
      </c>
      <c r="B13" s="227"/>
    </row>
    <row r="14" spans="1:2" ht="15.75" thickBot="1" x14ac:dyDescent="0.3">
      <c r="A14" s="36" t="s">
        <v>864</v>
      </c>
      <c r="B14" s="64">
        <f>SUM(B6:B13)</f>
        <v>0</v>
      </c>
    </row>
    <row r="15" spans="1:2" ht="15.75" thickTop="1" x14ac:dyDescent="0.25">
      <c r="A15" s="142"/>
      <c r="B15" s="7"/>
    </row>
    <row r="16" spans="1:2" ht="15.75" thickBot="1" x14ac:dyDescent="0.3">
      <c r="A16" s="142" t="s">
        <v>4</v>
      </c>
      <c r="B16" s="7"/>
    </row>
    <row r="17" spans="1:2" ht="16.5" thickTop="1" thickBot="1" x14ac:dyDescent="0.3">
      <c r="A17" s="106" t="s">
        <v>494</v>
      </c>
      <c r="B17" s="10" t="s">
        <v>728</v>
      </c>
    </row>
    <row r="18" spans="1:2" ht="16.5" thickTop="1" thickBot="1" x14ac:dyDescent="0.3">
      <c r="A18" s="36" t="s">
        <v>455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201</v>
      </c>
      <c r="B19" s="137" t="s">
        <v>122</v>
      </c>
    </row>
    <row r="20" spans="1:2" ht="16.5" thickTop="1" thickBot="1" x14ac:dyDescent="0.3">
      <c r="A20" s="17" t="s">
        <v>229</v>
      </c>
      <c r="B20" s="227"/>
    </row>
    <row r="21" spans="1:2" ht="15.75" thickBot="1" x14ac:dyDescent="0.3">
      <c r="A21" s="17" t="s">
        <v>671</v>
      </c>
      <c r="B21" s="35"/>
    </row>
    <row r="22" spans="1:2" ht="15.75" thickBot="1" x14ac:dyDescent="0.3">
      <c r="A22" s="17" t="s">
        <v>92</v>
      </c>
      <c r="B22" s="35"/>
    </row>
    <row r="23" spans="1:2" ht="15.75" thickBot="1" x14ac:dyDescent="0.3">
      <c r="A23" s="17" t="s">
        <v>610</v>
      </c>
      <c r="B23" s="35"/>
    </row>
    <row r="24" spans="1:2" ht="15.75" thickBot="1" x14ac:dyDescent="0.3">
      <c r="A24" s="17" t="s">
        <v>1111</v>
      </c>
      <c r="B24" s="35"/>
    </row>
    <row r="25" spans="1:2" ht="15.75" thickBot="1" x14ac:dyDescent="0.3">
      <c r="A25" s="17" t="s">
        <v>477</v>
      </c>
      <c r="B25" s="35"/>
    </row>
    <row r="26" spans="1:2" ht="15.75" thickBot="1" x14ac:dyDescent="0.3">
      <c r="A26" s="36" t="s">
        <v>1018</v>
      </c>
      <c r="B26" s="117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0" t="s">
        <v>281</v>
      </c>
      <c r="B1" s="142"/>
      <c r="C1" s="142"/>
      <c r="D1" s="142"/>
      <c r="E1" s="142"/>
      <c r="F1" s="142"/>
    </row>
    <row r="2" spans="1:9" ht="15.75" thickBot="1" x14ac:dyDescent="0.3">
      <c r="A2" s="142" t="s">
        <v>222</v>
      </c>
      <c r="B2" s="142"/>
      <c r="C2" s="142"/>
      <c r="D2" s="142"/>
      <c r="E2" s="142"/>
      <c r="F2" s="142"/>
    </row>
    <row r="3" spans="1:9" ht="16.5" thickTop="1" thickBot="1" x14ac:dyDescent="0.3">
      <c r="A3" s="261" t="s">
        <v>494</v>
      </c>
      <c r="B3" s="264" t="s">
        <v>122</v>
      </c>
      <c r="C3" s="265"/>
      <c r="D3" s="265"/>
      <c r="E3" s="265"/>
      <c r="F3" s="266"/>
    </row>
    <row r="4" spans="1:9" s="168" customFormat="1" ht="33" customHeight="1" thickTop="1" thickBot="1" x14ac:dyDescent="0.3">
      <c r="A4" s="263"/>
      <c r="B4" s="179" t="s">
        <v>59</v>
      </c>
      <c r="C4" s="179" t="s">
        <v>942</v>
      </c>
      <c r="D4" s="192" t="s">
        <v>632</v>
      </c>
      <c r="E4" s="182" t="s">
        <v>642</v>
      </c>
      <c r="F4" s="179" t="s">
        <v>88</v>
      </c>
    </row>
    <row r="5" spans="1:9" ht="21" customHeight="1" thickTop="1" thickBot="1" x14ac:dyDescent="0.3">
      <c r="A5" s="67" t="s">
        <v>443</v>
      </c>
      <c r="B5" s="26">
        <f>SUMIF(HK!A:A,"459*",HK!D:D)-SUMIF(HK!A:A,"459*",HK!C:C)</f>
        <v>0</v>
      </c>
      <c r="C5" s="218">
        <f>SUM(C6:C10)</f>
        <v>0</v>
      </c>
      <c r="D5" s="218">
        <f>SUM(D6:D10)</f>
        <v>0</v>
      </c>
      <c r="E5" s="218">
        <f>SUM(E6:E10)</f>
        <v>0</v>
      </c>
      <c r="F5" s="40">
        <f>SUMIF(HK!A:A,"459*",HK!L:L)-SUMIF(HK!A:A,"459*",HK!K:K)</f>
        <v>0</v>
      </c>
      <c r="G5" s="56"/>
      <c r="H5" s="24"/>
      <c r="I5" s="56"/>
    </row>
    <row r="6" spans="1:9" ht="21" customHeight="1" thickTop="1" thickBot="1" x14ac:dyDescent="0.3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">
      <c r="A11" s="67" t="s">
        <v>170</v>
      </c>
      <c r="B11" s="178">
        <f>SUMIF(HK!A:A,"323*",HK!D:D)-SUMIF(HK!A:A,"323*",HK!C:C)</f>
        <v>0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>
        <f>SUMIF(HK!A:A,"323*",HK!L:L)-SUMIF(HK!A:A,"323*",HK!K:K)</f>
        <v>0</v>
      </c>
      <c r="G11" s="56"/>
      <c r="H11" s="24"/>
      <c r="I11" s="56"/>
    </row>
    <row r="12" spans="1:9" ht="21" customHeight="1" thickTop="1" thickBot="1" x14ac:dyDescent="0.3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">
      <c r="A17" s="220"/>
      <c r="B17" s="229"/>
      <c r="C17" s="103"/>
      <c r="D17" s="164"/>
      <c r="E17" s="164"/>
      <c r="F17" s="69">
        <f t="shared" si="0"/>
        <v>0</v>
      </c>
    </row>
    <row r="18" spans="1:9" ht="15.75" thickTop="1" x14ac:dyDescent="0.25">
      <c r="A18" s="168"/>
      <c r="B18" s="168"/>
      <c r="C18" s="168"/>
      <c r="D18" s="168"/>
      <c r="E18" s="168"/>
      <c r="F18" s="168"/>
    </row>
    <row r="19" spans="1:9" ht="16.5" x14ac:dyDescent="0.3">
      <c r="A19" s="239"/>
    </row>
    <row r="20" spans="1:9" ht="15.75" thickBot="1" x14ac:dyDescent="0.3">
      <c r="A20" s="142" t="s">
        <v>4</v>
      </c>
      <c r="B20" s="142"/>
      <c r="C20" s="142"/>
      <c r="D20" s="142"/>
      <c r="E20" s="142"/>
      <c r="F20" s="142"/>
    </row>
    <row r="21" spans="1:9" ht="16.5" thickTop="1" thickBot="1" x14ac:dyDescent="0.3">
      <c r="A21" s="261" t="s">
        <v>494</v>
      </c>
      <c r="B21" s="264" t="s">
        <v>728</v>
      </c>
      <c r="C21" s="265"/>
      <c r="D21" s="265"/>
      <c r="E21" s="265"/>
      <c r="F21" s="266"/>
    </row>
    <row r="22" spans="1:9" s="168" customFormat="1" ht="24" thickTop="1" thickBot="1" x14ac:dyDescent="0.3">
      <c r="A22" s="263"/>
      <c r="B22" s="179" t="s">
        <v>59</v>
      </c>
      <c r="C22" s="179" t="s">
        <v>942</v>
      </c>
      <c r="D22" s="192" t="s">
        <v>632</v>
      </c>
      <c r="E22" s="182" t="s">
        <v>642</v>
      </c>
      <c r="F22" s="179" t="s">
        <v>88</v>
      </c>
    </row>
    <row r="23" spans="1:9" ht="21" customHeight="1" thickTop="1" thickBot="1" x14ac:dyDescent="0.3">
      <c r="A23" s="220" t="s">
        <v>443</v>
      </c>
      <c r="B23" s="26">
        <f>SUMIF(HKM!A:A,"459*",HKM!D:D)-SUMIF(HKM!A:A,"459*",HKM!C:C)</f>
        <v>0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>
        <f>SUMIF(HKM!A:A,"459*",HKM!L:L)-SUMIF(HKM!A:A,"459*",HKM!K:K)</f>
        <v>0</v>
      </c>
      <c r="G23" s="56"/>
      <c r="H23" s="24"/>
      <c r="I23" s="56"/>
    </row>
    <row r="24" spans="1:9" ht="21" customHeight="1" thickTop="1" thickBot="1" x14ac:dyDescent="0.3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">
      <c r="A29" s="220" t="s">
        <v>170</v>
      </c>
      <c r="B29" s="178">
        <f>SUMIF(HKM!A:A,"323*",HKM!D:D)-SUMIF(HKM!A:A,"323*",HKM!C:C)</f>
        <v>0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>
        <f>SUMIF(HKM!A:A,"323*",HKM!L:L)-SUMIF(HKM!A:A,"323*",HKM!K:K)</f>
        <v>0</v>
      </c>
      <c r="G29" s="56"/>
      <c r="H29" s="24"/>
      <c r="I29" s="56"/>
    </row>
    <row r="30" spans="1:9" ht="21" customHeight="1" thickTop="1" thickBot="1" x14ac:dyDescent="0.3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">
      <c r="A35" s="220"/>
      <c r="B35" s="229"/>
      <c r="C35" s="103"/>
      <c r="D35" s="164"/>
      <c r="E35" s="164"/>
      <c r="F35" s="69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128</v>
      </c>
    </row>
    <row r="2" spans="1:3" ht="26.25" customHeight="1" thickTop="1" thickBot="1" x14ac:dyDescent="0.3">
      <c r="A2" s="106" t="s">
        <v>494</v>
      </c>
      <c r="B2" s="47" t="s">
        <v>122</v>
      </c>
      <c r="C2" s="47" t="s">
        <v>728</v>
      </c>
    </row>
    <row r="3" spans="1:3" ht="26.25" customHeight="1" thickTop="1" thickBot="1" x14ac:dyDescent="0.3">
      <c r="A3" s="125" t="s">
        <v>794</v>
      </c>
      <c r="B3" s="127"/>
      <c r="C3" s="126"/>
    </row>
    <row r="4" spans="1:3" ht="26.25" customHeight="1" thickTop="1" thickBot="1" x14ac:dyDescent="0.3">
      <c r="A4" s="169" t="s">
        <v>363</v>
      </c>
      <c r="B4" s="19"/>
      <c r="C4" s="222"/>
    </row>
    <row r="5" spans="1:3" ht="31.5" customHeight="1" thickBot="1" x14ac:dyDescent="0.3">
      <c r="A5" s="169" t="s">
        <v>1013</v>
      </c>
      <c r="B5" s="127"/>
      <c r="C5" s="126"/>
    </row>
    <row r="6" spans="1:3" ht="20.25" customHeight="1" thickBot="1" x14ac:dyDescent="0.3">
      <c r="A6" s="18" t="s">
        <v>318</v>
      </c>
      <c r="B6" s="127"/>
      <c r="C6" s="126"/>
    </row>
    <row r="7" spans="1:3" ht="26.25" customHeight="1" thickBot="1" x14ac:dyDescent="0.3">
      <c r="A7" s="169" t="s">
        <v>259</v>
      </c>
      <c r="B7" s="43"/>
      <c r="C7" s="35"/>
    </row>
    <row r="8" spans="1:3" ht="27.75" customHeight="1" thickBot="1" x14ac:dyDescent="0.3">
      <c r="A8" s="169" t="s">
        <v>248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8" customFormat="1" ht="40.5" customHeight="1" thickBot="1" x14ac:dyDescent="0.35">
      <c r="A1" s="258" t="s">
        <v>1001</v>
      </c>
      <c r="B1" s="258"/>
      <c r="C1" s="258"/>
    </row>
    <row r="2" spans="1:5" ht="24" thickTop="1" thickBot="1" x14ac:dyDescent="0.3">
      <c r="A2" s="106" t="s">
        <v>494</v>
      </c>
      <c r="B2" s="47" t="s">
        <v>122</v>
      </c>
      <c r="C2" s="47" t="s">
        <v>728</v>
      </c>
    </row>
    <row r="3" spans="1:5" ht="35.25" thickTop="1" thickBot="1" x14ac:dyDescent="0.3">
      <c r="A3" s="18" t="s">
        <v>110</v>
      </c>
      <c r="B3" s="201"/>
      <c r="C3" s="35"/>
    </row>
    <row r="4" spans="1:5" ht="23.25" customHeight="1" thickBot="1" x14ac:dyDescent="0.3">
      <c r="A4" s="169" t="s">
        <v>695</v>
      </c>
      <c r="B4" s="201"/>
      <c r="C4" s="35"/>
    </row>
    <row r="5" spans="1:5" ht="23.25" customHeight="1" thickBot="1" x14ac:dyDescent="0.3">
      <c r="A5" s="169" t="s">
        <v>38</v>
      </c>
      <c r="B5" s="201"/>
      <c r="C5" s="35"/>
    </row>
    <row r="6" spans="1:5" ht="45.75" thickBot="1" x14ac:dyDescent="0.3">
      <c r="A6" s="18" t="s">
        <v>365</v>
      </c>
      <c r="B6" s="201"/>
      <c r="C6" s="35"/>
    </row>
    <row r="7" spans="1:5" ht="23.25" customHeight="1" thickBot="1" x14ac:dyDescent="0.3">
      <c r="A7" s="169" t="s">
        <v>695</v>
      </c>
      <c r="B7" s="201"/>
      <c r="C7" s="35"/>
    </row>
    <row r="8" spans="1:5" ht="23.25" customHeight="1" thickBot="1" x14ac:dyDescent="0.3">
      <c r="A8" s="169" t="s">
        <v>38</v>
      </c>
      <c r="B8" s="201"/>
      <c r="C8" s="35"/>
    </row>
    <row r="9" spans="1:5" ht="23.25" customHeight="1" thickBot="1" x14ac:dyDescent="0.3">
      <c r="A9" s="18" t="s">
        <v>518</v>
      </c>
      <c r="B9" s="201"/>
      <c r="C9" s="35"/>
    </row>
    <row r="10" spans="1:5" ht="23.25" customHeight="1" thickBot="1" x14ac:dyDescent="0.3">
      <c r="A10" s="18" t="s">
        <v>568</v>
      </c>
      <c r="B10" s="201"/>
      <c r="C10" s="35"/>
    </row>
    <row r="11" spans="1:5" ht="23.25" customHeight="1" thickBot="1" x14ac:dyDescent="0.3">
      <c r="A11" s="18" t="s">
        <v>858</v>
      </c>
      <c r="B11" s="149">
        <v>0.22</v>
      </c>
      <c r="C11" s="3">
        <v>0.23</v>
      </c>
    </row>
    <row r="12" spans="1:5" ht="23.25" customHeight="1" thickBot="1" x14ac:dyDescent="0.3">
      <c r="A12" s="18" t="s">
        <v>572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">
      <c r="A13" s="18" t="s">
        <v>890</v>
      </c>
      <c r="B13" s="136"/>
      <c r="C13" s="227"/>
      <c r="D13" s="56"/>
      <c r="E13" s="56"/>
    </row>
    <row r="14" spans="1:5" ht="23.25" customHeight="1" thickBot="1" x14ac:dyDescent="0.3">
      <c r="A14" s="169" t="s">
        <v>640</v>
      </c>
      <c r="B14" s="136"/>
      <c r="C14" s="227"/>
      <c r="D14" s="56"/>
      <c r="E14" s="56"/>
    </row>
    <row r="15" spans="1:5" ht="23.25" customHeight="1" thickBot="1" x14ac:dyDescent="0.3">
      <c r="A15" s="169" t="s">
        <v>354</v>
      </c>
      <c r="B15" s="136"/>
      <c r="C15" s="227"/>
      <c r="D15" s="56"/>
      <c r="E15" s="56"/>
    </row>
    <row r="16" spans="1:5" ht="23.25" customHeight="1" thickBot="1" x14ac:dyDescent="0.3">
      <c r="A16" s="139" t="s">
        <v>607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">
      <c r="A17" s="79" t="s">
        <v>123</v>
      </c>
      <c r="B17" s="201"/>
      <c r="C17" s="35"/>
    </row>
    <row r="18" spans="1:3" ht="23.25" customHeight="1" thickBot="1" x14ac:dyDescent="0.3">
      <c r="A18" s="169" t="s">
        <v>656</v>
      </c>
      <c r="B18" s="201"/>
      <c r="C18" s="35"/>
    </row>
    <row r="19" spans="1:3" ht="23.25" customHeight="1" thickBot="1" x14ac:dyDescent="0.3">
      <c r="A19" s="58" t="s">
        <v>354</v>
      </c>
      <c r="B19" s="45"/>
      <c r="C19" s="128"/>
    </row>
    <row r="20" spans="1:3" ht="18.75" customHeight="1" thickBot="1" x14ac:dyDescent="0.3">
      <c r="A20" s="4" t="s">
        <v>679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89</v>
      </c>
    </row>
    <row r="2" spans="1:12" ht="17.25" thickBot="1" x14ac:dyDescent="0.35">
      <c r="A2" s="239" t="s">
        <v>222</v>
      </c>
    </row>
    <row r="3" spans="1:12" ht="15" customHeight="1" thickTop="1" thickBot="1" x14ac:dyDescent="0.3">
      <c r="A3" s="240" t="s">
        <v>99</v>
      </c>
      <c r="B3" s="245" t="s">
        <v>122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">
      <c r="A4" s="241"/>
      <c r="B4" s="155" t="s">
        <v>207</v>
      </c>
      <c r="C4" s="32" t="s">
        <v>618</v>
      </c>
      <c r="D4" s="32" t="s">
        <v>811</v>
      </c>
      <c r="E4" s="191" t="s">
        <v>831</v>
      </c>
      <c r="F4" s="155" t="s">
        <v>206</v>
      </c>
      <c r="G4" s="32" t="s">
        <v>505</v>
      </c>
      <c r="H4" s="32" t="s">
        <v>376</v>
      </c>
      <c r="I4" s="32" t="s">
        <v>864</v>
      </c>
    </row>
    <row r="5" spans="1:12" ht="15" customHeight="1" thickTop="1" thickBot="1" x14ac:dyDescent="0.3">
      <c r="A5" s="15" t="s">
        <v>1075</v>
      </c>
      <c r="B5" s="158"/>
      <c r="C5" s="158"/>
      <c r="D5" s="158"/>
      <c r="E5" s="158"/>
      <c r="F5" s="158"/>
      <c r="G5" s="158"/>
      <c r="H5" s="158"/>
      <c r="I5" s="174"/>
    </row>
    <row r="6" spans="1:12" ht="16.5" thickTop="1" thickBot="1" x14ac:dyDescent="0.3">
      <c r="A6" s="18" t="s">
        <v>922</v>
      </c>
      <c r="B6" s="135">
        <f>SUMIF(HK!A:A,"012*",HK!C:C)-SUMIF(HK!A:A,"012*",HK!D:D)</f>
        <v>0</v>
      </c>
      <c r="C6" s="135">
        <f>SUMIF(HK!A:A,"013*",HK!C:C)-SUMIF(HK!A:A,"013*",HK!D:D)</f>
        <v>0</v>
      </c>
      <c r="D6" s="135">
        <f>SUMIF(HK!A:A,"014*",HK!C:C)-SUMIF(HK!A:A,"014*",HK!D:D)</f>
        <v>0</v>
      </c>
      <c r="E6" s="135">
        <f>SUMIF(HK!A:A,"015*",HK!C:C)-SUMIF(HK!A:A,"015*",HK!D:D)</f>
        <v>0</v>
      </c>
      <c r="F6" s="135">
        <f>SUMIF(HK!A:A,"019*",HK!C:C)-SUMIF(HK!A:A,"019*",HK!D:D)</f>
        <v>0</v>
      </c>
      <c r="G6" s="135">
        <f>SUMIF(HK!A:A,"041*",HK!C:C)-SUMIF(HK!A:A,"041*",HK!D:D)</f>
        <v>0</v>
      </c>
      <c r="H6" s="135">
        <f>SUMIF(HK!A:A,"051*",HK!C:C)-SUMIF(HK!A:A,"051*",HK!D:D)</f>
        <v>0</v>
      </c>
      <c r="I6" s="71">
        <f>SUM(B6:H6)</f>
        <v>0</v>
      </c>
      <c r="J6" s="76"/>
      <c r="K6" s="38"/>
      <c r="L6" s="76"/>
    </row>
    <row r="7" spans="1:12" ht="25.5" customHeight="1" thickBot="1" x14ac:dyDescent="0.3">
      <c r="A7" s="169" t="s">
        <v>1049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">
      <c r="A8" s="169" t="s">
        <v>15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">
      <c r="A9" s="169" t="s">
        <v>441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.75" thickBot="1" x14ac:dyDescent="0.3">
      <c r="A10" s="125" t="s">
        <v>88</v>
      </c>
      <c r="B10" s="135">
        <f>SUMIF(HK!A:A,"012*",HK!K:K)-SUMIF(HK!A:A,"012*",HK!L:L)</f>
        <v>0</v>
      </c>
      <c r="C10" s="135">
        <f>SUMIF(HK!A:A,"013*",HK!K:K)-SUMIF(HK!A:A,"013*",HK!L:L)</f>
        <v>0</v>
      </c>
      <c r="D10" s="135">
        <f>SUMIF(HK!A:A,"014*",HK!K:K)-SUMIF(HK!A:A,"014*",HK!L:L)</f>
        <v>0</v>
      </c>
      <c r="E10" s="135">
        <f>SUMIF(HK!A:A,"015*",HK!K:K)-SUMIF(HK!A:A,"015*",HK!L:L)</f>
        <v>0</v>
      </c>
      <c r="F10" s="135">
        <f>SUMIF(HK!A:A,"019*",HK!K:K)-SUMIF(HK!A:A,"019*",HK!L:L)</f>
        <v>0</v>
      </c>
      <c r="G10" s="135">
        <f>SUMIF(HK!A:A,"041*",HK!K:K)-SUMIF(HK!A:A,"041*",HK!L:L)</f>
        <v>0</v>
      </c>
      <c r="H10" s="135">
        <f>SUMIF(HK!A:A,"051*",HK!K:K)-SUMIF(HK!A:A,"051*",HK!L:L)</f>
        <v>0</v>
      </c>
      <c r="I10" s="147">
        <f>I6+I7-I8+I9</f>
        <v>0</v>
      </c>
      <c r="J10" s="76"/>
      <c r="K10" s="38"/>
      <c r="L10" s="76"/>
    </row>
    <row r="11" spans="1:12" ht="15" customHeight="1" thickTop="1" thickBot="1" x14ac:dyDescent="0.3">
      <c r="A11" s="15" t="s">
        <v>264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6.5" thickTop="1" thickBot="1" x14ac:dyDescent="0.3">
      <c r="A12" s="18" t="s">
        <v>59</v>
      </c>
      <c r="B12" s="135">
        <f>SUMIF(HK!A:A,"071*",HK!D:D)-SUMIF(HK!A:A,"071*",HK!C:C)</f>
        <v>0</v>
      </c>
      <c r="C12" s="135">
        <f>SUMIF(HK!A:A,"073*",HK!D:D)-SUMIF(HK!A:A,"073*",HK!C:C)</f>
        <v>0</v>
      </c>
      <c r="D12" s="96">
        <f>SUMIF(HK!A:A,"074*",HK!D:D)-SUMIF(HK!A:A,"074*",HK!C:C)</f>
        <v>0</v>
      </c>
      <c r="E12" s="135">
        <f>SUMIF(HK!A:A,"075*",HK!D:D)-SUMIF(HK!A:A,"075*",HK!C:C)</f>
        <v>0</v>
      </c>
      <c r="F12" s="135">
        <f>SUMIF(HK!A:A,"079*",HK!D:D)-SUMIF(HK!A:A,"079*",HK!C:C)</f>
        <v>0</v>
      </c>
      <c r="G12" s="150"/>
      <c r="H12" s="150"/>
      <c r="I12" s="71">
        <f>SUM(B12:H12)</f>
        <v>0</v>
      </c>
      <c r="J12" s="76"/>
      <c r="K12" s="38"/>
      <c r="L12" s="76"/>
    </row>
    <row r="13" spans="1:12" ht="22.5" customHeight="1" thickBot="1" x14ac:dyDescent="0.3">
      <c r="A13" s="169" t="s">
        <v>1049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">
      <c r="A14" s="169" t="s">
        <v>15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">
      <c r="A15" s="233" t="s">
        <v>441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.75" thickBot="1" x14ac:dyDescent="0.3">
      <c r="A16" s="125" t="s">
        <v>88</v>
      </c>
      <c r="B16" s="135">
        <f>SUMIF(HK!A:A,"071*",HK!L:L)-SUMIF(HK!A:A,"071*",HK!K:K)</f>
        <v>0</v>
      </c>
      <c r="C16" s="135">
        <f>SUMIF(HK!A:A,"073*",HK!L:L)-SUMIF(HK!A:A,"073*",HK!K:K)</f>
        <v>0</v>
      </c>
      <c r="D16" s="135">
        <f>SUMIF(HK!A:A,"074*",HK!L:L)-SUMIF(HK!A:A,"074*",HK!K:K)</f>
        <v>0</v>
      </c>
      <c r="E16" s="135">
        <f>SUMIF(HK!A:A,"075*",HK!L:L)-SUMIF(HK!A:A,"075*",HK!K:K)</f>
        <v>0</v>
      </c>
      <c r="F16" s="135">
        <f>SUMIF(HK!A:A,"079*",HK!L:L)-SUMIF(HK!A:A,"079*",HK!K:K)</f>
        <v>0</v>
      </c>
      <c r="G16" s="49"/>
      <c r="H16" s="49"/>
      <c r="I16" s="147">
        <f>I12+I13-I14</f>
        <v>0</v>
      </c>
      <c r="J16" s="76"/>
      <c r="K16" s="38"/>
      <c r="L16" s="76"/>
    </row>
    <row r="17" spans="1:13" ht="15" customHeight="1" thickTop="1" thickBot="1" x14ac:dyDescent="0.3">
      <c r="A17" s="15" t="s">
        <v>1062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6.5" thickTop="1" thickBot="1" x14ac:dyDescent="0.3">
      <c r="A18" s="18" t="s">
        <v>59</v>
      </c>
      <c r="B18" s="135"/>
      <c r="C18" s="135"/>
      <c r="D18" s="135"/>
      <c r="E18" s="135"/>
      <c r="F18" s="135"/>
      <c r="G18" s="135">
        <f>SUMIF(HK!A:A,"093*",HK!D:D)-SUMIF(HK!A:A,"093*",HK!C:C)</f>
        <v>0</v>
      </c>
      <c r="H18" s="135">
        <f>SUMIF(SUAM!C:C,"010",SUAM!E:E)</f>
        <v>0</v>
      </c>
      <c r="I18" s="71">
        <f>SUM(B18:H18)</f>
        <v>0</v>
      </c>
      <c r="J18" s="76"/>
      <c r="K18" s="38"/>
      <c r="L18" s="200"/>
      <c r="M18" s="223"/>
    </row>
    <row r="19" spans="1:13" ht="15" customHeight="1" thickBot="1" x14ac:dyDescent="0.3">
      <c r="A19" s="169" t="s">
        <v>1049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">
      <c r="A20" s="169" t="s">
        <v>15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">
      <c r="A21" s="233" t="s">
        <v>441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.75" thickBot="1" x14ac:dyDescent="0.3">
      <c r="A22" s="125" t="s">
        <v>88</v>
      </c>
      <c r="B22" s="135"/>
      <c r="C22" s="135"/>
      <c r="D22" s="135"/>
      <c r="E22" s="135"/>
      <c r="F22" s="135"/>
      <c r="G22" s="135">
        <f>SUMIF(HK!A:A,"093*",HK!L:L)-SUMIF(HK!A:A,"093*",HK!K:K)</f>
        <v>0</v>
      </c>
      <c r="H22" s="135">
        <f>SUMIF(SUA!C:C,"010",SUA!E:E)</f>
        <v>0</v>
      </c>
      <c r="I22" s="147">
        <f>I18+I19-I20</f>
        <v>0</v>
      </c>
      <c r="J22" s="76"/>
      <c r="K22" s="38"/>
      <c r="L22" s="200"/>
      <c r="M22" s="223"/>
    </row>
    <row r="23" spans="1:13" ht="15" customHeight="1" thickTop="1" thickBot="1" x14ac:dyDescent="0.3">
      <c r="A23" s="15" t="s">
        <v>596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">
      <c r="A24" s="18" t="s">
        <v>59</v>
      </c>
      <c r="B24" s="231"/>
      <c r="C24" s="231"/>
      <c r="D24" s="231"/>
      <c r="E24" s="231"/>
      <c r="F24" s="231"/>
      <c r="G24" s="231"/>
      <c r="H24" s="231"/>
      <c r="I24" s="71">
        <f>I6-I12-I18</f>
        <v>0</v>
      </c>
      <c r="J24" s="76"/>
      <c r="K24" s="76"/>
      <c r="L24" s="76"/>
    </row>
    <row r="25" spans="1:13" ht="15" customHeight="1" thickBot="1" x14ac:dyDescent="0.3">
      <c r="A25" s="125" t="s">
        <v>88</v>
      </c>
      <c r="B25" s="49"/>
      <c r="C25" s="49"/>
      <c r="D25" s="49"/>
      <c r="E25" s="49"/>
      <c r="F25" s="49"/>
      <c r="G25" s="49"/>
      <c r="H25" s="49"/>
      <c r="I25" s="147">
        <f>I10-I16-I22</f>
        <v>0</v>
      </c>
      <c r="J25" s="76"/>
      <c r="K25" s="76"/>
      <c r="L25" s="76"/>
    </row>
    <row r="26" spans="1:13" ht="15.75" thickTop="1" x14ac:dyDescent="0.25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25">
      <c r="A28" s="48" t="s">
        <v>4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.75" thickBot="1" x14ac:dyDescent="0.3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">
      <c r="A30" s="240" t="s">
        <v>99</v>
      </c>
      <c r="B30" s="242" t="s">
        <v>728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5.25" thickTop="1" thickBot="1" x14ac:dyDescent="0.3">
      <c r="A31" s="241"/>
      <c r="B31" s="216" t="s">
        <v>207</v>
      </c>
      <c r="C31" s="87" t="s">
        <v>618</v>
      </c>
      <c r="D31" s="87" t="s">
        <v>811</v>
      </c>
      <c r="E31" s="236" t="s">
        <v>831</v>
      </c>
      <c r="F31" s="216" t="s">
        <v>206</v>
      </c>
      <c r="G31" s="87" t="s">
        <v>505</v>
      </c>
      <c r="H31" s="87" t="s">
        <v>376</v>
      </c>
      <c r="I31" s="87" t="s">
        <v>864</v>
      </c>
      <c r="J31" s="76"/>
      <c r="K31" s="76"/>
      <c r="L31" s="76"/>
    </row>
    <row r="32" spans="1:13" ht="15" customHeight="1" thickTop="1" thickBot="1" x14ac:dyDescent="0.3">
      <c r="A32" s="15" t="s">
        <v>1075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6.5" thickTop="1" thickBot="1" x14ac:dyDescent="0.3">
      <c r="A33" s="18" t="s">
        <v>922</v>
      </c>
      <c r="B33" s="135">
        <f>SUMIF(HKM!A:A,"012*",HKM!C:C)-SUMIF(HKM!A:A,"012*",HKM!D:D)</f>
        <v>0</v>
      </c>
      <c r="C33" s="135">
        <f>SUMIF(HKM!A:A,"013*",HKM!C:C)-SUMIF(HKM!A:A,"013*",HKM!D:D)</f>
        <v>0</v>
      </c>
      <c r="D33" s="135">
        <f>SUMIF(HKM!A:A,"014*",HKM!C:C)-SUMIF(HKM!A:A,"014*",HKM!D:D)</f>
        <v>0</v>
      </c>
      <c r="E33" s="135">
        <f>SUMIF(HKM!A:A,"015*",HKM!C:C)-SUMIF(HKM!A:A,"015*",HKM!D:D)</f>
        <v>0</v>
      </c>
      <c r="F33" s="135">
        <f>SUMIF(HKM!A:A,"019*",HKM!C:C)-SUMIF(HKM!A:A,"019*",HKM!D:D)</f>
        <v>0</v>
      </c>
      <c r="G33" s="135">
        <f>SUMIF(HKM!A:A,"041*",HKM!C:C)-SUMIF(HKM!A:A,"041*",HKM!D:D)</f>
        <v>0</v>
      </c>
      <c r="H33" s="135">
        <f>SUMIF(HKM!A:A,"051*",HKM!C:C)-SUMIF(HKM!A:A,"051*",HKM!D:D)</f>
        <v>0</v>
      </c>
      <c r="I33" s="71">
        <f>SUM(B33:H33)</f>
        <v>0</v>
      </c>
      <c r="J33" s="76"/>
      <c r="K33" s="38"/>
      <c r="L33" s="76"/>
    </row>
    <row r="34" spans="1:13" ht="15" customHeight="1" thickBot="1" x14ac:dyDescent="0.3">
      <c r="A34" s="169" t="s">
        <v>1049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">
      <c r="A35" s="169" t="s">
        <v>15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">
      <c r="A36" s="169" t="s">
        <v>441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.75" thickBot="1" x14ac:dyDescent="0.3">
      <c r="A37" s="125" t="s">
        <v>88</v>
      </c>
      <c r="B37" s="135">
        <f>SUMIF(HKM!A:A,"012*",HKM!K:K)-SUMIF(HKM!A:A,"012*",HKM!L:L)</f>
        <v>0</v>
      </c>
      <c r="C37" s="135">
        <f>SUMIF(HKM!A:A,"013*",HKM!K:K)-SUMIF(HKM!A:A,"013*",HKM!L:L)</f>
        <v>0</v>
      </c>
      <c r="D37" s="135">
        <f>SUMIF(HKM!A:A,"014*",HKM!K:K)-SUMIF(HKM!A:A,"014*",HKM!L:L)</f>
        <v>0</v>
      </c>
      <c r="E37" s="135">
        <f>SUMIF(HKM!A:A,"015*",HKM!K:K)-SUMIF(HKM!A:A,"015*",HKM!L:L)</f>
        <v>0</v>
      </c>
      <c r="F37" s="135">
        <f>SUMIF(HKM!A:A,"019*",HKM!K:K)-SUMIF(HKM!A:A,"019*",HKM!L:L)</f>
        <v>0</v>
      </c>
      <c r="G37" s="135">
        <f>SUMIF(HKM!A:A,"041*",HKM!K:K)-SUMIF(HKM!A:A,"041*",HKM!L:L)</f>
        <v>0</v>
      </c>
      <c r="H37" s="135">
        <f>SUMIF(HKM!A:A,"051*",HKM!K:K)-SUMIF(HKM!A:A,"051*",HKM!L:L)</f>
        <v>0</v>
      </c>
      <c r="I37" s="147">
        <f>I33+I34-I35+I36</f>
        <v>0</v>
      </c>
      <c r="J37" s="76"/>
      <c r="K37" s="38"/>
      <c r="L37" s="76"/>
    </row>
    <row r="38" spans="1:13" ht="15" customHeight="1" thickTop="1" thickBot="1" x14ac:dyDescent="0.3">
      <c r="A38" s="15" t="s">
        <v>264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6.5" thickTop="1" thickBot="1" x14ac:dyDescent="0.3">
      <c r="A39" s="18" t="s">
        <v>59</v>
      </c>
      <c r="B39" s="135">
        <f>SUMIF(HKM!A:A,"071*",HKM!D:D)-SUMIF(HKM!A:A,"071*",HKM!C:C)</f>
        <v>0</v>
      </c>
      <c r="C39" s="135">
        <f>SUMIF(HKM!A:A,"073*",HKM!D:D)-SUMIF(HKM!A:A,"073*",HKM!C:C)</f>
        <v>0</v>
      </c>
      <c r="D39" s="135">
        <f>SUMIF(HKM!A:A,"074*",HKM!D:D)-SUMIF(HKM!A:A,"074*",HKM!C:C)</f>
        <v>0</v>
      </c>
      <c r="E39" s="135">
        <f>SUMIF(HKM!A:A,"075*",HKM!D:D)-SUMIF(HKM!A:A,"075*",HKM!C:C)</f>
        <v>0</v>
      </c>
      <c r="F39" s="135">
        <f>SUMIF(HKM!A:A,"079*",HKM!D:D)-SUMIF(HKM!A:A,"079*",HKM!C:C)</f>
        <v>0</v>
      </c>
      <c r="G39" s="135"/>
      <c r="H39" s="135"/>
      <c r="I39" s="71">
        <f>SUM(B39:H39)</f>
        <v>0</v>
      </c>
      <c r="J39" s="76"/>
      <c r="K39" s="38"/>
      <c r="L39" s="76"/>
    </row>
    <row r="40" spans="1:13" ht="15" customHeight="1" thickBot="1" x14ac:dyDescent="0.3">
      <c r="A40" s="169" t="s">
        <v>1049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">
      <c r="A41" s="58" t="s">
        <v>15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">
      <c r="A42" s="4" t="s">
        <v>441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.75" thickBot="1" x14ac:dyDescent="0.3">
      <c r="A43" s="125" t="s">
        <v>88</v>
      </c>
      <c r="B43" s="135">
        <f>SUMIF(HKM!A:A,"071*",HKM!L:L)-SUMIF(HKM!A:A,"071*",HKM!K:K)</f>
        <v>0</v>
      </c>
      <c r="C43" s="135">
        <f>SUMIF(HKM!A:A,"073*",HKM!L:L)-SUMIF(HKM!A:A,"073*",HKM!K:K)</f>
        <v>0</v>
      </c>
      <c r="D43" s="135">
        <f>SUMIF(HKM!A:A,"074*",HKM!L:L)-SUMIF(HKM!A:A,"074*",HKM!K:K)</f>
        <v>0</v>
      </c>
      <c r="E43" s="135">
        <f>SUMIF(HKM!A:A,"075*",HKM!L:L)-SUMIF(HKM!A:A,"075*",HKM!K:K)</f>
        <v>0</v>
      </c>
      <c r="F43" s="135">
        <f>SUMIF(HKM!A:A,"079*",HKM!L:L)-SUMIF(HKM!A:A,"079*",HKM!K:K)</f>
        <v>0</v>
      </c>
      <c r="G43" s="49"/>
      <c r="H43" s="49"/>
      <c r="I43" s="147">
        <f>I39+I40-I41</f>
        <v>0</v>
      </c>
      <c r="J43" s="76"/>
      <c r="K43" s="38"/>
      <c r="L43" s="76"/>
    </row>
    <row r="44" spans="1:13" ht="15" customHeight="1" thickTop="1" thickBot="1" x14ac:dyDescent="0.3">
      <c r="A44" s="15" t="s">
        <v>1062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6.5" thickTop="1" thickBot="1" x14ac:dyDescent="0.3">
      <c r="A45" s="18" t="s">
        <v>59</v>
      </c>
      <c r="B45" s="135"/>
      <c r="C45" s="135"/>
      <c r="D45" s="135"/>
      <c r="E45" s="135"/>
      <c r="F45" s="135"/>
      <c r="G45" s="135">
        <f>SUMIF(HKM!A:A,"093*",HKM!D:D)-SUMIF(HKM!A:A,"093*",HKM!C:C)</f>
        <v>0</v>
      </c>
      <c r="H45" s="135"/>
      <c r="I45" s="71">
        <f>SUM(B45:H45)</f>
        <v>0</v>
      </c>
      <c r="J45" s="76"/>
      <c r="K45" s="38"/>
      <c r="L45" s="206"/>
      <c r="M45" s="223"/>
    </row>
    <row r="46" spans="1:13" ht="15" customHeight="1" thickBot="1" x14ac:dyDescent="0.3">
      <c r="A46" s="169" t="s">
        <v>1049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">
      <c r="A47" s="169" t="s">
        <v>15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">
      <c r="A48" s="4" t="s">
        <v>441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.75" thickBot="1" x14ac:dyDescent="0.3">
      <c r="A49" s="125" t="s">
        <v>88</v>
      </c>
      <c r="B49" s="135"/>
      <c r="C49" s="135"/>
      <c r="D49" s="135"/>
      <c r="E49" s="135"/>
      <c r="F49" s="135"/>
      <c r="G49" s="135">
        <f>SUMIF(HKM!A:A,"093*",HKM!L:L)-SUMIF(HKM!A:A,"093*",HKM!K:K)</f>
        <v>0</v>
      </c>
      <c r="H49" s="135">
        <f>SUMIF(SUAM!C:C,"010",SUAM!E:E)</f>
        <v>0</v>
      </c>
      <c r="I49" s="147">
        <f>I45+I46-I47</f>
        <v>0</v>
      </c>
      <c r="J49" s="76"/>
      <c r="K49" s="38"/>
      <c r="L49" s="200"/>
      <c r="M49" s="223"/>
    </row>
    <row r="50" spans="1:13" ht="15" customHeight="1" thickTop="1" thickBot="1" x14ac:dyDescent="0.3">
      <c r="A50" s="15" t="s">
        <v>596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">
      <c r="A51" s="18" t="s">
        <v>59</v>
      </c>
      <c r="B51" s="231"/>
      <c r="C51" s="231"/>
      <c r="D51" s="231"/>
      <c r="E51" s="231"/>
      <c r="F51" s="231"/>
      <c r="G51" s="231"/>
      <c r="H51" s="231"/>
      <c r="I51" s="71">
        <f>I33-I39-I45</f>
        <v>0</v>
      </c>
      <c r="J51" s="76"/>
      <c r="K51" s="76"/>
      <c r="L51" s="76"/>
    </row>
    <row r="52" spans="1:13" ht="15" customHeight="1" thickBot="1" x14ac:dyDescent="0.3">
      <c r="A52" s="125" t="s">
        <v>88</v>
      </c>
      <c r="B52" s="49"/>
      <c r="C52" s="49"/>
      <c r="D52" s="49"/>
      <c r="E52" s="49"/>
      <c r="F52" s="49"/>
      <c r="G52" s="49"/>
      <c r="H52" s="49"/>
      <c r="I52" s="147">
        <f>I37-I43-I49</f>
        <v>0</v>
      </c>
      <c r="J52" s="76"/>
      <c r="K52" s="76"/>
      <c r="L52" s="76"/>
    </row>
    <row r="53" spans="1:13" ht="15.75" thickTop="1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684</v>
      </c>
    </row>
    <row r="2" spans="1:6" ht="21.75" customHeight="1" thickTop="1" thickBot="1" x14ac:dyDescent="0.3">
      <c r="A2" s="204" t="s">
        <v>494</v>
      </c>
      <c r="B2" s="47" t="s">
        <v>122</v>
      </c>
      <c r="C2" s="47" t="s">
        <v>728</v>
      </c>
    </row>
    <row r="3" spans="1:6" ht="21.75" customHeight="1" thickTop="1" thickBot="1" x14ac:dyDescent="0.3">
      <c r="A3" s="170" t="s">
        <v>1032</v>
      </c>
      <c r="B3" s="232">
        <f>SUMIF(HK!A:A,"472*",HK!D:D)-SUMIF(HK!A:A,"472*",HK!C:C)</f>
        <v>640.49</v>
      </c>
      <c r="C3" s="73">
        <f>SUMIF(HKM!A:A,"472*",HKM!D:D)-SUMIF(HKM!A:A,"472*",HKM!C:C)</f>
        <v>431.78</v>
      </c>
      <c r="D3" s="56"/>
      <c r="E3" s="184"/>
      <c r="F3" s="56"/>
    </row>
    <row r="4" spans="1:6" ht="21.75" customHeight="1" thickBot="1" x14ac:dyDescent="0.3">
      <c r="A4" s="17" t="s">
        <v>1009</v>
      </c>
      <c r="B4" s="136"/>
      <c r="C4" s="227"/>
      <c r="D4" s="56"/>
      <c r="E4" s="56"/>
      <c r="F4" s="56"/>
    </row>
    <row r="5" spans="1:6" ht="21.75" customHeight="1" thickBot="1" x14ac:dyDescent="0.3">
      <c r="A5" s="17" t="s">
        <v>1023</v>
      </c>
      <c r="B5" s="136"/>
      <c r="C5" s="227"/>
      <c r="D5" s="56"/>
      <c r="E5" s="56"/>
      <c r="F5" s="56"/>
    </row>
    <row r="6" spans="1:6" ht="21.75" customHeight="1" thickBot="1" x14ac:dyDescent="0.3">
      <c r="A6" s="17" t="s">
        <v>392</v>
      </c>
      <c r="B6" s="136"/>
      <c r="C6" s="227"/>
      <c r="D6" s="56"/>
      <c r="E6" s="56"/>
      <c r="F6" s="56"/>
    </row>
    <row r="7" spans="1:6" ht="21.75" customHeight="1" thickBot="1" x14ac:dyDescent="0.3">
      <c r="A7" s="170" t="s">
        <v>1033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">
      <c r="A8" s="170" t="s">
        <v>495</v>
      </c>
      <c r="B8" s="136"/>
      <c r="C8" s="227"/>
      <c r="D8" s="56"/>
      <c r="E8" s="56"/>
      <c r="F8" s="56"/>
    </row>
    <row r="9" spans="1:6" ht="21.75" customHeight="1" thickBot="1" x14ac:dyDescent="0.3">
      <c r="A9" s="36" t="s">
        <v>749</v>
      </c>
      <c r="B9" s="50">
        <f>SUMIF(HK!A:A,"472*",HK!L:L)-SUMIF(HK!A:A,"472*",HK!K:K)</f>
        <v>782.09</v>
      </c>
      <c r="C9" s="148">
        <f>SUMIF(HKM!A:A,"472*",HKM!L:L)-SUMIF(HKM!A:A,"472*",HKM!K:K)</f>
        <v>640.49</v>
      </c>
      <c r="D9" s="56"/>
      <c r="E9" s="184"/>
      <c r="F9" s="56"/>
    </row>
    <row r="10" spans="1:6" ht="17.2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797</v>
      </c>
    </row>
    <row r="2" spans="1:6" s="168" customFormat="1" ht="21.75" customHeight="1" thickTop="1" thickBot="1" x14ac:dyDescent="0.3">
      <c r="A2" s="204" t="s">
        <v>861</v>
      </c>
      <c r="B2" s="47" t="s">
        <v>156</v>
      </c>
      <c r="C2" s="47" t="s">
        <v>273</v>
      </c>
      <c r="D2" s="47" t="s">
        <v>852</v>
      </c>
      <c r="E2" s="47" t="s">
        <v>835</v>
      </c>
      <c r="F2" s="47" t="s">
        <v>514</v>
      </c>
    </row>
    <row r="3" spans="1:6" ht="21.75" customHeight="1" thickTop="1" thickBot="1" x14ac:dyDescent="0.3">
      <c r="A3" s="180"/>
      <c r="B3" s="75"/>
      <c r="C3" s="201"/>
      <c r="D3" s="201"/>
      <c r="E3" s="201"/>
      <c r="F3" s="35"/>
    </row>
    <row r="4" spans="1:6" ht="21.75" customHeight="1" thickBot="1" x14ac:dyDescent="0.3">
      <c r="A4" s="180"/>
      <c r="B4" s="75"/>
      <c r="C4" s="201"/>
      <c r="D4" s="201"/>
      <c r="E4" s="201"/>
      <c r="F4" s="35"/>
    </row>
    <row r="5" spans="1:6" ht="21.75" customHeight="1" thickBot="1" x14ac:dyDescent="0.3">
      <c r="A5" s="180"/>
      <c r="B5" s="75"/>
      <c r="C5" s="201"/>
      <c r="D5" s="201"/>
      <c r="E5" s="201"/>
      <c r="F5" s="35"/>
    </row>
    <row r="6" spans="1:6" ht="21.75" customHeight="1" thickBot="1" x14ac:dyDescent="0.3">
      <c r="A6" s="66"/>
      <c r="B6" s="134"/>
      <c r="C6" s="13"/>
      <c r="D6" s="13"/>
      <c r="E6" s="13"/>
      <c r="F6" s="11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2" customWidth="1"/>
    <col min="2" max="2" width="8.28515625" style="142" customWidth="1"/>
    <col min="3" max="6" width="13.85546875" style="142" customWidth="1"/>
    <col min="7" max="7" width="23.28515625" style="142" customWidth="1"/>
    <col min="8" max="16384" width="9.140625" style="142"/>
  </cols>
  <sheetData>
    <row r="1" spans="1:9" ht="18.75" customHeight="1" x14ac:dyDescent="0.25">
      <c r="A1" s="268" t="s">
        <v>784</v>
      </c>
      <c r="B1" s="268"/>
      <c r="C1" s="268"/>
      <c r="D1" s="268"/>
      <c r="E1" s="268"/>
      <c r="F1" s="268"/>
      <c r="G1" s="268"/>
    </row>
    <row r="2" spans="1:9" ht="12" thickBot="1" x14ac:dyDescent="0.3">
      <c r="A2" s="142" t="s">
        <v>222</v>
      </c>
    </row>
    <row r="3" spans="1:9" ht="66.75" customHeight="1" thickTop="1" thickBot="1" x14ac:dyDescent="0.3">
      <c r="A3" s="191" t="s">
        <v>494</v>
      </c>
      <c r="B3" s="191" t="s">
        <v>729</v>
      </c>
      <c r="C3" s="32" t="s">
        <v>804</v>
      </c>
      <c r="D3" s="191" t="s">
        <v>232</v>
      </c>
      <c r="E3" s="191" t="s">
        <v>427</v>
      </c>
      <c r="F3" s="191" t="s">
        <v>1056</v>
      </c>
    </row>
    <row r="4" spans="1:9" ht="21.75" customHeight="1" thickTop="1" thickBot="1" x14ac:dyDescent="0.3">
      <c r="A4" s="16" t="s">
        <v>235</v>
      </c>
      <c r="B4" s="159"/>
      <c r="C4" s="159"/>
      <c r="D4" s="159"/>
      <c r="E4" s="159"/>
      <c r="F4" s="175"/>
    </row>
    <row r="5" spans="1:9" ht="21.75" customHeight="1" thickTop="1" thickBot="1" x14ac:dyDescent="0.3">
      <c r="A5" s="27"/>
      <c r="B5" s="119"/>
      <c r="C5" s="173"/>
      <c r="D5" s="12"/>
      <c r="E5" s="177"/>
      <c r="F5" s="129"/>
    </row>
    <row r="6" spans="1:9" ht="21.75" customHeight="1" thickBot="1" x14ac:dyDescent="0.3">
      <c r="A6" s="17"/>
      <c r="B6" s="101"/>
      <c r="C6" s="149"/>
      <c r="D6" s="225"/>
      <c r="E6" s="201"/>
      <c r="F6" s="35"/>
    </row>
    <row r="7" spans="1:9" ht="21.75" customHeight="1" thickBot="1" x14ac:dyDescent="0.3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">
      <c r="A8" s="97" t="s">
        <v>157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">
      <c r="A11" s="36"/>
      <c r="B11" s="34"/>
      <c r="C11" s="77"/>
      <c r="D11" s="154"/>
      <c r="E11" s="50">
        <f>SUMIF(SUP!C:C,"139",SUP!D:D)</f>
        <v>0</v>
      </c>
      <c r="F11" s="148">
        <f>SUMIF(SUP!C:C,"139",SUP!E:E)</f>
        <v>0</v>
      </c>
      <c r="G11" s="183"/>
      <c r="H11" s="92"/>
      <c r="I11" s="183"/>
    </row>
    <row r="12" spans="1:9" ht="12" thickTop="1" x14ac:dyDescent="0.25">
      <c r="A12" s="55"/>
    </row>
    <row r="13" spans="1:9" ht="12" thickBot="1" x14ac:dyDescent="0.3">
      <c r="A13" s="142" t="s">
        <v>4</v>
      </c>
    </row>
    <row r="14" spans="1:9" ht="66.75" customHeight="1" thickTop="1" thickBot="1" x14ac:dyDescent="0.3">
      <c r="A14" s="191" t="s">
        <v>494</v>
      </c>
      <c r="B14" s="191" t="s">
        <v>729</v>
      </c>
      <c r="C14" s="32" t="s">
        <v>804</v>
      </c>
      <c r="D14" s="191" t="s">
        <v>232</v>
      </c>
      <c r="E14" s="191" t="s">
        <v>427</v>
      </c>
      <c r="F14" s="191" t="s">
        <v>1056</v>
      </c>
    </row>
    <row r="15" spans="1:9" ht="21.75" customHeight="1" thickTop="1" thickBot="1" x14ac:dyDescent="0.3">
      <c r="A15" s="16" t="s">
        <v>582</v>
      </c>
      <c r="B15" s="159"/>
      <c r="C15" s="159"/>
      <c r="D15" s="159"/>
      <c r="E15" s="159"/>
      <c r="F15" s="175"/>
    </row>
    <row r="16" spans="1:9" ht="21.75" customHeight="1" thickTop="1" thickBot="1" x14ac:dyDescent="0.3">
      <c r="A16" s="17"/>
      <c r="B16" s="101"/>
      <c r="C16" s="149"/>
      <c r="D16" s="225"/>
      <c r="E16" s="201"/>
      <c r="F16" s="35"/>
    </row>
    <row r="17" spans="1:8" ht="21.75" customHeight="1" thickBot="1" x14ac:dyDescent="0.3">
      <c r="A17" s="17"/>
      <c r="B17" s="101"/>
      <c r="C17" s="149"/>
      <c r="D17" s="225"/>
      <c r="E17" s="201"/>
      <c r="F17" s="35"/>
    </row>
    <row r="18" spans="1:8" ht="21.75" customHeight="1" thickBot="1" x14ac:dyDescent="0.3">
      <c r="A18" s="17"/>
      <c r="B18" s="101"/>
      <c r="C18" s="149"/>
      <c r="D18" s="225"/>
      <c r="E18" s="201"/>
      <c r="F18" s="35"/>
    </row>
    <row r="19" spans="1:8" ht="21.75" customHeight="1" thickBot="1" x14ac:dyDescent="0.3">
      <c r="A19" s="97" t="s">
        <v>1026</v>
      </c>
      <c r="B19" s="28"/>
      <c r="C19" s="145"/>
      <c r="D19" s="145"/>
      <c r="E19" s="145"/>
      <c r="F19" s="161"/>
    </row>
    <row r="20" spans="1:8" ht="21.75" customHeight="1" thickTop="1" thickBot="1" x14ac:dyDescent="0.3">
      <c r="A20" s="17"/>
      <c r="B20" s="101"/>
      <c r="C20" s="149"/>
      <c r="D20" s="225"/>
      <c r="E20" s="201"/>
      <c r="F20" s="35"/>
    </row>
    <row r="21" spans="1:8" ht="21.75" customHeight="1" thickBot="1" x14ac:dyDescent="0.3">
      <c r="A21" s="17"/>
      <c r="B21" s="101"/>
      <c r="C21" s="149"/>
      <c r="D21" s="225"/>
      <c r="E21" s="201"/>
      <c r="F21" s="35"/>
    </row>
    <row r="22" spans="1:8" ht="21.75" customHeight="1" thickBot="1" x14ac:dyDescent="0.3">
      <c r="A22" s="17"/>
      <c r="B22" s="101"/>
      <c r="C22" s="149"/>
      <c r="D22" s="225"/>
      <c r="E22" s="201"/>
      <c r="F22" s="35"/>
    </row>
    <row r="23" spans="1:8" ht="21.75" customHeight="1" thickBot="1" x14ac:dyDescent="0.3">
      <c r="A23" s="97" t="s">
        <v>538</v>
      </c>
      <c r="B23" s="28"/>
      <c r="C23" s="145"/>
      <c r="D23" s="145"/>
      <c r="E23" s="145"/>
      <c r="F23" s="161"/>
    </row>
    <row r="24" spans="1:8" ht="21.75" customHeight="1" thickTop="1" thickBot="1" x14ac:dyDescent="0.3">
      <c r="A24" s="17"/>
      <c r="B24" s="101"/>
      <c r="C24" s="149"/>
      <c r="D24" s="225"/>
      <c r="E24" s="201"/>
      <c r="F24" s="35"/>
    </row>
    <row r="25" spans="1:8" ht="21.75" customHeight="1" thickBot="1" x14ac:dyDescent="0.3">
      <c r="A25" s="36"/>
      <c r="B25" s="34"/>
      <c r="C25" s="77"/>
      <c r="D25" s="154"/>
      <c r="E25" s="50">
        <f>SUMIF(SUP!C:C,"140",SUP!D:D)</f>
        <v>0</v>
      </c>
      <c r="F25" s="148">
        <f>SUMIF(SUP!C:C,"140",SUP!E:E)</f>
        <v>0</v>
      </c>
      <c r="G25" s="183"/>
      <c r="H25" s="92"/>
    </row>
    <row r="26" spans="1:8" ht="12" thickTop="1" x14ac:dyDescent="0.25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69" t="s">
        <v>702</v>
      </c>
      <c r="B1" s="269"/>
      <c r="C1" s="269"/>
      <c r="D1" s="269"/>
    </row>
    <row r="2" spans="1:4" ht="24" customHeight="1" thickBot="1" x14ac:dyDescent="0.3">
      <c r="A2" s="142" t="s">
        <v>222</v>
      </c>
      <c r="B2" s="142"/>
      <c r="C2" s="142"/>
      <c r="D2" s="142"/>
    </row>
    <row r="3" spans="1:4" ht="16.5" thickTop="1" thickBot="1" x14ac:dyDescent="0.3">
      <c r="A3" s="261" t="s">
        <v>494</v>
      </c>
      <c r="B3" s="245" t="s">
        <v>300</v>
      </c>
      <c r="C3" s="246"/>
      <c r="D3" s="240" t="s">
        <v>883</v>
      </c>
    </row>
    <row r="4" spans="1:4" ht="16.5" thickTop="1" thickBot="1" x14ac:dyDescent="0.3">
      <c r="A4" s="263"/>
      <c r="B4" s="179" t="s">
        <v>512</v>
      </c>
      <c r="C4" s="210" t="s">
        <v>1083</v>
      </c>
      <c r="D4" s="254"/>
    </row>
    <row r="5" spans="1:4" ht="24" thickTop="1" thickBot="1" x14ac:dyDescent="0.3">
      <c r="A5" s="125" t="s">
        <v>934</v>
      </c>
      <c r="B5" s="14"/>
      <c r="C5" s="14"/>
      <c r="D5" s="118"/>
    </row>
    <row r="6" spans="1:4" ht="16.5" thickTop="1" thickBot="1" x14ac:dyDescent="0.3">
      <c r="A6" s="169"/>
      <c r="B6" s="201"/>
      <c r="C6" s="201"/>
      <c r="D6" s="35"/>
    </row>
    <row r="7" spans="1:4" ht="15.75" thickBot="1" x14ac:dyDescent="0.3">
      <c r="A7" s="169"/>
      <c r="B7" s="201"/>
      <c r="C7" s="201"/>
      <c r="D7" s="35"/>
    </row>
    <row r="8" spans="1:4" ht="15.75" thickBot="1" x14ac:dyDescent="0.3">
      <c r="A8" s="169"/>
      <c r="B8" s="201"/>
      <c r="C8" s="201"/>
      <c r="D8" s="35"/>
    </row>
    <row r="9" spans="1:4" ht="15.75" thickBot="1" x14ac:dyDescent="0.3">
      <c r="A9" s="37"/>
      <c r="B9" s="13"/>
      <c r="C9" s="45"/>
      <c r="D9" s="117"/>
    </row>
    <row r="10" spans="1:4" ht="16.5" thickTop="1" thickBot="1" x14ac:dyDescent="0.3">
      <c r="A10" s="125" t="s">
        <v>47</v>
      </c>
      <c r="B10" s="13"/>
      <c r="C10" s="162"/>
      <c r="D10" s="117"/>
    </row>
    <row r="11" spans="1:4" ht="16.5" thickTop="1" thickBot="1" x14ac:dyDescent="0.3">
      <c r="A11" s="169"/>
      <c r="B11" s="201"/>
      <c r="C11" s="201"/>
      <c r="D11" s="35"/>
    </row>
    <row r="12" spans="1:4" ht="15.75" thickBot="1" x14ac:dyDescent="0.3">
      <c r="A12" s="169"/>
      <c r="B12" s="201"/>
      <c r="C12" s="201"/>
      <c r="D12" s="35"/>
    </row>
    <row r="13" spans="1:4" ht="15.75" thickBot="1" x14ac:dyDescent="0.3">
      <c r="A13" s="169"/>
      <c r="B13" s="201"/>
      <c r="C13" s="201"/>
      <c r="D13" s="35"/>
    </row>
    <row r="14" spans="1:4" ht="15.75" thickBot="1" x14ac:dyDescent="0.3">
      <c r="A14" s="125"/>
      <c r="B14" s="13"/>
      <c r="C14" s="13"/>
      <c r="D14" s="117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67" t="s">
        <v>702</v>
      </c>
      <c r="B1" s="267"/>
      <c r="C1" s="267"/>
      <c r="D1" s="267"/>
      <c r="E1" s="267"/>
    </row>
    <row r="2" spans="1:5" x14ac:dyDescent="0.25">
      <c r="A2" s="142"/>
      <c r="B2" s="142"/>
      <c r="C2" s="142"/>
      <c r="D2" s="142"/>
      <c r="E2" s="142"/>
    </row>
    <row r="3" spans="1:5" ht="15.75" thickBot="1" x14ac:dyDescent="0.3">
      <c r="A3" s="142" t="s">
        <v>4</v>
      </c>
      <c r="B3" s="142"/>
      <c r="C3" s="142"/>
      <c r="D3" s="142"/>
      <c r="E3" s="142"/>
    </row>
    <row r="4" spans="1:5" ht="24" customHeight="1" thickTop="1" thickBot="1" x14ac:dyDescent="0.3">
      <c r="A4" s="261" t="s">
        <v>494</v>
      </c>
      <c r="B4" s="245" t="s">
        <v>122</v>
      </c>
      <c r="C4" s="247"/>
      <c r="D4" s="245" t="s">
        <v>728</v>
      </c>
      <c r="E4" s="247"/>
    </row>
    <row r="5" spans="1:5" ht="16.5" thickTop="1" thickBot="1" x14ac:dyDescent="0.3">
      <c r="A5" s="262"/>
      <c r="B5" s="245" t="s">
        <v>407</v>
      </c>
      <c r="C5" s="247"/>
      <c r="D5" s="245" t="s">
        <v>407</v>
      </c>
      <c r="E5" s="247"/>
    </row>
    <row r="6" spans="1:5" ht="24" thickTop="1" thickBot="1" x14ac:dyDescent="0.3">
      <c r="A6" s="263"/>
      <c r="B6" s="179" t="s">
        <v>429</v>
      </c>
      <c r="C6" s="179" t="s">
        <v>171</v>
      </c>
      <c r="D6" s="179" t="s">
        <v>429</v>
      </c>
      <c r="E6" s="179" t="s">
        <v>171</v>
      </c>
    </row>
    <row r="7" spans="1:5" ht="24" thickTop="1" thickBot="1" x14ac:dyDescent="0.3">
      <c r="A7" s="125" t="s">
        <v>934</v>
      </c>
      <c r="B7" s="14"/>
      <c r="C7" s="14"/>
      <c r="D7" s="118"/>
      <c r="E7" s="118"/>
    </row>
    <row r="8" spans="1:5" ht="16.5" thickTop="1" thickBot="1" x14ac:dyDescent="0.3">
      <c r="A8" s="169"/>
      <c r="B8" s="201"/>
      <c r="C8" s="201"/>
      <c r="D8" s="35"/>
      <c r="E8" s="35"/>
    </row>
    <row r="9" spans="1:5" ht="15.75" thickBot="1" x14ac:dyDescent="0.3">
      <c r="A9" s="169"/>
      <c r="B9" s="201"/>
      <c r="C9" s="201"/>
      <c r="D9" s="35"/>
      <c r="E9" s="35"/>
    </row>
    <row r="10" spans="1:5" ht="15.75" thickBot="1" x14ac:dyDescent="0.3">
      <c r="A10" s="169"/>
      <c r="B10" s="201"/>
      <c r="C10" s="201"/>
      <c r="D10" s="35"/>
      <c r="E10" s="35"/>
    </row>
    <row r="11" spans="1:5" ht="15.75" thickBot="1" x14ac:dyDescent="0.3">
      <c r="A11" s="37"/>
      <c r="B11" s="13"/>
      <c r="C11" s="45"/>
      <c r="D11" s="117"/>
      <c r="E11" s="117"/>
    </row>
    <row r="12" spans="1:5" ht="24" thickTop="1" thickBot="1" x14ac:dyDescent="0.3">
      <c r="A12" s="125" t="s">
        <v>47</v>
      </c>
      <c r="B12" s="13"/>
      <c r="C12" s="162"/>
      <c r="D12" s="117"/>
      <c r="E12" s="117"/>
    </row>
    <row r="13" spans="1:5" ht="16.5" thickTop="1" thickBot="1" x14ac:dyDescent="0.3">
      <c r="A13" s="169"/>
      <c r="B13" s="201"/>
      <c r="C13" s="201"/>
      <c r="D13" s="35"/>
      <c r="E13" s="35"/>
    </row>
    <row r="14" spans="1:5" ht="15.75" thickBot="1" x14ac:dyDescent="0.3">
      <c r="A14" s="169"/>
      <c r="B14" s="201"/>
      <c r="C14" s="201"/>
      <c r="D14" s="35"/>
      <c r="E14" s="35"/>
    </row>
    <row r="15" spans="1:5" ht="15.75" thickBot="1" x14ac:dyDescent="0.3">
      <c r="A15" s="169"/>
      <c r="B15" s="201"/>
      <c r="C15" s="201"/>
      <c r="D15" s="35"/>
      <c r="E15" s="35"/>
    </row>
    <row r="16" spans="1:5" ht="15.75" thickBot="1" x14ac:dyDescent="0.3">
      <c r="A16" s="125"/>
      <c r="B16" s="13"/>
      <c r="C16" s="13"/>
      <c r="D16" s="117"/>
      <c r="E16" s="117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665</v>
      </c>
    </row>
    <row r="2" spans="1:3" ht="16.5" thickTop="1" thickBot="1" x14ac:dyDescent="0.3">
      <c r="A2" s="261" t="s">
        <v>849</v>
      </c>
      <c r="B2" s="245" t="s">
        <v>1019</v>
      </c>
      <c r="C2" s="247"/>
    </row>
    <row r="3" spans="1:3" ht="24" thickTop="1" thickBot="1" x14ac:dyDescent="0.3">
      <c r="A3" s="263"/>
      <c r="B3" s="47" t="s">
        <v>122</v>
      </c>
      <c r="C3" s="47" t="s">
        <v>728</v>
      </c>
    </row>
    <row r="4" spans="1:3" ht="20.25" customHeight="1" thickTop="1" thickBot="1" x14ac:dyDescent="0.3">
      <c r="A4" s="169" t="s">
        <v>322</v>
      </c>
      <c r="B4" s="201"/>
      <c r="C4" s="35"/>
    </row>
    <row r="5" spans="1:3" ht="20.25" customHeight="1" thickBot="1" x14ac:dyDescent="0.3">
      <c r="A5" s="169" t="s">
        <v>1080</v>
      </c>
      <c r="B5" s="201"/>
      <c r="C5" s="35"/>
    </row>
    <row r="6" spans="1:3" ht="26.25" customHeight="1" thickBot="1" x14ac:dyDescent="0.3">
      <c r="A6" s="169" t="s">
        <v>375</v>
      </c>
      <c r="B6" s="201"/>
      <c r="C6" s="35"/>
    </row>
    <row r="7" spans="1:3" ht="24.75" customHeight="1" thickBot="1" x14ac:dyDescent="0.3">
      <c r="A7" s="169" t="s">
        <v>699</v>
      </c>
      <c r="B7" s="201"/>
      <c r="C7" s="35"/>
    </row>
    <row r="8" spans="1:3" ht="20.25" customHeight="1" thickBot="1" x14ac:dyDescent="0.3">
      <c r="A8" s="125" t="s">
        <v>864</v>
      </c>
      <c r="B8" s="13">
        <f>SUM(B4:B7)</f>
        <v>0</v>
      </c>
      <c r="C8" s="117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503</v>
      </c>
    </row>
    <row r="2" spans="1:7" ht="30.75" customHeight="1" thickTop="1" thickBot="1" x14ac:dyDescent="0.3">
      <c r="A2" s="261" t="s">
        <v>131</v>
      </c>
      <c r="B2" s="264" t="s">
        <v>122</v>
      </c>
      <c r="C2" s="265"/>
      <c r="D2" s="266"/>
      <c r="E2" s="245" t="s">
        <v>728</v>
      </c>
      <c r="F2" s="246"/>
      <c r="G2" s="247"/>
    </row>
    <row r="3" spans="1:7" ht="16.5" thickTop="1" thickBot="1" x14ac:dyDescent="0.3">
      <c r="A3" s="262"/>
      <c r="B3" s="264" t="s">
        <v>514</v>
      </c>
      <c r="C3" s="265"/>
      <c r="D3" s="266"/>
      <c r="E3" s="264" t="s">
        <v>514</v>
      </c>
      <c r="F3" s="265"/>
      <c r="G3" s="266"/>
    </row>
    <row r="4" spans="1:7" ht="46.5" thickTop="1" thickBot="1" x14ac:dyDescent="0.3">
      <c r="A4" s="263"/>
      <c r="B4" s="179" t="s">
        <v>567</v>
      </c>
      <c r="C4" s="179" t="s">
        <v>1110</v>
      </c>
      <c r="D4" s="179" t="s">
        <v>244</v>
      </c>
      <c r="E4" s="179" t="s">
        <v>567</v>
      </c>
      <c r="F4" s="179" t="s">
        <v>1110</v>
      </c>
      <c r="G4" s="179" t="s">
        <v>244</v>
      </c>
    </row>
    <row r="5" spans="1:7" ht="16.5" thickTop="1" thickBot="1" x14ac:dyDescent="0.3">
      <c r="A5" s="27" t="s">
        <v>1021</v>
      </c>
      <c r="B5" s="177"/>
      <c r="C5" s="177"/>
      <c r="D5" s="177"/>
      <c r="E5" s="177"/>
      <c r="F5" s="177"/>
      <c r="G5" s="129"/>
    </row>
    <row r="6" spans="1:7" ht="15.75" thickBot="1" x14ac:dyDescent="0.3">
      <c r="A6" s="17" t="s">
        <v>474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864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251</v>
      </c>
    </row>
    <row r="2" spans="1:10" ht="33" customHeight="1" thickTop="1" thickBot="1" x14ac:dyDescent="0.3">
      <c r="A2" s="261" t="s">
        <v>494</v>
      </c>
      <c r="B2" s="47" t="s">
        <v>122</v>
      </c>
      <c r="C2" s="245" t="s">
        <v>728</v>
      </c>
      <c r="D2" s="247"/>
      <c r="E2" s="245" t="s">
        <v>633</v>
      </c>
      <c r="F2" s="247"/>
    </row>
    <row r="3" spans="1:10" ht="45" customHeight="1" thickTop="1" thickBot="1" x14ac:dyDescent="0.3">
      <c r="A3" s="263"/>
      <c r="B3" s="179" t="s">
        <v>945</v>
      </c>
      <c r="C3" s="179" t="s">
        <v>945</v>
      </c>
      <c r="D3" s="179" t="s">
        <v>703</v>
      </c>
      <c r="E3" s="179" t="s">
        <v>122</v>
      </c>
      <c r="F3" s="179" t="s">
        <v>177</v>
      </c>
    </row>
    <row r="4" spans="1:10" ht="35.25" thickTop="1" thickBot="1" x14ac:dyDescent="0.3">
      <c r="A4" s="58" t="s">
        <v>1077</v>
      </c>
      <c r="B4" s="228">
        <f>SUMIF(HK!A:A,"121*",HK!K:K)-SUMIF(HK!A:A,"121*",HK!L:L)+SUMIF(HK!A:A,"122*",HK!K:K)-SUMIF(HK!A:A,"122*",HK!L:L)</f>
        <v>0</v>
      </c>
      <c r="C4" s="228">
        <f>SUMIF(HKM!A:A,"121*",HKM!K:K)-SUMIF(HKM!A:A,"121*",HKM!L:L)+SUMIF(HKM!A:A,"122*",HKM!K:K)-SUMIF(HKM!A:A,"122*",HKM!L:L)</f>
        <v>0</v>
      </c>
      <c r="D4" s="228">
        <f>SUMIF(HKM!A:A,"121*",HKM!C:C)-SUMIF(HKM!A:A,"121*",HKM!D:D)+SUMIF(HKM!A:A,"122*",HKM!C:C)-SUMIF(HKM!A:A,"122*",HKM!D:D)</f>
        <v>0</v>
      </c>
      <c r="E4" s="228">
        <f>SUMIF(HK!A:A,"611*",HK!L:L)-SUMIF(HK!A:A,"611*",HK!K:K)+SUMIF(HK!A:A,"612*",HK!L:L)-SUMIF(HK!A:A,"611*",HK!K:K)</f>
        <v>0</v>
      </c>
      <c r="F4" s="228">
        <f>SUMIF(HKM!A:A,"611*",HKM!L:L)-SUMIF(HKM!A:A,"611*",HKM!K:K)+SUMIF(HKM!A:A,"612*",HKM!L:L)-SUMIF(HKM!A:A,"612*",HKM!K:K)</f>
        <v>0</v>
      </c>
      <c r="G4" s="56"/>
      <c r="H4" s="24"/>
      <c r="I4" s="56"/>
      <c r="J4" s="56"/>
    </row>
    <row r="5" spans="1:10" ht="15.75" thickBot="1" x14ac:dyDescent="0.3">
      <c r="A5" s="233" t="s">
        <v>44</v>
      </c>
      <c r="B5" s="228">
        <f>SUMIF(HK!A:A,"123*",HK!K:K)-SUMIF(HK!A:A,"123*",HK!L:L)</f>
        <v>0</v>
      </c>
      <c r="C5" s="228">
        <f>SUMIF(HKM!A:A,"123*",HKM!K:K)-SUMIF(HKM!A:A,"123*",HKM!L:L)</f>
        <v>0</v>
      </c>
      <c r="D5" s="228">
        <f>SUMIF(HKM!A:A,"123*",HKM!C:C)</f>
        <v>0</v>
      </c>
      <c r="E5" s="228">
        <f>SUMIF(HK!A:A,"613*",HK!L:L)-SUMIF(HK!A:A,"613*",HK!K:K)</f>
        <v>0</v>
      </c>
      <c r="F5" s="228">
        <f>SUMIF(HKM!A:A,"613*",HKM!L:L)-SUMIF(HKM!A:A,"613*",HKM!K:K)</f>
        <v>0</v>
      </c>
      <c r="G5" s="56"/>
      <c r="H5" s="24"/>
      <c r="I5" s="56"/>
      <c r="J5" s="56"/>
    </row>
    <row r="6" spans="1:10" ht="15.75" thickBot="1" x14ac:dyDescent="0.3">
      <c r="A6" s="169" t="s">
        <v>920</v>
      </c>
      <c r="B6" s="228">
        <f>SUMIF(HK!A:A,"124*",HK!K:K)-SUMIF(HK!A:A,"124*",HK!L:L)</f>
        <v>0</v>
      </c>
      <c r="C6" s="228">
        <f>SUMIF(HKM!A:A,"124*",HKM!K:K)-SUMIF(HKM!A:A,"124*",HKM!L:L)</f>
        <v>0</v>
      </c>
      <c r="D6" s="228">
        <f>SUMIF(HKM!A:A,"124*",HKM!C:C)-SUMIF(HKM!A:A,"124*",HKM!D:D)</f>
        <v>0</v>
      </c>
      <c r="E6" s="228">
        <f>SUMIF(HK!A:A,"614*",HK!L:L)-SUMIF(HK!A:A,"614*",HK!K:K)</f>
        <v>0</v>
      </c>
      <c r="F6" s="228">
        <f>SUMIF(HKM!A:A,"614*",HKM!L:L)-SUMIF(HKM!A:A,"614*",HKM!K:K)</f>
        <v>0</v>
      </c>
      <c r="G6" s="56"/>
      <c r="H6" s="24"/>
      <c r="I6" s="56"/>
      <c r="J6" s="56"/>
    </row>
    <row r="7" spans="1:10" ht="19.5" customHeight="1" thickBot="1" x14ac:dyDescent="0.3">
      <c r="A7" s="169" t="s">
        <v>864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.75" thickBot="1" x14ac:dyDescent="0.3">
      <c r="A8" s="169" t="s">
        <v>230</v>
      </c>
      <c r="B8" s="146" t="s">
        <v>70</v>
      </c>
      <c r="C8" s="146" t="s">
        <v>70</v>
      </c>
      <c r="D8" s="65" t="s">
        <v>70</v>
      </c>
      <c r="E8" s="228">
        <f>SUMIF(HK!A:A,"549*",HK!K:K)-SUMIF(HK!A:A,"549*",HK!L:L)</f>
        <v>0</v>
      </c>
      <c r="F8" s="228">
        <f>SUMIF(HKM!A:A,"549*",HKM!K:K)-SUMIF(HKM!A:A,"549*",HKM!L:L)</f>
        <v>0</v>
      </c>
      <c r="G8" s="56"/>
      <c r="H8" s="24"/>
      <c r="I8" s="56"/>
      <c r="J8" s="56"/>
    </row>
    <row r="9" spans="1:10" ht="15.75" thickBot="1" x14ac:dyDescent="0.3">
      <c r="A9" s="169" t="s">
        <v>810</v>
      </c>
      <c r="B9" s="146" t="s">
        <v>70</v>
      </c>
      <c r="C9" s="146" t="s">
        <v>70</v>
      </c>
      <c r="D9" s="65" t="s">
        <v>70</v>
      </c>
      <c r="E9" s="228">
        <f>SUMIF(HK!A:A,"513*",HK!K:K)-SUMIF(HK!A:A,"513*",HK!L:L)</f>
        <v>0</v>
      </c>
      <c r="F9" s="228">
        <f>SUMIF(HKM!A:A,"513*",HKM!K:K)-SUMIF(HKM!A:A,"513*",HKM!L:L)</f>
        <v>0</v>
      </c>
      <c r="G9" s="56"/>
      <c r="H9" s="24"/>
      <c r="I9" s="56"/>
      <c r="J9" s="56"/>
    </row>
    <row r="10" spans="1:10" ht="15.75" thickBot="1" x14ac:dyDescent="0.3">
      <c r="A10" s="169" t="s">
        <v>732</v>
      </c>
      <c r="B10" s="146" t="s">
        <v>70</v>
      </c>
      <c r="C10" s="146" t="s">
        <v>70</v>
      </c>
      <c r="D10" s="65" t="s">
        <v>70</v>
      </c>
      <c r="E10" s="228">
        <f>SUMIF(HK!A:A,"543*",HK!K:K)-SUMIF(HK!A:A,"543*",HK!L:L)</f>
        <v>0</v>
      </c>
      <c r="F10" s="228">
        <f>SUMIF(HKM!A:A,"543*",HKM!K:K)-SUMIF(HKM!A:A,"543*",HKM!L:L)</f>
        <v>0</v>
      </c>
      <c r="G10" s="56"/>
      <c r="H10" s="24"/>
      <c r="I10" s="56"/>
      <c r="J10" s="56"/>
    </row>
    <row r="11" spans="1:10" ht="19.5" customHeight="1" thickBot="1" x14ac:dyDescent="0.3">
      <c r="A11" s="37" t="s">
        <v>679</v>
      </c>
      <c r="B11" s="93" t="s">
        <v>70</v>
      </c>
      <c r="C11" s="93" t="s">
        <v>70</v>
      </c>
      <c r="D11" s="230" t="s">
        <v>70</v>
      </c>
      <c r="E11" s="64"/>
      <c r="F11" s="64"/>
      <c r="G11" s="56"/>
      <c r="H11" s="143"/>
      <c r="I11" s="56"/>
      <c r="J11" s="56"/>
    </row>
    <row r="12" spans="1:10" ht="35.25" thickTop="1" thickBot="1" x14ac:dyDescent="0.3">
      <c r="A12" s="125" t="s">
        <v>631</v>
      </c>
      <c r="B12" s="93" t="s">
        <v>70</v>
      </c>
      <c r="C12" s="93" t="s">
        <v>70</v>
      </c>
      <c r="D12" s="230" t="s">
        <v>70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549</v>
      </c>
    </row>
    <row r="2" spans="1:7" ht="26.25" customHeight="1" thickTop="1" thickBot="1" x14ac:dyDescent="0.3">
      <c r="A2" s="204" t="s">
        <v>494</v>
      </c>
      <c r="B2" s="47" t="s">
        <v>122</v>
      </c>
      <c r="C2" s="47" t="s">
        <v>728</v>
      </c>
    </row>
    <row r="3" spans="1:7" ht="18.75" customHeight="1" thickTop="1" thickBot="1" x14ac:dyDescent="0.3">
      <c r="A3" s="17" t="s">
        <v>946</v>
      </c>
      <c r="B3" s="73">
        <f>SUMIF(HK!A:A,"601*",HK!L:L)-SUMIF(HK!A:A,"601*",HK!K:K)</f>
        <v>0</v>
      </c>
      <c r="C3" s="73">
        <f>SUMIF(HKM!A:A,"601*",HKM!L:L)-SUMIF(HKM!A:A,"601*",HKM!K:K)</f>
        <v>0</v>
      </c>
      <c r="D3" s="56"/>
      <c r="E3" s="184"/>
      <c r="G3" s="42"/>
    </row>
    <row r="4" spans="1:7" ht="18.75" customHeight="1" thickBot="1" x14ac:dyDescent="0.3">
      <c r="A4" s="17" t="s">
        <v>106</v>
      </c>
      <c r="B4" s="73">
        <f>SUMIF(HK!A:A,"602*",HK!L:L)-SUMIF(HK!A:A,"602*",HK!K:K)</f>
        <v>25994.13</v>
      </c>
      <c r="C4" s="73">
        <f>SUMIF(HKM!A:A,"602*",HKM!L:L)-SUMIF(HKM!A:A,"602*",HKM!K:K)</f>
        <v>26048.82</v>
      </c>
      <c r="D4" s="56"/>
      <c r="E4" s="184"/>
      <c r="G4" s="42"/>
    </row>
    <row r="5" spans="1:7" ht="18.75" customHeight="1" thickBot="1" x14ac:dyDescent="0.3">
      <c r="A5" s="17" t="s">
        <v>918</v>
      </c>
      <c r="B5" s="73">
        <f>SUMIF(HK!A:A,"604*",HK!L:L)-SUMIF(HK!A:A,"604*",HK!K:K)</f>
        <v>0</v>
      </c>
      <c r="C5" s="73">
        <f>SUMIF(HKM!A:A,"604*",HKM!L:L)-SUMIF(HKM!A:A,"604*",HKM!K:K)</f>
        <v>0</v>
      </c>
      <c r="D5" s="56"/>
      <c r="E5" s="184"/>
      <c r="G5" s="42"/>
    </row>
    <row r="6" spans="1:7" ht="18.75" customHeight="1" thickBot="1" x14ac:dyDescent="0.3">
      <c r="A6" s="17" t="s">
        <v>673</v>
      </c>
      <c r="B6" s="73">
        <f>SUMIF(HK!A:A,"606*",HK!L:L)-SUMIF(HK!A:A,"606*",HK!K:K)</f>
        <v>0</v>
      </c>
      <c r="C6" s="73">
        <f>SUMIF(HKM!A:A,"606*",HKM!L:L)-SUMIF(HKM!A:A,"606*",HKM!K:K)</f>
        <v>0</v>
      </c>
      <c r="D6" s="56"/>
      <c r="E6" s="184"/>
      <c r="G6" s="42"/>
    </row>
    <row r="7" spans="1:7" ht="18.75" customHeight="1" thickBot="1" x14ac:dyDescent="0.3">
      <c r="A7" s="17" t="s">
        <v>316</v>
      </c>
      <c r="B7" s="73"/>
      <c r="C7" s="73"/>
      <c r="D7" s="56"/>
      <c r="E7" s="184"/>
      <c r="G7" s="115"/>
    </row>
    <row r="8" spans="1:7" ht="23.25" thickBot="1" x14ac:dyDescent="0.3">
      <c r="A8" s="169" t="s">
        <v>1042</v>
      </c>
      <c r="B8" s="227"/>
      <c r="C8" s="227"/>
      <c r="D8" s="56"/>
      <c r="E8" s="56"/>
      <c r="G8" s="42"/>
    </row>
    <row r="9" spans="1:7" ht="18.75" customHeight="1" thickBot="1" x14ac:dyDescent="0.3">
      <c r="A9" s="36" t="s">
        <v>550</v>
      </c>
      <c r="B9" s="117">
        <f>SUM(B3:B8)</f>
        <v>25994.13</v>
      </c>
      <c r="C9" s="117">
        <f>SUM(C3:C8)</f>
        <v>26048.82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612</v>
      </c>
      <c r="D1" s="56"/>
      <c r="E1" s="56"/>
    </row>
    <row r="2" spans="1:5" ht="24" thickTop="1" thickBot="1" x14ac:dyDescent="0.3">
      <c r="A2" s="204" t="s">
        <v>494</v>
      </c>
      <c r="B2" s="47" t="s">
        <v>122</v>
      </c>
      <c r="C2" s="47" t="s">
        <v>728</v>
      </c>
      <c r="D2" s="56"/>
      <c r="E2" s="56"/>
    </row>
    <row r="3" spans="1:5" ht="30.75" customHeight="1" thickTop="1" thickBot="1" x14ac:dyDescent="0.3">
      <c r="A3" s="18" t="s">
        <v>885</v>
      </c>
      <c r="B3" s="73"/>
      <c r="C3" s="73"/>
    </row>
    <row r="4" spans="1:5" ht="23.25" thickBot="1" x14ac:dyDescent="0.3">
      <c r="A4" s="169" t="s">
        <v>716</v>
      </c>
      <c r="B4" s="227"/>
      <c r="C4" s="227"/>
    </row>
    <row r="5" spans="1:5" ht="15.75" thickBot="1" x14ac:dyDescent="0.3">
      <c r="A5" s="169" t="s">
        <v>672</v>
      </c>
      <c r="B5" s="227"/>
      <c r="C5" s="227"/>
    </row>
    <row r="6" spans="1:5" ht="15.75" thickBot="1" x14ac:dyDescent="0.3">
      <c r="A6" s="169" t="s">
        <v>1004</v>
      </c>
      <c r="B6" s="227"/>
      <c r="C6" s="227"/>
    </row>
    <row r="7" spans="1:5" ht="15.75" thickBot="1" x14ac:dyDescent="0.3">
      <c r="A7" s="169" t="s">
        <v>425</v>
      </c>
      <c r="B7" s="227"/>
      <c r="C7" s="227"/>
    </row>
    <row r="8" spans="1:5" ht="15.75" thickBot="1" x14ac:dyDescent="0.3">
      <c r="A8" s="37" t="s">
        <v>537</v>
      </c>
      <c r="B8" s="64"/>
      <c r="C8" s="64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1045</v>
      </c>
    </row>
    <row r="2" spans="1:2" ht="21" customHeight="1" thickTop="1" thickBot="1" x14ac:dyDescent="0.3">
      <c r="A2" s="191" t="s">
        <v>99</v>
      </c>
      <c r="B2" s="32" t="s">
        <v>848</v>
      </c>
    </row>
    <row r="3" spans="1:2" ht="32.25" customHeight="1" thickTop="1" thickBot="1" x14ac:dyDescent="0.3">
      <c r="A3" s="190" t="s">
        <v>950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60</v>
      </c>
    </row>
    <row r="2" spans="1:3" ht="35.25" thickTop="1" thickBot="1" x14ac:dyDescent="0.3">
      <c r="A2" s="204" t="s">
        <v>494</v>
      </c>
      <c r="B2" s="47" t="s">
        <v>122</v>
      </c>
      <c r="C2" s="47" t="s">
        <v>728</v>
      </c>
    </row>
    <row r="3" spans="1:3" ht="35.25" thickTop="1" thickBot="1" x14ac:dyDescent="0.3">
      <c r="A3" s="58" t="s">
        <v>209</v>
      </c>
      <c r="B3" s="124"/>
      <c r="C3" s="124"/>
    </row>
    <row r="4" spans="1:3" ht="34.5" thickBot="1" x14ac:dyDescent="0.3">
      <c r="A4" s="111" t="s">
        <v>975</v>
      </c>
      <c r="B4" s="124"/>
      <c r="C4" s="124"/>
    </row>
    <row r="5" spans="1:3" ht="79.5" thickBot="1" x14ac:dyDescent="0.3">
      <c r="A5" s="233" t="s">
        <v>72</v>
      </c>
      <c r="B5" s="124"/>
      <c r="C5" s="124"/>
    </row>
    <row r="6" spans="1:3" ht="57" thickBot="1" x14ac:dyDescent="0.3">
      <c r="A6" s="169" t="s">
        <v>466</v>
      </c>
      <c r="B6" s="124"/>
      <c r="C6" s="124"/>
    </row>
    <row r="7" spans="1:3" ht="57" thickBot="1" x14ac:dyDescent="0.3">
      <c r="A7" s="58" t="s">
        <v>803</v>
      </c>
      <c r="B7" s="124"/>
      <c r="C7" s="124"/>
    </row>
    <row r="8" spans="1:3" ht="34.5" thickBot="1" x14ac:dyDescent="0.3">
      <c r="A8" s="84" t="s">
        <v>418</v>
      </c>
      <c r="B8" s="211"/>
      <c r="C8" s="211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923</v>
      </c>
    </row>
    <row r="2" spans="1:10" ht="35.25" customHeight="1" thickTop="1" thickBot="1" x14ac:dyDescent="0.3">
      <c r="A2" s="240" t="s">
        <v>494</v>
      </c>
      <c r="B2" s="245" t="s">
        <v>122</v>
      </c>
      <c r="C2" s="246"/>
      <c r="D2" s="247"/>
      <c r="E2" s="245" t="s">
        <v>728</v>
      </c>
      <c r="F2" s="246"/>
      <c r="G2" s="247"/>
    </row>
    <row r="3" spans="1:10" s="78" customFormat="1" ht="16.5" thickTop="1" thickBot="1" x14ac:dyDescent="0.3">
      <c r="A3" s="254"/>
      <c r="B3" s="179" t="s">
        <v>347</v>
      </c>
      <c r="C3" s="179" t="s">
        <v>323</v>
      </c>
      <c r="D3" s="179" t="s">
        <v>116</v>
      </c>
      <c r="E3" s="179" t="s">
        <v>347</v>
      </c>
      <c r="F3" s="179" t="s">
        <v>323</v>
      </c>
      <c r="G3" s="179" t="s">
        <v>116</v>
      </c>
    </row>
    <row r="4" spans="1:10" ht="24" thickTop="1" thickBot="1" x14ac:dyDescent="0.3">
      <c r="A4" s="169" t="s">
        <v>772</v>
      </c>
      <c r="B4" s="232">
        <f>SUMIF(VZaS!C:C,"056",VZaS!D:D)</f>
        <v>9207.08</v>
      </c>
      <c r="C4" s="21" t="s">
        <v>70</v>
      </c>
      <c r="D4" s="107" t="s">
        <v>70</v>
      </c>
      <c r="E4" s="232">
        <f>SUMIF(VZaS!C:C,"056",VZaS!E:E)</f>
        <v>704.81</v>
      </c>
      <c r="F4" s="21" t="s">
        <v>70</v>
      </c>
      <c r="G4" s="107" t="s">
        <v>70</v>
      </c>
      <c r="H4" s="76"/>
      <c r="I4" s="76"/>
      <c r="J4" s="61"/>
    </row>
    <row r="5" spans="1:10" ht="20.25" customHeight="1" thickBot="1" x14ac:dyDescent="0.3">
      <c r="A5" s="169" t="s">
        <v>45</v>
      </c>
      <c r="B5" s="21" t="s">
        <v>70</v>
      </c>
      <c r="C5" s="136"/>
      <c r="D5" s="113"/>
      <c r="E5" s="21" t="s">
        <v>70</v>
      </c>
      <c r="F5" s="136"/>
      <c r="G5" s="113"/>
      <c r="H5" s="76"/>
      <c r="I5" s="76"/>
      <c r="J5" s="76"/>
    </row>
    <row r="6" spans="1:10" ht="20.25" customHeight="1" thickBot="1" x14ac:dyDescent="0.3">
      <c r="A6" s="169" t="s">
        <v>1047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">
      <c r="A7" s="169" t="s">
        <v>158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">
      <c r="A8" s="169" t="s">
        <v>926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">
      <c r="A9" s="169" t="s">
        <v>679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">
      <c r="A10" s="169" t="s">
        <v>864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">
      <c r="A11" s="169" t="s">
        <v>830</v>
      </c>
      <c r="B11" s="21" t="s">
        <v>70</v>
      </c>
      <c r="C11" s="232">
        <f>SUMIF(VZaS!C:C,"058",VZaS!D:D)</f>
        <v>0</v>
      </c>
      <c r="D11" s="113"/>
      <c r="E11" s="21" t="s">
        <v>70</v>
      </c>
      <c r="F11" s="232">
        <f>SUMIF(VZaS!C:C,"058",VZaS!E:E)</f>
        <v>0</v>
      </c>
      <c r="G11" s="113"/>
      <c r="H11" s="76"/>
      <c r="I11" s="76"/>
      <c r="J11" s="76"/>
    </row>
    <row r="12" spans="1:10" ht="20.25" customHeight="1" thickBot="1" x14ac:dyDescent="0.3">
      <c r="A12" s="169" t="s">
        <v>46</v>
      </c>
      <c r="B12" s="21" t="s">
        <v>70</v>
      </c>
      <c r="C12" s="232">
        <f>SUMIF(VZaS!C:C,"059",VZaS!D:D)</f>
        <v>0</v>
      </c>
      <c r="D12" s="113"/>
      <c r="E12" s="21" t="s">
        <v>70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">
      <c r="A13" s="37" t="s">
        <v>863</v>
      </c>
      <c r="B13" s="134" t="s">
        <v>70</v>
      </c>
      <c r="C13" s="13"/>
      <c r="D13" s="188"/>
      <c r="E13" s="134" t="s">
        <v>70</v>
      </c>
      <c r="F13" s="13"/>
      <c r="G13" s="188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RowHeight="15" x14ac:dyDescent="0.25"/>
  <cols>
    <col min="1" max="1" width="32" customWidth="1"/>
  </cols>
  <sheetData>
    <row r="1" spans="1:2" x14ac:dyDescent="0.25">
      <c r="A1" t="s">
        <v>715</v>
      </c>
      <c r="B1" t="s">
        <v>275</v>
      </c>
    </row>
    <row r="2" spans="1:2" x14ac:dyDescent="0.25">
      <c r="A2" t="s">
        <v>611</v>
      </c>
      <c r="B2" t="s">
        <v>112</v>
      </c>
    </row>
    <row r="3" spans="1:2" x14ac:dyDescent="0.25">
      <c r="A3" t="s">
        <v>643</v>
      </c>
      <c r="B3" t="s">
        <v>553</v>
      </c>
    </row>
    <row r="4" spans="1:2" x14ac:dyDescent="0.25">
      <c r="A4" t="s">
        <v>200</v>
      </c>
      <c r="B4" t="s">
        <v>553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385</v>
      </c>
      <c r="B1" s="11" t="s">
        <v>481</v>
      </c>
      <c r="C1" s="152" t="s">
        <v>683</v>
      </c>
      <c r="D1" s="152" t="s">
        <v>846</v>
      </c>
      <c r="E1" s="152" t="s">
        <v>374</v>
      </c>
      <c r="F1" s="152" t="s">
        <v>647</v>
      </c>
      <c r="G1" s="152" t="s">
        <v>329</v>
      </c>
      <c r="H1" s="152" t="s">
        <v>589</v>
      </c>
      <c r="I1" s="152" t="s">
        <v>613</v>
      </c>
      <c r="J1" s="152" t="s">
        <v>591</v>
      </c>
      <c r="K1" s="152" t="s">
        <v>878</v>
      </c>
      <c r="L1" s="152" t="s">
        <v>175</v>
      </c>
    </row>
    <row r="2" spans="1:12" x14ac:dyDescent="0.25">
      <c r="A2" s="214" t="s">
        <v>914</v>
      </c>
      <c r="B2" s="100" t="s">
        <v>335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403</v>
      </c>
      <c r="B3" s="100" t="s">
        <v>387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411</v>
      </c>
      <c r="B4" s="100" t="s">
        <v>747</v>
      </c>
      <c r="C4" s="140">
        <v>336.69</v>
      </c>
      <c r="D4" s="140">
        <v>0</v>
      </c>
      <c r="E4" s="140">
        <v>63.36</v>
      </c>
      <c r="F4" s="140">
        <v>312</v>
      </c>
      <c r="G4" s="131">
        <v>0</v>
      </c>
      <c r="H4" s="131">
        <v>0</v>
      </c>
      <c r="I4" s="140">
        <v>63.36</v>
      </c>
      <c r="J4" s="140">
        <v>312</v>
      </c>
      <c r="K4" s="140">
        <v>88.05</v>
      </c>
      <c r="L4" s="140">
        <v>0</v>
      </c>
    </row>
    <row r="5" spans="1:12" x14ac:dyDescent="0.25">
      <c r="A5" s="214" t="s">
        <v>824</v>
      </c>
      <c r="B5" s="100" t="s">
        <v>27</v>
      </c>
      <c r="C5" s="140">
        <v>177.93</v>
      </c>
      <c r="D5" s="140">
        <v>0</v>
      </c>
      <c r="E5" s="140">
        <v>43077.62</v>
      </c>
      <c r="F5" s="140">
        <v>42912.61</v>
      </c>
      <c r="G5" s="140">
        <v>600</v>
      </c>
      <c r="H5" s="140">
        <v>743.39</v>
      </c>
      <c r="I5" s="140">
        <v>43677.62</v>
      </c>
      <c r="J5" s="140">
        <v>43656</v>
      </c>
      <c r="K5" s="140">
        <v>199.55</v>
      </c>
      <c r="L5" s="140">
        <v>0</v>
      </c>
    </row>
    <row r="6" spans="1:12" x14ac:dyDescent="0.25">
      <c r="A6" s="214" t="s">
        <v>723</v>
      </c>
      <c r="B6" s="100" t="s">
        <v>460</v>
      </c>
      <c r="C6" s="131">
        <v>0</v>
      </c>
      <c r="D6" s="131">
        <v>0</v>
      </c>
      <c r="E6" s="140">
        <v>15</v>
      </c>
      <c r="F6" s="140">
        <v>15</v>
      </c>
      <c r="G6" s="131">
        <v>0</v>
      </c>
      <c r="H6" s="131">
        <v>0</v>
      </c>
      <c r="I6" s="140">
        <v>15</v>
      </c>
      <c r="J6" s="140">
        <v>15</v>
      </c>
      <c r="K6" s="140">
        <v>0</v>
      </c>
      <c r="L6" s="140">
        <v>0</v>
      </c>
    </row>
    <row r="7" spans="1:12" x14ac:dyDescent="0.25">
      <c r="A7" s="214" t="s">
        <v>790</v>
      </c>
      <c r="B7" s="100" t="s">
        <v>388</v>
      </c>
      <c r="C7" s="131">
        <v>0</v>
      </c>
      <c r="D7" s="131">
        <v>0</v>
      </c>
      <c r="E7" s="131">
        <v>0</v>
      </c>
      <c r="F7" s="140">
        <v>0</v>
      </c>
      <c r="G7" s="131">
        <v>0</v>
      </c>
      <c r="H7" s="131">
        <v>0</v>
      </c>
      <c r="I7" s="131">
        <v>0</v>
      </c>
      <c r="J7" s="140">
        <v>0</v>
      </c>
      <c r="K7" s="140">
        <v>0</v>
      </c>
      <c r="L7" s="140">
        <v>0</v>
      </c>
    </row>
    <row r="8" spans="1:12" x14ac:dyDescent="0.25">
      <c r="A8" s="214" t="s">
        <v>578</v>
      </c>
      <c r="B8" s="100" t="s">
        <v>129</v>
      </c>
      <c r="C8" s="140">
        <v>10301.469999999999</v>
      </c>
      <c r="D8" s="140">
        <v>0</v>
      </c>
      <c r="E8" s="140">
        <v>31192.959999999999</v>
      </c>
      <c r="F8" s="140">
        <v>35066.65</v>
      </c>
      <c r="G8" s="131">
        <v>0</v>
      </c>
      <c r="H8" s="140">
        <v>211.68</v>
      </c>
      <c r="I8" s="140">
        <v>31192.959999999999</v>
      </c>
      <c r="J8" s="140">
        <v>35278.33</v>
      </c>
      <c r="K8" s="140">
        <v>6216.1</v>
      </c>
      <c r="L8" s="140">
        <v>0</v>
      </c>
    </row>
    <row r="9" spans="1:12" x14ac:dyDescent="0.25">
      <c r="A9" s="214" t="s">
        <v>940</v>
      </c>
      <c r="B9" s="100" t="s">
        <v>19</v>
      </c>
      <c r="C9" s="140">
        <v>0</v>
      </c>
      <c r="D9" s="140">
        <v>4692.91</v>
      </c>
      <c r="E9" s="140">
        <v>4349.2</v>
      </c>
      <c r="F9" s="140">
        <v>3920.68</v>
      </c>
      <c r="G9" s="140">
        <v>3124.79</v>
      </c>
      <c r="H9" s="131">
        <v>0</v>
      </c>
      <c r="I9" s="140">
        <v>7473.99</v>
      </c>
      <c r="J9" s="140">
        <v>3920.68</v>
      </c>
      <c r="K9" s="140">
        <v>0</v>
      </c>
      <c r="L9" s="140">
        <v>1139.5999999999999</v>
      </c>
    </row>
    <row r="10" spans="1:12" x14ac:dyDescent="0.25">
      <c r="A10" s="214" t="s">
        <v>1106</v>
      </c>
      <c r="B10" s="100" t="s">
        <v>17</v>
      </c>
      <c r="C10" s="131">
        <v>0</v>
      </c>
      <c r="D10" s="131">
        <v>0</v>
      </c>
      <c r="E10" s="140">
        <v>215.49</v>
      </c>
      <c r="F10" s="140">
        <v>215.49</v>
      </c>
      <c r="G10" s="131">
        <v>0</v>
      </c>
      <c r="H10" s="131">
        <v>0</v>
      </c>
      <c r="I10" s="140">
        <v>215.49</v>
      </c>
      <c r="J10" s="140">
        <v>215.49</v>
      </c>
      <c r="K10" s="140">
        <v>0</v>
      </c>
      <c r="L10" s="140">
        <v>0</v>
      </c>
    </row>
    <row r="11" spans="1:12" x14ac:dyDescent="0.25">
      <c r="A11" s="214" t="s">
        <v>51</v>
      </c>
      <c r="B11" s="100" t="s">
        <v>213</v>
      </c>
      <c r="C11" s="140">
        <v>0</v>
      </c>
      <c r="D11" s="140">
        <v>1965.37</v>
      </c>
      <c r="E11" s="140">
        <v>32579.21</v>
      </c>
      <c r="F11" s="140">
        <v>30630.23</v>
      </c>
      <c r="G11" s="140">
        <v>16.39</v>
      </c>
      <c r="H11" s="131">
        <v>0</v>
      </c>
      <c r="I11" s="140">
        <v>32595.599999999999</v>
      </c>
      <c r="J11" s="140">
        <v>30630.23</v>
      </c>
      <c r="K11" s="140">
        <v>0</v>
      </c>
      <c r="L11" s="140">
        <v>0</v>
      </c>
    </row>
    <row r="12" spans="1:12" x14ac:dyDescent="0.25">
      <c r="A12" s="214" t="s">
        <v>879</v>
      </c>
      <c r="B12" s="100" t="s">
        <v>736</v>
      </c>
      <c r="C12" s="140">
        <v>0</v>
      </c>
      <c r="D12" s="140">
        <v>5768.41</v>
      </c>
      <c r="E12" s="140">
        <v>7675.93</v>
      </c>
      <c r="F12" s="140">
        <v>7465.52</v>
      </c>
      <c r="G12" s="140">
        <v>743.39</v>
      </c>
      <c r="H12" s="140">
        <v>1312.93</v>
      </c>
      <c r="I12" s="140">
        <v>8419.32</v>
      </c>
      <c r="J12" s="140">
        <v>8778.4500000000007</v>
      </c>
      <c r="K12" s="140">
        <v>0</v>
      </c>
      <c r="L12" s="140">
        <v>6127.54</v>
      </c>
    </row>
    <row r="13" spans="1:12" x14ac:dyDescent="0.25">
      <c r="A13" s="214" t="s">
        <v>417</v>
      </c>
      <c r="B13" s="100" t="s">
        <v>12</v>
      </c>
      <c r="C13" s="140">
        <v>0</v>
      </c>
      <c r="D13" s="140">
        <v>378</v>
      </c>
      <c r="E13" s="140">
        <v>3682</v>
      </c>
      <c r="F13" s="140">
        <v>3304</v>
      </c>
      <c r="G13" s="131">
        <v>0</v>
      </c>
      <c r="H13" s="131">
        <v>0</v>
      </c>
      <c r="I13" s="140">
        <v>3682</v>
      </c>
      <c r="J13" s="140">
        <v>3304</v>
      </c>
      <c r="K13" s="140">
        <v>0</v>
      </c>
      <c r="L13" s="140">
        <v>0</v>
      </c>
    </row>
    <row r="14" spans="1:12" x14ac:dyDescent="0.25">
      <c r="A14" s="214" t="s">
        <v>558</v>
      </c>
      <c r="B14" s="100" t="s">
        <v>1050</v>
      </c>
      <c r="C14" s="140">
        <v>0</v>
      </c>
      <c r="D14" s="140">
        <v>793.96</v>
      </c>
      <c r="E14" s="140">
        <v>3937.08</v>
      </c>
      <c r="F14" s="140">
        <v>3306.33</v>
      </c>
      <c r="G14" s="140">
        <v>163.21</v>
      </c>
      <c r="H14" s="131">
        <v>0</v>
      </c>
      <c r="I14" s="140">
        <v>4100.29</v>
      </c>
      <c r="J14" s="140">
        <v>3306.33</v>
      </c>
      <c r="K14" s="140">
        <v>0</v>
      </c>
      <c r="L14" s="140">
        <v>0</v>
      </c>
    </row>
    <row r="15" spans="1:12" x14ac:dyDescent="0.25">
      <c r="A15" s="214" t="s">
        <v>659</v>
      </c>
      <c r="B15" s="100" t="s">
        <v>742</v>
      </c>
      <c r="C15" s="140">
        <v>0</v>
      </c>
      <c r="D15" s="140">
        <v>422.31</v>
      </c>
      <c r="E15" s="140">
        <v>3965.59</v>
      </c>
      <c r="F15" s="140">
        <v>4676.6099999999997</v>
      </c>
      <c r="G15" s="140">
        <v>1133.33</v>
      </c>
      <c r="H15" s="131">
        <v>0</v>
      </c>
      <c r="I15" s="140">
        <v>5098.92</v>
      </c>
      <c r="J15" s="140">
        <v>4676.6099999999997</v>
      </c>
      <c r="K15" s="140">
        <v>0</v>
      </c>
      <c r="L15" s="140">
        <v>0</v>
      </c>
    </row>
    <row r="16" spans="1:12" x14ac:dyDescent="0.25">
      <c r="A16" s="214" t="s">
        <v>750</v>
      </c>
      <c r="B16" s="100" t="s">
        <v>241</v>
      </c>
      <c r="C16" s="131">
        <v>0</v>
      </c>
      <c r="D16" s="131">
        <v>0</v>
      </c>
      <c r="E16" s="140">
        <v>652.62</v>
      </c>
      <c r="F16" s="140">
        <v>652.62</v>
      </c>
      <c r="G16" s="131">
        <v>0</v>
      </c>
      <c r="H16" s="131">
        <v>0</v>
      </c>
      <c r="I16" s="140">
        <v>652.62</v>
      </c>
      <c r="J16" s="140">
        <v>652.62</v>
      </c>
      <c r="K16" s="140">
        <v>0</v>
      </c>
      <c r="L16" s="140">
        <v>0</v>
      </c>
    </row>
    <row r="17" spans="1:12" x14ac:dyDescent="0.25">
      <c r="A17" s="214" t="s">
        <v>682</v>
      </c>
      <c r="B17" s="100" t="s">
        <v>773</v>
      </c>
      <c r="C17" s="131">
        <v>0</v>
      </c>
      <c r="D17" s="131">
        <v>0</v>
      </c>
      <c r="E17" s="140">
        <v>43.1</v>
      </c>
      <c r="F17" s="140">
        <v>43.1</v>
      </c>
      <c r="G17" s="131">
        <v>0</v>
      </c>
      <c r="H17" s="131">
        <v>0</v>
      </c>
      <c r="I17" s="140">
        <v>43.1</v>
      </c>
      <c r="J17" s="140">
        <v>43.1</v>
      </c>
      <c r="K17" s="140">
        <v>0</v>
      </c>
      <c r="L17" s="140">
        <v>0</v>
      </c>
    </row>
    <row r="18" spans="1:12" x14ac:dyDescent="0.25">
      <c r="A18" s="214" t="s">
        <v>952</v>
      </c>
      <c r="B18" s="100" t="s">
        <v>1005</v>
      </c>
      <c r="C18" s="131">
        <v>0</v>
      </c>
      <c r="D18" s="131">
        <v>0</v>
      </c>
      <c r="E18" s="140">
        <v>5198.83</v>
      </c>
      <c r="F18" s="140">
        <v>5198.83</v>
      </c>
      <c r="G18" s="131">
        <v>0</v>
      </c>
      <c r="H18" s="131">
        <v>0</v>
      </c>
      <c r="I18" s="140">
        <v>5198.83</v>
      </c>
      <c r="J18" s="140">
        <v>5198.83</v>
      </c>
      <c r="K18" s="140">
        <v>0</v>
      </c>
      <c r="L18" s="140">
        <v>0</v>
      </c>
    </row>
    <row r="19" spans="1:12" x14ac:dyDescent="0.25">
      <c r="A19" s="214" t="s">
        <v>272</v>
      </c>
      <c r="B19" s="100" t="s">
        <v>648</v>
      </c>
      <c r="C19" s="131">
        <v>0</v>
      </c>
      <c r="D19" s="131">
        <v>0</v>
      </c>
      <c r="E19" s="140">
        <v>43.1</v>
      </c>
      <c r="F19" s="140">
        <v>43.1</v>
      </c>
      <c r="G19" s="131">
        <v>0</v>
      </c>
      <c r="H19" s="131">
        <v>0</v>
      </c>
      <c r="I19" s="140">
        <v>43.1</v>
      </c>
      <c r="J19" s="140">
        <v>43.1</v>
      </c>
      <c r="K19" s="140">
        <v>0</v>
      </c>
      <c r="L19" s="140">
        <v>0</v>
      </c>
    </row>
    <row r="20" spans="1:12" x14ac:dyDescent="0.25">
      <c r="A20" s="214" t="s">
        <v>590</v>
      </c>
      <c r="B20" s="100" t="s">
        <v>190</v>
      </c>
      <c r="C20" s="140">
        <v>0</v>
      </c>
      <c r="D20" s="140">
        <v>65.66</v>
      </c>
      <c r="E20" s="140">
        <v>65.66</v>
      </c>
      <c r="F20" s="140">
        <v>65.66</v>
      </c>
      <c r="G20" s="131">
        <v>0</v>
      </c>
      <c r="H20" s="131">
        <v>0</v>
      </c>
      <c r="I20" s="140">
        <v>65.66</v>
      </c>
      <c r="J20" s="140">
        <v>65.66</v>
      </c>
      <c r="K20" s="140">
        <v>0</v>
      </c>
      <c r="L20" s="140">
        <v>65.66</v>
      </c>
    </row>
    <row r="21" spans="1:12" x14ac:dyDescent="0.25">
      <c r="A21" s="214" t="s">
        <v>532</v>
      </c>
      <c r="B21" s="100" t="s">
        <v>575</v>
      </c>
      <c r="C21" s="140">
        <v>4680.3599999999997</v>
      </c>
      <c r="D21" s="140">
        <v>0</v>
      </c>
      <c r="E21" s="131">
        <v>0</v>
      </c>
      <c r="F21" s="140">
        <v>8871.5400000000009</v>
      </c>
      <c r="G21" s="140">
        <v>8871.5400000000009</v>
      </c>
      <c r="H21" s="131">
        <v>0</v>
      </c>
      <c r="I21" s="140">
        <v>8871.5400000000009</v>
      </c>
      <c r="J21" s="140">
        <v>8871.5400000000009</v>
      </c>
      <c r="K21" s="140">
        <v>4680.3599999999997</v>
      </c>
      <c r="L21" s="140">
        <v>0</v>
      </c>
    </row>
    <row r="22" spans="1:12" x14ac:dyDescent="0.25">
      <c r="A22" s="214" t="s">
        <v>419</v>
      </c>
      <c r="B22" s="100" t="s">
        <v>227</v>
      </c>
      <c r="C22" s="140">
        <v>0</v>
      </c>
      <c r="D22" s="140">
        <v>9674.0499999999993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40">
        <v>0</v>
      </c>
      <c r="L22" s="140">
        <v>9674.0499999999993</v>
      </c>
    </row>
    <row r="23" spans="1:12" x14ac:dyDescent="0.25">
      <c r="A23" s="214" t="s">
        <v>829</v>
      </c>
      <c r="B23" s="100" t="s">
        <v>68</v>
      </c>
      <c r="C23" s="140">
        <v>7500</v>
      </c>
      <c r="D23" s="14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7500</v>
      </c>
      <c r="L23" s="140">
        <v>0</v>
      </c>
    </row>
    <row r="24" spans="1:12" x14ac:dyDescent="0.25">
      <c r="A24" s="214" t="s">
        <v>100</v>
      </c>
      <c r="B24" s="100" t="s">
        <v>971</v>
      </c>
      <c r="C24" s="140">
        <v>3600</v>
      </c>
      <c r="D24" s="140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0">
        <v>3600</v>
      </c>
      <c r="L24" s="140">
        <v>0</v>
      </c>
    </row>
    <row r="25" spans="1:12" x14ac:dyDescent="0.25">
      <c r="A25" s="214" t="s">
        <v>548</v>
      </c>
      <c r="B25" s="100" t="s">
        <v>5</v>
      </c>
      <c r="C25" s="131">
        <v>0</v>
      </c>
      <c r="D25" s="131">
        <v>0</v>
      </c>
      <c r="E25" s="140">
        <v>97.29</v>
      </c>
      <c r="F25" s="140">
        <v>97.29</v>
      </c>
      <c r="G25" s="131">
        <v>0</v>
      </c>
      <c r="H25" s="131">
        <v>0</v>
      </c>
      <c r="I25" s="140">
        <v>97.29</v>
      </c>
      <c r="J25" s="140">
        <v>97.29</v>
      </c>
      <c r="K25" s="140">
        <v>0</v>
      </c>
      <c r="L25" s="140">
        <v>0</v>
      </c>
    </row>
    <row r="26" spans="1:12" x14ac:dyDescent="0.25">
      <c r="A26" s="214" t="s">
        <v>409</v>
      </c>
      <c r="B26" s="100" t="s">
        <v>309</v>
      </c>
      <c r="C26" s="131">
        <v>0</v>
      </c>
      <c r="D26" s="131">
        <v>0</v>
      </c>
      <c r="E26" s="131">
        <v>0</v>
      </c>
      <c r="F26" s="131">
        <v>0</v>
      </c>
      <c r="G26" s="140">
        <v>600</v>
      </c>
      <c r="H26" s="140">
        <v>600</v>
      </c>
      <c r="I26" s="140">
        <v>600</v>
      </c>
      <c r="J26" s="140">
        <v>600</v>
      </c>
      <c r="K26" s="140">
        <v>0</v>
      </c>
      <c r="L26" s="140">
        <v>0</v>
      </c>
    </row>
    <row r="27" spans="1:12" x14ac:dyDescent="0.25">
      <c r="A27" s="214" t="s">
        <v>775</v>
      </c>
      <c r="B27" s="100" t="s">
        <v>602</v>
      </c>
      <c r="C27" s="140">
        <v>206.59</v>
      </c>
      <c r="D27" s="140">
        <v>0</v>
      </c>
      <c r="E27" s="140">
        <v>62.46</v>
      </c>
      <c r="F27" s="131">
        <v>0</v>
      </c>
      <c r="G27" s="131">
        <v>0</v>
      </c>
      <c r="H27" s="131">
        <v>0</v>
      </c>
      <c r="I27" s="140">
        <v>62.46</v>
      </c>
      <c r="J27" s="131">
        <v>0</v>
      </c>
      <c r="K27" s="140">
        <v>269.05</v>
      </c>
      <c r="L27" s="140">
        <v>0</v>
      </c>
    </row>
    <row r="28" spans="1:12" x14ac:dyDescent="0.25">
      <c r="A28" s="214" t="s">
        <v>666</v>
      </c>
      <c r="B28" s="100" t="s">
        <v>86</v>
      </c>
      <c r="C28" s="140">
        <v>0</v>
      </c>
      <c r="D28" s="140">
        <v>7178.83</v>
      </c>
      <c r="E28" s="131">
        <v>0</v>
      </c>
      <c r="F28" s="131">
        <v>0</v>
      </c>
      <c r="G28" s="140">
        <v>3124.79</v>
      </c>
      <c r="H28" s="131">
        <v>0</v>
      </c>
      <c r="I28" s="140">
        <v>3124.79</v>
      </c>
      <c r="J28" s="131">
        <v>0</v>
      </c>
      <c r="K28" s="140">
        <v>0</v>
      </c>
      <c r="L28" s="140">
        <v>4054.04</v>
      </c>
    </row>
    <row r="29" spans="1:12" x14ac:dyDescent="0.25">
      <c r="A29" s="214" t="s">
        <v>433</v>
      </c>
      <c r="B29" s="100" t="s">
        <v>325</v>
      </c>
      <c r="C29" s="140">
        <v>0</v>
      </c>
      <c r="D29" s="140">
        <v>6638.78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40">
        <v>0</v>
      </c>
      <c r="L29" s="140">
        <v>6638.78</v>
      </c>
    </row>
    <row r="30" spans="1:12" x14ac:dyDescent="0.25">
      <c r="A30" s="214" t="s">
        <v>525</v>
      </c>
      <c r="B30" s="100" t="s">
        <v>344</v>
      </c>
      <c r="C30" s="140">
        <v>0</v>
      </c>
      <c r="D30" s="140">
        <v>663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40">
        <v>0</v>
      </c>
      <c r="L30" s="140">
        <v>663</v>
      </c>
    </row>
    <row r="31" spans="1:12" x14ac:dyDescent="0.25">
      <c r="A31" s="214" t="s">
        <v>565</v>
      </c>
      <c r="B31" s="100" t="s">
        <v>132</v>
      </c>
      <c r="C31" s="140">
        <v>0</v>
      </c>
      <c r="D31" s="140">
        <v>5040.25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40">
        <v>0</v>
      </c>
      <c r="L31" s="140">
        <v>5040.25</v>
      </c>
    </row>
    <row r="32" spans="1:12" x14ac:dyDescent="0.25">
      <c r="A32" s="214" t="s">
        <v>516</v>
      </c>
      <c r="B32" s="100" t="s">
        <v>708</v>
      </c>
      <c r="C32" s="140">
        <v>0</v>
      </c>
      <c r="D32" s="140">
        <v>10939.25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40">
        <v>0</v>
      </c>
      <c r="L32" s="140">
        <v>10939.25</v>
      </c>
    </row>
    <row r="33" spans="1:12" x14ac:dyDescent="0.25">
      <c r="A33" s="214" t="s">
        <v>595</v>
      </c>
      <c r="B33" s="100" t="s">
        <v>583</v>
      </c>
      <c r="C33" s="131">
        <v>0</v>
      </c>
      <c r="D33" s="131">
        <v>0</v>
      </c>
      <c r="E33" s="131">
        <v>0</v>
      </c>
      <c r="F33" s="140">
        <v>704.81</v>
      </c>
      <c r="G33" s="131">
        <v>0</v>
      </c>
      <c r="H33" s="131">
        <v>0</v>
      </c>
      <c r="I33" s="131">
        <v>0</v>
      </c>
      <c r="J33" s="140">
        <v>704.81</v>
      </c>
      <c r="K33" s="140">
        <v>0</v>
      </c>
      <c r="L33" s="140">
        <v>704.81</v>
      </c>
    </row>
    <row r="34" spans="1:12" x14ac:dyDescent="0.25">
      <c r="A34" s="214" t="s">
        <v>10</v>
      </c>
      <c r="B34" s="100" t="s">
        <v>1036</v>
      </c>
      <c r="C34" s="140">
        <v>9159.7800000000007</v>
      </c>
      <c r="D34" s="140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0</v>
      </c>
      <c r="K34" s="140">
        <v>9159.7800000000007</v>
      </c>
      <c r="L34" s="140">
        <v>0</v>
      </c>
    </row>
    <row r="35" spans="1:12" x14ac:dyDescent="0.25">
      <c r="A35" s="214" t="s">
        <v>136</v>
      </c>
      <c r="B35" s="100" t="s">
        <v>944</v>
      </c>
      <c r="C35" s="140">
        <v>16655.55</v>
      </c>
      <c r="D35" s="140">
        <v>0</v>
      </c>
      <c r="E35" s="131">
        <v>0</v>
      </c>
      <c r="F35" s="131">
        <v>0</v>
      </c>
      <c r="G35" s="131">
        <v>0</v>
      </c>
      <c r="H35" s="131">
        <v>0</v>
      </c>
      <c r="I35" s="131">
        <v>0</v>
      </c>
      <c r="J35" s="131">
        <v>0</v>
      </c>
      <c r="K35" s="140">
        <v>16655.55</v>
      </c>
      <c r="L35" s="140">
        <v>0</v>
      </c>
    </row>
    <row r="36" spans="1:12" x14ac:dyDescent="0.25">
      <c r="A36" s="214" t="s">
        <v>240</v>
      </c>
      <c r="B36" s="100" t="s">
        <v>936</v>
      </c>
      <c r="C36" s="140">
        <v>13647.72</v>
      </c>
      <c r="D36" s="140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40">
        <v>13647.72</v>
      </c>
      <c r="L36" s="140">
        <v>0</v>
      </c>
    </row>
    <row r="37" spans="1:12" x14ac:dyDescent="0.25">
      <c r="A37" s="214" t="s">
        <v>119</v>
      </c>
      <c r="B37" s="100" t="s">
        <v>814</v>
      </c>
      <c r="C37" s="140">
        <v>28704.98</v>
      </c>
      <c r="D37" s="140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40">
        <v>28704.98</v>
      </c>
      <c r="L37" s="140">
        <v>0</v>
      </c>
    </row>
    <row r="38" spans="1:12" x14ac:dyDescent="0.25">
      <c r="A38" s="214" t="s">
        <v>584</v>
      </c>
      <c r="B38" s="100" t="s">
        <v>482</v>
      </c>
      <c r="C38" s="140">
        <v>0</v>
      </c>
      <c r="D38" s="140">
        <v>704.81</v>
      </c>
      <c r="E38" s="140">
        <v>704.81</v>
      </c>
      <c r="F38" s="131">
        <v>0</v>
      </c>
      <c r="G38" s="131">
        <v>0</v>
      </c>
      <c r="H38" s="131">
        <v>0</v>
      </c>
      <c r="I38" s="140">
        <v>704.81</v>
      </c>
      <c r="J38" s="131">
        <v>0</v>
      </c>
      <c r="K38" s="140">
        <v>0</v>
      </c>
      <c r="L38" s="140">
        <v>0</v>
      </c>
    </row>
    <row r="39" spans="1:12" x14ac:dyDescent="0.25">
      <c r="A39" s="214" t="s">
        <v>42</v>
      </c>
      <c r="B39" s="100" t="s">
        <v>909</v>
      </c>
      <c r="C39" s="140">
        <v>0</v>
      </c>
      <c r="D39" s="140">
        <v>640.49</v>
      </c>
      <c r="E39" s="131">
        <v>0</v>
      </c>
      <c r="F39" s="140">
        <v>141.6</v>
      </c>
      <c r="G39" s="131">
        <v>0</v>
      </c>
      <c r="H39" s="131">
        <v>0</v>
      </c>
      <c r="I39" s="131">
        <v>0</v>
      </c>
      <c r="J39" s="140">
        <v>141.6</v>
      </c>
      <c r="K39" s="140">
        <v>0</v>
      </c>
      <c r="L39" s="140">
        <v>782.09</v>
      </c>
    </row>
    <row r="40" spans="1:12" x14ac:dyDescent="0.25">
      <c r="A40" s="214" t="s">
        <v>198</v>
      </c>
      <c r="B40" s="100" t="s">
        <v>499</v>
      </c>
      <c r="C40" s="140">
        <v>315.01</v>
      </c>
      <c r="D40" s="140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40">
        <v>315.01</v>
      </c>
      <c r="L40" s="140">
        <v>0</v>
      </c>
    </row>
    <row r="41" spans="1:12" x14ac:dyDescent="0.25">
      <c r="A41" s="214" t="s">
        <v>349</v>
      </c>
      <c r="B41" s="100" t="s">
        <v>662</v>
      </c>
      <c r="C41" s="140">
        <v>0</v>
      </c>
      <c r="D41" s="140">
        <v>2220</v>
      </c>
      <c r="E41" s="131">
        <v>0</v>
      </c>
      <c r="F41" s="131">
        <v>0</v>
      </c>
      <c r="G41" s="140">
        <v>2220</v>
      </c>
      <c r="H41" s="131">
        <v>0</v>
      </c>
      <c r="I41" s="140">
        <v>2220</v>
      </c>
      <c r="J41" s="131">
        <v>0</v>
      </c>
      <c r="K41" s="140">
        <v>0</v>
      </c>
      <c r="L41" s="140">
        <v>0</v>
      </c>
    </row>
    <row r="42" spans="1:12" x14ac:dyDescent="0.25">
      <c r="A42" s="214" t="s">
        <v>40</v>
      </c>
      <c r="B42" s="100" t="s">
        <v>840</v>
      </c>
      <c r="C42" s="140">
        <v>0</v>
      </c>
      <c r="D42" s="140">
        <v>36000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40">
        <v>0</v>
      </c>
      <c r="L42" s="140">
        <v>36000</v>
      </c>
    </row>
    <row r="43" spans="1:12" x14ac:dyDescent="0.25">
      <c r="A43" s="214" t="s">
        <v>998</v>
      </c>
      <c r="B43" s="100" t="s">
        <v>299</v>
      </c>
      <c r="C43" s="140">
        <v>0</v>
      </c>
      <c r="D43" s="140">
        <v>1500</v>
      </c>
      <c r="E43" s="131">
        <v>0</v>
      </c>
      <c r="F43" s="131">
        <v>0</v>
      </c>
      <c r="G43" s="140">
        <v>1500</v>
      </c>
      <c r="H43" s="131">
        <v>0</v>
      </c>
      <c r="I43" s="140">
        <v>1500</v>
      </c>
      <c r="J43" s="131">
        <v>0</v>
      </c>
      <c r="K43" s="140">
        <v>0</v>
      </c>
      <c r="L43" s="140">
        <v>0</v>
      </c>
    </row>
    <row r="44" spans="1:12" x14ac:dyDescent="0.25">
      <c r="A44" s="214" t="s">
        <v>245</v>
      </c>
      <c r="B44" s="100" t="s">
        <v>791</v>
      </c>
      <c r="C44" s="131">
        <v>0</v>
      </c>
      <c r="D44" s="131">
        <v>0</v>
      </c>
      <c r="E44" s="140">
        <v>572.16999999999996</v>
      </c>
      <c r="F44" s="131">
        <v>0</v>
      </c>
      <c r="G44" s="131">
        <v>0</v>
      </c>
      <c r="H44" s="131">
        <v>0</v>
      </c>
      <c r="I44" s="140">
        <v>572.16999999999996</v>
      </c>
      <c r="J44" s="131">
        <v>0</v>
      </c>
      <c r="K44" s="140">
        <v>572.16999999999996</v>
      </c>
      <c r="L44" s="140">
        <v>0</v>
      </c>
    </row>
    <row r="45" spans="1:12" x14ac:dyDescent="0.25">
      <c r="A45" s="214" t="s">
        <v>351</v>
      </c>
      <c r="B45" s="100" t="s">
        <v>282</v>
      </c>
      <c r="C45" s="131">
        <v>0</v>
      </c>
      <c r="D45" s="131">
        <v>0</v>
      </c>
      <c r="E45" s="140">
        <v>35.28</v>
      </c>
      <c r="F45" s="131">
        <v>0</v>
      </c>
      <c r="G45" s="131">
        <v>0</v>
      </c>
      <c r="H45" s="131">
        <v>0</v>
      </c>
      <c r="I45" s="140">
        <v>35.28</v>
      </c>
      <c r="J45" s="131">
        <v>0</v>
      </c>
      <c r="K45" s="140">
        <v>35.28</v>
      </c>
      <c r="L45" s="140">
        <v>0</v>
      </c>
    </row>
    <row r="46" spans="1:12" x14ac:dyDescent="0.25">
      <c r="A46" s="214" t="s">
        <v>722</v>
      </c>
      <c r="B46" s="100" t="s">
        <v>186</v>
      </c>
      <c r="C46" s="131">
        <v>0</v>
      </c>
      <c r="D46" s="131">
        <v>0</v>
      </c>
      <c r="E46" s="140">
        <v>506.01</v>
      </c>
      <c r="F46" s="131">
        <v>0</v>
      </c>
      <c r="G46" s="131">
        <v>0</v>
      </c>
      <c r="H46" s="131">
        <v>0</v>
      </c>
      <c r="I46" s="140">
        <v>506.01</v>
      </c>
      <c r="J46" s="131">
        <v>0</v>
      </c>
      <c r="K46" s="140">
        <v>506.01</v>
      </c>
      <c r="L46" s="140">
        <v>0</v>
      </c>
    </row>
    <row r="47" spans="1:12" x14ac:dyDescent="0.25">
      <c r="A47" s="214" t="s">
        <v>125</v>
      </c>
      <c r="B47" s="100" t="s">
        <v>193</v>
      </c>
      <c r="C47" s="131">
        <v>0</v>
      </c>
      <c r="D47" s="131">
        <v>0</v>
      </c>
      <c r="E47" s="140">
        <v>38.1</v>
      </c>
      <c r="F47" s="131">
        <v>0</v>
      </c>
      <c r="G47" s="131">
        <v>0</v>
      </c>
      <c r="H47" s="131">
        <v>0</v>
      </c>
      <c r="I47" s="140">
        <v>38.1</v>
      </c>
      <c r="J47" s="131">
        <v>0</v>
      </c>
      <c r="K47" s="140">
        <v>38.1</v>
      </c>
      <c r="L47" s="140">
        <v>0</v>
      </c>
    </row>
    <row r="48" spans="1:12" x14ac:dyDescent="0.25">
      <c r="A48" s="214" t="s">
        <v>55</v>
      </c>
      <c r="B48" s="100" t="s">
        <v>661</v>
      </c>
      <c r="C48" s="131">
        <v>0</v>
      </c>
      <c r="D48" s="131">
        <v>0</v>
      </c>
      <c r="E48" s="131">
        <v>0</v>
      </c>
      <c r="F48" s="140">
        <v>0</v>
      </c>
      <c r="G48" s="131">
        <v>0</v>
      </c>
      <c r="H48" s="131">
        <v>0</v>
      </c>
      <c r="I48" s="131">
        <v>0</v>
      </c>
      <c r="J48" s="140">
        <v>0</v>
      </c>
      <c r="K48" s="140">
        <v>0</v>
      </c>
      <c r="L48" s="140">
        <v>0</v>
      </c>
    </row>
    <row r="49" spans="1:12" x14ac:dyDescent="0.25">
      <c r="A49" s="214" t="s">
        <v>730</v>
      </c>
      <c r="B49" s="100" t="s">
        <v>817</v>
      </c>
      <c r="C49" s="131">
        <v>0</v>
      </c>
      <c r="D49" s="131">
        <v>0</v>
      </c>
      <c r="E49" s="140">
        <v>2327</v>
      </c>
      <c r="F49" s="140">
        <v>0</v>
      </c>
      <c r="G49" s="131">
        <v>0</v>
      </c>
      <c r="H49" s="131">
        <v>0</v>
      </c>
      <c r="I49" s="140">
        <v>2327</v>
      </c>
      <c r="J49" s="140">
        <v>0</v>
      </c>
      <c r="K49" s="140">
        <v>2327</v>
      </c>
      <c r="L49" s="140">
        <v>0</v>
      </c>
    </row>
    <row r="50" spans="1:12" x14ac:dyDescent="0.25">
      <c r="A50" s="214" t="s">
        <v>653</v>
      </c>
      <c r="B50" s="100" t="s">
        <v>912</v>
      </c>
      <c r="C50" s="131">
        <v>0</v>
      </c>
      <c r="D50" s="131">
        <v>0</v>
      </c>
      <c r="E50" s="140">
        <v>23600</v>
      </c>
      <c r="F50" s="131">
        <v>0</v>
      </c>
      <c r="G50" s="131">
        <v>0</v>
      </c>
      <c r="H50" s="131">
        <v>0</v>
      </c>
      <c r="I50" s="140">
        <v>23600</v>
      </c>
      <c r="J50" s="131">
        <v>0</v>
      </c>
      <c r="K50" s="140">
        <v>23600</v>
      </c>
      <c r="L50" s="140">
        <v>0</v>
      </c>
    </row>
    <row r="51" spans="1:12" x14ac:dyDescent="0.25">
      <c r="A51" s="214" t="s">
        <v>381</v>
      </c>
      <c r="B51" s="100" t="s">
        <v>383</v>
      </c>
      <c r="C51" s="131">
        <v>0</v>
      </c>
      <c r="D51" s="131">
        <v>0</v>
      </c>
      <c r="E51" s="140">
        <v>7607.12</v>
      </c>
      <c r="F51" s="131">
        <v>0</v>
      </c>
      <c r="G51" s="131">
        <v>0</v>
      </c>
      <c r="H51" s="131">
        <v>0</v>
      </c>
      <c r="I51" s="140">
        <v>7607.12</v>
      </c>
      <c r="J51" s="131">
        <v>0</v>
      </c>
      <c r="K51" s="140">
        <v>7607.12</v>
      </c>
      <c r="L51" s="140">
        <v>0</v>
      </c>
    </row>
    <row r="52" spans="1:12" x14ac:dyDescent="0.25">
      <c r="A52" s="214" t="s">
        <v>266</v>
      </c>
      <c r="B52" s="100" t="s">
        <v>48</v>
      </c>
      <c r="C52" s="131">
        <v>0</v>
      </c>
      <c r="D52" s="131">
        <v>0</v>
      </c>
      <c r="E52" s="140">
        <v>141.6</v>
      </c>
      <c r="F52" s="131">
        <v>0</v>
      </c>
      <c r="G52" s="131">
        <v>0</v>
      </c>
      <c r="H52" s="131">
        <v>0</v>
      </c>
      <c r="I52" s="140">
        <v>141.6</v>
      </c>
      <c r="J52" s="131">
        <v>0</v>
      </c>
      <c r="K52" s="140">
        <v>141.6</v>
      </c>
      <c r="L52" s="140">
        <v>0</v>
      </c>
    </row>
    <row r="53" spans="1:12" x14ac:dyDescent="0.25">
      <c r="A53" s="214" t="s">
        <v>458</v>
      </c>
      <c r="B53" s="100" t="s">
        <v>1029</v>
      </c>
      <c r="C53" s="131">
        <v>0</v>
      </c>
      <c r="D53" s="131">
        <v>0</v>
      </c>
      <c r="E53" s="140">
        <v>65.66</v>
      </c>
      <c r="F53" s="131">
        <v>0</v>
      </c>
      <c r="G53" s="131">
        <v>0</v>
      </c>
      <c r="H53" s="131">
        <v>0</v>
      </c>
      <c r="I53" s="140">
        <v>65.66</v>
      </c>
      <c r="J53" s="131">
        <v>0</v>
      </c>
      <c r="K53" s="140">
        <v>65.66</v>
      </c>
      <c r="L53" s="140">
        <v>0</v>
      </c>
    </row>
    <row r="54" spans="1:12" x14ac:dyDescent="0.25">
      <c r="A54" s="214" t="s">
        <v>576</v>
      </c>
      <c r="B54" s="100" t="s">
        <v>970</v>
      </c>
      <c r="C54" s="131">
        <v>0</v>
      </c>
      <c r="D54" s="131">
        <v>0</v>
      </c>
      <c r="E54" s="140">
        <v>172.8</v>
      </c>
      <c r="F54" s="131">
        <v>0</v>
      </c>
      <c r="G54" s="131">
        <v>0</v>
      </c>
      <c r="H54" s="131">
        <v>0</v>
      </c>
      <c r="I54" s="140">
        <v>172.8</v>
      </c>
      <c r="J54" s="131">
        <v>0</v>
      </c>
      <c r="K54" s="140">
        <v>172.8</v>
      </c>
      <c r="L54" s="140">
        <v>0</v>
      </c>
    </row>
    <row r="55" spans="1:12" x14ac:dyDescent="0.25">
      <c r="A55" s="214" t="s">
        <v>289</v>
      </c>
      <c r="B55" s="100" t="s">
        <v>350</v>
      </c>
      <c r="C55" s="131">
        <v>0</v>
      </c>
      <c r="D55" s="131">
        <v>0</v>
      </c>
      <c r="E55" s="140">
        <v>1401</v>
      </c>
      <c r="F55" s="131">
        <v>0</v>
      </c>
      <c r="G55" s="140">
        <v>211.68</v>
      </c>
      <c r="H55" s="131">
        <v>0</v>
      </c>
      <c r="I55" s="140">
        <v>1612.68</v>
      </c>
      <c r="J55" s="131">
        <v>0</v>
      </c>
      <c r="K55" s="140">
        <v>1612.68</v>
      </c>
      <c r="L55" s="140">
        <v>0</v>
      </c>
    </row>
    <row r="56" spans="1:12" x14ac:dyDescent="0.25">
      <c r="A56" s="214" t="s">
        <v>348</v>
      </c>
      <c r="B56" s="100" t="s">
        <v>932</v>
      </c>
      <c r="C56" s="131">
        <v>0</v>
      </c>
      <c r="D56" s="131">
        <v>0</v>
      </c>
      <c r="E56" s="140">
        <v>34.83</v>
      </c>
      <c r="F56" s="131">
        <v>0</v>
      </c>
      <c r="G56" s="131">
        <v>0</v>
      </c>
      <c r="H56" s="131">
        <v>0</v>
      </c>
      <c r="I56" s="140">
        <v>34.83</v>
      </c>
      <c r="J56" s="131">
        <v>0</v>
      </c>
      <c r="K56" s="140">
        <v>34.83</v>
      </c>
      <c r="L56" s="140">
        <v>0</v>
      </c>
    </row>
    <row r="57" spans="1:12" x14ac:dyDescent="0.25">
      <c r="A57" s="214" t="s">
        <v>94</v>
      </c>
      <c r="B57" s="100" t="s">
        <v>144</v>
      </c>
      <c r="C57" s="131">
        <v>0</v>
      </c>
      <c r="D57" s="131">
        <v>0</v>
      </c>
      <c r="E57" s="140">
        <v>4.99</v>
      </c>
      <c r="F57" s="131">
        <v>0</v>
      </c>
      <c r="G57" s="131">
        <v>0</v>
      </c>
      <c r="H57" s="131">
        <v>0</v>
      </c>
      <c r="I57" s="140">
        <v>4.99</v>
      </c>
      <c r="J57" s="131">
        <v>0</v>
      </c>
      <c r="K57" s="140">
        <v>4.99</v>
      </c>
      <c r="L57" s="140">
        <v>0</v>
      </c>
    </row>
    <row r="58" spans="1:12" x14ac:dyDescent="0.25">
      <c r="A58" s="214" t="s">
        <v>218</v>
      </c>
      <c r="B58" s="100" t="s">
        <v>6</v>
      </c>
      <c r="C58" s="131">
        <v>0</v>
      </c>
      <c r="D58" s="131">
        <v>0</v>
      </c>
      <c r="E58" s="140">
        <v>78.319999999999993</v>
      </c>
      <c r="F58" s="131">
        <v>0</v>
      </c>
      <c r="G58" s="131">
        <v>0</v>
      </c>
      <c r="H58" s="131">
        <v>0</v>
      </c>
      <c r="I58" s="140">
        <v>78.319999999999993</v>
      </c>
      <c r="J58" s="131">
        <v>0</v>
      </c>
      <c r="K58" s="140">
        <v>78.319999999999993</v>
      </c>
      <c r="L58" s="140">
        <v>0</v>
      </c>
    </row>
    <row r="59" spans="1:12" x14ac:dyDescent="0.25">
      <c r="A59" s="214" t="s">
        <v>999</v>
      </c>
      <c r="B59" s="100" t="s">
        <v>64</v>
      </c>
      <c r="C59" s="131">
        <v>0</v>
      </c>
      <c r="D59" s="131">
        <v>0</v>
      </c>
      <c r="E59" s="140">
        <v>0</v>
      </c>
      <c r="F59" s="140">
        <v>25994.13</v>
      </c>
      <c r="G59" s="131">
        <v>0</v>
      </c>
      <c r="H59" s="131">
        <v>0</v>
      </c>
      <c r="I59" s="140">
        <v>0</v>
      </c>
      <c r="J59" s="140">
        <v>25994.13</v>
      </c>
      <c r="K59" s="140">
        <v>0</v>
      </c>
      <c r="L59" s="140">
        <v>25994.13</v>
      </c>
    </row>
    <row r="60" spans="1:12" x14ac:dyDescent="0.25">
      <c r="A60" s="214" t="s">
        <v>685</v>
      </c>
      <c r="B60" s="100" t="s">
        <v>561</v>
      </c>
      <c r="C60" s="131">
        <v>0</v>
      </c>
      <c r="D60" s="131">
        <v>0</v>
      </c>
      <c r="E60" s="131">
        <v>0</v>
      </c>
      <c r="F60" s="140">
        <v>568.39</v>
      </c>
      <c r="G60" s="131">
        <v>0</v>
      </c>
      <c r="H60" s="140">
        <v>10569.58</v>
      </c>
      <c r="I60" s="131">
        <v>0</v>
      </c>
      <c r="J60" s="140">
        <v>11137.97</v>
      </c>
      <c r="K60" s="140">
        <v>0</v>
      </c>
      <c r="L60" s="140">
        <v>11137.97</v>
      </c>
    </row>
    <row r="61" spans="1:12" x14ac:dyDescent="0.25">
      <c r="A61" s="214" t="s">
        <v>127</v>
      </c>
      <c r="B61" s="100" t="s">
        <v>805</v>
      </c>
      <c r="C61" s="131">
        <v>0</v>
      </c>
      <c r="D61" s="131">
        <v>0</v>
      </c>
      <c r="E61" s="131">
        <v>0</v>
      </c>
      <c r="F61" s="140">
        <v>0</v>
      </c>
      <c r="G61" s="131">
        <v>0</v>
      </c>
      <c r="H61" s="140">
        <v>6070.21</v>
      </c>
      <c r="I61" s="131">
        <v>0</v>
      </c>
      <c r="J61" s="140">
        <v>6070.21</v>
      </c>
      <c r="K61" s="140">
        <v>0</v>
      </c>
      <c r="L61" s="140">
        <v>6070.21</v>
      </c>
    </row>
    <row r="62" spans="1:12" x14ac:dyDescent="0.25">
      <c r="A62" s="214" t="s">
        <v>93</v>
      </c>
      <c r="B62" s="100" t="s">
        <v>262</v>
      </c>
      <c r="C62" s="131">
        <v>0</v>
      </c>
      <c r="D62" s="131">
        <v>0</v>
      </c>
      <c r="E62" s="131">
        <v>0</v>
      </c>
      <c r="F62" s="131">
        <v>0</v>
      </c>
      <c r="G62" s="131">
        <v>0</v>
      </c>
      <c r="H62" s="140">
        <v>2801.33</v>
      </c>
      <c r="I62" s="131">
        <v>0</v>
      </c>
      <c r="J62" s="140">
        <v>2801.33</v>
      </c>
      <c r="K62" s="140">
        <v>0</v>
      </c>
      <c r="L62" s="140">
        <v>2801.33</v>
      </c>
    </row>
    <row r="63" spans="1:12" x14ac:dyDescent="0.25">
      <c r="A63" s="214" t="s">
        <v>284</v>
      </c>
      <c r="B63" s="100" t="s">
        <v>663</v>
      </c>
      <c r="C63" s="140">
        <v>0</v>
      </c>
      <c r="D63" s="140">
        <v>0</v>
      </c>
      <c r="E63" s="131">
        <v>0</v>
      </c>
      <c r="F63" s="131">
        <v>0</v>
      </c>
      <c r="G63" s="131">
        <v>0</v>
      </c>
      <c r="H63" s="131">
        <v>0</v>
      </c>
      <c r="I63" s="140">
        <v>102369.42</v>
      </c>
      <c r="J63" s="140">
        <v>102369.42</v>
      </c>
      <c r="K63" s="140">
        <v>0</v>
      </c>
      <c r="L63" s="140">
        <v>0</v>
      </c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342</v>
      </c>
      <c r="B1" s="11" t="s">
        <v>1058</v>
      </c>
      <c r="C1" s="152" t="s">
        <v>683</v>
      </c>
      <c r="D1" s="152" t="s">
        <v>846</v>
      </c>
      <c r="E1" s="152" t="s">
        <v>374</v>
      </c>
      <c r="F1" s="152" t="s">
        <v>647</v>
      </c>
      <c r="G1" s="152" t="s">
        <v>329</v>
      </c>
      <c r="H1" s="152" t="s">
        <v>589</v>
      </c>
      <c r="I1" s="152" t="s">
        <v>613</v>
      </c>
      <c r="J1" s="152" t="s">
        <v>591</v>
      </c>
      <c r="K1" s="152" t="s">
        <v>878</v>
      </c>
      <c r="L1" s="152" t="s">
        <v>175</v>
      </c>
    </row>
    <row r="2" spans="1:12" x14ac:dyDescent="0.25">
      <c r="A2" s="214" t="s">
        <v>828</v>
      </c>
      <c r="B2" s="100" t="s">
        <v>808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1024</v>
      </c>
      <c r="B3" s="100" t="s">
        <v>724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138</v>
      </c>
      <c r="B4" s="100" t="s">
        <v>203</v>
      </c>
      <c r="C4" s="140">
        <v>336.69</v>
      </c>
      <c r="D4" s="140">
        <v>0</v>
      </c>
      <c r="E4" s="140">
        <v>63.36</v>
      </c>
      <c r="F4" s="140">
        <v>312</v>
      </c>
      <c r="G4" s="131">
        <v>0</v>
      </c>
      <c r="H4" s="131">
        <v>0</v>
      </c>
      <c r="I4" s="140">
        <v>63.36</v>
      </c>
      <c r="J4" s="140">
        <v>312</v>
      </c>
      <c r="K4" s="140">
        <v>88.05</v>
      </c>
      <c r="L4" s="140">
        <v>0</v>
      </c>
    </row>
    <row r="5" spans="1:12" x14ac:dyDescent="0.25">
      <c r="A5" s="214" t="s">
        <v>571</v>
      </c>
      <c r="B5" s="100" t="s">
        <v>554</v>
      </c>
      <c r="C5" s="140">
        <v>177.93</v>
      </c>
      <c r="D5" s="140">
        <v>0</v>
      </c>
      <c r="E5" s="140">
        <v>43077.62</v>
      </c>
      <c r="F5" s="140">
        <v>42912.61</v>
      </c>
      <c r="G5" s="140">
        <v>600</v>
      </c>
      <c r="H5" s="140">
        <v>743.39</v>
      </c>
      <c r="I5" s="140">
        <v>43677.62</v>
      </c>
      <c r="J5" s="140">
        <v>43656</v>
      </c>
      <c r="K5" s="140">
        <v>199.55</v>
      </c>
      <c r="L5" s="140">
        <v>0</v>
      </c>
    </row>
    <row r="6" spans="1:12" x14ac:dyDescent="0.25">
      <c r="A6" s="214" t="s">
        <v>497</v>
      </c>
      <c r="B6" s="100" t="s">
        <v>460</v>
      </c>
      <c r="C6" s="131">
        <v>0</v>
      </c>
      <c r="D6" s="131">
        <v>0</v>
      </c>
      <c r="E6" s="140">
        <v>15</v>
      </c>
      <c r="F6" s="140">
        <v>15</v>
      </c>
      <c r="G6" s="131">
        <v>0</v>
      </c>
      <c r="H6" s="131">
        <v>0</v>
      </c>
      <c r="I6" s="140">
        <v>15</v>
      </c>
      <c r="J6" s="140">
        <v>15</v>
      </c>
      <c r="K6" s="140">
        <v>0</v>
      </c>
      <c r="L6" s="140">
        <v>0</v>
      </c>
    </row>
    <row r="7" spans="1:12" x14ac:dyDescent="0.25">
      <c r="A7" s="214" t="s">
        <v>915</v>
      </c>
      <c r="B7" s="100" t="s">
        <v>388</v>
      </c>
      <c r="C7" s="140">
        <v>10301.469999999999</v>
      </c>
      <c r="D7" s="140">
        <v>0</v>
      </c>
      <c r="E7" s="140">
        <v>31192.959999999999</v>
      </c>
      <c r="F7" s="140">
        <v>35066.65</v>
      </c>
      <c r="G7" s="131">
        <v>0</v>
      </c>
      <c r="H7" s="140">
        <v>211.68</v>
      </c>
      <c r="I7" s="140">
        <v>31192.959999999999</v>
      </c>
      <c r="J7" s="140">
        <v>35278.33</v>
      </c>
      <c r="K7" s="140">
        <v>6216.1</v>
      </c>
      <c r="L7" s="140">
        <v>0</v>
      </c>
    </row>
    <row r="8" spans="1:12" x14ac:dyDescent="0.25">
      <c r="A8" s="214" t="s">
        <v>962</v>
      </c>
      <c r="B8" s="100" t="s">
        <v>686</v>
      </c>
      <c r="C8" s="140">
        <v>0</v>
      </c>
      <c r="D8" s="140">
        <v>4692.91</v>
      </c>
      <c r="E8" s="140">
        <v>4564.6899999999996</v>
      </c>
      <c r="F8" s="140">
        <v>4136.17</v>
      </c>
      <c r="G8" s="140">
        <v>3124.79</v>
      </c>
      <c r="H8" s="131">
        <v>0</v>
      </c>
      <c r="I8" s="140">
        <v>7689.48</v>
      </c>
      <c r="J8" s="140">
        <v>4136.17</v>
      </c>
      <c r="K8" s="140">
        <v>0</v>
      </c>
      <c r="L8" s="140">
        <v>1139.5999999999999</v>
      </c>
    </row>
    <row r="9" spans="1:12" x14ac:dyDescent="0.25">
      <c r="A9" s="214" t="s">
        <v>1072</v>
      </c>
      <c r="B9" s="100" t="s">
        <v>213</v>
      </c>
      <c r="C9" s="140">
        <v>0</v>
      </c>
      <c r="D9" s="140">
        <v>1965.37</v>
      </c>
      <c r="E9" s="140">
        <v>32579.21</v>
      </c>
      <c r="F9" s="140">
        <v>30630.23</v>
      </c>
      <c r="G9" s="140">
        <v>16.39</v>
      </c>
      <c r="H9" s="131">
        <v>0</v>
      </c>
      <c r="I9" s="140">
        <v>32595.599999999999</v>
      </c>
      <c r="J9" s="140">
        <v>30630.23</v>
      </c>
      <c r="K9" s="140">
        <v>0</v>
      </c>
      <c r="L9" s="140">
        <v>0</v>
      </c>
    </row>
    <row r="10" spans="1:12" x14ac:dyDescent="0.25">
      <c r="A10" s="214" t="s">
        <v>506</v>
      </c>
      <c r="B10" s="100" t="s">
        <v>859</v>
      </c>
      <c r="C10" s="140">
        <v>0</v>
      </c>
      <c r="D10" s="140">
        <v>6146.41</v>
      </c>
      <c r="E10" s="140">
        <v>11357.93</v>
      </c>
      <c r="F10" s="140">
        <v>10769.52</v>
      </c>
      <c r="G10" s="140">
        <v>743.39</v>
      </c>
      <c r="H10" s="140">
        <v>1312.93</v>
      </c>
      <c r="I10" s="140">
        <v>12101.32</v>
      </c>
      <c r="J10" s="140">
        <v>12082.45</v>
      </c>
      <c r="K10" s="140">
        <v>0</v>
      </c>
      <c r="L10" s="140">
        <v>6127.54</v>
      </c>
    </row>
    <row r="11" spans="1:12" x14ac:dyDescent="0.25">
      <c r="A11" s="214" t="s">
        <v>837</v>
      </c>
      <c r="B11" s="100" t="s">
        <v>812</v>
      </c>
      <c r="C11" s="140">
        <v>0</v>
      </c>
      <c r="D11" s="140">
        <v>793.96</v>
      </c>
      <c r="E11" s="140">
        <v>3937.08</v>
      </c>
      <c r="F11" s="140">
        <v>3306.33</v>
      </c>
      <c r="G11" s="140">
        <v>163.21</v>
      </c>
      <c r="H11" s="131">
        <v>0</v>
      </c>
      <c r="I11" s="140">
        <v>4100.29</v>
      </c>
      <c r="J11" s="140">
        <v>3306.33</v>
      </c>
      <c r="K11" s="140">
        <v>0</v>
      </c>
      <c r="L11" s="140">
        <v>0</v>
      </c>
    </row>
    <row r="12" spans="1:12" x14ac:dyDescent="0.25">
      <c r="A12" s="214" t="s">
        <v>256</v>
      </c>
      <c r="B12" s="100" t="s">
        <v>961</v>
      </c>
      <c r="C12" s="140">
        <v>0</v>
      </c>
      <c r="D12" s="140">
        <v>422.31</v>
      </c>
      <c r="E12" s="140">
        <v>9903.24</v>
      </c>
      <c r="F12" s="140">
        <v>10614.26</v>
      </c>
      <c r="G12" s="140">
        <v>1133.33</v>
      </c>
      <c r="H12" s="131">
        <v>0</v>
      </c>
      <c r="I12" s="140">
        <v>11036.57</v>
      </c>
      <c r="J12" s="140">
        <v>10614.26</v>
      </c>
      <c r="K12" s="140">
        <v>0</v>
      </c>
      <c r="L12" s="140">
        <v>0</v>
      </c>
    </row>
    <row r="13" spans="1:12" x14ac:dyDescent="0.25">
      <c r="A13" s="214" t="s">
        <v>615</v>
      </c>
      <c r="B13" s="100" t="s">
        <v>190</v>
      </c>
      <c r="C13" s="140">
        <v>0</v>
      </c>
      <c r="D13" s="140">
        <v>65.66</v>
      </c>
      <c r="E13" s="140">
        <v>65.66</v>
      </c>
      <c r="F13" s="140">
        <v>65.66</v>
      </c>
      <c r="G13" s="131">
        <v>0</v>
      </c>
      <c r="H13" s="131">
        <v>0</v>
      </c>
      <c r="I13" s="140">
        <v>65.66</v>
      </c>
      <c r="J13" s="140">
        <v>65.66</v>
      </c>
      <c r="K13" s="140">
        <v>0</v>
      </c>
      <c r="L13" s="140">
        <v>65.66</v>
      </c>
    </row>
    <row r="14" spans="1:12" x14ac:dyDescent="0.25">
      <c r="A14" s="214" t="s">
        <v>1065</v>
      </c>
      <c r="B14" s="100" t="s">
        <v>575</v>
      </c>
      <c r="C14" s="140">
        <v>4680.3599999999997</v>
      </c>
      <c r="D14" s="140">
        <v>0</v>
      </c>
      <c r="E14" s="131">
        <v>0</v>
      </c>
      <c r="F14" s="140">
        <v>8871.5400000000009</v>
      </c>
      <c r="G14" s="140">
        <v>8871.5400000000009</v>
      </c>
      <c r="H14" s="131">
        <v>0</v>
      </c>
      <c r="I14" s="140">
        <v>8871.5400000000009</v>
      </c>
      <c r="J14" s="140">
        <v>8871.5400000000009</v>
      </c>
      <c r="K14" s="140">
        <v>4680.3599999999997</v>
      </c>
      <c r="L14" s="140">
        <v>0</v>
      </c>
    </row>
    <row r="15" spans="1:12" x14ac:dyDescent="0.25">
      <c r="A15" s="214" t="s">
        <v>191</v>
      </c>
      <c r="B15" s="100" t="s">
        <v>227</v>
      </c>
      <c r="C15" s="140">
        <v>0</v>
      </c>
      <c r="D15" s="140">
        <v>9674.0499999999993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0</v>
      </c>
      <c r="L15" s="140">
        <v>9674.0499999999993</v>
      </c>
    </row>
    <row r="16" spans="1:12" x14ac:dyDescent="0.25">
      <c r="A16" s="214" t="s">
        <v>315</v>
      </c>
      <c r="B16" s="100" t="s">
        <v>1066</v>
      </c>
      <c r="C16" s="140">
        <v>11100</v>
      </c>
      <c r="D16" s="14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0">
        <v>11100</v>
      </c>
      <c r="L16" s="140">
        <v>0</v>
      </c>
    </row>
    <row r="17" spans="1:12" x14ac:dyDescent="0.25">
      <c r="A17" s="214" t="s">
        <v>130</v>
      </c>
      <c r="B17" s="100" t="s">
        <v>778</v>
      </c>
      <c r="C17" s="131">
        <v>0</v>
      </c>
      <c r="D17" s="131">
        <v>0</v>
      </c>
      <c r="E17" s="140">
        <v>97.29</v>
      </c>
      <c r="F17" s="140">
        <v>97.29</v>
      </c>
      <c r="G17" s="140">
        <v>600</v>
      </c>
      <c r="H17" s="140">
        <v>600</v>
      </c>
      <c r="I17" s="140">
        <v>697.29</v>
      </c>
      <c r="J17" s="140">
        <v>697.29</v>
      </c>
      <c r="K17" s="140">
        <v>0</v>
      </c>
      <c r="L17" s="140">
        <v>0</v>
      </c>
    </row>
    <row r="18" spans="1:12" x14ac:dyDescent="0.25">
      <c r="A18" s="214" t="s">
        <v>152</v>
      </c>
      <c r="B18" s="100" t="s">
        <v>1073</v>
      </c>
      <c r="C18" s="140">
        <v>206.59</v>
      </c>
      <c r="D18" s="140">
        <v>0</v>
      </c>
      <c r="E18" s="140">
        <v>62.46</v>
      </c>
      <c r="F18" s="131">
        <v>0</v>
      </c>
      <c r="G18" s="131">
        <v>0</v>
      </c>
      <c r="H18" s="131">
        <v>0</v>
      </c>
      <c r="I18" s="140">
        <v>62.46</v>
      </c>
      <c r="J18" s="131">
        <v>0</v>
      </c>
      <c r="K18" s="140">
        <v>269.05</v>
      </c>
      <c r="L18" s="140">
        <v>0</v>
      </c>
    </row>
    <row r="19" spans="1:12" x14ac:dyDescent="0.25">
      <c r="A19" s="214" t="s">
        <v>1085</v>
      </c>
      <c r="B19" s="100" t="s">
        <v>86</v>
      </c>
      <c r="C19" s="140">
        <v>0</v>
      </c>
      <c r="D19" s="140">
        <v>7178.83</v>
      </c>
      <c r="E19" s="131">
        <v>0</v>
      </c>
      <c r="F19" s="131">
        <v>0</v>
      </c>
      <c r="G19" s="140">
        <v>3124.79</v>
      </c>
      <c r="H19" s="131">
        <v>0</v>
      </c>
      <c r="I19" s="140">
        <v>3124.79</v>
      </c>
      <c r="J19" s="131">
        <v>0</v>
      </c>
      <c r="K19" s="140">
        <v>0</v>
      </c>
      <c r="L19" s="140">
        <v>4054.04</v>
      </c>
    </row>
    <row r="20" spans="1:12" x14ac:dyDescent="0.25">
      <c r="A20" s="214" t="s">
        <v>1015</v>
      </c>
      <c r="B20" s="100" t="s">
        <v>325</v>
      </c>
      <c r="C20" s="140">
        <v>0</v>
      </c>
      <c r="D20" s="140">
        <v>6638.78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0">
        <v>0</v>
      </c>
      <c r="L20" s="140">
        <v>6638.78</v>
      </c>
    </row>
    <row r="21" spans="1:12" x14ac:dyDescent="0.25">
      <c r="A21" s="214" t="s">
        <v>80</v>
      </c>
      <c r="B21" s="100" t="s">
        <v>344</v>
      </c>
      <c r="C21" s="140">
        <v>0</v>
      </c>
      <c r="D21" s="140">
        <v>663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0">
        <v>0</v>
      </c>
      <c r="L21" s="140">
        <v>663</v>
      </c>
    </row>
    <row r="22" spans="1:12" x14ac:dyDescent="0.25">
      <c r="A22" s="214" t="s">
        <v>737</v>
      </c>
      <c r="B22" s="100" t="s">
        <v>619</v>
      </c>
      <c r="C22" s="140">
        <v>0</v>
      </c>
      <c r="D22" s="140">
        <v>15979.5</v>
      </c>
      <c r="E22" s="131">
        <v>0</v>
      </c>
      <c r="F22" s="140">
        <v>704.81</v>
      </c>
      <c r="G22" s="131">
        <v>0</v>
      </c>
      <c r="H22" s="131">
        <v>0</v>
      </c>
      <c r="I22" s="131">
        <v>0</v>
      </c>
      <c r="J22" s="140">
        <v>704.81</v>
      </c>
      <c r="K22" s="140">
        <v>0</v>
      </c>
      <c r="L22" s="140">
        <v>16684.310000000001</v>
      </c>
    </row>
    <row r="23" spans="1:12" x14ac:dyDescent="0.25">
      <c r="A23" s="214" t="s">
        <v>1060</v>
      </c>
      <c r="B23" s="100" t="s">
        <v>84</v>
      </c>
      <c r="C23" s="140">
        <v>68168.03</v>
      </c>
      <c r="D23" s="14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68168.03</v>
      </c>
      <c r="L23" s="140">
        <v>0</v>
      </c>
    </row>
    <row r="24" spans="1:12" x14ac:dyDescent="0.25">
      <c r="A24" s="214" t="s">
        <v>902</v>
      </c>
      <c r="B24" s="100" t="s">
        <v>482</v>
      </c>
      <c r="C24" s="140">
        <v>0</v>
      </c>
      <c r="D24" s="140">
        <v>704.81</v>
      </c>
      <c r="E24" s="140">
        <v>704.81</v>
      </c>
      <c r="F24" s="131">
        <v>0</v>
      </c>
      <c r="G24" s="131">
        <v>0</v>
      </c>
      <c r="H24" s="131">
        <v>0</v>
      </c>
      <c r="I24" s="140">
        <v>704.81</v>
      </c>
      <c r="J24" s="131">
        <v>0</v>
      </c>
      <c r="K24" s="140">
        <v>0</v>
      </c>
      <c r="L24" s="140">
        <v>0</v>
      </c>
    </row>
    <row r="25" spans="1:12" x14ac:dyDescent="0.25">
      <c r="A25" s="214" t="s">
        <v>620</v>
      </c>
      <c r="B25" s="100" t="s">
        <v>909</v>
      </c>
      <c r="C25" s="140">
        <v>0</v>
      </c>
      <c r="D25" s="140">
        <v>640.49</v>
      </c>
      <c r="E25" s="131">
        <v>0</v>
      </c>
      <c r="F25" s="140">
        <v>141.6</v>
      </c>
      <c r="G25" s="131">
        <v>0</v>
      </c>
      <c r="H25" s="131">
        <v>0</v>
      </c>
      <c r="I25" s="131">
        <v>0</v>
      </c>
      <c r="J25" s="140">
        <v>141.6</v>
      </c>
      <c r="K25" s="140">
        <v>0</v>
      </c>
      <c r="L25" s="140">
        <v>782.09</v>
      </c>
    </row>
    <row r="26" spans="1:12" x14ac:dyDescent="0.25">
      <c r="A26" s="214" t="s">
        <v>1039</v>
      </c>
      <c r="B26" s="100" t="s">
        <v>594</v>
      </c>
      <c r="C26" s="140">
        <v>0</v>
      </c>
      <c r="D26" s="140">
        <v>39404.99</v>
      </c>
      <c r="E26" s="131">
        <v>0</v>
      </c>
      <c r="F26" s="131">
        <v>0</v>
      </c>
      <c r="G26" s="140">
        <v>3720</v>
      </c>
      <c r="H26" s="131">
        <v>0</v>
      </c>
      <c r="I26" s="140">
        <v>3720</v>
      </c>
      <c r="J26" s="131">
        <v>0</v>
      </c>
      <c r="K26" s="140">
        <v>0</v>
      </c>
      <c r="L26" s="140">
        <v>35684.99</v>
      </c>
    </row>
    <row r="27" spans="1:12" x14ac:dyDescent="0.25">
      <c r="A27" s="214" t="s">
        <v>77</v>
      </c>
      <c r="B27" s="100" t="s">
        <v>754</v>
      </c>
      <c r="C27" s="131">
        <v>0</v>
      </c>
      <c r="D27" s="131">
        <v>0</v>
      </c>
      <c r="E27" s="140">
        <v>1113.46</v>
      </c>
      <c r="F27" s="131">
        <v>0</v>
      </c>
      <c r="G27" s="131">
        <v>0</v>
      </c>
      <c r="H27" s="131">
        <v>0</v>
      </c>
      <c r="I27" s="140">
        <v>1113.46</v>
      </c>
      <c r="J27" s="131">
        <v>0</v>
      </c>
      <c r="K27" s="140">
        <v>1113.46</v>
      </c>
      <c r="L27" s="140">
        <v>0</v>
      </c>
    </row>
    <row r="28" spans="1:12" x14ac:dyDescent="0.25">
      <c r="A28" s="214" t="s">
        <v>357</v>
      </c>
      <c r="B28" s="100" t="s">
        <v>533</v>
      </c>
      <c r="C28" s="131">
        <v>0</v>
      </c>
      <c r="D28" s="131">
        <v>0</v>
      </c>
      <c r="E28" s="140">
        <v>2365.1</v>
      </c>
      <c r="F28" s="140">
        <v>0</v>
      </c>
      <c r="G28" s="131">
        <v>0</v>
      </c>
      <c r="H28" s="131">
        <v>0</v>
      </c>
      <c r="I28" s="140">
        <v>2365.1</v>
      </c>
      <c r="J28" s="140">
        <v>0</v>
      </c>
      <c r="K28" s="140">
        <v>2365.1</v>
      </c>
      <c r="L28" s="140">
        <v>0</v>
      </c>
    </row>
    <row r="29" spans="1:12" x14ac:dyDescent="0.25">
      <c r="A29" s="214" t="s">
        <v>150</v>
      </c>
      <c r="B29" s="100" t="s">
        <v>397</v>
      </c>
      <c r="C29" s="131">
        <v>0</v>
      </c>
      <c r="D29" s="131">
        <v>0</v>
      </c>
      <c r="E29" s="140">
        <v>23600</v>
      </c>
      <c r="F29" s="131">
        <v>0</v>
      </c>
      <c r="G29" s="131">
        <v>0</v>
      </c>
      <c r="H29" s="131">
        <v>0</v>
      </c>
      <c r="I29" s="140">
        <v>23600</v>
      </c>
      <c r="J29" s="131">
        <v>0</v>
      </c>
      <c r="K29" s="140">
        <v>23600</v>
      </c>
      <c r="L29" s="140">
        <v>0</v>
      </c>
    </row>
    <row r="30" spans="1:12" x14ac:dyDescent="0.25">
      <c r="A30" s="214" t="s">
        <v>897</v>
      </c>
      <c r="B30" s="100" t="s">
        <v>680</v>
      </c>
      <c r="C30" s="131">
        <v>0</v>
      </c>
      <c r="D30" s="131">
        <v>0</v>
      </c>
      <c r="E30" s="140">
        <v>7607.12</v>
      </c>
      <c r="F30" s="131">
        <v>0</v>
      </c>
      <c r="G30" s="131">
        <v>0</v>
      </c>
      <c r="H30" s="131">
        <v>0</v>
      </c>
      <c r="I30" s="140">
        <v>7607.12</v>
      </c>
      <c r="J30" s="131">
        <v>0</v>
      </c>
      <c r="K30" s="140">
        <v>7607.12</v>
      </c>
      <c r="L30" s="140">
        <v>0</v>
      </c>
    </row>
    <row r="31" spans="1:12" x14ac:dyDescent="0.25">
      <c r="A31" s="214" t="s">
        <v>719</v>
      </c>
      <c r="B31" s="100" t="s">
        <v>48</v>
      </c>
      <c r="C31" s="131">
        <v>0</v>
      </c>
      <c r="D31" s="131">
        <v>0</v>
      </c>
      <c r="E31" s="140">
        <v>141.6</v>
      </c>
      <c r="F31" s="131">
        <v>0</v>
      </c>
      <c r="G31" s="131">
        <v>0</v>
      </c>
      <c r="H31" s="131">
        <v>0</v>
      </c>
      <c r="I31" s="140">
        <v>141.6</v>
      </c>
      <c r="J31" s="131">
        <v>0</v>
      </c>
      <c r="K31" s="140">
        <v>141.6</v>
      </c>
      <c r="L31" s="140">
        <v>0</v>
      </c>
    </row>
    <row r="32" spans="1:12" x14ac:dyDescent="0.25">
      <c r="A32" s="214" t="s">
        <v>292</v>
      </c>
      <c r="B32" s="100" t="s">
        <v>1029</v>
      </c>
      <c r="C32" s="131">
        <v>0</v>
      </c>
      <c r="D32" s="131">
        <v>0</v>
      </c>
      <c r="E32" s="140">
        <v>65.66</v>
      </c>
      <c r="F32" s="131">
        <v>0</v>
      </c>
      <c r="G32" s="131">
        <v>0</v>
      </c>
      <c r="H32" s="131">
        <v>0</v>
      </c>
      <c r="I32" s="140">
        <v>65.66</v>
      </c>
      <c r="J32" s="131">
        <v>0</v>
      </c>
      <c r="K32" s="140">
        <v>65.66</v>
      </c>
      <c r="L32" s="140">
        <v>0</v>
      </c>
    </row>
    <row r="33" spans="1:12" x14ac:dyDescent="0.25">
      <c r="A33" s="214" t="s">
        <v>270</v>
      </c>
      <c r="B33" s="100" t="s">
        <v>1069</v>
      </c>
      <c r="C33" s="131">
        <v>0</v>
      </c>
      <c r="D33" s="131">
        <v>0</v>
      </c>
      <c r="E33" s="140">
        <v>172.8</v>
      </c>
      <c r="F33" s="131">
        <v>0</v>
      </c>
      <c r="G33" s="131">
        <v>0</v>
      </c>
      <c r="H33" s="131">
        <v>0</v>
      </c>
      <c r="I33" s="140">
        <v>172.8</v>
      </c>
      <c r="J33" s="131">
        <v>0</v>
      </c>
      <c r="K33" s="140">
        <v>172.8</v>
      </c>
      <c r="L33" s="140">
        <v>0</v>
      </c>
    </row>
    <row r="34" spans="1:12" x14ac:dyDescent="0.25">
      <c r="A34" s="214" t="s">
        <v>30</v>
      </c>
      <c r="B34" s="100" t="s">
        <v>350</v>
      </c>
      <c r="C34" s="131">
        <v>0</v>
      </c>
      <c r="D34" s="131">
        <v>0</v>
      </c>
      <c r="E34" s="140">
        <v>1401</v>
      </c>
      <c r="F34" s="131">
        <v>0</v>
      </c>
      <c r="G34" s="140">
        <v>211.68</v>
      </c>
      <c r="H34" s="131">
        <v>0</v>
      </c>
      <c r="I34" s="140">
        <v>1612.68</v>
      </c>
      <c r="J34" s="131">
        <v>0</v>
      </c>
      <c r="K34" s="140">
        <v>1612.68</v>
      </c>
      <c r="L34" s="140">
        <v>0</v>
      </c>
    </row>
    <row r="35" spans="1:12" x14ac:dyDescent="0.25">
      <c r="A35" s="214" t="s">
        <v>806</v>
      </c>
      <c r="B35" s="100" t="s">
        <v>905</v>
      </c>
      <c r="C35" s="131">
        <v>0</v>
      </c>
      <c r="D35" s="131">
        <v>0</v>
      </c>
      <c r="E35" s="140">
        <v>39.82</v>
      </c>
      <c r="F35" s="131">
        <v>0</v>
      </c>
      <c r="G35" s="131">
        <v>0</v>
      </c>
      <c r="H35" s="131">
        <v>0</v>
      </c>
      <c r="I35" s="140">
        <v>39.82</v>
      </c>
      <c r="J35" s="131">
        <v>0</v>
      </c>
      <c r="K35" s="140">
        <v>39.82</v>
      </c>
      <c r="L35" s="140">
        <v>0</v>
      </c>
    </row>
    <row r="36" spans="1:12" x14ac:dyDescent="0.25">
      <c r="A36" s="214" t="s">
        <v>446</v>
      </c>
      <c r="B36" s="100" t="s">
        <v>731</v>
      </c>
      <c r="C36" s="131">
        <v>0</v>
      </c>
      <c r="D36" s="131">
        <v>0</v>
      </c>
      <c r="E36" s="140">
        <v>78.319999999999993</v>
      </c>
      <c r="F36" s="131">
        <v>0</v>
      </c>
      <c r="G36" s="131">
        <v>0</v>
      </c>
      <c r="H36" s="131">
        <v>0</v>
      </c>
      <c r="I36" s="140">
        <v>78.319999999999993</v>
      </c>
      <c r="J36" s="131">
        <v>0</v>
      </c>
      <c r="K36" s="140">
        <v>78.319999999999993</v>
      </c>
      <c r="L36" s="140">
        <v>0</v>
      </c>
    </row>
    <row r="37" spans="1:12" x14ac:dyDescent="0.25">
      <c r="A37" s="214" t="s">
        <v>182</v>
      </c>
      <c r="B37" s="100" t="s">
        <v>592</v>
      </c>
      <c r="C37" s="131">
        <v>0</v>
      </c>
      <c r="D37" s="131">
        <v>0</v>
      </c>
      <c r="E37" s="140">
        <v>0</v>
      </c>
      <c r="F37" s="140">
        <v>25994.13</v>
      </c>
      <c r="G37" s="131">
        <v>0</v>
      </c>
      <c r="H37" s="131">
        <v>0</v>
      </c>
      <c r="I37" s="140">
        <v>0</v>
      </c>
      <c r="J37" s="140">
        <v>25994.13</v>
      </c>
      <c r="K37" s="140">
        <v>0</v>
      </c>
      <c r="L37" s="140">
        <v>25994.13</v>
      </c>
    </row>
    <row r="38" spans="1:12" x14ac:dyDescent="0.25">
      <c r="A38" s="214" t="s">
        <v>330</v>
      </c>
      <c r="B38" s="100" t="s">
        <v>561</v>
      </c>
      <c r="C38" s="131">
        <v>0</v>
      </c>
      <c r="D38" s="131">
        <v>0</v>
      </c>
      <c r="E38" s="131">
        <v>0</v>
      </c>
      <c r="F38" s="140">
        <v>568.39</v>
      </c>
      <c r="G38" s="131">
        <v>0</v>
      </c>
      <c r="H38" s="140">
        <v>19441.12</v>
      </c>
      <c r="I38" s="131">
        <v>0</v>
      </c>
      <c r="J38" s="140">
        <v>20009.509999999998</v>
      </c>
      <c r="K38" s="140">
        <v>0</v>
      </c>
      <c r="L38" s="140">
        <v>20009.509999999998</v>
      </c>
    </row>
    <row r="39" spans="1:12" x14ac:dyDescent="0.25">
      <c r="A39" s="214" t="s">
        <v>233</v>
      </c>
      <c r="B39" s="100" t="s">
        <v>663</v>
      </c>
      <c r="C39" s="140">
        <v>0</v>
      </c>
      <c r="D39" s="140">
        <v>0</v>
      </c>
      <c r="E39" s="131">
        <v>0</v>
      </c>
      <c r="F39" s="131">
        <v>0</v>
      </c>
      <c r="G39" s="131">
        <v>0</v>
      </c>
      <c r="H39" s="131">
        <v>0</v>
      </c>
      <c r="I39" s="140">
        <v>102369.42</v>
      </c>
      <c r="J39" s="140">
        <v>102369.42</v>
      </c>
      <c r="K39" s="140">
        <v>0</v>
      </c>
      <c r="L39" s="140">
        <v>0</v>
      </c>
    </row>
    <row r="40" spans="1:12" x14ac:dyDescent="0.25">
      <c r="A40" s="214"/>
      <c r="B40" s="100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 x14ac:dyDescent="0.25">
      <c r="A41" s="214"/>
      <c r="B41" s="100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67"/>
  <sheetViews>
    <sheetView zoomScaleNormal="100" zoomScaleSheetLayoutView="100" workbookViewId="0"/>
  </sheetViews>
  <sheetFormatPr defaultColWidth="9.140625" defaultRowHeight="15" x14ac:dyDescent="0.25"/>
  <cols>
    <col min="1" max="1" width="16.5703125" style="57" customWidth="1"/>
    <col min="2" max="2" width="46.7109375" style="2" customWidth="1"/>
    <col min="3" max="12" width="15.28515625" style="157" customWidth="1"/>
  </cols>
  <sheetData>
    <row r="1" spans="1:12" ht="22.5" x14ac:dyDescent="0.25">
      <c r="A1" s="51" t="s">
        <v>385</v>
      </c>
      <c r="B1" s="11" t="s">
        <v>481</v>
      </c>
      <c r="C1" s="152" t="s">
        <v>683</v>
      </c>
      <c r="D1" s="152" t="s">
        <v>846</v>
      </c>
      <c r="E1" s="152" t="s">
        <v>374</v>
      </c>
      <c r="F1" s="152" t="s">
        <v>647</v>
      </c>
      <c r="G1" s="152" t="s">
        <v>329</v>
      </c>
      <c r="H1" s="152" t="s">
        <v>589</v>
      </c>
      <c r="I1" s="152" t="s">
        <v>613</v>
      </c>
      <c r="J1" s="152" t="s">
        <v>591</v>
      </c>
      <c r="K1" s="152" t="s">
        <v>878</v>
      </c>
      <c r="L1" s="152" t="s">
        <v>175</v>
      </c>
    </row>
    <row r="2" spans="1:12" x14ac:dyDescent="0.25">
      <c r="A2" s="214" t="s">
        <v>914</v>
      </c>
      <c r="B2" s="100" t="s">
        <v>335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403</v>
      </c>
      <c r="B3" s="100" t="s">
        <v>387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928</v>
      </c>
      <c r="B4" s="100" t="s">
        <v>242</v>
      </c>
      <c r="C4" s="131">
        <v>0</v>
      </c>
      <c r="D4" s="131">
        <v>0</v>
      </c>
      <c r="E4" s="140">
        <v>0</v>
      </c>
      <c r="F4" s="140">
        <v>0</v>
      </c>
      <c r="G4" s="131">
        <v>0</v>
      </c>
      <c r="H4" s="131">
        <v>0</v>
      </c>
      <c r="I4" s="140">
        <v>0</v>
      </c>
      <c r="J4" s="140">
        <v>0</v>
      </c>
      <c r="K4" s="140">
        <v>0</v>
      </c>
      <c r="L4" s="140">
        <v>0</v>
      </c>
    </row>
    <row r="5" spans="1:12" x14ac:dyDescent="0.25">
      <c r="A5" s="214" t="s">
        <v>411</v>
      </c>
      <c r="B5" s="100" t="s">
        <v>747</v>
      </c>
      <c r="C5" s="140">
        <v>400.89</v>
      </c>
      <c r="D5" s="140">
        <v>0</v>
      </c>
      <c r="E5" s="140">
        <v>1876.97</v>
      </c>
      <c r="F5" s="140">
        <v>1941.17</v>
      </c>
      <c r="G5" s="131">
        <v>0</v>
      </c>
      <c r="H5" s="131">
        <v>0</v>
      </c>
      <c r="I5" s="140">
        <v>1876.97</v>
      </c>
      <c r="J5" s="140">
        <v>1941.17</v>
      </c>
      <c r="K5" s="140">
        <v>336.69</v>
      </c>
      <c r="L5" s="140">
        <v>0</v>
      </c>
    </row>
    <row r="6" spans="1:12" x14ac:dyDescent="0.25">
      <c r="A6" s="214" t="s">
        <v>824</v>
      </c>
      <c r="B6" s="100" t="s">
        <v>27</v>
      </c>
      <c r="C6" s="140">
        <v>472.58</v>
      </c>
      <c r="D6" s="140">
        <v>0</v>
      </c>
      <c r="E6" s="140">
        <v>62982.34</v>
      </c>
      <c r="F6" s="140">
        <v>63223.95</v>
      </c>
      <c r="G6" s="140">
        <v>2878.03</v>
      </c>
      <c r="H6" s="140">
        <v>2931.07</v>
      </c>
      <c r="I6" s="140">
        <v>65860.37</v>
      </c>
      <c r="J6" s="140">
        <v>66155.02</v>
      </c>
      <c r="K6" s="140">
        <v>177.93</v>
      </c>
      <c r="L6" s="140">
        <v>0</v>
      </c>
    </row>
    <row r="7" spans="1:12" x14ac:dyDescent="0.25">
      <c r="A7" s="214" t="s">
        <v>267</v>
      </c>
      <c r="B7" s="100" t="s">
        <v>338</v>
      </c>
      <c r="C7" s="131">
        <v>0</v>
      </c>
      <c r="D7" s="131">
        <v>0</v>
      </c>
      <c r="E7" s="131">
        <v>0</v>
      </c>
      <c r="F7" s="140">
        <v>0</v>
      </c>
      <c r="G7" s="131">
        <v>0</v>
      </c>
      <c r="H7" s="131">
        <v>0</v>
      </c>
      <c r="I7" s="131">
        <v>0</v>
      </c>
      <c r="J7" s="140">
        <v>0</v>
      </c>
      <c r="K7" s="140">
        <v>0</v>
      </c>
      <c r="L7" s="140">
        <v>0</v>
      </c>
    </row>
    <row r="8" spans="1:12" x14ac:dyDescent="0.25">
      <c r="A8" s="214" t="s">
        <v>857</v>
      </c>
      <c r="B8" s="100" t="s">
        <v>442</v>
      </c>
      <c r="C8" s="131">
        <v>0</v>
      </c>
      <c r="D8" s="131">
        <v>0</v>
      </c>
      <c r="E8" s="131">
        <v>0</v>
      </c>
      <c r="F8" s="140">
        <v>0</v>
      </c>
      <c r="G8" s="131">
        <v>0</v>
      </c>
      <c r="H8" s="131">
        <v>0</v>
      </c>
      <c r="I8" s="131">
        <v>0</v>
      </c>
      <c r="J8" s="140">
        <v>0</v>
      </c>
      <c r="K8" s="140">
        <v>0</v>
      </c>
      <c r="L8" s="140">
        <v>0</v>
      </c>
    </row>
    <row r="9" spans="1:12" x14ac:dyDescent="0.25">
      <c r="A9" s="214" t="s">
        <v>723</v>
      </c>
      <c r="B9" s="100" t="s">
        <v>460</v>
      </c>
      <c r="C9" s="131">
        <v>0</v>
      </c>
      <c r="D9" s="131">
        <v>0</v>
      </c>
      <c r="E9" s="140">
        <v>1876.97</v>
      </c>
      <c r="F9" s="140">
        <v>1876.97</v>
      </c>
      <c r="G9" s="131">
        <v>0</v>
      </c>
      <c r="H9" s="131">
        <v>0</v>
      </c>
      <c r="I9" s="140">
        <v>1876.97</v>
      </c>
      <c r="J9" s="140">
        <v>1876.97</v>
      </c>
      <c r="K9" s="140">
        <v>0</v>
      </c>
      <c r="L9" s="140">
        <v>0</v>
      </c>
    </row>
    <row r="10" spans="1:12" x14ac:dyDescent="0.25">
      <c r="A10" s="214" t="s">
        <v>621</v>
      </c>
      <c r="B10" s="100" t="s">
        <v>28</v>
      </c>
      <c r="C10" s="131">
        <v>0</v>
      </c>
      <c r="D10" s="131">
        <v>0</v>
      </c>
      <c r="E10" s="140">
        <v>0</v>
      </c>
      <c r="F10" s="131">
        <v>0</v>
      </c>
      <c r="G10" s="131">
        <v>0</v>
      </c>
      <c r="H10" s="131">
        <v>0</v>
      </c>
      <c r="I10" s="140">
        <v>0</v>
      </c>
      <c r="J10" s="131">
        <v>0</v>
      </c>
      <c r="K10" s="140">
        <v>0</v>
      </c>
      <c r="L10" s="140">
        <v>0</v>
      </c>
    </row>
    <row r="11" spans="1:12" x14ac:dyDescent="0.25">
      <c r="A11" s="214" t="s">
        <v>578</v>
      </c>
      <c r="B11" s="100" t="s">
        <v>129</v>
      </c>
      <c r="C11" s="140">
        <v>11009.47</v>
      </c>
      <c r="D11" s="140">
        <v>0</v>
      </c>
      <c r="E11" s="140">
        <v>29362.58</v>
      </c>
      <c r="F11" s="140">
        <v>31966.58</v>
      </c>
      <c r="G11" s="140">
        <v>2996</v>
      </c>
      <c r="H11" s="140">
        <v>1100</v>
      </c>
      <c r="I11" s="140">
        <v>32358.58</v>
      </c>
      <c r="J11" s="140">
        <v>33066.58</v>
      </c>
      <c r="K11" s="140">
        <v>10301.469999999999</v>
      </c>
      <c r="L11" s="140">
        <v>0</v>
      </c>
    </row>
    <row r="12" spans="1:12" x14ac:dyDescent="0.25">
      <c r="A12" s="214" t="s">
        <v>697</v>
      </c>
      <c r="B12" s="100" t="s">
        <v>319</v>
      </c>
      <c r="C12" s="140">
        <v>70.97</v>
      </c>
      <c r="D12" s="140">
        <v>0</v>
      </c>
      <c r="E12" s="131">
        <v>0</v>
      </c>
      <c r="F12" s="140">
        <v>70.97</v>
      </c>
      <c r="G12" s="131">
        <v>0</v>
      </c>
      <c r="H12" s="131">
        <v>0</v>
      </c>
      <c r="I12" s="131">
        <v>0</v>
      </c>
      <c r="J12" s="140">
        <v>70.97</v>
      </c>
      <c r="K12" s="140">
        <v>0</v>
      </c>
      <c r="L12" s="140">
        <v>0</v>
      </c>
    </row>
    <row r="13" spans="1:12" x14ac:dyDescent="0.25">
      <c r="A13" s="214" t="s">
        <v>940</v>
      </c>
      <c r="B13" s="100" t="s">
        <v>19</v>
      </c>
      <c r="C13" s="140">
        <v>0</v>
      </c>
      <c r="D13" s="140">
        <v>4578.96</v>
      </c>
      <c r="E13" s="140">
        <v>16475.84</v>
      </c>
      <c r="F13" s="140">
        <v>16157.67</v>
      </c>
      <c r="G13" s="140">
        <v>30</v>
      </c>
      <c r="H13" s="140">
        <v>462.12</v>
      </c>
      <c r="I13" s="140">
        <v>16505.84</v>
      </c>
      <c r="J13" s="140">
        <v>16619.79</v>
      </c>
      <c r="K13" s="140">
        <v>0</v>
      </c>
      <c r="L13" s="140">
        <v>4692.91</v>
      </c>
    </row>
    <row r="14" spans="1:12" x14ac:dyDescent="0.25">
      <c r="A14" s="214" t="s">
        <v>51</v>
      </c>
      <c r="B14" s="100" t="s">
        <v>213</v>
      </c>
      <c r="C14" s="140">
        <v>0</v>
      </c>
      <c r="D14" s="140">
        <v>5995.02</v>
      </c>
      <c r="E14" s="140">
        <v>45583.88</v>
      </c>
      <c r="F14" s="140">
        <v>41472.94</v>
      </c>
      <c r="G14" s="140">
        <v>3321.45</v>
      </c>
      <c r="H14" s="140">
        <v>3402.74</v>
      </c>
      <c r="I14" s="140">
        <v>48905.33</v>
      </c>
      <c r="J14" s="140">
        <v>44875.68</v>
      </c>
      <c r="K14" s="140">
        <v>0</v>
      </c>
      <c r="L14" s="140">
        <v>1965.37</v>
      </c>
    </row>
    <row r="15" spans="1:12" x14ac:dyDescent="0.25">
      <c r="A15" s="214" t="s">
        <v>879</v>
      </c>
      <c r="B15" s="100" t="s">
        <v>736</v>
      </c>
      <c r="C15" s="140">
        <v>0</v>
      </c>
      <c r="D15" s="140">
        <v>1020.69</v>
      </c>
      <c r="E15" s="140">
        <v>7044.55</v>
      </c>
      <c r="F15" s="140">
        <v>11100.96</v>
      </c>
      <c r="G15" s="140">
        <v>242.89</v>
      </c>
      <c r="H15" s="140">
        <v>934.2</v>
      </c>
      <c r="I15" s="140">
        <v>7287.44</v>
      </c>
      <c r="J15" s="140">
        <v>12035.16</v>
      </c>
      <c r="K15" s="140">
        <v>0</v>
      </c>
      <c r="L15" s="140">
        <v>5768.41</v>
      </c>
    </row>
    <row r="16" spans="1:12" x14ac:dyDescent="0.25">
      <c r="A16" s="214" t="s">
        <v>417</v>
      </c>
      <c r="B16" s="100" t="s">
        <v>12</v>
      </c>
      <c r="C16" s="140">
        <v>0</v>
      </c>
      <c r="D16" s="140">
        <v>665</v>
      </c>
      <c r="E16" s="140">
        <v>4795</v>
      </c>
      <c r="F16" s="140">
        <v>4491.76</v>
      </c>
      <c r="G16" s="140">
        <v>361.76</v>
      </c>
      <c r="H16" s="140">
        <v>378</v>
      </c>
      <c r="I16" s="140">
        <v>5156.76</v>
      </c>
      <c r="J16" s="140">
        <v>4869.76</v>
      </c>
      <c r="K16" s="140">
        <v>0</v>
      </c>
      <c r="L16" s="140">
        <v>378</v>
      </c>
    </row>
    <row r="17" spans="1:12" x14ac:dyDescent="0.25">
      <c r="A17" s="214" t="s">
        <v>667</v>
      </c>
      <c r="B17" s="100" t="s">
        <v>812</v>
      </c>
      <c r="C17" s="131">
        <v>0</v>
      </c>
      <c r="D17" s="131">
        <v>0</v>
      </c>
      <c r="E17" s="131">
        <v>0</v>
      </c>
      <c r="F17" s="131">
        <v>0</v>
      </c>
      <c r="G17" s="131">
        <v>0</v>
      </c>
      <c r="H17" s="140">
        <v>0</v>
      </c>
      <c r="I17" s="131">
        <v>0</v>
      </c>
      <c r="J17" s="140">
        <v>0</v>
      </c>
      <c r="K17" s="140">
        <v>0</v>
      </c>
      <c r="L17" s="140">
        <v>0</v>
      </c>
    </row>
    <row r="18" spans="1:12" x14ac:dyDescent="0.25">
      <c r="A18" s="214" t="s">
        <v>558</v>
      </c>
      <c r="B18" s="100" t="s">
        <v>1050</v>
      </c>
      <c r="C18" s="140">
        <v>0</v>
      </c>
      <c r="D18" s="140">
        <v>838.55</v>
      </c>
      <c r="E18" s="140">
        <v>4496.82</v>
      </c>
      <c r="F18" s="140">
        <v>4493.3599999999997</v>
      </c>
      <c r="G18" s="140">
        <v>413.96</v>
      </c>
      <c r="H18" s="140">
        <v>372.83</v>
      </c>
      <c r="I18" s="140">
        <v>4910.78</v>
      </c>
      <c r="J18" s="140">
        <v>4866.1899999999996</v>
      </c>
      <c r="K18" s="140">
        <v>0</v>
      </c>
      <c r="L18" s="140">
        <v>793.96</v>
      </c>
    </row>
    <row r="19" spans="1:12" x14ac:dyDescent="0.25">
      <c r="A19" s="214" t="s">
        <v>659</v>
      </c>
      <c r="B19" s="100" t="s">
        <v>742</v>
      </c>
      <c r="C19" s="140">
        <v>0</v>
      </c>
      <c r="D19" s="140">
        <v>267.35000000000002</v>
      </c>
      <c r="E19" s="140">
        <v>5248.85</v>
      </c>
      <c r="F19" s="140">
        <v>5002.88</v>
      </c>
      <c r="G19" s="140">
        <v>98.4</v>
      </c>
      <c r="H19" s="140">
        <v>499.33</v>
      </c>
      <c r="I19" s="140">
        <v>5347.25</v>
      </c>
      <c r="J19" s="140">
        <v>5502.21</v>
      </c>
      <c r="K19" s="140">
        <v>0</v>
      </c>
      <c r="L19" s="140">
        <v>422.31</v>
      </c>
    </row>
    <row r="20" spans="1:12" x14ac:dyDescent="0.25">
      <c r="A20" s="57" t="s">
        <v>320</v>
      </c>
      <c r="B20" s="2" t="s">
        <v>288</v>
      </c>
      <c r="C20" s="157">
        <v>0</v>
      </c>
      <c r="D20" s="157">
        <v>0</v>
      </c>
      <c r="E20" s="171">
        <v>24.46</v>
      </c>
      <c r="F20" s="171">
        <v>24.46</v>
      </c>
      <c r="G20" s="157">
        <v>0</v>
      </c>
      <c r="H20" s="157">
        <v>0</v>
      </c>
      <c r="I20" s="171">
        <v>24.46</v>
      </c>
      <c r="J20" s="171">
        <v>24.46</v>
      </c>
      <c r="K20" s="171">
        <v>0</v>
      </c>
      <c r="L20" s="171">
        <v>0</v>
      </c>
    </row>
    <row r="21" spans="1:12" x14ac:dyDescent="0.25">
      <c r="A21" s="57" t="s">
        <v>750</v>
      </c>
      <c r="B21" s="2" t="s">
        <v>241</v>
      </c>
      <c r="C21" s="157">
        <v>0</v>
      </c>
      <c r="D21" s="157">
        <v>0</v>
      </c>
      <c r="E21" s="171">
        <v>2642.11</v>
      </c>
      <c r="F21" s="171">
        <v>2642.11</v>
      </c>
      <c r="G21" s="171">
        <v>77.02</v>
      </c>
      <c r="H21" s="171">
        <v>77.02</v>
      </c>
      <c r="I21" s="171">
        <v>2719.13</v>
      </c>
      <c r="J21" s="171">
        <v>2719.13</v>
      </c>
      <c r="K21" s="171">
        <v>0</v>
      </c>
      <c r="L21" s="171">
        <v>0</v>
      </c>
    </row>
    <row r="22" spans="1:12" x14ac:dyDescent="0.25">
      <c r="A22" s="57" t="s">
        <v>952</v>
      </c>
      <c r="B22" s="2" t="s">
        <v>1005</v>
      </c>
      <c r="C22" s="157">
        <v>0</v>
      </c>
      <c r="D22" s="157">
        <v>0</v>
      </c>
      <c r="E22" s="171">
        <v>4893.76</v>
      </c>
      <c r="F22" s="171">
        <v>4893.76</v>
      </c>
      <c r="G22" s="171">
        <v>499.33</v>
      </c>
      <c r="H22" s="171">
        <v>499.33</v>
      </c>
      <c r="I22" s="171">
        <v>5393.09</v>
      </c>
      <c r="J22" s="171">
        <v>5393.09</v>
      </c>
      <c r="K22" s="171">
        <v>0</v>
      </c>
      <c r="L22" s="171">
        <v>0</v>
      </c>
    </row>
    <row r="23" spans="1:12" x14ac:dyDescent="0.25">
      <c r="A23" s="57" t="s">
        <v>590</v>
      </c>
      <c r="B23" s="2" t="s">
        <v>190</v>
      </c>
      <c r="C23" s="171">
        <v>0</v>
      </c>
      <c r="D23" s="171">
        <v>64</v>
      </c>
      <c r="E23" s="171">
        <v>64</v>
      </c>
      <c r="F23" s="157">
        <v>0</v>
      </c>
      <c r="G23" s="157">
        <v>0</v>
      </c>
      <c r="H23" s="171">
        <v>65.66</v>
      </c>
      <c r="I23" s="171">
        <v>64</v>
      </c>
      <c r="J23" s="171">
        <v>65.66</v>
      </c>
      <c r="K23" s="171">
        <v>0</v>
      </c>
      <c r="L23" s="171">
        <v>65.66</v>
      </c>
    </row>
    <row r="24" spans="1:12" x14ac:dyDescent="0.25">
      <c r="A24" s="57" t="s">
        <v>532</v>
      </c>
      <c r="B24" s="2" t="s">
        <v>575</v>
      </c>
      <c r="C24" s="157">
        <v>0</v>
      </c>
      <c r="D24" s="157">
        <v>0</v>
      </c>
      <c r="E24" s="171">
        <v>26778.36</v>
      </c>
      <c r="F24" s="171">
        <v>26778.36</v>
      </c>
      <c r="G24" s="171">
        <v>4680.3599999999997</v>
      </c>
      <c r="H24" s="157">
        <v>0</v>
      </c>
      <c r="I24" s="171">
        <v>31458.720000000001</v>
      </c>
      <c r="J24" s="171">
        <v>26778.36</v>
      </c>
      <c r="K24" s="171">
        <v>4680.3599999999997</v>
      </c>
      <c r="L24" s="171">
        <v>0</v>
      </c>
    </row>
    <row r="25" spans="1:12" x14ac:dyDescent="0.25">
      <c r="A25" s="57" t="s">
        <v>419</v>
      </c>
      <c r="B25" s="2" t="s">
        <v>227</v>
      </c>
      <c r="C25" s="171">
        <v>0</v>
      </c>
      <c r="D25" s="171">
        <v>9674.0499999999993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71">
        <v>0</v>
      </c>
      <c r="L25" s="171">
        <v>9674.0499999999993</v>
      </c>
    </row>
    <row r="26" spans="1:12" x14ac:dyDescent="0.25">
      <c r="A26" s="57" t="s">
        <v>829</v>
      </c>
      <c r="B26" s="2" t="s">
        <v>68</v>
      </c>
      <c r="C26" s="171">
        <v>11100</v>
      </c>
      <c r="D26" s="171">
        <v>0</v>
      </c>
      <c r="E26" s="157">
        <v>0</v>
      </c>
      <c r="F26" s="157">
        <v>0</v>
      </c>
      <c r="G26" s="171">
        <v>-3600</v>
      </c>
      <c r="H26" s="157">
        <v>0</v>
      </c>
      <c r="I26" s="171">
        <v>-3600</v>
      </c>
      <c r="J26" s="157">
        <v>0</v>
      </c>
      <c r="K26" s="171">
        <v>7500</v>
      </c>
      <c r="L26" s="171">
        <v>0</v>
      </c>
    </row>
    <row r="27" spans="1:12" x14ac:dyDescent="0.25">
      <c r="A27" s="57" t="s">
        <v>100</v>
      </c>
      <c r="B27" s="2" t="s">
        <v>971</v>
      </c>
      <c r="C27" s="157">
        <v>0</v>
      </c>
      <c r="D27" s="157">
        <v>0</v>
      </c>
      <c r="E27" s="157">
        <v>0</v>
      </c>
      <c r="F27" s="157">
        <v>0</v>
      </c>
      <c r="G27" s="171">
        <v>3600</v>
      </c>
      <c r="H27" s="157">
        <v>0</v>
      </c>
      <c r="I27" s="171">
        <v>3600</v>
      </c>
      <c r="J27" s="157">
        <v>0</v>
      </c>
      <c r="K27" s="171">
        <v>3600</v>
      </c>
      <c r="L27" s="171">
        <v>0</v>
      </c>
    </row>
    <row r="28" spans="1:12" x14ac:dyDescent="0.25">
      <c r="A28" s="57" t="s">
        <v>548</v>
      </c>
      <c r="B28" s="2" t="s">
        <v>5</v>
      </c>
      <c r="C28" s="157">
        <v>0</v>
      </c>
      <c r="D28" s="157">
        <v>0</v>
      </c>
      <c r="E28" s="171">
        <v>316.83</v>
      </c>
      <c r="F28" s="171">
        <v>316.83</v>
      </c>
      <c r="G28" s="157">
        <v>0</v>
      </c>
      <c r="H28" s="157">
        <v>0</v>
      </c>
      <c r="I28" s="171">
        <v>316.83</v>
      </c>
      <c r="J28" s="171">
        <v>316.83</v>
      </c>
      <c r="K28" s="171">
        <v>0</v>
      </c>
      <c r="L28" s="171">
        <v>0</v>
      </c>
    </row>
    <row r="29" spans="1:12" x14ac:dyDescent="0.25">
      <c r="A29" s="57" t="s">
        <v>775</v>
      </c>
      <c r="B29" s="2" t="s">
        <v>602</v>
      </c>
      <c r="C29" s="157">
        <v>0</v>
      </c>
      <c r="D29" s="157">
        <v>0</v>
      </c>
      <c r="E29" s="171">
        <v>206.59</v>
      </c>
      <c r="F29" s="157">
        <v>0</v>
      </c>
      <c r="G29" s="157">
        <v>0</v>
      </c>
      <c r="H29" s="157">
        <v>0</v>
      </c>
      <c r="I29" s="171">
        <v>206.59</v>
      </c>
      <c r="J29" s="157">
        <v>0</v>
      </c>
      <c r="K29" s="171">
        <v>206.59</v>
      </c>
      <c r="L29" s="171">
        <v>0</v>
      </c>
    </row>
    <row r="30" spans="1:12" x14ac:dyDescent="0.25">
      <c r="A30" s="57" t="s">
        <v>666</v>
      </c>
      <c r="B30" s="2" t="s">
        <v>86</v>
      </c>
      <c r="C30" s="171">
        <v>0</v>
      </c>
      <c r="D30" s="171">
        <v>6479.78</v>
      </c>
      <c r="E30" s="157">
        <v>0</v>
      </c>
      <c r="F30" s="157">
        <v>0</v>
      </c>
      <c r="G30" s="157">
        <v>0</v>
      </c>
      <c r="H30" s="171">
        <v>699.05</v>
      </c>
      <c r="I30" s="157">
        <v>0</v>
      </c>
      <c r="J30" s="171">
        <v>699.05</v>
      </c>
      <c r="K30" s="171">
        <v>0</v>
      </c>
      <c r="L30" s="171">
        <v>7178.83</v>
      </c>
    </row>
    <row r="31" spans="1:12" x14ac:dyDescent="0.25">
      <c r="A31" s="57" t="s">
        <v>433</v>
      </c>
      <c r="B31" s="2" t="s">
        <v>325</v>
      </c>
      <c r="C31" s="171">
        <v>0</v>
      </c>
      <c r="D31" s="171">
        <v>6638.78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71">
        <v>0</v>
      </c>
      <c r="L31" s="171">
        <v>6638.78</v>
      </c>
    </row>
    <row r="32" spans="1:12" x14ac:dyDescent="0.25">
      <c r="A32" s="57" t="s">
        <v>525</v>
      </c>
      <c r="B32" s="2" t="s">
        <v>344</v>
      </c>
      <c r="C32" s="171">
        <v>0</v>
      </c>
      <c r="D32" s="171">
        <v>663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71">
        <v>0</v>
      </c>
      <c r="L32" s="171">
        <v>663</v>
      </c>
    </row>
    <row r="33" spans="1:12" x14ac:dyDescent="0.25">
      <c r="A33" s="57" t="s">
        <v>565</v>
      </c>
      <c r="B33" s="2" t="s">
        <v>132</v>
      </c>
      <c r="C33" s="171">
        <v>0</v>
      </c>
      <c r="D33" s="171">
        <v>5040.25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71">
        <v>0</v>
      </c>
      <c r="L33" s="171">
        <v>5040.25</v>
      </c>
    </row>
    <row r="34" spans="1:12" x14ac:dyDescent="0.25">
      <c r="A34" s="57" t="s">
        <v>516</v>
      </c>
      <c r="B34" s="2" t="s">
        <v>708</v>
      </c>
      <c r="C34" s="171">
        <v>0</v>
      </c>
      <c r="D34" s="171">
        <v>10939.25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71">
        <v>0</v>
      </c>
      <c r="L34" s="171">
        <v>10939.25</v>
      </c>
    </row>
    <row r="35" spans="1:12" x14ac:dyDescent="0.25">
      <c r="A35" s="57" t="s">
        <v>10</v>
      </c>
      <c r="B35" s="2" t="s">
        <v>1036</v>
      </c>
      <c r="C35" s="171">
        <v>9159.7800000000007</v>
      </c>
      <c r="D35" s="171">
        <v>0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71">
        <v>9159.7800000000007</v>
      </c>
      <c r="L35" s="171">
        <v>0</v>
      </c>
    </row>
    <row r="36" spans="1:12" x14ac:dyDescent="0.25">
      <c r="A36" s="57" t="s">
        <v>136</v>
      </c>
      <c r="B36" s="2" t="s">
        <v>944</v>
      </c>
      <c r="C36" s="171">
        <v>16655.55</v>
      </c>
      <c r="D36" s="171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71">
        <v>16655.55</v>
      </c>
      <c r="L36" s="171">
        <v>0</v>
      </c>
    </row>
    <row r="37" spans="1:12" x14ac:dyDescent="0.25">
      <c r="A37" s="57" t="s">
        <v>240</v>
      </c>
      <c r="B37" s="2" t="s">
        <v>936</v>
      </c>
      <c r="C37" s="171">
        <v>13647.72</v>
      </c>
      <c r="D37" s="171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71">
        <v>13647.72</v>
      </c>
      <c r="L37" s="171">
        <v>0</v>
      </c>
    </row>
    <row r="38" spans="1:12" x14ac:dyDescent="0.25">
      <c r="A38" s="57" t="s">
        <v>119</v>
      </c>
      <c r="B38" s="2" t="s">
        <v>814</v>
      </c>
      <c r="C38" s="157">
        <v>0</v>
      </c>
      <c r="D38" s="157">
        <v>0</v>
      </c>
      <c r="E38" s="171">
        <v>28704.98</v>
      </c>
      <c r="F38" s="157">
        <v>0</v>
      </c>
      <c r="G38" s="157">
        <v>0</v>
      </c>
      <c r="H38" s="157">
        <v>0</v>
      </c>
      <c r="I38" s="171">
        <v>28704.98</v>
      </c>
      <c r="J38" s="157">
        <v>0</v>
      </c>
      <c r="K38" s="171">
        <v>28704.98</v>
      </c>
      <c r="L38" s="171">
        <v>0</v>
      </c>
    </row>
    <row r="39" spans="1:12" x14ac:dyDescent="0.25">
      <c r="A39" s="57" t="s">
        <v>584</v>
      </c>
      <c r="B39" s="2" t="s">
        <v>482</v>
      </c>
      <c r="C39" s="171">
        <v>28704.98</v>
      </c>
      <c r="D39" s="171">
        <v>0</v>
      </c>
      <c r="E39" s="157">
        <v>0</v>
      </c>
      <c r="F39" s="171">
        <v>28704.98</v>
      </c>
      <c r="G39" s="157">
        <v>0</v>
      </c>
      <c r="H39" s="157">
        <v>0</v>
      </c>
      <c r="I39" s="157">
        <v>0</v>
      </c>
      <c r="J39" s="171">
        <v>28704.98</v>
      </c>
      <c r="K39" s="171">
        <v>0</v>
      </c>
      <c r="L39" s="171">
        <v>0</v>
      </c>
    </row>
    <row r="40" spans="1:12" x14ac:dyDescent="0.25">
      <c r="A40" s="57" t="s">
        <v>42</v>
      </c>
      <c r="B40" s="2" t="s">
        <v>909</v>
      </c>
      <c r="C40" s="171">
        <v>0</v>
      </c>
      <c r="D40" s="171">
        <v>431.78</v>
      </c>
      <c r="E40" s="157">
        <v>0</v>
      </c>
      <c r="F40" s="171">
        <v>192.51</v>
      </c>
      <c r="G40" s="157">
        <v>0</v>
      </c>
      <c r="H40" s="171">
        <v>16.2</v>
      </c>
      <c r="I40" s="157">
        <v>0</v>
      </c>
      <c r="J40" s="171">
        <v>208.71</v>
      </c>
      <c r="K40" s="171">
        <v>0</v>
      </c>
      <c r="L40" s="171">
        <v>640.49</v>
      </c>
    </row>
    <row r="41" spans="1:12" x14ac:dyDescent="0.25">
      <c r="A41" s="57" t="s">
        <v>198</v>
      </c>
      <c r="B41" s="2" t="s">
        <v>499</v>
      </c>
      <c r="C41" s="171">
        <v>0</v>
      </c>
      <c r="D41" s="171">
        <v>325.48</v>
      </c>
      <c r="E41" s="157">
        <v>0</v>
      </c>
      <c r="F41" s="157">
        <v>0</v>
      </c>
      <c r="G41" s="171">
        <v>640.49</v>
      </c>
      <c r="H41" s="157">
        <v>0</v>
      </c>
      <c r="I41" s="171">
        <v>640.49</v>
      </c>
      <c r="J41" s="157">
        <v>0</v>
      </c>
      <c r="K41" s="171">
        <v>315.01</v>
      </c>
      <c r="L41" s="171">
        <v>0</v>
      </c>
    </row>
    <row r="42" spans="1:12" x14ac:dyDescent="0.25">
      <c r="A42" s="57" t="s">
        <v>349</v>
      </c>
      <c r="B42" s="2" t="s">
        <v>662</v>
      </c>
      <c r="C42" s="171">
        <v>0</v>
      </c>
      <c r="D42" s="171">
        <v>1600</v>
      </c>
      <c r="E42" s="157">
        <v>0</v>
      </c>
      <c r="F42" s="171">
        <v>620</v>
      </c>
      <c r="G42" s="157">
        <v>0</v>
      </c>
      <c r="H42" s="157">
        <v>0</v>
      </c>
      <c r="I42" s="157">
        <v>0</v>
      </c>
      <c r="J42" s="171">
        <v>620</v>
      </c>
      <c r="K42" s="171">
        <v>0</v>
      </c>
      <c r="L42" s="171">
        <v>2220</v>
      </c>
    </row>
    <row r="43" spans="1:12" x14ac:dyDescent="0.25">
      <c r="A43" s="57" t="s">
        <v>40</v>
      </c>
      <c r="B43" s="2" t="s">
        <v>840</v>
      </c>
      <c r="C43" s="171">
        <v>0</v>
      </c>
      <c r="D43" s="171">
        <v>36000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71">
        <v>0</v>
      </c>
      <c r="L43" s="171">
        <v>36000</v>
      </c>
    </row>
    <row r="44" spans="1:12" x14ac:dyDescent="0.25">
      <c r="A44" s="57" t="s">
        <v>998</v>
      </c>
      <c r="B44" s="2" t="s">
        <v>299</v>
      </c>
      <c r="C44" s="157">
        <v>0</v>
      </c>
      <c r="D44" s="157">
        <v>0</v>
      </c>
      <c r="E44" s="157">
        <v>0</v>
      </c>
      <c r="F44" s="171">
        <v>1500</v>
      </c>
      <c r="G44" s="157">
        <v>0</v>
      </c>
      <c r="H44" s="157">
        <v>0</v>
      </c>
      <c r="I44" s="157">
        <v>0</v>
      </c>
      <c r="J44" s="171">
        <v>1500</v>
      </c>
      <c r="K44" s="171">
        <v>0</v>
      </c>
      <c r="L44" s="171">
        <v>1500</v>
      </c>
    </row>
    <row r="45" spans="1:12" x14ac:dyDescent="0.25">
      <c r="A45" s="57" t="s">
        <v>245</v>
      </c>
      <c r="B45" s="2" t="s">
        <v>791</v>
      </c>
      <c r="C45" s="157">
        <v>0</v>
      </c>
      <c r="D45" s="157">
        <v>0</v>
      </c>
      <c r="E45" s="171">
        <v>1419.33</v>
      </c>
      <c r="F45" s="157">
        <v>0</v>
      </c>
      <c r="G45" s="157">
        <v>0</v>
      </c>
      <c r="H45" s="157">
        <v>0</v>
      </c>
      <c r="I45" s="171">
        <v>1419.33</v>
      </c>
      <c r="J45" s="157">
        <v>0</v>
      </c>
      <c r="K45" s="171">
        <v>1419.33</v>
      </c>
      <c r="L45" s="171">
        <v>0</v>
      </c>
    </row>
    <row r="46" spans="1:12" x14ac:dyDescent="0.25">
      <c r="A46" s="57" t="s">
        <v>825</v>
      </c>
      <c r="B46" s="2" t="s">
        <v>587</v>
      </c>
      <c r="C46" s="157">
        <v>0</v>
      </c>
      <c r="D46" s="157">
        <v>0</v>
      </c>
      <c r="E46" s="171">
        <v>46.52</v>
      </c>
      <c r="F46" s="157">
        <v>0</v>
      </c>
      <c r="G46" s="157">
        <v>0</v>
      </c>
      <c r="H46" s="157">
        <v>0</v>
      </c>
      <c r="I46" s="171">
        <v>46.52</v>
      </c>
      <c r="J46" s="157">
        <v>0</v>
      </c>
      <c r="K46" s="171">
        <v>46.52</v>
      </c>
      <c r="L46" s="171">
        <v>0</v>
      </c>
    </row>
    <row r="47" spans="1:12" x14ac:dyDescent="0.25">
      <c r="A47" s="57" t="s">
        <v>722</v>
      </c>
      <c r="B47" s="2" t="s">
        <v>186</v>
      </c>
      <c r="C47" s="157">
        <v>0</v>
      </c>
      <c r="D47" s="157">
        <v>0</v>
      </c>
      <c r="E47" s="171">
        <v>1241.5</v>
      </c>
      <c r="F47" s="157">
        <v>0</v>
      </c>
      <c r="G47" s="157">
        <v>0</v>
      </c>
      <c r="H47" s="157">
        <v>0</v>
      </c>
      <c r="I47" s="171">
        <v>1241.5</v>
      </c>
      <c r="J47" s="157">
        <v>0</v>
      </c>
      <c r="K47" s="171">
        <v>1241.5</v>
      </c>
      <c r="L47" s="171">
        <v>0</v>
      </c>
    </row>
    <row r="48" spans="1:12" x14ac:dyDescent="0.25">
      <c r="A48" s="57" t="s">
        <v>125</v>
      </c>
      <c r="B48" s="2" t="s">
        <v>193</v>
      </c>
      <c r="C48" s="157">
        <v>0</v>
      </c>
      <c r="D48" s="157">
        <v>0</v>
      </c>
      <c r="E48" s="171">
        <v>402.09</v>
      </c>
      <c r="F48" s="157">
        <v>0</v>
      </c>
      <c r="G48" s="171">
        <v>38.1</v>
      </c>
      <c r="H48" s="157">
        <v>0</v>
      </c>
      <c r="I48" s="171">
        <v>440.19</v>
      </c>
      <c r="J48" s="157">
        <v>0</v>
      </c>
      <c r="K48" s="171">
        <v>440.19</v>
      </c>
      <c r="L48" s="171">
        <v>0</v>
      </c>
    </row>
    <row r="49" spans="1:12" x14ac:dyDescent="0.25">
      <c r="A49" s="57" t="s">
        <v>55</v>
      </c>
      <c r="B49" s="2" t="s">
        <v>661</v>
      </c>
      <c r="C49" s="157">
        <v>0</v>
      </c>
      <c r="D49" s="157">
        <v>0</v>
      </c>
      <c r="E49" s="171">
        <v>40.39</v>
      </c>
      <c r="F49" s="157">
        <v>0</v>
      </c>
      <c r="G49" s="171">
        <v>259</v>
      </c>
      <c r="H49" s="157">
        <v>0</v>
      </c>
      <c r="I49" s="171">
        <v>299.39</v>
      </c>
      <c r="J49" s="157">
        <v>0</v>
      </c>
      <c r="K49" s="171">
        <v>299.39</v>
      </c>
      <c r="L49" s="171">
        <v>0</v>
      </c>
    </row>
    <row r="50" spans="1:12" x14ac:dyDescent="0.25">
      <c r="A50" s="57" t="s">
        <v>730</v>
      </c>
      <c r="B50" s="2" t="s">
        <v>817</v>
      </c>
      <c r="C50" s="157">
        <v>0</v>
      </c>
      <c r="D50" s="157">
        <v>0</v>
      </c>
      <c r="E50" s="171">
        <v>10442.1</v>
      </c>
      <c r="F50" s="157">
        <v>0</v>
      </c>
      <c r="G50" s="171">
        <v>88</v>
      </c>
      <c r="H50" s="171">
        <v>916.67</v>
      </c>
      <c r="I50" s="171">
        <v>10530.1</v>
      </c>
      <c r="J50" s="171">
        <v>916.67</v>
      </c>
      <c r="K50" s="171">
        <v>9613.43</v>
      </c>
      <c r="L50" s="171">
        <v>0</v>
      </c>
    </row>
    <row r="51" spans="1:12" x14ac:dyDescent="0.25">
      <c r="A51" s="57" t="s">
        <v>653</v>
      </c>
      <c r="B51" s="2" t="s">
        <v>912</v>
      </c>
      <c r="C51" s="157">
        <v>0</v>
      </c>
      <c r="D51" s="157">
        <v>0</v>
      </c>
      <c r="E51" s="171">
        <v>32070.39</v>
      </c>
      <c r="F51" s="157">
        <v>0</v>
      </c>
      <c r="G51" s="171">
        <v>2700</v>
      </c>
      <c r="H51" s="157">
        <v>0</v>
      </c>
      <c r="I51" s="171">
        <v>34770.39</v>
      </c>
      <c r="J51" s="157">
        <v>0</v>
      </c>
      <c r="K51" s="171">
        <v>34770.39</v>
      </c>
      <c r="L51" s="171">
        <v>0</v>
      </c>
    </row>
    <row r="52" spans="1:12" x14ac:dyDescent="0.25">
      <c r="A52" s="57" t="s">
        <v>381</v>
      </c>
      <c r="B52" s="2" t="s">
        <v>383</v>
      </c>
      <c r="C52" s="157">
        <v>0</v>
      </c>
      <c r="D52" s="157">
        <v>0</v>
      </c>
      <c r="E52" s="171">
        <v>11293.47</v>
      </c>
      <c r="F52" s="157">
        <v>0</v>
      </c>
      <c r="G52" s="171">
        <v>950.4</v>
      </c>
      <c r="H52" s="157">
        <v>0</v>
      </c>
      <c r="I52" s="171">
        <v>12243.87</v>
      </c>
      <c r="J52" s="157">
        <v>0</v>
      </c>
      <c r="K52" s="171">
        <v>12243.87</v>
      </c>
      <c r="L52" s="171">
        <v>0</v>
      </c>
    </row>
    <row r="53" spans="1:12" x14ac:dyDescent="0.25">
      <c r="A53" s="57" t="s">
        <v>266</v>
      </c>
      <c r="B53" s="2" t="s">
        <v>48</v>
      </c>
      <c r="C53" s="157">
        <v>0</v>
      </c>
      <c r="D53" s="157">
        <v>0</v>
      </c>
      <c r="E53" s="171">
        <v>192.51</v>
      </c>
      <c r="F53" s="157">
        <v>0</v>
      </c>
      <c r="G53" s="171">
        <v>16.2</v>
      </c>
      <c r="H53" s="157">
        <v>0</v>
      </c>
      <c r="I53" s="171">
        <v>208.71</v>
      </c>
      <c r="J53" s="157">
        <v>0</v>
      </c>
      <c r="K53" s="171">
        <v>208.71</v>
      </c>
      <c r="L53" s="171">
        <v>0</v>
      </c>
    </row>
    <row r="54" spans="1:12" x14ac:dyDescent="0.25">
      <c r="A54" s="57" t="s">
        <v>458</v>
      </c>
      <c r="B54" s="2" t="s">
        <v>1029</v>
      </c>
      <c r="C54" s="157">
        <v>0</v>
      </c>
      <c r="D54" s="157">
        <v>0</v>
      </c>
      <c r="E54" s="157">
        <v>0</v>
      </c>
      <c r="F54" s="157">
        <v>0</v>
      </c>
      <c r="G54" s="171">
        <v>65.66</v>
      </c>
      <c r="H54" s="157">
        <v>0</v>
      </c>
      <c r="I54" s="171">
        <v>65.66</v>
      </c>
      <c r="J54" s="157">
        <v>0</v>
      </c>
      <c r="K54" s="171">
        <v>65.66</v>
      </c>
      <c r="L54" s="171">
        <v>0</v>
      </c>
    </row>
    <row r="55" spans="1:12" x14ac:dyDescent="0.25">
      <c r="A55" s="57" t="s">
        <v>576</v>
      </c>
      <c r="B55" s="2" t="s">
        <v>970</v>
      </c>
      <c r="C55" s="157">
        <v>0</v>
      </c>
      <c r="D55" s="157">
        <v>0</v>
      </c>
      <c r="E55" s="171">
        <v>10.79</v>
      </c>
      <c r="F55" s="157">
        <v>0</v>
      </c>
      <c r="G55" s="157">
        <v>0</v>
      </c>
      <c r="H55" s="157">
        <v>0</v>
      </c>
      <c r="I55" s="171">
        <v>10.79</v>
      </c>
      <c r="J55" s="157">
        <v>0</v>
      </c>
      <c r="K55" s="171">
        <v>10.79</v>
      </c>
      <c r="L55" s="171">
        <v>0</v>
      </c>
    </row>
    <row r="56" spans="1:12" x14ac:dyDescent="0.25">
      <c r="A56" s="57" t="s">
        <v>1007</v>
      </c>
      <c r="B56" s="2" t="s">
        <v>65</v>
      </c>
      <c r="C56" s="157">
        <v>0</v>
      </c>
      <c r="D56" s="157">
        <v>0</v>
      </c>
      <c r="E56" s="157">
        <v>0</v>
      </c>
      <c r="F56" s="157">
        <v>0</v>
      </c>
      <c r="G56" s="171">
        <v>699.05</v>
      </c>
      <c r="H56" s="157">
        <v>0</v>
      </c>
      <c r="I56" s="171">
        <v>699.05</v>
      </c>
      <c r="J56" s="157">
        <v>0</v>
      </c>
      <c r="K56" s="171">
        <v>699.05</v>
      </c>
      <c r="L56" s="171">
        <v>0</v>
      </c>
    </row>
    <row r="57" spans="1:12" x14ac:dyDescent="0.25">
      <c r="A57" s="57" t="s">
        <v>348</v>
      </c>
      <c r="B57" s="2" t="s">
        <v>932</v>
      </c>
      <c r="C57" s="157">
        <v>0</v>
      </c>
      <c r="D57" s="157">
        <v>0</v>
      </c>
      <c r="E57" s="171">
        <v>0.8</v>
      </c>
      <c r="F57" s="157">
        <v>0</v>
      </c>
      <c r="G57" s="157">
        <v>0</v>
      </c>
      <c r="H57" s="157">
        <v>0</v>
      </c>
      <c r="I57" s="171">
        <v>0.8</v>
      </c>
      <c r="J57" s="157">
        <v>0</v>
      </c>
      <c r="K57" s="171">
        <v>0.8</v>
      </c>
      <c r="L57" s="171">
        <v>0</v>
      </c>
    </row>
    <row r="58" spans="1:12" x14ac:dyDescent="0.25">
      <c r="A58" s="57" t="s">
        <v>94</v>
      </c>
      <c r="B58" s="2" t="s">
        <v>144</v>
      </c>
      <c r="C58" s="157">
        <v>0</v>
      </c>
      <c r="D58" s="157">
        <v>0</v>
      </c>
      <c r="E58" s="171">
        <v>41.03</v>
      </c>
      <c r="F58" s="157">
        <v>0</v>
      </c>
      <c r="G58" s="157">
        <v>0</v>
      </c>
      <c r="H58" s="157">
        <v>0</v>
      </c>
      <c r="I58" s="171">
        <v>41.03</v>
      </c>
      <c r="J58" s="157">
        <v>0</v>
      </c>
      <c r="K58" s="171">
        <v>41.03</v>
      </c>
      <c r="L58" s="171">
        <v>0</v>
      </c>
    </row>
    <row r="59" spans="1:12" x14ac:dyDescent="0.25">
      <c r="A59" s="57" t="s">
        <v>218</v>
      </c>
      <c r="B59" s="2" t="s">
        <v>6</v>
      </c>
      <c r="C59" s="157">
        <v>0</v>
      </c>
      <c r="D59" s="157">
        <v>0</v>
      </c>
      <c r="E59" s="171">
        <v>102.4</v>
      </c>
      <c r="F59" s="157">
        <v>0</v>
      </c>
      <c r="G59" s="171">
        <v>7</v>
      </c>
      <c r="H59" s="157">
        <v>0</v>
      </c>
      <c r="I59" s="171">
        <v>109.4</v>
      </c>
      <c r="J59" s="157">
        <v>0</v>
      </c>
      <c r="K59" s="171">
        <v>109.4</v>
      </c>
      <c r="L59" s="171">
        <v>0</v>
      </c>
    </row>
    <row r="60" spans="1:12" x14ac:dyDescent="0.25">
      <c r="A60" s="57" t="s">
        <v>369</v>
      </c>
      <c r="B60" s="2" t="s">
        <v>557</v>
      </c>
      <c r="C60" s="157">
        <v>0</v>
      </c>
      <c r="D60" s="157">
        <v>0</v>
      </c>
      <c r="E60" s="171">
        <v>110.24</v>
      </c>
      <c r="F60" s="157">
        <v>0</v>
      </c>
      <c r="G60" s="157">
        <v>0</v>
      </c>
      <c r="H60" s="157">
        <v>0</v>
      </c>
      <c r="I60" s="171">
        <v>110.24</v>
      </c>
      <c r="J60" s="157">
        <v>0</v>
      </c>
      <c r="K60" s="171">
        <v>110.24</v>
      </c>
      <c r="L60" s="171">
        <v>0</v>
      </c>
    </row>
    <row r="61" spans="1:12" x14ac:dyDescent="0.25">
      <c r="A61" s="57" t="s">
        <v>999</v>
      </c>
      <c r="B61" s="2" t="s">
        <v>64</v>
      </c>
      <c r="C61" s="157">
        <v>0</v>
      </c>
      <c r="D61" s="157">
        <v>0</v>
      </c>
      <c r="E61" s="157">
        <v>0</v>
      </c>
      <c r="F61" s="171">
        <v>24468.82</v>
      </c>
      <c r="G61" s="157">
        <v>0</v>
      </c>
      <c r="H61" s="171">
        <v>1580</v>
      </c>
      <c r="I61" s="157">
        <v>0</v>
      </c>
      <c r="J61" s="171">
        <v>26048.82</v>
      </c>
      <c r="K61" s="171">
        <v>0</v>
      </c>
      <c r="L61" s="171">
        <v>26048.82</v>
      </c>
    </row>
    <row r="62" spans="1:12" x14ac:dyDescent="0.25">
      <c r="A62" s="57" t="s">
        <v>685</v>
      </c>
      <c r="B62" s="2" t="s">
        <v>561</v>
      </c>
      <c r="C62" s="157">
        <v>0</v>
      </c>
      <c r="D62" s="157">
        <v>0</v>
      </c>
      <c r="E62" s="157">
        <v>0</v>
      </c>
      <c r="F62" s="171">
        <v>0</v>
      </c>
      <c r="G62" s="157">
        <v>0</v>
      </c>
      <c r="H62" s="171">
        <v>670.49</v>
      </c>
      <c r="I62" s="157">
        <v>0</v>
      </c>
      <c r="J62" s="171">
        <v>670.49</v>
      </c>
      <c r="K62" s="171">
        <v>0</v>
      </c>
      <c r="L62" s="171">
        <v>670.49</v>
      </c>
    </row>
    <row r="63" spans="1:12" x14ac:dyDescent="0.25">
      <c r="A63" s="57" t="s">
        <v>127</v>
      </c>
      <c r="B63" s="2" t="s">
        <v>805</v>
      </c>
      <c r="C63" s="157">
        <v>0</v>
      </c>
      <c r="D63" s="157">
        <v>0</v>
      </c>
      <c r="E63" s="157">
        <v>0</v>
      </c>
      <c r="F63" s="171">
        <v>24724.880000000001</v>
      </c>
      <c r="G63" s="157">
        <v>0</v>
      </c>
      <c r="H63" s="171">
        <v>3657.06</v>
      </c>
      <c r="I63" s="157">
        <v>0</v>
      </c>
      <c r="J63" s="171">
        <v>28381.94</v>
      </c>
      <c r="K63" s="171">
        <v>0</v>
      </c>
      <c r="L63" s="171">
        <v>28381.94</v>
      </c>
    </row>
    <row r="64" spans="1:12" x14ac:dyDescent="0.25">
      <c r="A64" s="57" t="s">
        <v>93</v>
      </c>
      <c r="B64" s="2" t="s">
        <v>262</v>
      </c>
      <c r="C64" s="157">
        <v>0</v>
      </c>
      <c r="D64" s="157">
        <v>0</v>
      </c>
      <c r="E64" s="157">
        <v>0</v>
      </c>
      <c r="F64" s="171">
        <v>4122.53</v>
      </c>
      <c r="G64" s="157">
        <v>0</v>
      </c>
      <c r="H64" s="171">
        <v>2801.33</v>
      </c>
      <c r="I64" s="157">
        <v>0</v>
      </c>
      <c r="J64" s="171">
        <v>6923.86</v>
      </c>
      <c r="K64" s="171">
        <v>0</v>
      </c>
      <c r="L64" s="171">
        <v>6923.86</v>
      </c>
    </row>
    <row r="65" spans="1:12" x14ac:dyDescent="0.25">
      <c r="A65" s="57" t="s">
        <v>284</v>
      </c>
      <c r="B65" s="2" t="s">
        <v>663</v>
      </c>
      <c r="C65" s="171">
        <v>0</v>
      </c>
      <c r="D65" s="171">
        <v>0</v>
      </c>
      <c r="E65" s="157">
        <v>0</v>
      </c>
      <c r="F65" s="157">
        <v>0</v>
      </c>
      <c r="G65" s="157">
        <v>0</v>
      </c>
      <c r="H65" s="157">
        <v>0</v>
      </c>
      <c r="I65" s="171">
        <v>98305.279999999999</v>
      </c>
      <c r="J65" s="171">
        <v>98305.279999999999</v>
      </c>
      <c r="K65" s="171">
        <v>0</v>
      </c>
      <c r="L65" s="171">
        <v>0</v>
      </c>
    </row>
    <row r="66" spans="1:12" x14ac:dyDescent="0.25">
      <c r="A66" s="57" t="s">
        <v>97</v>
      </c>
      <c r="B66" s="2" t="s">
        <v>947</v>
      </c>
      <c r="C66" s="157">
        <v>0</v>
      </c>
      <c r="D66" s="157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</row>
    <row r="67" spans="1:12" x14ac:dyDescent="0.25">
      <c r="A67" s="57" t="s">
        <v>698</v>
      </c>
      <c r="B67" s="2" t="s">
        <v>224</v>
      </c>
      <c r="C67" s="157">
        <v>0</v>
      </c>
      <c r="D67" s="157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342</v>
      </c>
      <c r="B1" s="11" t="s">
        <v>1058</v>
      </c>
      <c r="C1" s="152" t="s">
        <v>683</v>
      </c>
      <c r="D1" s="152" t="s">
        <v>846</v>
      </c>
      <c r="E1" s="152" t="s">
        <v>374</v>
      </c>
      <c r="F1" s="152" t="s">
        <v>647</v>
      </c>
      <c r="G1" s="152" t="s">
        <v>329</v>
      </c>
      <c r="H1" s="152" t="s">
        <v>589</v>
      </c>
      <c r="I1" s="152" t="s">
        <v>613</v>
      </c>
      <c r="J1" s="152" t="s">
        <v>591</v>
      </c>
      <c r="K1" s="152" t="s">
        <v>878</v>
      </c>
      <c r="L1" s="152" t="s">
        <v>175</v>
      </c>
    </row>
    <row r="2" spans="1:12" x14ac:dyDescent="0.25">
      <c r="A2" s="214" t="s">
        <v>828</v>
      </c>
      <c r="B2" s="100" t="s">
        <v>808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1024</v>
      </c>
      <c r="B3" s="100" t="s">
        <v>724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138</v>
      </c>
      <c r="B4" s="100" t="s">
        <v>203</v>
      </c>
      <c r="C4" s="140">
        <v>400.89</v>
      </c>
      <c r="D4" s="140">
        <v>0</v>
      </c>
      <c r="E4" s="140">
        <v>1876.97</v>
      </c>
      <c r="F4" s="140">
        <v>1941.17</v>
      </c>
      <c r="G4" s="131">
        <v>0</v>
      </c>
      <c r="H4" s="131">
        <v>0</v>
      </c>
      <c r="I4" s="140">
        <v>1876.97</v>
      </c>
      <c r="J4" s="140">
        <v>1941.17</v>
      </c>
      <c r="K4" s="140">
        <v>336.69</v>
      </c>
      <c r="L4" s="140">
        <v>0</v>
      </c>
    </row>
    <row r="5" spans="1:12" x14ac:dyDescent="0.25">
      <c r="A5" s="214" t="s">
        <v>571</v>
      </c>
      <c r="B5" s="100" t="s">
        <v>554</v>
      </c>
      <c r="C5" s="140">
        <v>472.58</v>
      </c>
      <c r="D5" s="140">
        <v>0</v>
      </c>
      <c r="E5" s="140">
        <v>62982.34</v>
      </c>
      <c r="F5" s="140">
        <v>63223.95</v>
      </c>
      <c r="G5" s="140">
        <v>2878.03</v>
      </c>
      <c r="H5" s="140">
        <v>2931.07</v>
      </c>
      <c r="I5" s="140">
        <v>65860.37</v>
      </c>
      <c r="J5" s="140">
        <v>66155.02</v>
      </c>
      <c r="K5" s="140">
        <v>177.93</v>
      </c>
      <c r="L5" s="140">
        <v>0</v>
      </c>
    </row>
    <row r="6" spans="1:12" x14ac:dyDescent="0.25">
      <c r="A6" s="214" t="s">
        <v>437</v>
      </c>
      <c r="B6" s="100" t="s">
        <v>442</v>
      </c>
      <c r="C6" s="131">
        <v>0</v>
      </c>
      <c r="D6" s="131">
        <v>0</v>
      </c>
      <c r="E6" s="131">
        <v>0</v>
      </c>
      <c r="F6" s="140">
        <v>0</v>
      </c>
      <c r="G6" s="131">
        <v>0</v>
      </c>
      <c r="H6" s="131">
        <v>0</v>
      </c>
      <c r="I6" s="131">
        <v>0</v>
      </c>
      <c r="J6" s="140">
        <v>0</v>
      </c>
      <c r="K6" s="140">
        <v>0</v>
      </c>
      <c r="L6" s="140">
        <v>0</v>
      </c>
    </row>
    <row r="7" spans="1:12" x14ac:dyDescent="0.25">
      <c r="A7" s="214" t="s">
        <v>497</v>
      </c>
      <c r="B7" s="100" t="s">
        <v>460</v>
      </c>
      <c r="C7" s="131">
        <v>0</v>
      </c>
      <c r="D7" s="131">
        <v>0</v>
      </c>
      <c r="E7" s="140">
        <v>1876.97</v>
      </c>
      <c r="F7" s="140">
        <v>1876.97</v>
      </c>
      <c r="G7" s="131">
        <v>0</v>
      </c>
      <c r="H7" s="131">
        <v>0</v>
      </c>
      <c r="I7" s="140">
        <v>1876.97</v>
      </c>
      <c r="J7" s="140">
        <v>1876.97</v>
      </c>
      <c r="K7" s="140">
        <v>0</v>
      </c>
      <c r="L7" s="140">
        <v>0</v>
      </c>
    </row>
    <row r="8" spans="1:12" x14ac:dyDescent="0.25">
      <c r="A8" s="214" t="s">
        <v>748</v>
      </c>
      <c r="B8" s="100" t="s">
        <v>96</v>
      </c>
      <c r="C8" s="131">
        <v>0</v>
      </c>
      <c r="D8" s="131">
        <v>0</v>
      </c>
      <c r="E8" s="140">
        <v>0</v>
      </c>
      <c r="F8" s="131">
        <v>0</v>
      </c>
      <c r="G8" s="131">
        <v>0</v>
      </c>
      <c r="H8" s="131">
        <v>0</v>
      </c>
      <c r="I8" s="140">
        <v>0</v>
      </c>
      <c r="J8" s="131">
        <v>0</v>
      </c>
      <c r="K8" s="140">
        <v>0</v>
      </c>
      <c r="L8" s="140">
        <v>0</v>
      </c>
    </row>
    <row r="9" spans="1:12" x14ac:dyDescent="0.25">
      <c r="A9" s="214" t="s">
        <v>915</v>
      </c>
      <c r="B9" s="100" t="s">
        <v>388</v>
      </c>
      <c r="C9" s="140">
        <v>11009.47</v>
      </c>
      <c r="D9" s="140">
        <v>0</v>
      </c>
      <c r="E9" s="140">
        <v>29362.58</v>
      </c>
      <c r="F9" s="140">
        <v>31966.58</v>
      </c>
      <c r="G9" s="140">
        <v>2996</v>
      </c>
      <c r="H9" s="140">
        <v>1100</v>
      </c>
      <c r="I9" s="140">
        <v>32358.58</v>
      </c>
      <c r="J9" s="140">
        <v>33066.58</v>
      </c>
      <c r="K9" s="140">
        <v>10301.469999999999</v>
      </c>
      <c r="L9" s="140">
        <v>0</v>
      </c>
    </row>
    <row r="10" spans="1:12" x14ac:dyDescent="0.25">
      <c r="A10" s="214" t="s">
        <v>247</v>
      </c>
      <c r="B10" s="100" t="s">
        <v>319</v>
      </c>
      <c r="C10" s="140">
        <v>70.97</v>
      </c>
      <c r="D10" s="140">
        <v>0</v>
      </c>
      <c r="E10" s="131">
        <v>0</v>
      </c>
      <c r="F10" s="140">
        <v>70.97</v>
      </c>
      <c r="G10" s="131">
        <v>0</v>
      </c>
      <c r="H10" s="131">
        <v>0</v>
      </c>
      <c r="I10" s="131">
        <v>0</v>
      </c>
      <c r="J10" s="140">
        <v>70.97</v>
      </c>
      <c r="K10" s="140">
        <v>0</v>
      </c>
      <c r="L10" s="140">
        <v>0</v>
      </c>
    </row>
    <row r="11" spans="1:12" x14ac:dyDescent="0.25">
      <c r="A11" s="214" t="s">
        <v>962</v>
      </c>
      <c r="B11" s="100" t="s">
        <v>686</v>
      </c>
      <c r="C11" s="140">
        <v>0</v>
      </c>
      <c r="D11" s="140">
        <v>4578.96</v>
      </c>
      <c r="E11" s="140">
        <v>16475.84</v>
      </c>
      <c r="F11" s="140">
        <v>16157.67</v>
      </c>
      <c r="G11" s="140">
        <v>30</v>
      </c>
      <c r="H11" s="140">
        <v>462.12</v>
      </c>
      <c r="I11" s="140">
        <v>16505.84</v>
      </c>
      <c r="J11" s="140">
        <v>16619.79</v>
      </c>
      <c r="K11" s="140">
        <v>0</v>
      </c>
      <c r="L11" s="140">
        <v>4692.91</v>
      </c>
    </row>
    <row r="12" spans="1:12" x14ac:dyDescent="0.25">
      <c r="A12" s="214" t="s">
        <v>1072</v>
      </c>
      <c r="B12" s="100" t="s">
        <v>213</v>
      </c>
      <c r="C12" s="140">
        <v>0</v>
      </c>
      <c r="D12" s="140">
        <v>5995.02</v>
      </c>
      <c r="E12" s="140">
        <v>45583.88</v>
      </c>
      <c r="F12" s="140">
        <v>41472.94</v>
      </c>
      <c r="G12" s="140">
        <v>3321.45</v>
      </c>
      <c r="H12" s="140">
        <v>3402.74</v>
      </c>
      <c r="I12" s="140">
        <v>48905.33</v>
      </c>
      <c r="J12" s="140">
        <v>44875.68</v>
      </c>
      <c r="K12" s="140">
        <v>0</v>
      </c>
      <c r="L12" s="140">
        <v>1965.37</v>
      </c>
    </row>
    <row r="13" spans="1:12" x14ac:dyDescent="0.25">
      <c r="A13" s="214" t="s">
        <v>506</v>
      </c>
      <c r="B13" s="100" t="s">
        <v>859</v>
      </c>
      <c r="C13" s="140">
        <v>0</v>
      </c>
      <c r="D13" s="140">
        <v>1685.69</v>
      </c>
      <c r="E13" s="140">
        <v>11839.55</v>
      </c>
      <c r="F13" s="140">
        <v>15592.72</v>
      </c>
      <c r="G13" s="140">
        <v>604.65</v>
      </c>
      <c r="H13" s="140">
        <v>1312.2</v>
      </c>
      <c r="I13" s="140">
        <v>12444.2</v>
      </c>
      <c r="J13" s="140">
        <v>16904.919999999998</v>
      </c>
      <c r="K13" s="140">
        <v>0</v>
      </c>
      <c r="L13" s="140">
        <v>6146.41</v>
      </c>
    </row>
    <row r="14" spans="1:12" x14ac:dyDescent="0.25">
      <c r="A14" s="214" t="s">
        <v>837</v>
      </c>
      <c r="B14" s="100" t="s">
        <v>812</v>
      </c>
      <c r="C14" s="140">
        <v>0</v>
      </c>
      <c r="D14" s="140">
        <v>838.55</v>
      </c>
      <c r="E14" s="140">
        <v>4496.82</v>
      </c>
      <c r="F14" s="140">
        <v>4493.3599999999997</v>
      </c>
      <c r="G14" s="140">
        <v>413.96</v>
      </c>
      <c r="H14" s="140">
        <v>372.83</v>
      </c>
      <c r="I14" s="140">
        <v>4910.78</v>
      </c>
      <c r="J14" s="140">
        <v>4866.1899999999996</v>
      </c>
      <c r="K14" s="140">
        <v>0</v>
      </c>
      <c r="L14" s="140">
        <v>793.96</v>
      </c>
    </row>
    <row r="15" spans="1:12" x14ac:dyDescent="0.25">
      <c r="A15" s="214" t="s">
        <v>256</v>
      </c>
      <c r="B15" s="100" t="s">
        <v>961</v>
      </c>
      <c r="C15" s="140">
        <v>0</v>
      </c>
      <c r="D15" s="140">
        <v>267.35000000000002</v>
      </c>
      <c r="E15" s="140">
        <v>12809.18</v>
      </c>
      <c r="F15" s="140">
        <v>12563.21</v>
      </c>
      <c r="G15" s="140">
        <v>674.75</v>
      </c>
      <c r="H15" s="140">
        <v>1075.68</v>
      </c>
      <c r="I15" s="140">
        <v>13483.93</v>
      </c>
      <c r="J15" s="140">
        <v>13638.89</v>
      </c>
      <c r="K15" s="140">
        <v>0</v>
      </c>
      <c r="L15" s="140">
        <v>422.31</v>
      </c>
    </row>
    <row r="16" spans="1:12" x14ac:dyDescent="0.25">
      <c r="A16" s="214" t="s">
        <v>615</v>
      </c>
      <c r="B16" s="100" t="s">
        <v>190</v>
      </c>
      <c r="C16" s="140">
        <v>0</v>
      </c>
      <c r="D16" s="140">
        <v>64</v>
      </c>
      <c r="E16" s="140">
        <v>64</v>
      </c>
      <c r="F16" s="131">
        <v>0</v>
      </c>
      <c r="G16" s="131">
        <v>0</v>
      </c>
      <c r="H16" s="140">
        <v>65.66</v>
      </c>
      <c r="I16" s="140">
        <v>64</v>
      </c>
      <c r="J16" s="140">
        <v>65.66</v>
      </c>
      <c r="K16" s="140">
        <v>0</v>
      </c>
      <c r="L16" s="140">
        <v>65.66</v>
      </c>
    </row>
    <row r="17" spans="1:12" x14ac:dyDescent="0.25">
      <c r="A17" s="214" t="s">
        <v>1065</v>
      </c>
      <c r="B17" s="100" t="s">
        <v>575</v>
      </c>
      <c r="C17" s="131">
        <v>0</v>
      </c>
      <c r="D17" s="131">
        <v>0</v>
      </c>
      <c r="E17" s="140">
        <v>26778.36</v>
      </c>
      <c r="F17" s="140">
        <v>26778.36</v>
      </c>
      <c r="G17" s="140">
        <v>4680.3599999999997</v>
      </c>
      <c r="H17" s="131">
        <v>0</v>
      </c>
      <c r="I17" s="140">
        <v>31458.720000000001</v>
      </c>
      <c r="J17" s="140">
        <v>26778.36</v>
      </c>
      <c r="K17" s="140">
        <v>4680.3599999999997</v>
      </c>
      <c r="L17" s="140">
        <v>0</v>
      </c>
    </row>
    <row r="18" spans="1:12" x14ac:dyDescent="0.25">
      <c r="A18" s="214" t="s">
        <v>191</v>
      </c>
      <c r="B18" s="100" t="s">
        <v>227</v>
      </c>
      <c r="C18" s="140">
        <v>0</v>
      </c>
      <c r="D18" s="140">
        <v>9674.0499999999993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40">
        <v>0</v>
      </c>
      <c r="L18" s="140">
        <v>9674.0499999999993</v>
      </c>
    </row>
    <row r="19" spans="1:12" x14ac:dyDescent="0.25">
      <c r="A19" s="214" t="s">
        <v>315</v>
      </c>
      <c r="B19" s="100" t="s">
        <v>1066</v>
      </c>
      <c r="C19" s="140">
        <v>11100</v>
      </c>
      <c r="D19" s="140">
        <v>0</v>
      </c>
      <c r="E19" s="131">
        <v>0</v>
      </c>
      <c r="F19" s="131">
        <v>0</v>
      </c>
      <c r="G19" s="140">
        <v>0</v>
      </c>
      <c r="H19" s="131">
        <v>0</v>
      </c>
      <c r="I19" s="140">
        <v>0</v>
      </c>
      <c r="J19" s="131">
        <v>0</v>
      </c>
      <c r="K19" s="140">
        <v>11100</v>
      </c>
      <c r="L19" s="140">
        <v>0</v>
      </c>
    </row>
    <row r="20" spans="1:12" x14ac:dyDescent="0.25">
      <c r="A20" s="214" t="s">
        <v>130</v>
      </c>
      <c r="B20" s="100" t="s">
        <v>778</v>
      </c>
      <c r="C20" s="131">
        <v>0</v>
      </c>
      <c r="D20" s="131">
        <v>0</v>
      </c>
      <c r="E20" s="140">
        <v>316.83</v>
      </c>
      <c r="F20" s="140">
        <v>316.83</v>
      </c>
      <c r="G20" s="131">
        <v>0</v>
      </c>
      <c r="H20" s="131">
        <v>0</v>
      </c>
      <c r="I20" s="140">
        <v>316.83</v>
      </c>
      <c r="J20" s="140">
        <v>316.83</v>
      </c>
      <c r="K20" s="140">
        <v>0</v>
      </c>
      <c r="L20" s="140">
        <v>0</v>
      </c>
    </row>
    <row r="21" spans="1:12" x14ac:dyDescent="0.25">
      <c r="A21" s="214" t="s">
        <v>152</v>
      </c>
      <c r="B21" s="100" t="s">
        <v>1073</v>
      </c>
      <c r="C21" s="131">
        <v>0</v>
      </c>
      <c r="D21" s="131">
        <v>0</v>
      </c>
      <c r="E21" s="140">
        <v>206.59</v>
      </c>
      <c r="F21" s="131">
        <v>0</v>
      </c>
      <c r="G21" s="131">
        <v>0</v>
      </c>
      <c r="H21" s="131">
        <v>0</v>
      </c>
      <c r="I21" s="140">
        <v>206.59</v>
      </c>
      <c r="J21" s="131">
        <v>0</v>
      </c>
      <c r="K21" s="140">
        <v>206.59</v>
      </c>
      <c r="L21" s="140">
        <v>0</v>
      </c>
    </row>
    <row r="22" spans="1:12" x14ac:dyDescent="0.25">
      <c r="A22" s="214" t="s">
        <v>1085</v>
      </c>
      <c r="B22" s="100" t="s">
        <v>86</v>
      </c>
      <c r="C22" s="140">
        <v>0</v>
      </c>
      <c r="D22" s="140">
        <v>6479.78</v>
      </c>
      <c r="E22" s="131">
        <v>0</v>
      </c>
      <c r="F22" s="131">
        <v>0</v>
      </c>
      <c r="G22" s="131">
        <v>0</v>
      </c>
      <c r="H22" s="140">
        <v>699.05</v>
      </c>
      <c r="I22" s="131">
        <v>0</v>
      </c>
      <c r="J22" s="140">
        <v>699.05</v>
      </c>
      <c r="K22" s="140">
        <v>0</v>
      </c>
      <c r="L22" s="140">
        <v>7178.83</v>
      </c>
    </row>
    <row r="23" spans="1:12" x14ac:dyDescent="0.25">
      <c r="A23" s="214" t="s">
        <v>1015</v>
      </c>
      <c r="B23" s="100" t="s">
        <v>325</v>
      </c>
      <c r="C23" s="140">
        <v>0</v>
      </c>
      <c r="D23" s="140">
        <v>6638.78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0</v>
      </c>
      <c r="L23" s="140">
        <v>6638.78</v>
      </c>
    </row>
    <row r="24" spans="1:12" x14ac:dyDescent="0.25">
      <c r="A24" s="214" t="s">
        <v>80</v>
      </c>
      <c r="B24" s="100" t="s">
        <v>344</v>
      </c>
      <c r="C24" s="140">
        <v>0</v>
      </c>
      <c r="D24" s="140">
        <v>663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0">
        <v>0</v>
      </c>
      <c r="L24" s="140">
        <v>663</v>
      </c>
    </row>
    <row r="25" spans="1:12" x14ac:dyDescent="0.25">
      <c r="A25" s="214" t="s">
        <v>737</v>
      </c>
      <c r="B25" s="100" t="s">
        <v>619</v>
      </c>
      <c r="C25" s="140">
        <v>0</v>
      </c>
      <c r="D25" s="140">
        <v>15979.5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40">
        <v>0</v>
      </c>
      <c r="L25" s="140">
        <v>15979.5</v>
      </c>
    </row>
    <row r="26" spans="1:12" x14ac:dyDescent="0.25">
      <c r="A26" s="214" t="s">
        <v>1060</v>
      </c>
      <c r="B26" s="100" t="s">
        <v>84</v>
      </c>
      <c r="C26" s="140">
        <v>39463.050000000003</v>
      </c>
      <c r="D26" s="140">
        <v>0</v>
      </c>
      <c r="E26" s="140">
        <v>28704.98</v>
      </c>
      <c r="F26" s="131">
        <v>0</v>
      </c>
      <c r="G26" s="131">
        <v>0</v>
      </c>
      <c r="H26" s="131">
        <v>0</v>
      </c>
      <c r="I26" s="140">
        <v>28704.98</v>
      </c>
      <c r="J26" s="131">
        <v>0</v>
      </c>
      <c r="K26" s="140">
        <v>68168.03</v>
      </c>
      <c r="L26" s="140">
        <v>0</v>
      </c>
    </row>
    <row r="27" spans="1:12" x14ac:dyDescent="0.25">
      <c r="A27" s="214" t="s">
        <v>902</v>
      </c>
      <c r="B27" s="100" t="s">
        <v>482</v>
      </c>
      <c r="C27" s="140">
        <v>28704.98</v>
      </c>
      <c r="D27" s="140">
        <v>0</v>
      </c>
      <c r="E27" s="131">
        <v>0</v>
      </c>
      <c r="F27" s="140">
        <v>28704.98</v>
      </c>
      <c r="G27" s="131">
        <v>0</v>
      </c>
      <c r="H27" s="131">
        <v>0</v>
      </c>
      <c r="I27" s="131">
        <v>0</v>
      </c>
      <c r="J27" s="140">
        <v>28704.98</v>
      </c>
      <c r="K27" s="140">
        <v>0</v>
      </c>
      <c r="L27" s="140">
        <v>0</v>
      </c>
    </row>
    <row r="28" spans="1:12" x14ac:dyDescent="0.25">
      <c r="A28" s="214" t="s">
        <v>620</v>
      </c>
      <c r="B28" s="100" t="s">
        <v>909</v>
      </c>
      <c r="C28" s="140">
        <v>0</v>
      </c>
      <c r="D28" s="140">
        <v>431.78</v>
      </c>
      <c r="E28" s="131">
        <v>0</v>
      </c>
      <c r="F28" s="140">
        <v>192.51</v>
      </c>
      <c r="G28" s="131">
        <v>0</v>
      </c>
      <c r="H28" s="140">
        <v>16.2</v>
      </c>
      <c r="I28" s="131">
        <v>0</v>
      </c>
      <c r="J28" s="140">
        <v>208.71</v>
      </c>
      <c r="K28" s="140">
        <v>0</v>
      </c>
      <c r="L28" s="140">
        <v>640.49</v>
      </c>
    </row>
    <row r="29" spans="1:12" x14ac:dyDescent="0.25">
      <c r="A29" s="214" t="s">
        <v>1039</v>
      </c>
      <c r="B29" s="100" t="s">
        <v>594</v>
      </c>
      <c r="C29" s="140">
        <v>0</v>
      </c>
      <c r="D29" s="140">
        <v>37925.480000000003</v>
      </c>
      <c r="E29" s="131">
        <v>0</v>
      </c>
      <c r="F29" s="140">
        <v>2120</v>
      </c>
      <c r="G29" s="140">
        <v>640.49</v>
      </c>
      <c r="H29" s="131">
        <v>0</v>
      </c>
      <c r="I29" s="140">
        <v>640.49</v>
      </c>
      <c r="J29" s="140">
        <v>2120</v>
      </c>
      <c r="K29" s="140">
        <v>0</v>
      </c>
      <c r="L29" s="140">
        <v>39404.99</v>
      </c>
    </row>
    <row r="30" spans="1:12" x14ac:dyDescent="0.25">
      <c r="A30" s="214" t="s">
        <v>77</v>
      </c>
      <c r="B30" s="100" t="s">
        <v>754</v>
      </c>
      <c r="C30" s="131">
        <v>0</v>
      </c>
      <c r="D30" s="131">
        <v>0</v>
      </c>
      <c r="E30" s="140">
        <v>2707.35</v>
      </c>
      <c r="F30" s="131">
        <v>0</v>
      </c>
      <c r="G30" s="131">
        <v>0</v>
      </c>
      <c r="H30" s="131">
        <v>0</v>
      </c>
      <c r="I30" s="140">
        <v>2707.35</v>
      </c>
      <c r="J30" s="131">
        <v>0</v>
      </c>
      <c r="K30" s="140">
        <v>2707.35</v>
      </c>
      <c r="L30" s="140">
        <v>0</v>
      </c>
    </row>
    <row r="31" spans="1:12" x14ac:dyDescent="0.25">
      <c r="A31" s="214" t="s">
        <v>357</v>
      </c>
      <c r="B31" s="100" t="s">
        <v>533</v>
      </c>
      <c r="C31" s="131">
        <v>0</v>
      </c>
      <c r="D31" s="131">
        <v>0</v>
      </c>
      <c r="E31" s="140">
        <v>10884.58</v>
      </c>
      <c r="F31" s="131">
        <v>0</v>
      </c>
      <c r="G31" s="140">
        <v>385.1</v>
      </c>
      <c r="H31" s="140">
        <v>916.67</v>
      </c>
      <c r="I31" s="140">
        <v>11269.68</v>
      </c>
      <c r="J31" s="140">
        <v>916.67</v>
      </c>
      <c r="K31" s="140">
        <v>10353.01</v>
      </c>
      <c r="L31" s="140">
        <v>0</v>
      </c>
    </row>
    <row r="32" spans="1:12" x14ac:dyDescent="0.25">
      <c r="A32" s="214" t="s">
        <v>150</v>
      </c>
      <c r="B32" s="100" t="s">
        <v>397</v>
      </c>
      <c r="C32" s="131">
        <v>0</v>
      </c>
      <c r="D32" s="131">
        <v>0</v>
      </c>
      <c r="E32" s="140">
        <v>32070.39</v>
      </c>
      <c r="F32" s="131">
        <v>0</v>
      </c>
      <c r="G32" s="140">
        <v>2700</v>
      </c>
      <c r="H32" s="131">
        <v>0</v>
      </c>
      <c r="I32" s="140">
        <v>34770.39</v>
      </c>
      <c r="J32" s="131">
        <v>0</v>
      </c>
      <c r="K32" s="140">
        <v>34770.39</v>
      </c>
      <c r="L32" s="140">
        <v>0</v>
      </c>
    </row>
    <row r="33" spans="1:12" x14ac:dyDescent="0.25">
      <c r="A33" s="214" t="s">
        <v>897</v>
      </c>
      <c r="B33" s="100" t="s">
        <v>680</v>
      </c>
      <c r="C33" s="131">
        <v>0</v>
      </c>
      <c r="D33" s="131">
        <v>0</v>
      </c>
      <c r="E33" s="140">
        <v>11293.47</v>
      </c>
      <c r="F33" s="131">
        <v>0</v>
      </c>
      <c r="G33" s="140">
        <v>950.4</v>
      </c>
      <c r="H33" s="131">
        <v>0</v>
      </c>
      <c r="I33" s="140">
        <v>12243.87</v>
      </c>
      <c r="J33" s="131">
        <v>0</v>
      </c>
      <c r="K33" s="140">
        <v>12243.87</v>
      </c>
      <c r="L33" s="140">
        <v>0</v>
      </c>
    </row>
    <row r="34" spans="1:12" x14ac:dyDescent="0.25">
      <c r="A34" s="214" t="s">
        <v>719</v>
      </c>
      <c r="B34" s="100" t="s">
        <v>48</v>
      </c>
      <c r="C34" s="131">
        <v>0</v>
      </c>
      <c r="D34" s="131">
        <v>0</v>
      </c>
      <c r="E34" s="140">
        <v>192.51</v>
      </c>
      <c r="F34" s="131">
        <v>0</v>
      </c>
      <c r="G34" s="140">
        <v>16.2</v>
      </c>
      <c r="H34" s="131">
        <v>0</v>
      </c>
      <c r="I34" s="140">
        <v>208.71</v>
      </c>
      <c r="J34" s="131">
        <v>0</v>
      </c>
      <c r="K34" s="140">
        <v>208.71</v>
      </c>
      <c r="L34" s="140">
        <v>0</v>
      </c>
    </row>
    <row r="35" spans="1:12" x14ac:dyDescent="0.25">
      <c r="A35" s="214" t="s">
        <v>292</v>
      </c>
      <c r="B35" s="100" t="s">
        <v>1029</v>
      </c>
      <c r="C35" s="131">
        <v>0</v>
      </c>
      <c r="D35" s="131">
        <v>0</v>
      </c>
      <c r="E35" s="131">
        <v>0</v>
      </c>
      <c r="F35" s="131">
        <v>0</v>
      </c>
      <c r="G35" s="140">
        <v>65.66</v>
      </c>
      <c r="H35" s="131">
        <v>0</v>
      </c>
      <c r="I35" s="140">
        <v>65.66</v>
      </c>
      <c r="J35" s="131">
        <v>0</v>
      </c>
      <c r="K35" s="140">
        <v>65.66</v>
      </c>
      <c r="L35" s="140">
        <v>0</v>
      </c>
    </row>
    <row r="36" spans="1:12" x14ac:dyDescent="0.25">
      <c r="A36" s="214" t="s">
        <v>270</v>
      </c>
      <c r="B36" s="100" t="s">
        <v>1069</v>
      </c>
      <c r="C36" s="131">
        <v>0</v>
      </c>
      <c r="D36" s="131">
        <v>0</v>
      </c>
      <c r="E36" s="140">
        <v>10.79</v>
      </c>
      <c r="F36" s="131">
        <v>0</v>
      </c>
      <c r="G36" s="131">
        <v>0</v>
      </c>
      <c r="H36" s="131">
        <v>0</v>
      </c>
      <c r="I36" s="140">
        <v>10.79</v>
      </c>
      <c r="J36" s="131">
        <v>0</v>
      </c>
      <c r="K36" s="140">
        <v>10.79</v>
      </c>
      <c r="L36" s="140">
        <v>0</v>
      </c>
    </row>
    <row r="37" spans="1:12" x14ac:dyDescent="0.25">
      <c r="A37" s="214" t="s">
        <v>304</v>
      </c>
      <c r="B37" s="100" t="s">
        <v>65</v>
      </c>
      <c r="C37" s="131">
        <v>0</v>
      </c>
      <c r="D37" s="131">
        <v>0</v>
      </c>
      <c r="E37" s="131">
        <v>0</v>
      </c>
      <c r="F37" s="131">
        <v>0</v>
      </c>
      <c r="G37" s="140">
        <v>699.05</v>
      </c>
      <c r="H37" s="131">
        <v>0</v>
      </c>
      <c r="I37" s="140">
        <v>699.05</v>
      </c>
      <c r="J37" s="131">
        <v>0</v>
      </c>
      <c r="K37" s="140">
        <v>699.05</v>
      </c>
      <c r="L37" s="140">
        <v>0</v>
      </c>
    </row>
    <row r="38" spans="1:12" x14ac:dyDescent="0.25">
      <c r="A38" s="214" t="s">
        <v>806</v>
      </c>
      <c r="B38" s="100" t="s">
        <v>905</v>
      </c>
      <c r="C38" s="131">
        <v>0</v>
      </c>
      <c r="D38" s="131">
        <v>0</v>
      </c>
      <c r="E38" s="140">
        <v>41.83</v>
      </c>
      <c r="F38" s="131">
        <v>0</v>
      </c>
      <c r="G38" s="131">
        <v>0</v>
      </c>
      <c r="H38" s="131">
        <v>0</v>
      </c>
      <c r="I38" s="140">
        <v>41.83</v>
      </c>
      <c r="J38" s="131">
        <v>0</v>
      </c>
      <c r="K38" s="140">
        <v>41.83</v>
      </c>
      <c r="L38" s="140">
        <v>0</v>
      </c>
    </row>
    <row r="39" spans="1:12" x14ac:dyDescent="0.25">
      <c r="A39" s="214" t="s">
        <v>446</v>
      </c>
      <c r="B39" s="100" t="s">
        <v>731</v>
      </c>
      <c r="C39" s="131">
        <v>0</v>
      </c>
      <c r="D39" s="131">
        <v>0</v>
      </c>
      <c r="E39" s="140">
        <v>212.64</v>
      </c>
      <c r="F39" s="131">
        <v>0</v>
      </c>
      <c r="G39" s="140">
        <v>7</v>
      </c>
      <c r="H39" s="131">
        <v>0</v>
      </c>
      <c r="I39" s="140">
        <v>219.64</v>
      </c>
      <c r="J39" s="131">
        <v>0</v>
      </c>
      <c r="K39" s="140">
        <v>219.64</v>
      </c>
      <c r="L39" s="140">
        <v>0</v>
      </c>
    </row>
    <row r="40" spans="1:12" x14ac:dyDescent="0.25">
      <c r="A40" s="214" t="s">
        <v>182</v>
      </c>
      <c r="B40" s="100" t="s">
        <v>592</v>
      </c>
      <c r="C40" s="131">
        <v>0</v>
      </c>
      <c r="D40" s="131">
        <v>0</v>
      </c>
      <c r="E40" s="131">
        <v>0</v>
      </c>
      <c r="F40" s="140">
        <v>24468.82</v>
      </c>
      <c r="G40" s="131">
        <v>0</v>
      </c>
      <c r="H40" s="140">
        <v>1580</v>
      </c>
      <c r="I40" s="131">
        <v>0</v>
      </c>
      <c r="J40" s="140">
        <v>26048.82</v>
      </c>
      <c r="K40" s="140">
        <v>0</v>
      </c>
      <c r="L40" s="140">
        <v>26048.82</v>
      </c>
    </row>
    <row r="41" spans="1:12" x14ac:dyDescent="0.25">
      <c r="A41" s="214" t="s">
        <v>330</v>
      </c>
      <c r="B41" s="100" t="s">
        <v>561</v>
      </c>
      <c r="C41" s="131">
        <v>0</v>
      </c>
      <c r="D41" s="131">
        <v>0</v>
      </c>
      <c r="E41" s="131">
        <v>0</v>
      </c>
      <c r="F41" s="140">
        <v>28847.41</v>
      </c>
      <c r="G41" s="131">
        <v>0</v>
      </c>
      <c r="H41" s="140">
        <v>7128.88</v>
      </c>
      <c r="I41" s="131">
        <v>0</v>
      </c>
      <c r="J41" s="140">
        <v>35976.29</v>
      </c>
      <c r="K41" s="140">
        <v>0</v>
      </c>
      <c r="L41" s="140">
        <v>35976.29</v>
      </c>
    </row>
    <row r="42" spans="1:12" x14ac:dyDescent="0.25">
      <c r="A42" s="214" t="s">
        <v>233</v>
      </c>
      <c r="B42" s="100" t="s">
        <v>663</v>
      </c>
      <c r="C42" s="140">
        <v>0</v>
      </c>
      <c r="D42" s="140">
        <v>0</v>
      </c>
      <c r="E42" s="131">
        <v>0</v>
      </c>
      <c r="F42" s="131">
        <v>0</v>
      </c>
      <c r="G42" s="131">
        <v>0</v>
      </c>
      <c r="H42" s="131">
        <v>0</v>
      </c>
      <c r="I42" s="140">
        <v>98305.279999999999</v>
      </c>
      <c r="J42" s="140">
        <v>98305.279999999999</v>
      </c>
      <c r="K42" s="140">
        <v>0</v>
      </c>
      <c r="L42" s="140">
        <v>0</v>
      </c>
    </row>
    <row r="43" spans="1:12" x14ac:dyDescent="0.25">
      <c r="A43" s="214" t="s">
        <v>113</v>
      </c>
      <c r="B43" s="100" t="s">
        <v>947</v>
      </c>
      <c r="C43" s="131">
        <v>0</v>
      </c>
      <c r="D43" s="131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</row>
    <row r="44" spans="1:12" x14ac:dyDescent="0.25">
      <c r="A44" s="214" t="s">
        <v>333</v>
      </c>
      <c r="B44" s="100" t="s">
        <v>224</v>
      </c>
      <c r="C44" s="131">
        <v>0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0</v>
      </c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86.140625" style="176" customWidth="1"/>
    <col min="3" max="3" width="4.42578125" style="82" customWidth="1"/>
    <col min="4" max="7" width="15.28515625" style="6" customWidth="1"/>
  </cols>
  <sheetData>
    <row r="1" spans="1:7" ht="33.75" x14ac:dyDescent="0.25">
      <c r="A1" s="11" t="s">
        <v>628</v>
      </c>
      <c r="B1" s="11" t="s">
        <v>676</v>
      </c>
      <c r="C1" s="51" t="s">
        <v>763</v>
      </c>
      <c r="D1" s="152" t="s">
        <v>978</v>
      </c>
      <c r="E1" s="152" t="s">
        <v>1064</v>
      </c>
      <c r="F1" s="152" t="s">
        <v>303</v>
      </c>
      <c r="G1" s="152" t="s">
        <v>449</v>
      </c>
    </row>
    <row r="2" spans="1:7" x14ac:dyDescent="0.25">
      <c r="A2" s="100" t="s">
        <v>1107</v>
      </c>
      <c r="B2" s="100" t="s">
        <v>520</v>
      </c>
      <c r="C2" s="214" t="s">
        <v>508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25">
      <c r="A3" s="100" t="s">
        <v>850</v>
      </c>
      <c r="B3" s="100" t="s">
        <v>91</v>
      </c>
      <c r="C3" s="214" t="s">
        <v>1016</v>
      </c>
      <c r="D3" s="140">
        <v>46003.64</v>
      </c>
      <c r="E3" s="140">
        <v>62025.11</v>
      </c>
      <c r="F3" s="140">
        <v>46003.64</v>
      </c>
      <c r="G3" s="140">
        <v>62025</v>
      </c>
    </row>
    <row r="4" spans="1:7" x14ac:dyDescent="0.25">
      <c r="A4" s="100" t="s">
        <v>412</v>
      </c>
      <c r="B4" s="100" t="s">
        <v>103</v>
      </c>
      <c r="C4" s="214" t="s">
        <v>487</v>
      </c>
      <c r="D4" s="131">
        <v>0</v>
      </c>
      <c r="E4" s="140">
        <v>0</v>
      </c>
      <c r="F4" s="131">
        <v>0</v>
      </c>
      <c r="G4" s="140">
        <v>0</v>
      </c>
    </row>
    <row r="5" spans="1:7" x14ac:dyDescent="0.25">
      <c r="A5" s="100" t="s">
        <v>509</v>
      </c>
      <c r="B5" s="100" t="s">
        <v>765</v>
      </c>
      <c r="C5" s="214" t="s">
        <v>58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25">
      <c r="A6" s="100" t="s">
        <v>416</v>
      </c>
      <c r="B6" s="100" t="s">
        <v>1084</v>
      </c>
      <c r="C6" s="214" t="s">
        <v>108</v>
      </c>
      <c r="D6" s="140">
        <v>25994.13</v>
      </c>
      <c r="E6" s="140">
        <v>26048.82</v>
      </c>
      <c r="F6" s="140">
        <v>25994.13</v>
      </c>
      <c r="G6" s="140">
        <v>26049</v>
      </c>
    </row>
    <row r="7" spans="1:7" x14ac:dyDescent="0.25">
      <c r="A7" s="100" t="s">
        <v>261</v>
      </c>
      <c r="B7" s="100" t="s">
        <v>355</v>
      </c>
      <c r="C7" s="214" t="s">
        <v>414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25">
      <c r="A8" s="100" t="s">
        <v>305</v>
      </c>
      <c r="B8" s="100" t="s">
        <v>693</v>
      </c>
      <c r="C8" s="214" t="s">
        <v>390</v>
      </c>
      <c r="D8" s="131">
        <v>0</v>
      </c>
      <c r="E8" s="140">
        <v>0</v>
      </c>
      <c r="F8" s="131">
        <v>0</v>
      </c>
      <c r="G8" s="140">
        <v>0</v>
      </c>
    </row>
    <row r="9" spans="1:7" x14ac:dyDescent="0.25">
      <c r="A9" s="100" t="s">
        <v>1103</v>
      </c>
      <c r="B9" s="100" t="s">
        <v>394</v>
      </c>
      <c r="C9" s="214" t="s">
        <v>476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25">
      <c r="A10" s="100" t="s">
        <v>453</v>
      </c>
      <c r="B10" s="100" t="s">
        <v>634</v>
      </c>
      <c r="C10" s="214" t="s">
        <v>501</v>
      </c>
      <c r="D10" s="140">
        <v>20009.509999999998</v>
      </c>
      <c r="E10" s="140">
        <v>35976.29</v>
      </c>
      <c r="F10" s="140">
        <v>20009.509999999998</v>
      </c>
      <c r="G10" s="140">
        <v>35976</v>
      </c>
    </row>
    <row r="11" spans="1:7" x14ac:dyDescent="0.25">
      <c r="A11" s="100" t="s">
        <v>850</v>
      </c>
      <c r="B11" s="100" t="s">
        <v>1100</v>
      </c>
      <c r="C11" s="214" t="s">
        <v>337</v>
      </c>
      <c r="D11" s="140">
        <v>36718.239999999998</v>
      </c>
      <c r="E11" s="140">
        <v>61100.66</v>
      </c>
      <c r="F11" s="140">
        <v>36718.239999999998</v>
      </c>
      <c r="G11" s="140">
        <v>61100</v>
      </c>
    </row>
    <row r="12" spans="1:7" x14ac:dyDescent="0.25">
      <c r="A12" s="100" t="s">
        <v>802</v>
      </c>
      <c r="B12" s="100" t="s">
        <v>600</v>
      </c>
      <c r="C12" s="214" t="s">
        <v>820</v>
      </c>
      <c r="D12" s="131">
        <v>0</v>
      </c>
      <c r="E12" s="140">
        <v>0</v>
      </c>
      <c r="F12" s="131">
        <v>0</v>
      </c>
      <c r="G12" s="140">
        <v>0</v>
      </c>
    </row>
    <row r="13" spans="1:7" x14ac:dyDescent="0.25">
      <c r="A13" s="100" t="s">
        <v>321</v>
      </c>
      <c r="B13" s="100" t="s">
        <v>616</v>
      </c>
      <c r="C13" s="214" t="s">
        <v>1095</v>
      </c>
      <c r="D13" s="140">
        <v>1113.46</v>
      </c>
      <c r="E13" s="140">
        <v>2707.35</v>
      </c>
      <c r="F13" s="140">
        <v>1113.46</v>
      </c>
      <c r="G13" s="140">
        <v>2707</v>
      </c>
    </row>
    <row r="14" spans="1:7" x14ac:dyDescent="0.25">
      <c r="A14" s="100" t="s">
        <v>306</v>
      </c>
      <c r="B14" s="100" t="s">
        <v>599</v>
      </c>
      <c r="C14" s="214" t="s">
        <v>384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25">
      <c r="A15" s="100" t="s">
        <v>162</v>
      </c>
      <c r="B15" s="100" t="s">
        <v>423</v>
      </c>
      <c r="C15" s="214" t="s">
        <v>1093</v>
      </c>
      <c r="D15" s="140">
        <v>2365.1</v>
      </c>
      <c r="E15" s="140">
        <v>10353.01</v>
      </c>
      <c r="F15" s="140">
        <v>2365.1</v>
      </c>
      <c r="G15" s="140">
        <v>10352</v>
      </c>
    </row>
    <row r="16" spans="1:7" x14ac:dyDescent="0.25">
      <c r="A16" s="100" t="s">
        <v>795</v>
      </c>
      <c r="B16" s="100" t="s">
        <v>669</v>
      </c>
      <c r="C16" s="214" t="s">
        <v>1070</v>
      </c>
      <c r="D16" s="140">
        <v>31348.720000000001</v>
      </c>
      <c r="E16" s="140">
        <v>47222.97</v>
      </c>
      <c r="F16" s="140">
        <v>31348.720000000001</v>
      </c>
      <c r="G16" s="140">
        <v>47223</v>
      </c>
    </row>
    <row r="17" spans="1:7" x14ac:dyDescent="0.25">
      <c r="A17" s="100" t="s">
        <v>813</v>
      </c>
      <c r="B17" s="100" t="s">
        <v>400</v>
      </c>
      <c r="C17" s="214" t="s">
        <v>371</v>
      </c>
      <c r="D17" s="140">
        <v>23600</v>
      </c>
      <c r="E17" s="140">
        <v>34770.39</v>
      </c>
      <c r="F17" s="140">
        <v>23600</v>
      </c>
      <c r="G17" s="140">
        <v>34770</v>
      </c>
    </row>
    <row r="18" spans="1:7" x14ac:dyDescent="0.25">
      <c r="A18" s="100" t="s">
        <v>874</v>
      </c>
      <c r="B18" s="100" t="s">
        <v>985</v>
      </c>
      <c r="C18" s="214" t="s">
        <v>757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25">
      <c r="A19" s="100" t="s">
        <v>205</v>
      </c>
      <c r="B19" s="100" t="s">
        <v>366</v>
      </c>
      <c r="C19" s="214" t="s">
        <v>1104</v>
      </c>
      <c r="D19" s="140">
        <v>7607.12</v>
      </c>
      <c r="E19" s="140">
        <v>12243.87</v>
      </c>
      <c r="F19" s="140">
        <v>7607.12</v>
      </c>
      <c r="G19" s="140">
        <v>12244</v>
      </c>
    </row>
    <row r="20" spans="1:7" x14ac:dyDescent="0.25">
      <c r="A20" s="100" t="s">
        <v>378</v>
      </c>
      <c r="B20" s="100" t="s">
        <v>274</v>
      </c>
      <c r="C20" s="214" t="s">
        <v>326</v>
      </c>
      <c r="D20" s="140">
        <v>141.6</v>
      </c>
      <c r="E20" s="140">
        <v>208.71</v>
      </c>
      <c r="F20" s="140">
        <v>141.6</v>
      </c>
      <c r="G20" s="140">
        <v>209</v>
      </c>
    </row>
    <row r="21" spans="1:7" x14ac:dyDescent="0.25">
      <c r="A21" s="100" t="s">
        <v>751</v>
      </c>
      <c r="B21" s="100" t="s">
        <v>73</v>
      </c>
      <c r="C21" s="214" t="s">
        <v>1014</v>
      </c>
      <c r="D21" s="140">
        <v>65.66</v>
      </c>
      <c r="E21" s="140">
        <v>65.66</v>
      </c>
      <c r="F21" s="140">
        <v>65.66</v>
      </c>
      <c r="G21" s="140">
        <v>66</v>
      </c>
    </row>
    <row r="22" spans="1:7" x14ac:dyDescent="0.25">
      <c r="A22" s="100" t="s">
        <v>785</v>
      </c>
      <c r="B22" s="100" t="s">
        <v>219</v>
      </c>
      <c r="C22" s="214" t="s">
        <v>478</v>
      </c>
      <c r="D22" s="131">
        <v>0</v>
      </c>
      <c r="E22" s="140">
        <v>0</v>
      </c>
      <c r="F22" s="131">
        <v>0</v>
      </c>
      <c r="G22" s="140">
        <v>0</v>
      </c>
    </row>
    <row r="23" spans="1:7" x14ac:dyDescent="0.25">
      <c r="A23" s="100" t="s">
        <v>981</v>
      </c>
      <c r="B23" s="100" t="s">
        <v>834</v>
      </c>
      <c r="C23" s="214" t="s">
        <v>1092</v>
      </c>
      <c r="D23" s="131">
        <v>0</v>
      </c>
      <c r="E23" s="140">
        <v>0</v>
      </c>
      <c r="F23" s="131">
        <v>0</v>
      </c>
      <c r="G23" s="140">
        <v>0</v>
      </c>
    </row>
    <row r="24" spans="1:7" x14ac:dyDescent="0.25">
      <c r="A24" s="100" t="s">
        <v>874</v>
      </c>
      <c r="B24" s="100" t="s">
        <v>367</v>
      </c>
      <c r="C24" s="214" t="s">
        <v>513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25">
      <c r="A25" s="100" t="s">
        <v>743</v>
      </c>
      <c r="B25" s="100" t="s">
        <v>176</v>
      </c>
      <c r="C25" s="214" t="s">
        <v>71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25">
      <c r="A26" s="100" t="s">
        <v>412</v>
      </c>
      <c r="B26" s="100" t="s">
        <v>959</v>
      </c>
      <c r="C26" s="214" t="s">
        <v>448</v>
      </c>
      <c r="D26" s="131">
        <v>0</v>
      </c>
      <c r="E26" s="140">
        <v>699.05</v>
      </c>
      <c r="F26" s="131">
        <v>0</v>
      </c>
      <c r="G26" s="140">
        <v>699</v>
      </c>
    </row>
    <row r="27" spans="1:7" x14ac:dyDescent="0.25">
      <c r="A27" s="100" t="s">
        <v>372</v>
      </c>
      <c r="B27" s="100" t="s">
        <v>541</v>
      </c>
      <c r="C27" s="214" t="s">
        <v>147</v>
      </c>
      <c r="D27" s="140">
        <v>1825.3</v>
      </c>
      <c r="E27" s="140">
        <v>52.62</v>
      </c>
      <c r="F27" s="140">
        <v>1825.3</v>
      </c>
      <c r="G27" s="140">
        <v>53</v>
      </c>
    </row>
    <row r="28" spans="1:7" x14ac:dyDescent="0.25">
      <c r="A28" s="100" t="s">
        <v>868</v>
      </c>
      <c r="B28" s="100" t="s">
        <v>134</v>
      </c>
      <c r="C28" s="214" t="s">
        <v>498</v>
      </c>
      <c r="D28" s="140">
        <v>9285.4</v>
      </c>
      <c r="E28" s="140">
        <v>924.45</v>
      </c>
      <c r="F28" s="140">
        <v>9285.4</v>
      </c>
      <c r="G28" s="140">
        <v>925</v>
      </c>
    </row>
    <row r="29" spans="1:7" x14ac:dyDescent="0.25">
      <c r="A29" s="100" t="s">
        <v>1107</v>
      </c>
      <c r="B29" s="100" t="s">
        <v>56</v>
      </c>
      <c r="C29" s="214" t="s">
        <v>401</v>
      </c>
      <c r="D29" s="140">
        <v>22515.57</v>
      </c>
      <c r="E29" s="140">
        <v>12988.46</v>
      </c>
      <c r="F29" s="140">
        <v>22515.57</v>
      </c>
      <c r="G29" s="140">
        <v>12990</v>
      </c>
    </row>
    <row r="30" spans="1:7" x14ac:dyDescent="0.25">
      <c r="A30" s="100" t="s">
        <v>850</v>
      </c>
      <c r="B30" s="100" t="s">
        <v>1031</v>
      </c>
      <c r="C30" s="214" t="s">
        <v>424</v>
      </c>
      <c r="D30" s="131">
        <v>0</v>
      </c>
      <c r="E30" s="140">
        <v>0</v>
      </c>
      <c r="F30" s="131">
        <v>0</v>
      </c>
      <c r="G30" s="140">
        <v>0</v>
      </c>
    </row>
    <row r="31" spans="1:7" x14ac:dyDescent="0.25">
      <c r="A31" s="100" t="s">
        <v>1101</v>
      </c>
      <c r="B31" s="100" t="s">
        <v>1088</v>
      </c>
      <c r="C31" s="214" t="s">
        <v>755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25">
      <c r="A32" s="100" t="s">
        <v>141</v>
      </c>
      <c r="B32" s="100" t="s">
        <v>380</v>
      </c>
      <c r="C32" s="214" t="s">
        <v>257</v>
      </c>
      <c r="D32" s="131">
        <v>0</v>
      </c>
      <c r="E32" s="140">
        <v>0</v>
      </c>
      <c r="F32" s="131">
        <v>0</v>
      </c>
      <c r="G32" s="140">
        <v>0</v>
      </c>
    </row>
    <row r="33" spans="1:7" x14ac:dyDescent="0.25">
      <c r="A33" s="100" t="s">
        <v>901</v>
      </c>
      <c r="B33" s="100" t="s">
        <v>1102</v>
      </c>
      <c r="C33" s="214" t="s">
        <v>507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25">
      <c r="A34" s="100" t="s">
        <v>874</v>
      </c>
      <c r="B34" s="100" t="s">
        <v>965</v>
      </c>
      <c r="C34" s="214" t="s">
        <v>302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25">
      <c r="A35" s="100" t="s">
        <v>205</v>
      </c>
      <c r="B35" s="100" t="s">
        <v>562</v>
      </c>
      <c r="C35" s="214" t="s">
        <v>644</v>
      </c>
      <c r="D35" s="131">
        <v>0</v>
      </c>
      <c r="E35" s="140">
        <v>0</v>
      </c>
      <c r="F35" s="131">
        <v>0</v>
      </c>
      <c r="G35" s="140">
        <v>0</v>
      </c>
    </row>
    <row r="36" spans="1:7" x14ac:dyDescent="0.25">
      <c r="A36" s="100" t="s">
        <v>155</v>
      </c>
      <c r="B36" s="100" t="s">
        <v>183</v>
      </c>
      <c r="C36" s="214" t="s">
        <v>921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25">
      <c r="A37" s="100" t="s">
        <v>689</v>
      </c>
      <c r="B37" s="100" t="s">
        <v>473</v>
      </c>
      <c r="C37" s="214" t="s">
        <v>199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25">
      <c r="A38" s="100" t="s">
        <v>874</v>
      </c>
      <c r="B38" s="100" t="s">
        <v>948</v>
      </c>
      <c r="C38" s="214" t="s">
        <v>101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25">
      <c r="A39" s="100" t="s">
        <v>205</v>
      </c>
      <c r="B39" s="100" t="s">
        <v>370</v>
      </c>
      <c r="C39" s="214" t="s">
        <v>258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25">
      <c r="A40" s="100" t="s">
        <v>585</v>
      </c>
      <c r="B40" s="100" t="s">
        <v>415</v>
      </c>
      <c r="C40" s="214" t="s">
        <v>853</v>
      </c>
      <c r="D40" s="131">
        <v>0</v>
      </c>
      <c r="E40" s="140">
        <v>0</v>
      </c>
      <c r="F40" s="131">
        <v>0</v>
      </c>
      <c r="G40" s="140">
        <v>0</v>
      </c>
    </row>
    <row r="41" spans="1:7" x14ac:dyDescent="0.25">
      <c r="A41" s="100" t="s">
        <v>464</v>
      </c>
      <c r="B41" s="100" t="s">
        <v>1003</v>
      </c>
      <c r="C41" s="214" t="s">
        <v>522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25">
      <c r="A42" s="100" t="s">
        <v>874</v>
      </c>
      <c r="B42" s="100" t="s">
        <v>770</v>
      </c>
      <c r="C42" s="214" t="s">
        <v>1054</v>
      </c>
      <c r="D42" s="131">
        <v>0</v>
      </c>
      <c r="E42" s="140">
        <v>0</v>
      </c>
      <c r="F42" s="131">
        <v>0</v>
      </c>
      <c r="G42" s="140">
        <v>0</v>
      </c>
    </row>
    <row r="43" spans="1:7" x14ac:dyDescent="0.25">
      <c r="A43" s="100" t="s">
        <v>624</v>
      </c>
      <c r="B43" s="100" t="s">
        <v>430</v>
      </c>
      <c r="C43" s="214" t="s">
        <v>933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25">
      <c r="A44" s="100" t="s">
        <v>979</v>
      </c>
      <c r="B44" s="100" t="s">
        <v>919</v>
      </c>
      <c r="C44" s="214" t="s">
        <v>340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25">
      <c r="A45" s="100" t="s">
        <v>181</v>
      </c>
      <c r="B45" s="100" t="s">
        <v>249</v>
      </c>
      <c r="C45" s="214" t="s">
        <v>903</v>
      </c>
      <c r="D45" s="131">
        <v>0</v>
      </c>
      <c r="E45" s="140">
        <v>0</v>
      </c>
      <c r="F45" s="131">
        <v>0</v>
      </c>
      <c r="G45" s="140">
        <v>0</v>
      </c>
    </row>
    <row r="46" spans="1:7" x14ac:dyDescent="0.25">
      <c r="A46" s="100" t="s">
        <v>850</v>
      </c>
      <c r="B46" s="100" t="s">
        <v>842</v>
      </c>
      <c r="C46" s="214" t="s">
        <v>547</v>
      </c>
      <c r="D46" s="140">
        <v>78.319999999999993</v>
      </c>
      <c r="E46" s="140">
        <v>219.64</v>
      </c>
      <c r="F46" s="140">
        <v>78.319999999999993</v>
      </c>
      <c r="G46" s="140">
        <v>220</v>
      </c>
    </row>
    <row r="47" spans="1:7" x14ac:dyDescent="0.25">
      <c r="A47" s="100" t="s">
        <v>307</v>
      </c>
      <c r="B47" s="100" t="s">
        <v>847</v>
      </c>
      <c r="C47" s="214" t="s">
        <v>43</v>
      </c>
      <c r="D47" s="131">
        <v>0</v>
      </c>
      <c r="E47" s="140">
        <v>0</v>
      </c>
      <c r="F47" s="131">
        <v>0</v>
      </c>
      <c r="G47" s="140">
        <v>0</v>
      </c>
    </row>
    <row r="48" spans="1:7" x14ac:dyDescent="0.25">
      <c r="A48" s="100" t="s">
        <v>492</v>
      </c>
      <c r="B48" s="100" t="s">
        <v>451</v>
      </c>
      <c r="C48" s="214" t="s">
        <v>560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25">
      <c r="A49" s="100" t="s">
        <v>657</v>
      </c>
      <c r="B49" s="100" t="s">
        <v>293</v>
      </c>
      <c r="C49" s="214" t="s">
        <v>1034</v>
      </c>
      <c r="D49" s="131">
        <v>0</v>
      </c>
      <c r="E49" s="140">
        <v>0</v>
      </c>
      <c r="F49" s="131">
        <v>0</v>
      </c>
      <c r="G49" s="140">
        <v>0</v>
      </c>
    </row>
    <row r="50" spans="1:7" x14ac:dyDescent="0.25">
      <c r="A50" s="100" t="s">
        <v>420</v>
      </c>
      <c r="B50" s="100" t="s">
        <v>976</v>
      </c>
      <c r="C50" s="214" t="s">
        <v>188</v>
      </c>
      <c r="D50" s="131">
        <v>0</v>
      </c>
      <c r="E50" s="140">
        <v>0</v>
      </c>
      <c r="F50" s="131">
        <v>0</v>
      </c>
      <c r="G50" s="140">
        <v>0</v>
      </c>
    </row>
    <row r="51" spans="1:7" x14ac:dyDescent="0.25">
      <c r="A51" s="100" t="s">
        <v>67</v>
      </c>
      <c r="B51" s="100" t="s">
        <v>898</v>
      </c>
      <c r="C51" s="214" t="s">
        <v>875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25">
      <c r="A52" s="100" t="s">
        <v>874</v>
      </c>
      <c r="B52" s="100" t="s">
        <v>480</v>
      </c>
      <c r="C52" s="214" t="s">
        <v>37</v>
      </c>
      <c r="D52" s="131">
        <v>0</v>
      </c>
      <c r="E52" s="140">
        <v>0</v>
      </c>
      <c r="F52" s="131">
        <v>0</v>
      </c>
      <c r="G52" s="140">
        <v>0</v>
      </c>
    </row>
    <row r="53" spans="1:7" x14ac:dyDescent="0.25">
      <c r="A53" s="100" t="s">
        <v>1096</v>
      </c>
      <c r="B53" s="100" t="s">
        <v>121</v>
      </c>
      <c r="C53" s="214" t="s">
        <v>555</v>
      </c>
      <c r="D53" s="131">
        <v>0</v>
      </c>
      <c r="E53" s="140">
        <v>0</v>
      </c>
      <c r="F53" s="131">
        <v>0</v>
      </c>
      <c r="G53" s="140">
        <v>0</v>
      </c>
    </row>
    <row r="54" spans="1:7" x14ac:dyDescent="0.25">
      <c r="A54" s="100" t="s">
        <v>428</v>
      </c>
      <c r="B54" s="100" t="s">
        <v>456</v>
      </c>
      <c r="C54" s="214" t="s">
        <v>490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25">
      <c r="A55" s="100" t="s">
        <v>758</v>
      </c>
      <c r="B55" s="100" t="s">
        <v>408</v>
      </c>
      <c r="C55" s="214" t="s">
        <v>706</v>
      </c>
      <c r="D55" s="140">
        <v>78.319999999999993</v>
      </c>
      <c r="E55" s="140">
        <v>219.64</v>
      </c>
      <c r="F55" s="140">
        <v>78.319999999999993</v>
      </c>
      <c r="G55" s="140">
        <v>220</v>
      </c>
    </row>
    <row r="56" spans="1:7" x14ac:dyDescent="0.25">
      <c r="A56" s="100" t="s">
        <v>868</v>
      </c>
      <c r="B56" s="100" t="s">
        <v>295</v>
      </c>
      <c r="C56" s="214" t="s">
        <v>1061</v>
      </c>
      <c r="D56" s="140">
        <v>-78.319999999999993</v>
      </c>
      <c r="E56" s="140">
        <v>-219.64</v>
      </c>
      <c r="F56" s="140">
        <v>-78.319999999999993</v>
      </c>
      <c r="G56" s="140">
        <v>-220</v>
      </c>
    </row>
    <row r="57" spans="1:7" x14ac:dyDescent="0.25">
      <c r="A57" s="100" t="s">
        <v>704</v>
      </c>
      <c r="B57" s="100" t="s">
        <v>1079</v>
      </c>
      <c r="C57" s="214" t="s">
        <v>194</v>
      </c>
      <c r="D57" s="140">
        <v>9207.08</v>
      </c>
      <c r="E57" s="140">
        <v>704.81</v>
      </c>
      <c r="F57" s="140">
        <v>9207.08</v>
      </c>
      <c r="G57" s="140">
        <v>705</v>
      </c>
    </row>
    <row r="58" spans="1:7" x14ac:dyDescent="0.25">
      <c r="A58" s="100" t="s">
        <v>788</v>
      </c>
      <c r="B58" s="100" t="s">
        <v>604</v>
      </c>
      <c r="C58" s="214" t="s">
        <v>296</v>
      </c>
      <c r="D58" s="131">
        <v>0</v>
      </c>
      <c r="E58" s="140">
        <v>0</v>
      </c>
      <c r="F58" s="131">
        <v>0</v>
      </c>
      <c r="G58" s="140">
        <v>0</v>
      </c>
    </row>
    <row r="59" spans="1:7" x14ac:dyDescent="0.25">
      <c r="A59" s="100" t="s">
        <v>472</v>
      </c>
      <c r="B59" s="100" t="s">
        <v>762</v>
      </c>
      <c r="C59" s="214" t="s">
        <v>544</v>
      </c>
      <c r="D59" s="131">
        <v>0</v>
      </c>
      <c r="E59" s="140">
        <v>0</v>
      </c>
      <c r="F59" s="131">
        <v>0</v>
      </c>
      <c r="G59" s="140">
        <v>0</v>
      </c>
    </row>
    <row r="60" spans="1:7" x14ac:dyDescent="0.25">
      <c r="A60" s="100" t="s">
        <v>874</v>
      </c>
      <c r="B60" s="100" t="s">
        <v>210</v>
      </c>
      <c r="C60" s="214" t="s">
        <v>556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25">
      <c r="A61" s="100" t="s">
        <v>1089</v>
      </c>
      <c r="B61" s="100" t="s">
        <v>438</v>
      </c>
      <c r="C61" s="214" t="s">
        <v>563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25">
      <c r="A62" s="100" t="s">
        <v>704</v>
      </c>
      <c r="B62" s="100" t="s">
        <v>929</v>
      </c>
      <c r="C62" s="214" t="s">
        <v>818</v>
      </c>
      <c r="D62" s="140">
        <v>9207.08</v>
      </c>
      <c r="E62" s="140">
        <v>704.81</v>
      </c>
      <c r="F62" s="140">
        <v>9207.08</v>
      </c>
      <c r="G62" s="140">
        <v>705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7" customWidth="1"/>
    <col min="4" max="7" width="15.28515625" style="157" customWidth="1"/>
  </cols>
  <sheetData>
    <row r="1" spans="1:7" ht="33.75" x14ac:dyDescent="0.25">
      <c r="A1" s="11" t="s">
        <v>628</v>
      </c>
      <c r="B1" s="11" t="s">
        <v>676</v>
      </c>
      <c r="C1" s="51" t="s">
        <v>763</v>
      </c>
      <c r="D1" s="152" t="s">
        <v>978</v>
      </c>
      <c r="E1" s="152" t="s">
        <v>1064</v>
      </c>
      <c r="F1" s="152" t="s">
        <v>303</v>
      </c>
      <c r="G1" s="152" t="s">
        <v>449</v>
      </c>
    </row>
    <row r="2" spans="1:7" x14ac:dyDescent="0.25">
      <c r="A2" s="2" t="s">
        <v>1107</v>
      </c>
      <c r="B2" s="2" t="s">
        <v>520</v>
      </c>
      <c r="C2" s="57" t="s">
        <v>508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25">
      <c r="A3" s="2" t="s">
        <v>850</v>
      </c>
      <c r="B3" s="2" t="s">
        <v>91</v>
      </c>
      <c r="C3" s="57" t="s">
        <v>1016</v>
      </c>
      <c r="D3" s="140">
        <v>62025.11</v>
      </c>
      <c r="E3" s="140">
        <v>46510.22</v>
      </c>
      <c r="F3" s="140">
        <v>62025.11</v>
      </c>
      <c r="G3" s="140">
        <v>46511</v>
      </c>
    </row>
    <row r="4" spans="1:7" x14ac:dyDescent="0.25">
      <c r="A4" s="2" t="s">
        <v>412</v>
      </c>
      <c r="B4" s="2" t="s">
        <v>103</v>
      </c>
      <c r="C4" s="57" t="s">
        <v>487</v>
      </c>
      <c r="D4" s="157">
        <v>0</v>
      </c>
      <c r="E4" s="171">
        <v>0</v>
      </c>
      <c r="F4" s="157">
        <v>0</v>
      </c>
      <c r="G4" s="171">
        <v>0</v>
      </c>
    </row>
    <row r="5" spans="1:7" x14ac:dyDescent="0.25">
      <c r="A5" s="2" t="s">
        <v>509</v>
      </c>
      <c r="B5" s="2" t="s">
        <v>765</v>
      </c>
      <c r="C5" s="57" t="s">
        <v>58</v>
      </c>
      <c r="D5" s="157">
        <v>0</v>
      </c>
      <c r="E5" s="171">
        <v>0</v>
      </c>
      <c r="F5" s="157">
        <v>0</v>
      </c>
      <c r="G5" s="171">
        <v>0</v>
      </c>
    </row>
    <row r="6" spans="1:7" x14ac:dyDescent="0.25">
      <c r="A6" s="2" t="s">
        <v>416</v>
      </c>
      <c r="B6" s="2" t="s">
        <v>1084</v>
      </c>
      <c r="C6" s="57" t="s">
        <v>108</v>
      </c>
      <c r="D6" s="171">
        <v>26048.82</v>
      </c>
      <c r="E6" s="171">
        <v>32532.65</v>
      </c>
      <c r="F6" s="171">
        <v>26048.82</v>
      </c>
      <c r="G6" s="171">
        <v>32533</v>
      </c>
    </row>
    <row r="7" spans="1:7" x14ac:dyDescent="0.25">
      <c r="A7" s="2" t="s">
        <v>261</v>
      </c>
      <c r="B7" s="2" t="s">
        <v>355</v>
      </c>
      <c r="C7" s="57" t="s">
        <v>414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305</v>
      </c>
      <c r="B8" s="2" t="s">
        <v>693</v>
      </c>
      <c r="C8" s="57" t="s">
        <v>390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1103</v>
      </c>
      <c r="B9" s="2" t="s">
        <v>394</v>
      </c>
      <c r="C9" s="57" t="s">
        <v>476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453</v>
      </c>
      <c r="B10" s="2" t="s">
        <v>634</v>
      </c>
      <c r="C10" s="57" t="s">
        <v>501</v>
      </c>
      <c r="D10" s="171">
        <v>35976.29</v>
      </c>
      <c r="E10" s="171">
        <v>13977.57</v>
      </c>
      <c r="F10" s="171">
        <v>35976.29</v>
      </c>
      <c r="G10" s="171">
        <v>13978</v>
      </c>
    </row>
    <row r="11" spans="1:7" x14ac:dyDescent="0.25">
      <c r="A11" s="2" t="s">
        <v>850</v>
      </c>
      <c r="B11" s="2" t="s">
        <v>1100</v>
      </c>
      <c r="C11" s="57" t="s">
        <v>337</v>
      </c>
      <c r="D11" s="171">
        <v>61100.66</v>
      </c>
      <c r="E11" s="171">
        <v>72426</v>
      </c>
      <c r="F11" s="171">
        <v>61100.66</v>
      </c>
      <c r="G11" s="171">
        <v>72427</v>
      </c>
    </row>
    <row r="12" spans="1:7" x14ac:dyDescent="0.25">
      <c r="A12" s="2" t="s">
        <v>802</v>
      </c>
      <c r="B12" s="2" t="s">
        <v>600</v>
      </c>
      <c r="C12" s="57" t="s">
        <v>820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321</v>
      </c>
      <c r="B13" s="2" t="s">
        <v>616</v>
      </c>
      <c r="C13" s="57" t="s">
        <v>1095</v>
      </c>
      <c r="D13" s="171">
        <v>2707.35</v>
      </c>
      <c r="E13" s="171">
        <v>225.26</v>
      </c>
      <c r="F13" s="171">
        <v>2707.35</v>
      </c>
      <c r="G13" s="171">
        <v>225</v>
      </c>
    </row>
    <row r="14" spans="1:7" x14ac:dyDescent="0.25">
      <c r="A14" s="2" t="s">
        <v>306</v>
      </c>
      <c r="B14" s="2" t="s">
        <v>599</v>
      </c>
      <c r="C14" s="57" t="s">
        <v>384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162</v>
      </c>
      <c r="B15" s="2" t="s">
        <v>423</v>
      </c>
      <c r="C15" s="57" t="s">
        <v>1093</v>
      </c>
      <c r="D15" s="171">
        <v>10353.01</v>
      </c>
      <c r="E15" s="171">
        <v>6056.9</v>
      </c>
      <c r="F15" s="171">
        <v>10353.01</v>
      </c>
      <c r="G15" s="171">
        <v>6058</v>
      </c>
    </row>
    <row r="16" spans="1:7" x14ac:dyDescent="0.25">
      <c r="A16" s="2" t="s">
        <v>795</v>
      </c>
      <c r="B16" s="2" t="s">
        <v>669</v>
      </c>
      <c r="C16" s="57" t="s">
        <v>1070</v>
      </c>
      <c r="D16" s="171">
        <v>47222.97</v>
      </c>
      <c r="E16" s="171">
        <v>43208.59</v>
      </c>
      <c r="F16" s="171">
        <v>47222.97</v>
      </c>
      <c r="G16" s="171">
        <v>43209</v>
      </c>
    </row>
    <row r="17" spans="1:7" x14ac:dyDescent="0.25">
      <c r="A17" s="2" t="s">
        <v>813</v>
      </c>
      <c r="B17" s="2" t="s">
        <v>400</v>
      </c>
      <c r="C17" s="57" t="s">
        <v>371</v>
      </c>
      <c r="D17" s="171">
        <v>34770.39</v>
      </c>
      <c r="E17" s="171">
        <v>31895.82</v>
      </c>
      <c r="F17" s="171">
        <v>34770.39</v>
      </c>
      <c r="G17" s="171">
        <v>31896</v>
      </c>
    </row>
    <row r="18" spans="1:7" x14ac:dyDescent="0.25">
      <c r="A18" s="2" t="s">
        <v>874</v>
      </c>
      <c r="B18" s="2" t="s">
        <v>985</v>
      </c>
      <c r="C18" s="57" t="s">
        <v>757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205</v>
      </c>
      <c r="B19" s="2" t="s">
        <v>366</v>
      </c>
      <c r="C19" s="57" t="s">
        <v>1104</v>
      </c>
      <c r="D19" s="171">
        <v>12243.87</v>
      </c>
      <c r="E19" s="171">
        <v>11131.68</v>
      </c>
      <c r="F19" s="171">
        <v>12243.87</v>
      </c>
      <c r="G19" s="171">
        <v>11132</v>
      </c>
    </row>
    <row r="20" spans="1:7" x14ac:dyDescent="0.25">
      <c r="A20" s="2" t="s">
        <v>378</v>
      </c>
      <c r="B20" s="2" t="s">
        <v>274</v>
      </c>
      <c r="C20" s="57" t="s">
        <v>326</v>
      </c>
      <c r="D20" s="171">
        <v>208.71</v>
      </c>
      <c r="E20" s="171">
        <v>181.09</v>
      </c>
      <c r="F20" s="171">
        <v>208.71</v>
      </c>
      <c r="G20" s="171">
        <v>181</v>
      </c>
    </row>
    <row r="21" spans="1:7" x14ac:dyDescent="0.25">
      <c r="A21" s="2" t="s">
        <v>751</v>
      </c>
      <c r="B21" s="2" t="s">
        <v>73</v>
      </c>
      <c r="C21" s="57" t="s">
        <v>1014</v>
      </c>
      <c r="D21" s="171">
        <v>65.66</v>
      </c>
      <c r="E21" s="171">
        <v>64</v>
      </c>
      <c r="F21" s="171">
        <v>65.66</v>
      </c>
      <c r="G21" s="171">
        <v>64</v>
      </c>
    </row>
    <row r="22" spans="1:7" x14ac:dyDescent="0.25">
      <c r="A22" s="2" t="s">
        <v>785</v>
      </c>
      <c r="B22" s="2" t="s">
        <v>219</v>
      </c>
      <c r="C22" s="57" t="s">
        <v>478</v>
      </c>
      <c r="D22" s="157">
        <v>0</v>
      </c>
      <c r="E22" s="171">
        <v>0</v>
      </c>
      <c r="F22" s="157">
        <v>0</v>
      </c>
      <c r="G22" s="171">
        <v>0</v>
      </c>
    </row>
    <row r="23" spans="1:7" x14ac:dyDescent="0.25">
      <c r="A23" s="2" t="s">
        <v>981</v>
      </c>
      <c r="B23" s="2" t="s">
        <v>834</v>
      </c>
      <c r="C23" s="57" t="s">
        <v>1092</v>
      </c>
      <c r="D23" s="157">
        <v>0</v>
      </c>
      <c r="E23" s="171">
        <v>0</v>
      </c>
      <c r="F23" s="157">
        <v>0</v>
      </c>
      <c r="G23" s="171">
        <v>0</v>
      </c>
    </row>
    <row r="24" spans="1:7" x14ac:dyDescent="0.25">
      <c r="A24" s="2" t="s">
        <v>874</v>
      </c>
      <c r="B24" s="2" t="s">
        <v>367</v>
      </c>
      <c r="C24" s="57" t="s">
        <v>513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25">
      <c r="A25" s="2" t="s">
        <v>743</v>
      </c>
      <c r="B25" s="2" t="s">
        <v>176</v>
      </c>
      <c r="C25" s="57" t="s">
        <v>71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25">
      <c r="A26" s="2" t="s">
        <v>412</v>
      </c>
      <c r="B26" s="2" t="s">
        <v>959</v>
      </c>
      <c r="C26" s="57" t="s">
        <v>448</v>
      </c>
      <c r="D26" s="171">
        <v>699.05</v>
      </c>
      <c r="E26" s="171">
        <v>0</v>
      </c>
      <c r="F26" s="171">
        <v>699.05</v>
      </c>
      <c r="G26" s="171">
        <v>0</v>
      </c>
    </row>
    <row r="27" spans="1:7" x14ac:dyDescent="0.25">
      <c r="A27" s="2" t="s">
        <v>372</v>
      </c>
      <c r="B27" s="2" t="s">
        <v>541</v>
      </c>
      <c r="C27" s="57" t="s">
        <v>147</v>
      </c>
      <c r="D27" s="171">
        <v>52.62</v>
      </c>
      <c r="E27" s="171">
        <v>22871.25</v>
      </c>
      <c r="F27" s="171">
        <v>52.62</v>
      </c>
      <c r="G27" s="171">
        <v>22871</v>
      </c>
    </row>
    <row r="28" spans="1:7" x14ac:dyDescent="0.25">
      <c r="A28" s="2" t="s">
        <v>868</v>
      </c>
      <c r="B28" s="2" t="s">
        <v>134</v>
      </c>
      <c r="C28" s="57" t="s">
        <v>498</v>
      </c>
      <c r="D28" s="171">
        <v>924.45</v>
      </c>
      <c r="E28" s="171">
        <v>-25915.78</v>
      </c>
      <c r="F28" s="171">
        <v>924.45</v>
      </c>
      <c r="G28" s="171">
        <v>-25916</v>
      </c>
    </row>
    <row r="29" spans="1:7" x14ac:dyDescent="0.25">
      <c r="A29" s="2" t="s">
        <v>1107</v>
      </c>
      <c r="B29" s="2" t="s">
        <v>56</v>
      </c>
      <c r="C29" s="57" t="s">
        <v>401</v>
      </c>
      <c r="D29" s="171">
        <v>12988.46</v>
      </c>
      <c r="E29" s="171">
        <v>26250.49</v>
      </c>
      <c r="F29" s="171">
        <v>12988.46</v>
      </c>
      <c r="G29" s="171">
        <v>26250</v>
      </c>
    </row>
    <row r="30" spans="1:7" x14ac:dyDescent="0.25">
      <c r="A30" s="2" t="s">
        <v>850</v>
      </c>
      <c r="B30" s="2" t="s">
        <v>1031</v>
      </c>
      <c r="C30" s="57" t="s">
        <v>424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1101</v>
      </c>
      <c r="B31" s="2" t="s">
        <v>1088</v>
      </c>
      <c r="C31" s="57" t="s">
        <v>755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141</v>
      </c>
      <c r="B32" s="2" t="s">
        <v>380</v>
      </c>
      <c r="C32" s="57" t="s">
        <v>257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901</v>
      </c>
      <c r="B33" s="2" t="s">
        <v>1102</v>
      </c>
      <c r="C33" s="57" t="s">
        <v>507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874</v>
      </c>
      <c r="B34" s="2" t="s">
        <v>965</v>
      </c>
      <c r="C34" s="57" t="s">
        <v>302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205</v>
      </c>
      <c r="B35" s="2" t="s">
        <v>562</v>
      </c>
      <c r="C35" s="57" t="s">
        <v>644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155</v>
      </c>
      <c r="B36" s="2" t="s">
        <v>183</v>
      </c>
      <c r="C36" s="57" t="s">
        <v>921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689</v>
      </c>
      <c r="B37" s="2" t="s">
        <v>473</v>
      </c>
      <c r="C37" s="57" t="s">
        <v>199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25">
      <c r="A38" s="2" t="s">
        <v>874</v>
      </c>
      <c r="B38" s="2" t="s">
        <v>948</v>
      </c>
      <c r="C38" s="57" t="s">
        <v>101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205</v>
      </c>
      <c r="B39" s="2" t="s">
        <v>370</v>
      </c>
      <c r="C39" s="57" t="s">
        <v>258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585</v>
      </c>
      <c r="B40" s="2" t="s">
        <v>415</v>
      </c>
      <c r="C40" s="57" t="s">
        <v>853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464</v>
      </c>
      <c r="B41" s="2" t="s">
        <v>1003</v>
      </c>
      <c r="C41" s="57" t="s">
        <v>522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874</v>
      </c>
      <c r="B42" s="2" t="s">
        <v>770</v>
      </c>
      <c r="C42" s="57" t="s">
        <v>1054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624</v>
      </c>
      <c r="B43" s="2" t="s">
        <v>430</v>
      </c>
      <c r="C43" s="57" t="s">
        <v>933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979</v>
      </c>
      <c r="B44" s="2" t="s">
        <v>919</v>
      </c>
      <c r="C44" s="57" t="s">
        <v>340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181</v>
      </c>
      <c r="B45" s="2" t="s">
        <v>249</v>
      </c>
      <c r="C45" s="57" t="s">
        <v>903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25">
      <c r="A46" s="2" t="s">
        <v>850</v>
      </c>
      <c r="B46" s="2" t="s">
        <v>842</v>
      </c>
      <c r="C46" s="57" t="s">
        <v>547</v>
      </c>
      <c r="D46" s="171">
        <v>219.64</v>
      </c>
      <c r="E46" s="171">
        <v>2789.2</v>
      </c>
      <c r="F46" s="171">
        <v>219.64</v>
      </c>
      <c r="G46" s="171">
        <v>2789</v>
      </c>
    </row>
    <row r="47" spans="1:7" x14ac:dyDescent="0.25">
      <c r="A47" s="2" t="s">
        <v>307</v>
      </c>
      <c r="B47" s="2" t="s">
        <v>847</v>
      </c>
      <c r="C47" s="57" t="s">
        <v>43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492</v>
      </c>
      <c r="B48" s="2" t="s">
        <v>451</v>
      </c>
      <c r="C48" s="57" t="s">
        <v>560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657</v>
      </c>
      <c r="B49" s="2" t="s">
        <v>293</v>
      </c>
      <c r="C49" s="57" t="s">
        <v>1034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25">
      <c r="A50" s="2" t="s">
        <v>420</v>
      </c>
      <c r="B50" s="2" t="s">
        <v>976</v>
      </c>
      <c r="C50" s="57" t="s">
        <v>188</v>
      </c>
      <c r="D50" s="157">
        <v>0</v>
      </c>
      <c r="E50" s="171">
        <v>2700</v>
      </c>
      <c r="F50" s="157">
        <v>0</v>
      </c>
      <c r="G50" s="171">
        <v>2700</v>
      </c>
    </row>
    <row r="51" spans="1:7" x14ac:dyDescent="0.25">
      <c r="A51" s="2" t="s">
        <v>67</v>
      </c>
      <c r="B51" s="2" t="s">
        <v>898</v>
      </c>
      <c r="C51" s="57" t="s">
        <v>875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874</v>
      </c>
      <c r="B52" s="2" t="s">
        <v>480</v>
      </c>
      <c r="C52" s="57" t="s">
        <v>37</v>
      </c>
      <c r="D52" s="157">
        <v>0</v>
      </c>
      <c r="E52" s="171">
        <v>2700</v>
      </c>
      <c r="F52" s="157">
        <v>0</v>
      </c>
      <c r="G52" s="171">
        <v>2700</v>
      </c>
    </row>
    <row r="53" spans="1:7" x14ac:dyDescent="0.25">
      <c r="A53" s="2" t="s">
        <v>1096</v>
      </c>
      <c r="B53" s="2" t="s">
        <v>121</v>
      </c>
      <c r="C53" s="57" t="s">
        <v>555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428</v>
      </c>
      <c r="B54" s="2" t="s">
        <v>456</v>
      </c>
      <c r="C54" s="57" t="s">
        <v>490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758</v>
      </c>
      <c r="B55" s="2" t="s">
        <v>408</v>
      </c>
      <c r="C55" s="57" t="s">
        <v>706</v>
      </c>
      <c r="D55" s="171">
        <v>219.64</v>
      </c>
      <c r="E55" s="171">
        <v>89.2</v>
      </c>
      <c r="F55" s="171">
        <v>219.64</v>
      </c>
      <c r="G55" s="171">
        <v>89</v>
      </c>
    </row>
    <row r="56" spans="1:7" x14ac:dyDescent="0.25">
      <c r="A56" s="2" t="s">
        <v>868</v>
      </c>
      <c r="B56" s="2" t="s">
        <v>295</v>
      </c>
      <c r="C56" s="57" t="s">
        <v>1061</v>
      </c>
      <c r="D56" s="171">
        <v>-219.64</v>
      </c>
      <c r="E56" s="171">
        <v>-2789.2</v>
      </c>
      <c r="F56" s="171">
        <v>-219.64</v>
      </c>
      <c r="G56" s="171">
        <v>-2789</v>
      </c>
    </row>
    <row r="57" spans="1:7" x14ac:dyDescent="0.25">
      <c r="A57" s="2" t="s">
        <v>704</v>
      </c>
      <c r="B57" s="2" t="s">
        <v>1079</v>
      </c>
      <c r="C57" s="57" t="s">
        <v>194</v>
      </c>
      <c r="D57" s="171">
        <v>704.81</v>
      </c>
      <c r="E57" s="171">
        <v>-28704.98</v>
      </c>
      <c r="F57" s="171">
        <v>704.81</v>
      </c>
      <c r="G57" s="171">
        <v>-28705</v>
      </c>
    </row>
    <row r="58" spans="1:7" x14ac:dyDescent="0.25">
      <c r="A58" s="2" t="s">
        <v>788</v>
      </c>
      <c r="B58" s="2" t="s">
        <v>604</v>
      </c>
      <c r="C58" s="57" t="s">
        <v>296</v>
      </c>
      <c r="D58" s="157">
        <v>0</v>
      </c>
      <c r="E58" s="171">
        <v>0</v>
      </c>
      <c r="F58" s="157">
        <v>0</v>
      </c>
      <c r="G58" s="171">
        <v>0</v>
      </c>
    </row>
    <row r="59" spans="1:7" x14ac:dyDescent="0.25">
      <c r="A59" s="2" t="s">
        <v>472</v>
      </c>
      <c r="B59" s="2" t="s">
        <v>762</v>
      </c>
      <c r="C59" s="57" t="s">
        <v>544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874</v>
      </c>
      <c r="B60" s="2" t="s">
        <v>210</v>
      </c>
      <c r="C60" s="57" t="s">
        <v>556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1089</v>
      </c>
      <c r="B61" s="2" t="s">
        <v>438</v>
      </c>
      <c r="C61" s="57" t="s">
        <v>563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704</v>
      </c>
      <c r="B62" s="2" t="s">
        <v>929</v>
      </c>
      <c r="C62" s="57" t="s">
        <v>818</v>
      </c>
      <c r="D62" s="171">
        <v>704.81</v>
      </c>
      <c r="E62" s="171">
        <v>-28704.98</v>
      </c>
      <c r="F62" s="171">
        <v>704.81</v>
      </c>
      <c r="G62" s="171">
        <v>-28705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63.5703125" style="176" customWidth="1"/>
    <col min="3" max="3" width="4.42578125" style="82" customWidth="1"/>
    <col min="4" max="11" width="15.28515625" style="6" customWidth="1"/>
  </cols>
  <sheetData>
    <row r="1" spans="1:11" ht="22.5" x14ac:dyDescent="0.25">
      <c r="A1" s="11" t="s">
        <v>628</v>
      </c>
      <c r="B1" s="11" t="s">
        <v>465</v>
      </c>
      <c r="C1" s="51" t="s">
        <v>763</v>
      </c>
      <c r="D1" s="152" t="s">
        <v>1053</v>
      </c>
      <c r="E1" s="152" t="s">
        <v>1048</v>
      </c>
      <c r="F1" s="152" t="s">
        <v>280</v>
      </c>
      <c r="G1" s="152" t="s">
        <v>617</v>
      </c>
      <c r="H1" s="152" t="s">
        <v>298</v>
      </c>
      <c r="I1" s="152" t="s">
        <v>470</v>
      </c>
      <c r="J1" s="152" t="s">
        <v>629</v>
      </c>
      <c r="K1" s="152" t="s">
        <v>449</v>
      </c>
    </row>
    <row r="2" spans="1:11" x14ac:dyDescent="0.25">
      <c r="A2" s="100" t="s">
        <v>924</v>
      </c>
      <c r="B2" s="100" t="s">
        <v>1043</v>
      </c>
      <c r="C2" s="214" t="s">
        <v>899</v>
      </c>
      <c r="D2" s="140">
        <v>29636.45</v>
      </c>
      <c r="E2" s="140">
        <v>11137.38</v>
      </c>
      <c r="F2" s="140">
        <v>18499.07</v>
      </c>
      <c r="G2" s="140">
        <v>19624.21</v>
      </c>
      <c r="H2" s="140">
        <v>29636.45</v>
      </c>
      <c r="I2" s="140">
        <v>11137.38</v>
      </c>
      <c r="J2" s="140">
        <v>18499.07</v>
      </c>
      <c r="K2" s="140">
        <v>19624</v>
      </c>
    </row>
    <row r="3" spans="1:11" x14ac:dyDescent="0.25">
      <c r="A3" s="100" t="s">
        <v>802</v>
      </c>
      <c r="B3" s="100" t="s">
        <v>1017</v>
      </c>
      <c r="C3" s="214" t="s">
        <v>398</v>
      </c>
      <c r="D3" s="140">
        <v>7083.34</v>
      </c>
      <c r="E3" s="140">
        <v>7083.34</v>
      </c>
      <c r="F3" s="140">
        <v>0</v>
      </c>
      <c r="G3" s="140">
        <v>0</v>
      </c>
      <c r="H3" s="140">
        <v>7083.34</v>
      </c>
      <c r="I3" s="140">
        <v>7083.34</v>
      </c>
      <c r="J3" s="140">
        <v>0</v>
      </c>
      <c r="K3" s="140">
        <v>0</v>
      </c>
    </row>
    <row r="4" spans="1:11" x14ac:dyDescent="0.25">
      <c r="A4" s="100" t="s">
        <v>977</v>
      </c>
      <c r="B4" s="100" t="s">
        <v>580</v>
      </c>
      <c r="C4" s="214" t="s">
        <v>74</v>
      </c>
      <c r="D4" s="131">
        <v>0</v>
      </c>
      <c r="E4" s="131">
        <v>0</v>
      </c>
      <c r="F4" s="131">
        <v>0</v>
      </c>
      <c r="G4" s="140">
        <v>0</v>
      </c>
      <c r="H4" s="131">
        <v>0</v>
      </c>
      <c r="I4" s="131">
        <v>0</v>
      </c>
      <c r="J4" s="131">
        <v>0</v>
      </c>
      <c r="K4" s="140">
        <v>0</v>
      </c>
    </row>
    <row r="5" spans="1:11" x14ac:dyDescent="0.25">
      <c r="A5" s="100" t="s">
        <v>637</v>
      </c>
      <c r="B5" s="100" t="s">
        <v>709</v>
      </c>
      <c r="C5" s="214" t="s">
        <v>133</v>
      </c>
      <c r="D5" s="131">
        <v>0</v>
      </c>
      <c r="E5" s="131">
        <v>0</v>
      </c>
      <c r="F5" s="131">
        <v>0</v>
      </c>
      <c r="G5" s="140">
        <v>0</v>
      </c>
      <c r="H5" s="131">
        <v>0</v>
      </c>
      <c r="I5" s="131">
        <v>0</v>
      </c>
      <c r="J5" s="131">
        <v>0</v>
      </c>
      <c r="K5" s="140">
        <v>0</v>
      </c>
    </row>
    <row r="6" spans="1:11" x14ac:dyDescent="0.25">
      <c r="A6" s="100" t="s">
        <v>874</v>
      </c>
      <c r="B6" s="100" t="s">
        <v>668</v>
      </c>
      <c r="C6" s="214" t="s">
        <v>457</v>
      </c>
      <c r="D6" s="131">
        <v>0</v>
      </c>
      <c r="E6" s="131">
        <v>0</v>
      </c>
      <c r="F6" s="131">
        <v>0</v>
      </c>
      <c r="G6" s="140">
        <v>0</v>
      </c>
      <c r="H6" s="131">
        <v>0</v>
      </c>
      <c r="I6" s="131">
        <v>0</v>
      </c>
      <c r="J6" s="131">
        <v>0</v>
      </c>
      <c r="K6" s="140">
        <v>0</v>
      </c>
    </row>
    <row r="7" spans="1:11" x14ac:dyDescent="0.25">
      <c r="A7" s="100" t="s">
        <v>205</v>
      </c>
      <c r="B7" s="100" t="s">
        <v>652</v>
      </c>
      <c r="C7" s="214" t="s">
        <v>641</v>
      </c>
      <c r="D7" s="131">
        <v>0</v>
      </c>
      <c r="E7" s="131">
        <v>0</v>
      </c>
      <c r="F7" s="131">
        <v>0</v>
      </c>
      <c r="G7" s="140">
        <v>0</v>
      </c>
      <c r="H7" s="131">
        <v>0</v>
      </c>
      <c r="I7" s="131">
        <v>0</v>
      </c>
      <c r="J7" s="131">
        <v>0</v>
      </c>
      <c r="K7" s="140">
        <v>0</v>
      </c>
    </row>
    <row r="8" spans="1:11" x14ac:dyDescent="0.25">
      <c r="A8" s="100" t="s">
        <v>378</v>
      </c>
      <c r="B8" s="100" t="s">
        <v>720</v>
      </c>
      <c r="C8" s="214" t="s">
        <v>717</v>
      </c>
      <c r="D8" s="131">
        <v>0</v>
      </c>
      <c r="E8" s="131">
        <v>0</v>
      </c>
      <c r="F8" s="131">
        <v>0</v>
      </c>
      <c r="G8" s="140">
        <v>0</v>
      </c>
      <c r="H8" s="131">
        <v>0</v>
      </c>
      <c r="I8" s="131">
        <v>0</v>
      </c>
      <c r="J8" s="131">
        <v>0</v>
      </c>
      <c r="K8" s="140">
        <v>0</v>
      </c>
    </row>
    <row r="9" spans="1:11" x14ac:dyDescent="0.25">
      <c r="A9" s="100" t="s">
        <v>454</v>
      </c>
      <c r="B9" s="100" t="s">
        <v>485</v>
      </c>
      <c r="C9" s="214" t="s">
        <v>865</v>
      </c>
      <c r="D9" s="131">
        <v>0</v>
      </c>
      <c r="E9" s="131">
        <v>0</v>
      </c>
      <c r="F9" s="131">
        <v>0</v>
      </c>
      <c r="G9" s="140">
        <v>0</v>
      </c>
      <c r="H9" s="131">
        <v>0</v>
      </c>
      <c r="I9" s="131">
        <v>0</v>
      </c>
      <c r="J9" s="131">
        <v>0</v>
      </c>
      <c r="K9" s="140">
        <v>0</v>
      </c>
    </row>
    <row r="10" spans="1:11" x14ac:dyDescent="0.25">
      <c r="A10" s="100" t="s">
        <v>877</v>
      </c>
      <c r="B10" s="100" t="s">
        <v>421</v>
      </c>
      <c r="C10" s="214" t="s">
        <v>539</v>
      </c>
      <c r="D10" s="131">
        <v>0</v>
      </c>
      <c r="E10" s="131">
        <v>0</v>
      </c>
      <c r="F10" s="131">
        <v>0</v>
      </c>
      <c r="G10" s="140">
        <v>0</v>
      </c>
      <c r="H10" s="131">
        <v>0</v>
      </c>
      <c r="I10" s="131">
        <v>0</v>
      </c>
      <c r="J10" s="131">
        <v>0</v>
      </c>
      <c r="K10" s="140">
        <v>0</v>
      </c>
    </row>
    <row r="11" spans="1:11" x14ac:dyDescent="0.25">
      <c r="A11" s="100" t="s">
        <v>916</v>
      </c>
      <c r="B11" s="100" t="s">
        <v>504</v>
      </c>
      <c r="C11" s="214" t="s">
        <v>886</v>
      </c>
      <c r="D11" s="131">
        <v>0</v>
      </c>
      <c r="E11" s="131">
        <v>0</v>
      </c>
      <c r="F11" s="131">
        <v>0</v>
      </c>
      <c r="G11" s="140">
        <v>0</v>
      </c>
      <c r="H11" s="131">
        <v>0</v>
      </c>
      <c r="I11" s="131">
        <v>0</v>
      </c>
      <c r="J11" s="131">
        <v>0</v>
      </c>
      <c r="K11" s="140">
        <v>0</v>
      </c>
    </row>
    <row r="12" spans="1:11" x14ac:dyDescent="0.25">
      <c r="A12" s="100" t="s">
        <v>81</v>
      </c>
      <c r="B12" s="100" t="s">
        <v>867</v>
      </c>
      <c r="C12" s="214" t="s">
        <v>872</v>
      </c>
      <c r="D12" s="140">
        <v>7083.34</v>
      </c>
      <c r="E12" s="140">
        <v>7083.34</v>
      </c>
      <c r="F12" s="140">
        <v>0</v>
      </c>
      <c r="G12" s="140">
        <v>0</v>
      </c>
      <c r="H12" s="140">
        <v>7083.34</v>
      </c>
      <c r="I12" s="140">
        <v>7083.34</v>
      </c>
      <c r="J12" s="140">
        <v>0</v>
      </c>
      <c r="K12" s="140">
        <v>0</v>
      </c>
    </row>
    <row r="13" spans="1:11" x14ac:dyDescent="0.25">
      <c r="A13" s="100" t="s">
        <v>469</v>
      </c>
      <c r="B13" s="100" t="s">
        <v>24</v>
      </c>
      <c r="C13" s="214" t="s">
        <v>346</v>
      </c>
      <c r="D13" s="131">
        <v>0</v>
      </c>
      <c r="E13" s="131">
        <v>0</v>
      </c>
      <c r="F13" s="131">
        <v>0</v>
      </c>
      <c r="G13" s="140">
        <v>0</v>
      </c>
      <c r="H13" s="131">
        <v>0</v>
      </c>
      <c r="I13" s="131">
        <v>0</v>
      </c>
      <c r="J13" s="131">
        <v>0</v>
      </c>
      <c r="K13" s="140">
        <v>0</v>
      </c>
    </row>
    <row r="14" spans="1:11" x14ac:dyDescent="0.25">
      <c r="A14" s="100" t="s">
        <v>874</v>
      </c>
      <c r="B14" s="100" t="s">
        <v>475</v>
      </c>
      <c r="C14" s="214" t="s">
        <v>137</v>
      </c>
      <c r="D14" s="131">
        <v>0</v>
      </c>
      <c r="E14" s="131">
        <v>0</v>
      </c>
      <c r="F14" s="131">
        <v>0</v>
      </c>
      <c r="G14" s="140">
        <v>0</v>
      </c>
      <c r="H14" s="131">
        <v>0</v>
      </c>
      <c r="I14" s="131">
        <v>0</v>
      </c>
      <c r="J14" s="131">
        <v>0</v>
      </c>
      <c r="K14" s="140">
        <v>0</v>
      </c>
    </row>
    <row r="15" spans="1:11" x14ac:dyDescent="0.25">
      <c r="A15" s="100" t="s">
        <v>205</v>
      </c>
      <c r="B15" s="100" t="s">
        <v>690</v>
      </c>
      <c r="C15" s="214" t="s">
        <v>117</v>
      </c>
      <c r="D15" s="140">
        <v>7083.34</v>
      </c>
      <c r="E15" s="140">
        <v>7083.34</v>
      </c>
      <c r="F15" s="140">
        <v>0</v>
      </c>
      <c r="G15" s="140">
        <v>0</v>
      </c>
      <c r="H15" s="140">
        <v>7083.34</v>
      </c>
      <c r="I15" s="140">
        <v>7083.34</v>
      </c>
      <c r="J15" s="140">
        <v>0</v>
      </c>
      <c r="K15" s="140">
        <v>0</v>
      </c>
    </row>
    <row r="16" spans="1:11" x14ac:dyDescent="0.25">
      <c r="A16" s="100" t="s">
        <v>378</v>
      </c>
      <c r="B16" s="100" t="s">
        <v>1037</v>
      </c>
      <c r="C16" s="214" t="s">
        <v>510</v>
      </c>
      <c r="D16" s="131">
        <v>0</v>
      </c>
      <c r="E16" s="131">
        <v>0</v>
      </c>
      <c r="F16" s="131">
        <v>0</v>
      </c>
      <c r="G16" s="140">
        <v>0</v>
      </c>
      <c r="H16" s="131">
        <v>0</v>
      </c>
      <c r="I16" s="131">
        <v>0</v>
      </c>
      <c r="J16" s="131">
        <v>0</v>
      </c>
      <c r="K16" s="140">
        <v>0</v>
      </c>
    </row>
    <row r="17" spans="1:11" x14ac:dyDescent="0.25">
      <c r="A17" s="100" t="s">
        <v>454</v>
      </c>
      <c r="B17" s="100" t="s">
        <v>907</v>
      </c>
      <c r="C17" s="214" t="s">
        <v>543</v>
      </c>
      <c r="D17" s="131">
        <v>0</v>
      </c>
      <c r="E17" s="131">
        <v>0</v>
      </c>
      <c r="F17" s="131">
        <v>0</v>
      </c>
      <c r="G17" s="140">
        <v>0</v>
      </c>
      <c r="H17" s="131">
        <v>0</v>
      </c>
      <c r="I17" s="131">
        <v>0</v>
      </c>
      <c r="J17" s="131">
        <v>0</v>
      </c>
      <c r="K17" s="140">
        <v>0</v>
      </c>
    </row>
    <row r="18" spans="1:11" x14ac:dyDescent="0.25">
      <c r="A18" s="100" t="s">
        <v>877</v>
      </c>
      <c r="B18" s="100" t="s">
        <v>252</v>
      </c>
      <c r="C18" s="214" t="s">
        <v>426</v>
      </c>
      <c r="D18" s="131">
        <v>0</v>
      </c>
      <c r="E18" s="131">
        <v>0</v>
      </c>
      <c r="F18" s="131">
        <v>0</v>
      </c>
      <c r="G18" s="140">
        <v>0</v>
      </c>
      <c r="H18" s="131">
        <v>0</v>
      </c>
      <c r="I18" s="131">
        <v>0</v>
      </c>
      <c r="J18" s="131">
        <v>0</v>
      </c>
      <c r="K18" s="140">
        <v>0</v>
      </c>
    </row>
    <row r="19" spans="1:11" x14ac:dyDescent="0.25">
      <c r="A19" s="100" t="s">
        <v>916</v>
      </c>
      <c r="B19" s="100" t="s">
        <v>1108</v>
      </c>
      <c r="C19" s="214" t="s">
        <v>20</v>
      </c>
      <c r="D19" s="131">
        <v>0</v>
      </c>
      <c r="E19" s="131">
        <v>0</v>
      </c>
      <c r="F19" s="131">
        <v>0</v>
      </c>
      <c r="G19" s="140">
        <v>0</v>
      </c>
      <c r="H19" s="131">
        <v>0</v>
      </c>
      <c r="I19" s="131">
        <v>0</v>
      </c>
      <c r="J19" s="131">
        <v>0</v>
      </c>
      <c r="K19" s="140">
        <v>0</v>
      </c>
    </row>
    <row r="20" spans="1:11" x14ac:dyDescent="0.25">
      <c r="A20" s="100" t="s">
        <v>843</v>
      </c>
      <c r="B20" s="100" t="s">
        <v>225</v>
      </c>
      <c r="C20" s="214" t="s">
        <v>1010</v>
      </c>
      <c r="D20" s="131">
        <v>0</v>
      </c>
      <c r="E20" s="131">
        <v>0</v>
      </c>
      <c r="F20" s="131">
        <v>0</v>
      </c>
      <c r="G20" s="140">
        <v>0</v>
      </c>
      <c r="H20" s="131">
        <v>0</v>
      </c>
      <c r="I20" s="131">
        <v>0</v>
      </c>
      <c r="J20" s="131">
        <v>0</v>
      </c>
      <c r="K20" s="140">
        <v>0</v>
      </c>
    </row>
    <row r="21" spans="1:11" x14ac:dyDescent="0.25">
      <c r="A21" s="100" t="s">
        <v>34</v>
      </c>
      <c r="B21" s="100" t="s">
        <v>973</v>
      </c>
      <c r="C21" s="214" t="s">
        <v>278</v>
      </c>
      <c r="D21" s="131">
        <v>0</v>
      </c>
      <c r="E21" s="131">
        <v>0</v>
      </c>
      <c r="F21" s="131">
        <v>0</v>
      </c>
      <c r="G21" s="140">
        <v>0</v>
      </c>
      <c r="H21" s="131">
        <v>0</v>
      </c>
      <c r="I21" s="131">
        <v>0</v>
      </c>
      <c r="J21" s="131">
        <v>0</v>
      </c>
      <c r="K21" s="140">
        <v>0</v>
      </c>
    </row>
    <row r="22" spans="1:11" x14ac:dyDescent="0.25">
      <c r="A22" s="100" t="s">
        <v>1046</v>
      </c>
      <c r="B22" s="100" t="s">
        <v>287</v>
      </c>
      <c r="C22" s="214" t="s">
        <v>8</v>
      </c>
      <c r="D22" s="131">
        <v>0</v>
      </c>
      <c r="E22" s="131">
        <v>0</v>
      </c>
      <c r="F22" s="131">
        <v>0</v>
      </c>
      <c r="G22" s="140">
        <v>0</v>
      </c>
      <c r="H22" s="131">
        <v>0</v>
      </c>
      <c r="I22" s="131">
        <v>0</v>
      </c>
      <c r="J22" s="131">
        <v>0</v>
      </c>
      <c r="K22" s="140">
        <v>0</v>
      </c>
    </row>
    <row r="23" spans="1:11" x14ac:dyDescent="0.25">
      <c r="A23" s="100" t="s">
        <v>524</v>
      </c>
      <c r="B23" s="100" t="s">
        <v>882</v>
      </c>
      <c r="C23" s="214" t="s">
        <v>828</v>
      </c>
      <c r="D23" s="131">
        <v>0</v>
      </c>
      <c r="E23" s="131">
        <v>0</v>
      </c>
      <c r="F23" s="131">
        <v>0</v>
      </c>
      <c r="G23" s="140">
        <v>0</v>
      </c>
      <c r="H23" s="131">
        <v>0</v>
      </c>
      <c r="I23" s="131">
        <v>0</v>
      </c>
      <c r="J23" s="131">
        <v>0</v>
      </c>
      <c r="K23" s="140">
        <v>0</v>
      </c>
    </row>
    <row r="24" spans="1:11" x14ac:dyDescent="0.25">
      <c r="A24" s="100" t="s">
        <v>874</v>
      </c>
      <c r="B24" s="100" t="s">
        <v>310</v>
      </c>
      <c r="C24" s="214" t="s">
        <v>984</v>
      </c>
      <c r="D24" s="131">
        <v>0</v>
      </c>
      <c r="E24" s="131">
        <v>0</v>
      </c>
      <c r="F24" s="131">
        <v>0</v>
      </c>
      <c r="G24" s="140">
        <v>0</v>
      </c>
      <c r="H24" s="131">
        <v>0</v>
      </c>
      <c r="I24" s="131">
        <v>0</v>
      </c>
      <c r="J24" s="131">
        <v>0</v>
      </c>
      <c r="K24" s="140">
        <v>0</v>
      </c>
    </row>
    <row r="25" spans="1:11" x14ac:dyDescent="0.25">
      <c r="A25" s="100" t="s">
        <v>205</v>
      </c>
      <c r="B25" s="100" t="s">
        <v>41</v>
      </c>
      <c r="C25" s="214" t="s">
        <v>529</v>
      </c>
      <c r="D25" s="131">
        <v>0</v>
      </c>
      <c r="E25" s="131">
        <v>0</v>
      </c>
      <c r="F25" s="131">
        <v>0</v>
      </c>
      <c r="G25" s="140">
        <v>0</v>
      </c>
      <c r="H25" s="131">
        <v>0</v>
      </c>
      <c r="I25" s="131">
        <v>0</v>
      </c>
      <c r="J25" s="131">
        <v>0</v>
      </c>
      <c r="K25" s="140">
        <v>0</v>
      </c>
    </row>
    <row r="26" spans="1:11" x14ac:dyDescent="0.25">
      <c r="A26" s="100" t="s">
        <v>378</v>
      </c>
      <c r="B26" s="100" t="s">
        <v>118</v>
      </c>
      <c r="C26" s="214" t="s">
        <v>546</v>
      </c>
      <c r="D26" s="131">
        <v>0</v>
      </c>
      <c r="E26" s="131">
        <v>0</v>
      </c>
      <c r="F26" s="131">
        <v>0</v>
      </c>
      <c r="G26" s="140">
        <v>0</v>
      </c>
      <c r="H26" s="131">
        <v>0</v>
      </c>
      <c r="I26" s="131">
        <v>0</v>
      </c>
      <c r="J26" s="131">
        <v>0</v>
      </c>
      <c r="K26" s="140">
        <v>0</v>
      </c>
    </row>
    <row r="27" spans="1:11" x14ac:dyDescent="0.25">
      <c r="A27" s="100" t="s">
        <v>454</v>
      </c>
      <c r="B27" s="100" t="s">
        <v>760</v>
      </c>
      <c r="C27" s="214" t="s">
        <v>57</v>
      </c>
      <c r="D27" s="131">
        <v>0</v>
      </c>
      <c r="E27" s="131">
        <v>0</v>
      </c>
      <c r="F27" s="131">
        <v>0</v>
      </c>
      <c r="G27" s="140">
        <v>0</v>
      </c>
      <c r="H27" s="131">
        <v>0</v>
      </c>
      <c r="I27" s="131">
        <v>0</v>
      </c>
      <c r="J27" s="131">
        <v>0</v>
      </c>
      <c r="K27" s="140">
        <v>0</v>
      </c>
    </row>
    <row r="28" spans="1:11" x14ac:dyDescent="0.25">
      <c r="A28" s="100" t="s">
        <v>877</v>
      </c>
      <c r="B28" s="100" t="s">
        <v>779</v>
      </c>
      <c r="C28" s="214" t="s">
        <v>739</v>
      </c>
      <c r="D28" s="131">
        <v>0</v>
      </c>
      <c r="E28" s="131">
        <v>0</v>
      </c>
      <c r="F28" s="131">
        <v>0</v>
      </c>
      <c r="G28" s="140">
        <v>0</v>
      </c>
      <c r="H28" s="131">
        <v>0</v>
      </c>
      <c r="I28" s="131">
        <v>0</v>
      </c>
      <c r="J28" s="131">
        <v>0</v>
      </c>
      <c r="K28" s="140">
        <v>0</v>
      </c>
    </row>
    <row r="29" spans="1:11" x14ac:dyDescent="0.25">
      <c r="A29" s="100" t="s">
        <v>916</v>
      </c>
      <c r="B29" s="100" t="s">
        <v>651</v>
      </c>
      <c r="C29" s="214" t="s">
        <v>1057</v>
      </c>
      <c r="D29" s="131">
        <v>0</v>
      </c>
      <c r="E29" s="131">
        <v>0</v>
      </c>
      <c r="F29" s="131">
        <v>0</v>
      </c>
      <c r="G29" s="140">
        <v>0</v>
      </c>
      <c r="H29" s="131">
        <v>0</v>
      </c>
      <c r="I29" s="131">
        <v>0</v>
      </c>
      <c r="J29" s="131">
        <v>0</v>
      </c>
      <c r="K29" s="140">
        <v>0</v>
      </c>
    </row>
    <row r="30" spans="1:11" x14ac:dyDescent="0.25">
      <c r="A30" s="100" t="s">
        <v>843</v>
      </c>
      <c r="B30" s="100" t="s">
        <v>1090</v>
      </c>
      <c r="C30" s="214" t="s">
        <v>1099</v>
      </c>
      <c r="D30" s="131">
        <v>0</v>
      </c>
      <c r="E30" s="131">
        <v>0</v>
      </c>
      <c r="F30" s="131">
        <v>0</v>
      </c>
      <c r="G30" s="140">
        <v>0</v>
      </c>
      <c r="H30" s="131">
        <v>0</v>
      </c>
      <c r="I30" s="131">
        <v>0</v>
      </c>
      <c r="J30" s="131">
        <v>0</v>
      </c>
      <c r="K30" s="140">
        <v>0</v>
      </c>
    </row>
    <row r="31" spans="1:11" x14ac:dyDescent="0.25">
      <c r="A31" s="100" t="s">
        <v>34</v>
      </c>
      <c r="B31" s="100" t="s">
        <v>752</v>
      </c>
      <c r="C31" s="214" t="s">
        <v>283</v>
      </c>
      <c r="D31" s="131">
        <v>0</v>
      </c>
      <c r="E31" s="131">
        <v>0</v>
      </c>
      <c r="F31" s="131">
        <v>0</v>
      </c>
      <c r="G31" s="140">
        <v>0</v>
      </c>
      <c r="H31" s="131">
        <v>0</v>
      </c>
      <c r="I31" s="131">
        <v>0</v>
      </c>
      <c r="J31" s="131">
        <v>0</v>
      </c>
      <c r="K31" s="140">
        <v>0</v>
      </c>
    </row>
    <row r="32" spans="1:11" x14ac:dyDescent="0.25">
      <c r="A32" s="100" t="s">
        <v>664</v>
      </c>
      <c r="B32" s="100" t="s">
        <v>111</v>
      </c>
      <c r="C32" s="214" t="s">
        <v>983</v>
      </c>
      <c r="D32" s="131">
        <v>0</v>
      </c>
      <c r="E32" s="131">
        <v>0</v>
      </c>
      <c r="F32" s="131">
        <v>0</v>
      </c>
      <c r="G32" s="140">
        <v>0</v>
      </c>
      <c r="H32" s="131">
        <v>0</v>
      </c>
      <c r="I32" s="131">
        <v>0</v>
      </c>
      <c r="J32" s="131">
        <v>0</v>
      </c>
      <c r="K32" s="140">
        <v>0</v>
      </c>
    </row>
    <row r="33" spans="1:11" x14ac:dyDescent="0.25">
      <c r="A33" s="100" t="s">
        <v>793</v>
      </c>
      <c r="B33" s="100" t="s">
        <v>1055</v>
      </c>
      <c r="C33" s="214" t="s">
        <v>331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31">
        <v>0</v>
      </c>
      <c r="J33" s="131">
        <v>0</v>
      </c>
      <c r="K33" s="140">
        <v>0</v>
      </c>
    </row>
    <row r="34" spans="1:11" x14ac:dyDescent="0.25">
      <c r="A34" s="100" t="s">
        <v>321</v>
      </c>
      <c r="B34" s="100" t="s">
        <v>314</v>
      </c>
      <c r="C34" s="214" t="s">
        <v>622</v>
      </c>
      <c r="D34" s="140">
        <v>22284.06</v>
      </c>
      <c r="E34" s="140">
        <v>4054.04</v>
      </c>
      <c r="F34" s="140">
        <v>18230.02</v>
      </c>
      <c r="G34" s="140">
        <v>19417.62</v>
      </c>
      <c r="H34" s="140">
        <v>22284.06</v>
      </c>
      <c r="I34" s="140">
        <v>4054.04</v>
      </c>
      <c r="J34" s="140">
        <v>18230.02</v>
      </c>
      <c r="K34" s="140">
        <v>19417</v>
      </c>
    </row>
    <row r="35" spans="1:11" x14ac:dyDescent="0.25">
      <c r="A35" s="100" t="s">
        <v>1002</v>
      </c>
      <c r="B35" s="100" t="s">
        <v>517</v>
      </c>
      <c r="C35" s="214" t="s">
        <v>493</v>
      </c>
      <c r="D35" s="131">
        <v>0</v>
      </c>
      <c r="E35" s="131">
        <v>0</v>
      </c>
      <c r="F35" s="131">
        <v>0</v>
      </c>
      <c r="G35" s="140">
        <v>0</v>
      </c>
      <c r="H35" s="131">
        <v>0</v>
      </c>
      <c r="I35" s="131">
        <v>0</v>
      </c>
      <c r="J35" s="131">
        <v>0</v>
      </c>
      <c r="K35" s="140">
        <v>0</v>
      </c>
    </row>
    <row r="36" spans="1:11" x14ac:dyDescent="0.25">
      <c r="A36" s="100" t="s">
        <v>250</v>
      </c>
      <c r="B36" s="100" t="s">
        <v>832</v>
      </c>
      <c r="C36" s="214" t="s">
        <v>461</v>
      </c>
      <c r="D36" s="131">
        <v>0</v>
      </c>
      <c r="E36" s="131">
        <v>0</v>
      </c>
      <c r="F36" s="131">
        <v>0</v>
      </c>
      <c r="G36" s="140">
        <v>0</v>
      </c>
      <c r="H36" s="131">
        <v>0</v>
      </c>
      <c r="I36" s="131">
        <v>0</v>
      </c>
      <c r="J36" s="131">
        <v>0</v>
      </c>
      <c r="K36" s="140">
        <v>0</v>
      </c>
    </row>
    <row r="37" spans="1:11" x14ac:dyDescent="0.25">
      <c r="A37" s="100" t="s">
        <v>874</v>
      </c>
      <c r="B37" s="100" t="s">
        <v>692</v>
      </c>
      <c r="C37" s="214" t="s">
        <v>471</v>
      </c>
      <c r="D37" s="131">
        <v>0</v>
      </c>
      <c r="E37" s="131">
        <v>0</v>
      </c>
      <c r="F37" s="131">
        <v>0</v>
      </c>
      <c r="G37" s="140">
        <v>0</v>
      </c>
      <c r="H37" s="131">
        <v>0</v>
      </c>
      <c r="I37" s="131">
        <v>0</v>
      </c>
      <c r="J37" s="131">
        <v>0</v>
      </c>
      <c r="K37" s="140">
        <v>0</v>
      </c>
    </row>
    <row r="38" spans="1:11" x14ac:dyDescent="0.25">
      <c r="A38" s="100" t="s">
        <v>205</v>
      </c>
      <c r="B38" s="100" t="s">
        <v>574</v>
      </c>
      <c r="C38" s="214" t="s">
        <v>588</v>
      </c>
      <c r="D38" s="131">
        <v>0</v>
      </c>
      <c r="E38" s="131">
        <v>0</v>
      </c>
      <c r="F38" s="131">
        <v>0</v>
      </c>
      <c r="G38" s="140">
        <v>0</v>
      </c>
      <c r="H38" s="131">
        <v>0</v>
      </c>
      <c r="I38" s="131">
        <v>0</v>
      </c>
      <c r="J38" s="131">
        <v>0</v>
      </c>
      <c r="K38" s="140">
        <v>0</v>
      </c>
    </row>
    <row r="39" spans="1:11" x14ac:dyDescent="0.25">
      <c r="A39" s="100" t="s">
        <v>378</v>
      </c>
      <c r="B39" s="100" t="s">
        <v>670</v>
      </c>
      <c r="C39" s="214" t="s">
        <v>179</v>
      </c>
      <c r="D39" s="131">
        <v>0</v>
      </c>
      <c r="E39" s="131">
        <v>0</v>
      </c>
      <c r="F39" s="131">
        <v>0</v>
      </c>
      <c r="G39" s="140">
        <v>0</v>
      </c>
      <c r="H39" s="131">
        <v>0</v>
      </c>
      <c r="I39" s="131">
        <v>0</v>
      </c>
      <c r="J39" s="131">
        <v>0</v>
      </c>
      <c r="K39" s="140">
        <v>0</v>
      </c>
    </row>
    <row r="40" spans="1:11" x14ac:dyDescent="0.25">
      <c r="A40" s="100" t="s">
        <v>454</v>
      </c>
      <c r="B40" s="100" t="s">
        <v>413</v>
      </c>
      <c r="C40" s="214" t="s">
        <v>14</v>
      </c>
      <c r="D40" s="131">
        <v>0</v>
      </c>
      <c r="E40" s="131">
        <v>0</v>
      </c>
      <c r="F40" s="131">
        <v>0</v>
      </c>
      <c r="G40" s="140">
        <v>0</v>
      </c>
      <c r="H40" s="131">
        <v>0</v>
      </c>
      <c r="I40" s="131">
        <v>0</v>
      </c>
      <c r="J40" s="131">
        <v>0</v>
      </c>
      <c r="K40" s="140">
        <v>0</v>
      </c>
    </row>
    <row r="41" spans="1:11" x14ac:dyDescent="0.25">
      <c r="A41" s="100" t="s">
        <v>877</v>
      </c>
      <c r="B41" s="100" t="s">
        <v>581</v>
      </c>
      <c r="C41" s="214" t="s">
        <v>776</v>
      </c>
      <c r="D41" s="131">
        <v>0</v>
      </c>
      <c r="E41" s="131">
        <v>0</v>
      </c>
      <c r="F41" s="131">
        <v>0</v>
      </c>
      <c r="G41" s="140">
        <v>0</v>
      </c>
      <c r="H41" s="131">
        <v>0</v>
      </c>
      <c r="I41" s="131">
        <v>0</v>
      </c>
      <c r="J41" s="131">
        <v>0</v>
      </c>
      <c r="K41" s="140">
        <v>0</v>
      </c>
    </row>
    <row r="42" spans="1:11" x14ac:dyDescent="0.25">
      <c r="A42" s="100" t="s">
        <v>352</v>
      </c>
      <c r="B42" s="100" t="s">
        <v>569</v>
      </c>
      <c r="C42" s="214" t="s">
        <v>208</v>
      </c>
      <c r="D42" s="131">
        <v>0</v>
      </c>
      <c r="E42" s="131">
        <v>0</v>
      </c>
      <c r="F42" s="131">
        <v>0</v>
      </c>
      <c r="G42" s="140">
        <v>0</v>
      </c>
      <c r="H42" s="131">
        <v>0</v>
      </c>
      <c r="I42" s="131">
        <v>0</v>
      </c>
      <c r="J42" s="131">
        <v>0</v>
      </c>
      <c r="K42" s="140">
        <v>0</v>
      </c>
    </row>
    <row r="43" spans="1:11" x14ac:dyDescent="0.25">
      <c r="A43" s="100" t="s">
        <v>324</v>
      </c>
      <c r="B43" s="100" t="s">
        <v>312</v>
      </c>
      <c r="C43" s="214" t="s">
        <v>551</v>
      </c>
      <c r="D43" s="131">
        <v>0</v>
      </c>
      <c r="E43" s="131">
        <v>0</v>
      </c>
      <c r="F43" s="131">
        <v>0</v>
      </c>
      <c r="G43" s="140">
        <v>0</v>
      </c>
      <c r="H43" s="131">
        <v>0</v>
      </c>
      <c r="I43" s="131">
        <v>0</v>
      </c>
      <c r="J43" s="131">
        <v>0</v>
      </c>
      <c r="K43" s="140">
        <v>0</v>
      </c>
    </row>
    <row r="44" spans="1:11" x14ac:dyDescent="0.25">
      <c r="A44" s="100" t="s">
        <v>707</v>
      </c>
      <c r="B44" s="100" t="s">
        <v>404</v>
      </c>
      <c r="C44" s="214" t="s">
        <v>1086</v>
      </c>
      <c r="D44" s="131">
        <v>0</v>
      </c>
      <c r="E44" s="131">
        <v>0</v>
      </c>
      <c r="F44" s="131">
        <v>0</v>
      </c>
      <c r="G44" s="140">
        <v>0</v>
      </c>
      <c r="H44" s="131">
        <v>0</v>
      </c>
      <c r="I44" s="131">
        <v>0</v>
      </c>
      <c r="J44" s="131">
        <v>0</v>
      </c>
      <c r="K44" s="140">
        <v>0</v>
      </c>
    </row>
    <row r="45" spans="1:11" x14ac:dyDescent="0.25">
      <c r="A45" s="100" t="s">
        <v>393</v>
      </c>
      <c r="B45" s="100" t="s">
        <v>982</v>
      </c>
      <c r="C45" s="214" t="s">
        <v>479</v>
      </c>
      <c r="D45" s="131">
        <v>0</v>
      </c>
      <c r="E45" s="131">
        <v>0</v>
      </c>
      <c r="F45" s="131">
        <v>0</v>
      </c>
      <c r="G45" s="140">
        <v>0</v>
      </c>
      <c r="H45" s="131">
        <v>0</v>
      </c>
      <c r="I45" s="131">
        <v>0</v>
      </c>
      <c r="J45" s="131">
        <v>0</v>
      </c>
      <c r="K45" s="140">
        <v>0</v>
      </c>
    </row>
    <row r="46" spans="1:11" x14ac:dyDescent="0.25">
      <c r="A46" s="100" t="s">
        <v>450</v>
      </c>
      <c r="B46" s="100" t="s">
        <v>167</v>
      </c>
      <c r="C46" s="214" t="s">
        <v>796</v>
      </c>
      <c r="D46" s="131">
        <v>0</v>
      </c>
      <c r="E46" s="131">
        <v>0</v>
      </c>
      <c r="F46" s="131">
        <v>0</v>
      </c>
      <c r="G46" s="140">
        <v>0</v>
      </c>
      <c r="H46" s="131">
        <v>0</v>
      </c>
      <c r="I46" s="131">
        <v>0</v>
      </c>
      <c r="J46" s="131">
        <v>0</v>
      </c>
      <c r="K46" s="140">
        <v>0</v>
      </c>
    </row>
    <row r="47" spans="1:11" x14ac:dyDescent="0.25">
      <c r="A47" s="100" t="s">
        <v>874</v>
      </c>
      <c r="B47" s="100" t="s">
        <v>726</v>
      </c>
      <c r="C47" s="214" t="s">
        <v>925</v>
      </c>
      <c r="D47" s="131">
        <v>0</v>
      </c>
      <c r="E47" s="131">
        <v>0</v>
      </c>
      <c r="F47" s="131">
        <v>0</v>
      </c>
      <c r="G47" s="140">
        <v>0</v>
      </c>
      <c r="H47" s="131">
        <v>0</v>
      </c>
      <c r="I47" s="131">
        <v>0</v>
      </c>
      <c r="J47" s="131">
        <v>0</v>
      </c>
      <c r="K47" s="140">
        <v>0</v>
      </c>
    </row>
    <row r="48" spans="1:11" x14ac:dyDescent="0.25">
      <c r="A48" s="100" t="s">
        <v>205</v>
      </c>
      <c r="B48" s="100" t="s">
        <v>963</v>
      </c>
      <c r="C48" s="214" t="s">
        <v>939</v>
      </c>
      <c r="D48" s="131">
        <v>0</v>
      </c>
      <c r="E48" s="131">
        <v>0</v>
      </c>
      <c r="F48" s="131">
        <v>0</v>
      </c>
      <c r="G48" s="140">
        <v>0</v>
      </c>
      <c r="H48" s="131">
        <v>0</v>
      </c>
      <c r="I48" s="131">
        <v>0</v>
      </c>
      <c r="J48" s="131">
        <v>0</v>
      </c>
      <c r="K48" s="140">
        <v>0</v>
      </c>
    </row>
    <row r="49" spans="1:11" x14ac:dyDescent="0.25">
      <c r="A49" s="100" t="s">
        <v>378</v>
      </c>
      <c r="B49" s="100" t="s">
        <v>542</v>
      </c>
      <c r="C49" s="214" t="s">
        <v>826</v>
      </c>
      <c r="D49" s="131">
        <v>0</v>
      </c>
      <c r="E49" s="131">
        <v>0</v>
      </c>
      <c r="F49" s="131">
        <v>0</v>
      </c>
      <c r="G49" s="140">
        <v>0</v>
      </c>
      <c r="H49" s="131">
        <v>0</v>
      </c>
      <c r="I49" s="131">
        <v>0</v>
      </c>
      <c r="J49" s="131">
        <v>0</v>
      </c>
      <c r="K49" s="140">
        <v>0</v>
      </c>
    </row>
    <row r="50" spans="1:11" x14ac:dyDescent="0.25">
      <c r="A50" s="100" t="s">
        <v>454</v>
      </c>
      <c r="B50" s="100" t="s">
        <v>148</v>
      </c>
      <c r="C50" s="214" t="s">
        <v>313</v>
      </c>
      <c r="D50" s="131">
        <v>0</v>
      </c>
      <c r="E50" s="131">
        <v>0</v>
      </c>
      <c r="F50" s="131">
        <v>0</v>
      </c>
      <c r="G50" s="140">
        <v>0</v>
      </c>
      <c r="H50" s="131">
        <v>0</v>
      </c>
      <c r="I50" s="131">
        <v>0</v>
      </c>
      <c r="J50" s="131">
        <v>0</v>
      </c>
      <c r="K50" s="140">
        <v>0</v>
      </c>
    </row>
    <row r="51" spans="1:11" x14ac:dyDescent="0.25">
      <c r="A51" s="100" t="s">
        <v>877</v>
      </c>
      <c r="B51" s="100" t="s">
        <v>341</v>
      </c>
      <c r="C51" s="214" t="s">
        <v>767</v>
      </c>
      <c r="D51" s="131">
        <v>0</v>
      </c>
      <c r="E51" s="131">
        <v>0</v>
      </c>
      <c r="F51" s="131">
        <v>0</v>
      </c>
      <c r="G51" s="140">
        <v>0</v>
      </c>
      <c r="H51" s="131">
        <v>0</v>
      </c>
      <c r="I51" s="131">
        <v>0</v>
      </c>
      <c r="J51" s="131">
        <v>0</v>
      </c>
      <c r="K51" s="140">
        <v>0</v>
      </c>
    </row>
    <row r="52" spans="1:11" x14ac:dyDescent="0.25">
      <c r="A52" s="100" t="s">
        <v>916</v>
      </c>
      <c r="B52" s="100" t="s">
        <v>964</v>
      </c>
      <c r="C52" s="214" t="s">
        <v>271</v>
      </c>
      <c r="D52" s="131">
        <v>0</v>
      </c>
      <c r="E52" s="131">
        <v>0</v>
      </c>
      <c r="F52" s="131">
        <v>0</v>
      </c>
      <c r="G52" s="140">
        <v>0</v>
      </c>
      <c r="H52" s="131">
        <v>0</v>
      </c>
      <c r="I52" s="131">
        <v>0</v>
      </c>
      <c r="J52" s="131">
        <v>0</v>
      </c>
      <c r="K52" s="140">
        <v>0</v>
      </c>
    </row>
    <row r="53" spans="1:11" x14ac:dyDescent="0.25">
      <c r="A53" s="100" t="s">
        <v>843</v>
      </c>
      <c r="B53" s="100" t="s">
        <v>29</v>
      </c>
      <c r="C53" s="214" t="s">
        <v>598</v>
      </c>
      <c r="D53" s="131">
        <v>0</v>
      </c>
      <c r="E53" s="131">
        <v>0</v>
      </c>
      <c r="F53" s="131">
        <v>0</v>
      </c>
      <c r="G53" s="140">
        <v>0</v>
      </c>
      <c r="H53" s="131">
        <v>0</v>
      </c>
      <c r="I53" s="131">
        <v>0</v>
      </c>
      <c r="J53" s="131">
        <v>0</v>
      </c>
      <c r="K53" s="140">
        <v>0</v>
      </c>
    </row>
    <row r="54" spans="1:11" x14ac:dyDescent="0.25">
      <c r="A54" s="100" t="s">
        <v>714</v>
      </c>
      <c r="B54" s="100" t="s">
        <v>236</v>
      </c>
      <c r="C54" s="214" t="s">
        <v>540</v>
      </c>
      <c r="D54" s="140">
        <v>21996.46</v>
      </c>
      <c r="E54" s="140">
        <v>4054.04</v>
      </c>
      <c r="F54" s="140">
        <v>17942.419999999998</v>
      </c>
      <c r="G54" s="140">
        <v>18903</v>
      </c>
      <c r="H54" s="140">
        <v>21996.46</v>
      </c>
      <c r="I54" s="140">
        <v>4054.04</v>
      </c>
      <c r="J54" s="140">
        <v>17942.419999999998</v>
      </c>
      <c r="K54" s="140">
        <v>18902</v>
      </c>
    </row>
    <row r="55" spans="1:11" x14ac:dyDescent="0.25">
      <c r="A55" s="100" t="s">
        <v>1097</v>
      </c>
      <c r="B55" s="100" t="s">
        <v>614</v>
      </c>
      <c r="C55" s="214" t="s">
        <v>332</v>
      </c>
      <c r="D55" s="140">
        <v>6216.1</v>
      </c>
      <c r="E55" s="140">
        <v>4054.04</v>
      </c>
      <c r="F55" s="140">
        <v>2162.06</v>
      </c>
      <c r="G55" s="140">
        <v>3122.64</v>
      </c>
      <c r="H55" s="140">
        <v>6216.1</v>
      </c>
      <c r="I55" s="140">
        <v>4054.04</v>
      </c>
      <c r="J55" s="140">
        <v>2162.06</v>
      </c>
      <c r="K55" s="140">
        <v>3122</v>
      </c>
    </row>
    <row r="56" spans="1:11" x14ac:dyDescent="0.25">
      <c r="A56" s="100" t="s">
        <v>707</v>
      </c>
      <c r="B56" s="100" t="s">
        <v>404</v>
      </c>
      <c r="C56" s="214" t="s">
        <v>937</v>
      </c>
      <c r="D56" s="131">
        <v>0</v>
      </c>
      <c r="E56" s="131">
        <v>0</v>
      </c>
      <c r="F56" s="131">
        <v>0</v>
      </c>
      <c r="G56" s="140">
        <v>0</v>
      </c>
      <c r="H56" s="131">
        <v>0</v>
      </c>
      <c r="I56" s="131">
        <v>0</v>
      </c>
      <c r="J56" s="131">
        <v>0</v>
      </c>
      <c r="K56" s="140">
        <v>0</v>
      </c>
    </row>
    <row r="57" spans="1:11" x14ac:dyDescent="0.25">
      <c r="A57" s="100" t="s">
        <v>393</v>
      </c>
      <c r="B57" s="100" t="s">
        <v>982</v>
      </c>
      <c r="C57" s="214" t="s">
        <v>308</v>
      </c>
      <c r="D57" s="131">
        <v>0</v>
      </c>
      <c r="E57" s="131">
        <v>0</v>
      </c>
      <c r="F57" s="131">
        <v>0</v>
      </c>
      <c r="G57" s="140">
        <v>0</v>
      </c>
      <c r="H57" s="131">
        <v>0</v>
      </c>
      <c r="I57" s="131">
        <v>0</v>
      </c>
      <c r="J57" s="131">
        <v>0</v>
      </c>
      <c r="K57" s="140">
        <v>0</v>
      </c>
    </row>
    <row r="58" spans="1:11" x14ac:dyDescent="0.25">
      <c r="A58" s="100" t="s">
        <v>450</v>
      </c>
      <c r="B58" s="100" t="s">
        <v>167</v>
      </c>
      <c r="C58" s="214" t="s">
        <v>1078</v>
      </c>
      <c r="D58" s="140">
        <v>6216.1</v>
      </c>
      <c r="E58" s="140">
        <v>4054.04</v>
      </c>
      <c r="F58" s="140">
        <v>2162.06</v>
      </c>
      <c r="G58" s="140">
        <v>3122.64</v>
      </c>
      <c r="H58" s="140">
        <v>6216.1</v>
      </c>
      <c r="I58" s="140">
        <v>4054.04</v>
      </c>
      <c r="J58" s="140">
        <v>2162.06</v>
      </c>
      <c r="K58" s="140">
        <v>3122</v>
      </c>
    </row>
    <row r="59" spans="1:11" x14ac:dyDescent="0.25">
      <c r="A59" s="100" t="s">
        <v>874</v>
      </c>
      <c r="B59" s="100" t="s">
        <v>726</v>
      </c>
      <c r="C59" s="214" t="s">
        <v>570</v>
      </c>
      <c r="D59" s="131">
        <v>0</v>
      </c>
      <c r="E59" s="131">
        <v>0</v>
      </c>
      <c r="F59" s="131">
        <v>0</v>
      </c>
      <c r="G59" s="140">
        <v>0</v>
      </c>
      <c r="H59" s="131">
        <v>0</v>
      </c>
      <c r="I59" s="131">
        <v>0</v>
      </c>
      <c r="J59" s="131">
        <v>0</v>
      </c>
      <c r="K59" s="140">
        <v>0</v>
      </c>
    </row>
    <row r="60" spans="1:11" x14ac:dyDescent="0.25">
      <c r="A60" s="100" t="s">
        <v>205</v>
      </c>
      <c r="B60" s="100" t="s">
        <v>963</v>
      </c>
      <c r="C60" s="214" t="s">
        <v>368</v>
      </c>
      <c r="D60" s="131">
        <v>0</v>
      </c>
      <c r="E60" s="131">
        <v>0</v>
      </c>
      <c r="F60" s="131">
        <v>0</v>
      </c>
      <c r="G60" s="140">
        <v>0</v>
      </c>
      <c r="H60" s="131">
        <v>0</v>
      </c>
      <c r="I60" s="131">
        <v>0</v>
      </c>
      <c r="J60" s="131">
        <v>0</v>
      </c>
      <c r="K60" s="140">
        <v>0</v>
      </c>
    </row>
    <row r="61" spans="1:11" x14ac:dyDescent="0.25">
      <c r="A61" s="100" t="s">
        <v>378</v>
      </c>
      <c r="B61" s="100" t="s">
        <v>542</v>
      </c>
      <c r="C61" s="214" t="s">
        <v>1008</v>
      </c>
      <c r="D61" s="131">
        <v>0</v>
      </c>
      <c r="E61" s="131">
        <v>0</v>
      </c>
      <c r="F61" s="131">
        <v>0</v>
      </c>
      <c r="G61" s="140">
        <v>0</v>
      </c>
      <c r="H61" s="131">
        <v>0</v>
      </c>
      <c r="I61" s="131">
        <v>0</v>
      </c>
      <c r="J61" s="131">
        <v>0</v>
      </c>
      <c r="K61" s="140">
        <v>0</v>
      </c>
    </row>
    <row r="62" spans="1:11" x14ac:dyDescent="0.25">
      <c r="A62" s="100" t="s">
        <v>454</v>
      </c>
      <c r="B62" s="100" t="s">
        <v>900</v>
      </c>
      <c r="C62" s="214" t="s">
        <v>894</v>
      </c>
      <c r="D62" s="131">
        <v>0</v>
      </c>
      <c r="E62" s="131">
        <v>0</v>
      </c>
      <c r="F62" s="131">
        <v>0</v>
      </c>
      <c r="G62" s="140">
        <v>0</v>
      </c>
      <c r="H62" s="131">
        <v>0</v>
      </c>
      <c r="I62" s="131">
        <v>0</v>
      </c>
      <c r="J62" s="131">
        <v>0</v>
      </c>
      <c r="K62" s="140">
        <v>0</v>
      </c>
    </row>
    <row r="63" spans="1:11" x14ac:dyDescent="0.25">
      <c r="A63" s="100" t="s">
        <v>877</v>
      </c>
      <c r="B63" s="100" t="s">
        <v>645</v>
      </c>
      <c r="C63" s="214" t="s">
        <v>192</v>
      </c>
      <c r="D63" s="140">
        <v>0</v>
      </c>
      <c r="E63" s="131">
        <v>0</v>
      </c>
      <c r="F63" s="140">
        <v>0</v>
      </c>
      <c r="G63" s="140">
        <v>0</v>
      </c>
      <c r="H63" s="140">
        <v>0</v>
      </c>
      <c r="I63" s="131">
        <v>0</v>
      </c>
      <c r="J63" s="140">
        <v>0</v>
      </c>
      <c r="K63" s="140">
        <v>0</v>
      </c>
    </row>
    <row r="64" spans="1:11" x14ac:dyDescent="0.25">
      <c r="A64" s="100" t="s">
        <v>916</v>
      </c>
      <c r="B64" s="100" t="s">
        <v>992</v>
      </c>
      <c r="C64" s="214" t="s">
        <v>681</v>
      </c>
      <c r="D64" s="140">
        <v>4680.3599999999997</v>
      </c>
      <c r="E64" s="131">
        <v>0</v>
      </c>
      <c r="F64" s="140">
        <v>4680.3599999999997</v>
      </c>
      <c r="G64" s="140">
        <v>4680.3599999999997</v>
      </c>
      <c r="H64" s="140">
        <v>4680.3599999999997</v>
      </c>
      <c r="I64" s="131">
        <v>0</v>
      </c>
      <c r="J64" s="140">
        <v>4680.3599999999997</v>
      </c>
      <c r="K64" s="140">
        <v>4680</v>
      </c>
    </row>
    <row r="65" spans="1:11" x14ac:dyDescent="0.25">
      <c r="A65" s="100" t="s">
        <v>843</v>
      </c>
      <c r="B65" s="100" t="s">
        <v>341</v>
      </c>
      <c r="C65" s="214" t="s">
        <v>1030</v>
      </c>
      <c r="D65" s="131">
        <v>0</v>
      </c>
      <c r="E65" s="131">
        <v>0</v>
      </c>
      <c r="F65" s="131">
        <v>0</v>
      </c>
      <c r="G65" s="140">
        <v>0</v>
      </c>
      <c r="H65" s="131">
        <v>0</v>
      </c>
      <c r="I65" s="131">
        <v>0</v>
      </c>
      <c r="J65" s="131">
        <v>0</v>
      </c>
      <c r="K65" s="140">
        <v>0</v>
      </c>
    </row>
    <row r="66" spans="1:11" x14ac:dyDescent="0.25">
      <c r="A66" s="100" t="s">
        <v>34</v>
      </c>
      <c r="B66" s="100" t="s">
        <v>528</v>
      </c>
      <c r="C66" s="214" t="s">
        <v>13</v>
      </c>
      <c r="D66" s="140">
        <v>11100</v>
      </c>
      <c r="E66" s="131">
        <v>0</v>
      </c>
      <c r="F66" s="140">
        <v>11100</v>
      </c>
      <c r="G66" s="140">
        <v>11100</v>
      </c>
      <c r="H66" s="140">
        <v>11100</v>
      </c>
      <c r="I66" s="131">
        <v>0</v>
      </c>
      <c r="J66" s="140">
        <v>11100</v>
      </c>
      <c r="K66" s="140">
        <v>11100</v>
      </c>
    </row>
    <row r="67" spans="1:11" x14ac:dyDescent="0.25">
      <c r="A67" s="100" t="s">
        <v>102</v>
      </c>
      <c r="B67" s="100" t="s">
        <v>917</v>
      </c>
      <c r="C67" s="214" t="s">
        <v>987</v>
      </c>
      <c r="D67" s="131">
        <v>0</v>
      </c>
      <c r="E67" s="131">
        <v>0</v>
      </c>
      <c r="F67" s="131">
        <v>0</v>
      </c>
      <c r="G67" s="140">
        <v>0</v>
      </c>
      <c r="H67" s="131">
        <v>0</v>
      </c>
      <c r="I67" s="131">
        <v>0</v>
      </c>
      <c r="J67" s="131">
        <v>0</v>
      </c>
      <c r="K67" s="140">
        <v>0</v>
      </c>
    </row>
    <row r="68" spans="1:11" x14ac:dyDescent="0.25">
      <c r="A68" s="100" t="s">
        <v>815</v>
      </c>
      <c r="B68" s="100" t="s">
        <v>25</v>
      </c>
      <c r="C68" s="214" t="s">
        <v>989</v>
      </c>
      <c r="D68" s="131">
        <v>0</v>
      </c>
      <c r="E68" s="131">
        <v>0</v>
      </c>
      <c r="F68" s="131">
        <v>0</v>
      </c>
      <c r="G68" s="140">
        <v>0</v>
      </c>
      <c r="H68" s="131">
        <v>0</v>
      </c>
      <c r="I68" s="131">
        <v>0</v>
      </c>
      <c r="J68" s="131">
        <v>0</v>
      </c>
      <c r="K68" s="140">
        <v>0</v>
      </c>
    </row>
    <row r="69" spans="1:11" x14ac:dyDescent="0.25">
      <c r="A69" s="176" t="s">
        <v>874</v>
      </c>
      <c r="B69" s="176" t="s">
        <v>807</v>
      </c>
      <c r="C69" s="82" t="s">
        <v>439</v>
      </c>
      <c r="D69" s="6">
        <v>0</v>
      </c>
      <c r="E69" s="6">
        <v>0</v>
      </c>
      <c r="F69" s="6">
        <v>0</v>
      </c>
      <c r="G69" s="203">
        <v>0</v>
      </c>
      <c r="H69" s="6">
        <v>0</v>
      </c>
      <c r="I69" s="6">
        <v>0</v>
      </c>
      <c r="J69" s="6">
        <v>0</v>
      </c>
      <c r="K69" s="203">
        <v>0</v>
      </c>
    </row>
    <row r="70" spans="1:11" x14ac:dyDescent="0.25">
      <c r="A70" s="176" t="s">
        <v>205</v>
      </c>
      <c r="B70" s="176" t="s">
        <v>930</v>
      </c>
      <c r="C70" s="82" t="s">
        <v>761</v>
      </c>
      <c r="D70" s="6">
        <v>0</v>
      </c>
      <c r="E70" s="6">
        <v>0</v>
      </c>
      <c r="F70" s="6">
        <v>0</v>
      </c>
      <c r="G70" s="203">
        <v>0</v>
      </c>
      <c r="H70" s="6">
        <v>0</v>
      </c>
      <c r="I70" s="6">
        <v>0</v>
      </c>
      <c r="J70" s="6">
        <v>0</v>
      </c>
      <c r="K70" s="203">
        <v>0</v>
      </c>
    </row>
    <row r="71" spans="1:11" x14ac:dyDescent="0.25">
      <c r="A71" s="176" t="s">
        <v>378</v>
      </c>
      <c r="B71" s="176" t="s">
        <v>228</v>
      </c>
      <c r="C71" s="82" t="s">
        <v>327</v>
      </c>
      <c r="D71" s="6">
        <v>0</v>
      </c>
      <c r="E71" s="6">
        <v>0</v>
      </c>
      <c r="F71" s="6">
        <v>0</v>
      </c>
      <c r="G71" s="203">
        <v>0</v>
      </c>
      <c r="H71" s="6">
        <v>0</v>
      </c>
      <c r="I71" s="6">
        <v>0</v>
      </c>
      <c r="J71" s="6">
        <v>0</v>
      </c>
      <c r="K71" s="203">
        <v>0</v>
      </c>
    </row>
    <row r="72" spans="1:11" x14ac:dyDescent="0.25">
      <c r="A72" s="176" t="s">
        <v>11</v>
      </c>
      <c r="B72" s="176" t="s">
        <v>202</v>
      </c>
      <c r="C72" s="82" t="s">
        <v>1071</v>
      </c>
      <c r="D72" s="203">
        <v>287.60000000000002</v>
      </c>
      <c r="E72" s="6">
        <v>0</v>
      </c>
      <c r="F72" s="203">
        <v>287.60000000000002</v>
      </c>
      <c r="G72" s="203">
        <v>514.62</v>
      </c>
      <c r="H72" s="203">
        <v>287.60000000000002</v>
      </c>
      <c r="I72" s="6">
        <v>0</v>
      </c>
      <c r="J72" s="203">
        <v>287.60000000000002</v>
      </c>
      <c r="K72" s="203">
        <v>515</v>
      </c>
    </row>
    <row r="73" spans="1:11" x14ac:dyDescent="0.25">
      <c r="A73" s="176" t="s">
        <v>873</v>
      </c>
      <c r="B73" s="176" t="s">
        <v>769</v>
      </c>
      <c r="C73" s="82" t="s">
        <v>801</v>
      </c>
      <c r="D73" s="203">
        <v>88.05</v>
      </c>
      <c r="E73" s="6">
        <v>0</v>
      </c>
      <c r="F73" s="203">
        <v>88.05</v>
      </c>
      <c r="G73" s="203">
        <v>336.69</v>
      </c>
      <c r="H73" s="203">
        <v>88.05</v>
      </c>
      <c r="I73" s="6">
        <v>0</v>
      </c>
      <c r="J73" s="203">
        <v>88.05</v>
      </c>
      <c r="K73" s="203">
        <v>337</v>
      </c>
    </row>
    <row r="74" spans="1:11" x14ac:dyDescent="0.25">
      <c r="A74" s="176" t="s">
        <v>874</v>
      </c>
      <c r="B74" s="176" t="s">
        <v>317</v>
      </c>
      <c r="C74" s="82" t="s">
        <v>573</v>
      </c>
      <c r="D74" s="203">
        <v>199.55</v>
      </c>
      <c r="E74" s="6">
        <v>0</v>
      </c>
      <c r="F74" s="203">
        <v>199.55</v>
      </c>
      <c r="G74" s="203">
        <v>177.93</v>
      </c>
      <c r="H74" s="203">
        <v>199.55</v>
      </c>
      <c r="I74" s="6">
        <v>0</v>
      </c>
      <c r="J74" s="203">
        <v>199.55</v>
      </c>
      <c r="K74" s="203">
        <v>178</v>
      </c>
    </row>
    <row r="75" spans="1:11" x14ac:dyDescent="0.25">
      <c r="A75" s="176" t="s">
        <v>306</v>
      </c>
      <c r="B75" s="176" t="s">
        <v>545</v>
      </c>
      <c r="C75" s="82" t="s">
        <v>226</v>
      </c>
      <c r="D75" s="203">
        <v>269.05</v>
      </c>
      <c r="E75" s="6">
        <v>0</v>
      </c>
      <c r="F75" s="203">
        <v>269.05</v>
      </c>
      <c r="G75" s="203">
        <v>206.59</v>
      </c>
      <c r="H75" s="203">
        <v>269.05</v>
      </c>
      <c r="I75" s="6">
        <v>0</v>
      </c>
      <c r="J75" s="203">
        <v>269.05</v>
      </c>
      <c r="K75" s="203">
        <v>207</v>
      </c>
    </row>
    <row r="76" spans="1:11" x14ac:dyDescent="0.25">
      <c r="A76" s="176" t="s">
        <v>725</v>
      </c>
      <c r="B76" s="176" t="s">
        <v>231</v>
      </c>
      <c r="C76" s="82" t="s">
        <v>855</v>
      </c>
      <c r="D76" s="6">
        <v>0</v>
      </c>
      <c r="E76" s="6">
        <v>0</v>
      </c>
      <c r="F76" s="6">
        <v>0</v>
      </c>
      <c r="G76" s="203">
        <v>0</v>
      </c>
      <c r="H76" s="6">
        <v>0</v>
      </c>
      <c r="I76" s="6">
        <v>0</v>
      </c>
      <c r="J76" s="6">
        <v>0</v>
      </c>
      <c r="K76" s="203">
        <v>0</v>
      </c>
    </row>
    <row r="77" spans="1:11" x14ac:dyDescent="0.25">
      <c r="A77" s="176" t="s">
        <v>874</v>
      </c>
      <c r="B77" s="176" t="s">
        <v>675</v>
      </c>
      <c r="C77" s="82" t="s">
        <v>609</v>
      </c>
      <c r="D77" s="203">
        <v>269.05</v>
      </c>
      <c r="E77" s="6">
        <v>0</v>
      </c>
      <c r="F77" s="203">
        <v>269.05</v>
      </c>
      <c r="G77" s="203">
        <v>206.59</v>
      </c>
      <c r="H77" s="203">
        <v>269.05</v>
      </c>
      <c r="I77" s="6">
        <v>0</v>
      </c>
      <c r="J77" s="203">
        <v>269.05</v>
      </c>
      <c r="K77" s="203">
        <v>207</v>
      </c>
    </row>
    <row r="78" spans="1:11" x14ac:dyDescent="0.25">
      <c r="A78" s="176" t="s">
        <v>205</v>
      </c>
      <c r="B78" s="176" t="s">
        <v>1094</v>
      </c>
      <c r="C78" s="82" t="s">
        <v>694</v>
      </c>
      <c r="D78" s="6">
        <v>0</v>
      </c>
      <c r="E78" s="6">
        <v>0</v>
      </c>
      <c r="F78" s="6">
        <v>0</v>
      </c>
      <c r="G78" s="203">
        <v>0</v>
      </c>
      <c r="H78" s="6">
        <v>0</v>
      </c>
      <c r="I78" s="6">
        <v>0</v>
      </c>
      <c r="J78" s="6">
        <v>0</v>
      </c>
      <c r="K78" s="203">
        <v>0</v>
      </c>
    </row>
    <row r="79" spans="1:11" x14ac:dyDescent="0.25">
      <c r="A79" s="176" t="s">
        <v>378</v>
      </c>
      <c r="B79" s="176" t="s">
        <v>301</v>
      </c>
      <c r="C79" s="82" t="s">
        <v>854</v>
      </c>
      <c r="D79" s="6">
        <v>0</v>
      </c>
      <c r="E79" s="6">
        <v>0</v>
      </c>
      <c r="F79" s="6">
        <v>0</v>
      </c>
      <c r="G79" s="203">
        <v>0</v>
      </c>
      <c r="H79" s="6">
        <v>0</v>
      </c>
      <c r="I79" s="6">
        <v>0</v>
      </c>
      <c r="J79" s="6">
        <v>0</v>
      </c>
      <c r="K79" s="20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6" customWidth="1"/>
    <col min="2" max="4" width="11.28515625" style="76" customWidth="1"/>
    <col min="5" max="5" width="12.5703125" style="76" customWidth="1"/>
    <col min="6" max="10" width="11.28515625" style="76" customWidth="1"/>
    <col min="11" max="16384" width="9.140625" style="76"/>
  </cols>
  <sheetData>
    <row r="1" spans="1:33" ht="16.5" x14ac:dyDescent="0.3">
      <c r="A1" s="98" t="s">
        <v>536</v>
      </c>
    </row>
    <row r="2" spans="1:33" ht="17.25" thickBot="1" x14ac:dyDescent="0.35">
      <c r="A2" s="132" t="s">
        <v>222</v>
      </c>
    </row>
    <row r="3" spans="1:33" ht="16.5" customHeight="1" thickTop="1" thickBot="1" x14ac:dyDescent="0.3">
      <c r="A3" s="248" t="s">
        <v>500</v>
      </c>
      <c r="B3" s="242" t="s">
        <v>122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">
      <c r="A4" s="249"/>
      <c r="B4" s="236" t="s">
        <v>895</v>
      </c>
      <c r="C4" s="236" t="s">
        <v>436</v>
      </c>
      <c r="D4" s="236" t="s">
        <v>745</v>
      </c>
      <c r="E4" s="236" t="s">
        <v>107</v>
      </c>
      <c r="F4" s="236" t="s">
        <v>253</v>
      </c>
      <c r="G4" s="236" t="s">
        <v>1063</v>
      </c>
      <c r="H4" s="236" t="s">
        <v>36</v>
      </c>
      <c r="I4" s="236" t="s">
        <v>974</v>
      </c>
      <c r="J4" s="236" t="s">
        <v>864</v>
      </c>
    </row>
    <row r="5" spans="1:33" ht="15" customHeight="1" thickTop="1" thickBot="1" x14ac:dyDescent="0.3">
      <c r="A5" s="207" t="s">
        <v>1075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24" thickTop="1" thickBot="1" x14ac:dyDescent="0.3">
      <c r="A6" s="209" t="s">
        <v>922</v>
      </c>
      <c r="B6" s="135">
        <f>SUMIF(HK!A:A,"031*",HK!C:C)-SUMIF(HK!A:A,"031*",HK!D:D)</f>
        <v>0</v>
      </c>
      <c r="C6" s="135">
        <f>SUMIF(HK!A:A,"021*",HK!C:C)-SUMIF(HK!A:A,"021*",HK!D:D)</f>
        <v>0</v>
      </c>
      <c r="D6" s="135">
        <f>SUMIF(HK!A:A,"022*",HK!C:C)-SUMIF(HK!A:A,"022*",HK!D:D)</f>
        <v>7083.34</v>
      </c>
      <c r="E6" s="135">
        <f>SUMIF(HK!A:A,"025*",HK!C:C)-SUMIF(HK!A:A,"025*",HK!D:D)</f>
        <v>0</v>
      </c>
      <c r="F6" s="135">
        <f>SUMIF(HK!A:A,"026*",HK!C:C)-SUMIF(HK!A:A,"026*",HK!D:D)</f>
        <v>0</v>
      </c>
      <c r="G6" s="135">
        <f>SUMIF(HK!A:A,"029*",HK!C:C)-SUMIF(HK!A:A,"029*",HK!D:D)</f>
        <v>0</v>
      </c>
      <c r="H6" s="135">
        <f>SUMIF(HK!A:A,"042*",HK!C:C)-SUMIF(HK!A:A,"042*",HK!D:D)</f>
        <v>0</v>
      </c>
      <c r="I6" s="135">
        <f>SUMIF(HK!A:A,"052*",HK!C:C)-SUMIF(HK!A:A,"052*",HK!D:D)</f>
        <v>0</v>
      </c>
      <c r="J6" s="71">
        <f>SUM(B6:I6)</f>
        <v>7083.34</v>
      </c>
      <c r="L6" s="38"/>
    </row>
    <row r="7" spans="1:33" ht="15" customHeight="1" thickBot="1" x14ac:dyDescent="0.3">
      <c r="A7" s="112" t="s">
        <v>1049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">
      <c r="A8" s="112" t="s">
        <v>15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">
      <c r="A9" s="112" t="s">
        <v>441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.75" thickBot="1" x14ac:dyDescent="0.3">
      <c r="A10" s="88" t="s">
        <v>88</v>
      </c>
      <c r="B10" s="135">
        <f>SUMIF(HK!A:A,"031*",HK!K:K)-SUMIF(HK!A:A,"031*",HK!L:L)</f>
        <v>0</v>
      </c>
      <c r="C10" s="135">
        <f>SUMIF(HK!A:A,"021*",HK!K:K)-SUMIF(HK!A:A,"021*",HK!L:L)</f>
        <v>0</v>
      </c>
      <c r="D10" s="135">
        <f>SUMIF(HK!A:A,"022*",HK!K:K)-SUMIF(HK!A:A,"022*",HK!L:L)</f>
        <v>7083.34</v>
      </c>
      <c r="E10" s="135">
        <f>SUMIF(HK!A:A,"025*",HK!K:K)-SUMIF(HK!A:A,"025*",HK!L:L)</f>
        <v>0</v>
      </c>
      <c r="F10" s="135">
        <f>SUMIF(HK!A:A,"026*",HK!K:K)-SUMIF(HK!A:A,"026*",HK!L:L)</f>
        <v>0</v>
      </c>
      <c r="G10" s="135">
        <f>SUMIF(HK!A:A,"029*",HK!K:K)-SUMIF(HK!A:A,"029*",HK!L:L)</f>
        <v>0</v>
      </c>
      <c r="H10" s="135">
        <f>SUMIF(HK!A:A,"042*",HK!K:K)-SUMIF(HK!A:A,"042*",HK!L:L)</f>
        <v>0</v>
      </c>
      <c r="I10" s="135">
        <f>SUMIF(HK!A:A,"052*",HK!K:K)-SUMIF(HK!A:A,"052*",HK!L:L)</f>
        <v>0</v>
      </c>
      <c r="J10" s="147">
        <f>J6+J7-J8+J9</f>
        <v>7083.34</v>
      </c>
      <c r="L10" s="38"/>
    </row>
    <row r="11" spans="1:33" ht="15" customHeight="1" thickTop="1" thickBot="1" x14ac:dyDescent="0.3">
      <c r="A11" s="5" t="s">
        <v>264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23.25" thickBot="1" x14ac:dyDescent="0.3">
      <c r="A12" s="209" t="s">
        <v>59</v>
      </c>
      <c r="B12" s="231"/>
      <c r="C12" s="135">
        <f>SUMIF(HK!A:A,"081*",HK!D:D)-SUMIF(HK!A:A,"081*",HK!C:C)</f>
        <v>0</v>
      </c>
      <c r="D12" s="135">
        <f>SUMIF(HK!A:A,"082*",HK!D:D)-SUMIF(HK!A:A,"082*",HK!C:C)</f>
        <v>7083.34</v>
      </c>
      <c r="E12" s="135">
        <f>SUMIF(HK!A:A,"085*",HK!D:D)-SUMIF(HK!A:A,"085*",HK!C:C)</f>
        <v>0</v>
      </c>
      <c r="F12" s="135">
        <f>SUMIF(HK!A:A,"086*",HK!D:D)-SUMIF(HK!A:A,"086*",HK!C:C)</f>
        <v>0</v>
      </c>
      <c r="G12" s="135">
        <f>SUMIF(HK!A:A,"089*",HK!D:D)-SUMIF(HK!A:A,"089*",HK!C:C)</f>
        <v>0</v>
      </c>
      <c r="H12" s="231"/>
      <c r="I12" s="231"/>
      <c r="J12" s="71">
        <f>SUM(B12:I12)</f>
        <v>7083.34</v>
      </c>
      <c r="L12" s="38"/>
    </row>
    <row r="13" spans="1:33" ht="15" customHeight="1" thickBot="1" x14ac:dyDescent="0.3">
      <c r="A13" s="112" t="s">
        <v>1049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">
      <c r="A14" s="112" t="s">
        <v>15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">
      <c r="A15" s="5" t="s">
        <v>441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.75" thickBot="1" x14ac:dyDescent="0.3">
      <c r="A16" s="72" t="s">
        <v>88</v>
      </c>
      <c r="B16" s="49"/>
      <c r="C16" s="135">
        <f>SUMIF(HK!A:A,"081*",HK!L:L)-SUMIF(HK!A:A,"081*",HK!K:K)</f>
        <v>0</v>
      </c>
      <c r="D16" s="135">
        <f>SUMIF(HK!A:A,"082*",HK!L:L)-SUMIF(HK!A:A,"082*",HK!K:K)</f>
        <v>7083.34</v>
      </c>
      <c r="E16" s="135">
        <f>SUMIF(HK!A:A,"085*",HK!L:L)-SUMIF(HK!A:A,"085*",HK!K:K)</f>
        <v>0</v>
      </c>
      <c r="F16" s="135">
        <f>SUMIF(HK!A:A,"086*",HK!L:L)-SUMIF(HK!A:A,"086*",HK!K:K)</f>
        <v>0</v>
      </c>
      <c r="G16" s="135">
        <f>SUMIF(HK!A:A,"089*",HK!L:L)-SUMIF(HK!A:A,"089*",HK!K:K)</f>
        <v>0</v>
      </c>
      <c r="H16" s="49"/>
      <c r="I16" s="49"/>
      <c r="J16" s="147">
        <f>J12+J13-J14</f>
        <v>7083.34</v>
      </c>
      <c r="L16" s="38"/>
    </row>
    <row r="17" spans="1:33" ht="15" customHeight="1" thickTop="1" thickBot="1" x14ac:dyDescent="0.3">
      <c r="A17" s="207" t="s">
        <v>1062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24" thickTop="1" thickBot="1" x14ac:dyDescent="0.3">
      <c r="A18" s="209" t="s">
        <v>59</v>
      </c>
      <c r="B18" s="231"/>
      <c r="C18" s="135"/>
      <c r="D18" s="135"/>
      <c r="E18" s="135"/>
      <c r="F18" s="135"/>
      <c r="G18" s="135"/>
      <c r="H18" s="135">
        <f>SUMIF(HK!A:A,"094*",HK!D:D)-SUMIF(HK!A:A,"094*",HK!C:C)</f>
        <v>0</v>
      </c>
      <c r="I18" s="135">
        <f>SUMIF(SUAM!C:C,"019",SUAM!E:E)</f>
        <v>0</v>
      </c>
      <c r="J18" s="71">
        <f>SUM(B18:I18)</f>
        <v>0</v>
      </c>
      <c r="L18" s="38"/>
      <c r="M18" s="38"/>
      <c r="N18" s="120"/>
    </row>
    <row r="19" spans="1:33" ht="15" customHeight="1" thickBot="1" x14ac:dyDescent="0.3">
      <c r="A19" s="112" t="s">
        <v>1049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">
      <c r="A20" s="112" t="s">
        <v>15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">
      <c r="A21" s="46" t="s">
        <v>441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.75" thickBot="1" x14ac:dyDescent="0.3">
      <c r="A22" s="72" t="s">
        <v>88</v>
      </c>
      <c r="B22" s="49"/>
      <c r="C22" s="135"/>
      <c r="D22" s="135"/>
      <c r="E22" s="135"/>
      <c r="F22" s="135"/>
      <c r="G22" s="135"/>
      <c r="H22" s="135">
        <f>SUMIF(HK!A:A,"094*",HK!L:L)-SUMIF(HK!A:A,"094*",HK!K:K)</f>
        <v>0</v>
      </c>
      <c r="I22" s="135">
        <f>SUMIF(SUA!C:C,"019",SUA!E:E)</f>
        <v>0</v>
      </c>
      <c r="J22" s="147">
        <f>J18+J19-J20</f>
        <v>0</v>
      </c>
      <c r="L22" s="38"/>
      <c r="M22" s="38"/>
      <c r="N22" s="120"/>
    </row>
    <row r="23" spans="1:33" ht="15" customHeight="1" thickTop="1" thickBot="1" x14ac:dyDescent="0.3">
      <c r="A23" s="207" t="s">
        <v>596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">
      <c r="A24" s="209" t="s">
        <v>59</v>
      </c>
      <c r="B24" s="231"/>
      <c r="C24" s="231"/>
      <c r="D24" s="231"/>
      <c r="E24" s="231"/>
      <c r="F24" s="231"/>
      <c r="G24" s="231"/>
      <c r="H24" s="231"/>
      <c r="I24" s="231"/>
      <c r="J24" s="71">
        <f>J6-J12-J18</f>
        <v>0</v>
      </c>
    </row>
    <row r="25" spans="1:33" ht="15" customHeight="1" thickBot="1" x14ac:dyDescent="0.3">
      <c r="A25" s="72" t="s">
        <v>88</v>
      </c>
      <c r="B25" s="49"/>
      <c r="C25" s="49"/>
      <c r="D25" s="49"/>
      <c r="E25" s="49"/>
      <c r="F25" s="49"/>
      <c r="G25" s="49"/>
      <c r="H25" s="49"/>
      <c r="I25" s="49"/>
      <c r="J25" s="147">
        <f>J10-J16-J22</f>
        <v>0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4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48" t="s">
        <v>500</v>
      </c>
      <c r="B29" s="251" t="s">
        <v>728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">
      <c r="A30" s="250"/>
      <c r="B30" s="236" t="s">
        <v>895</v>
      </c>
      <c r="C30" s="236" t="s">
        <v>436</v>
      </c>
      <c r="D30" s="236" t="s">
        <v>745</v>
      </c>
      <c r="E30" s="236" t="s">
        <v>107</v>
      </c>
      <c r="F30" s="236" t="s">
        <v>253</v>
      </c>
      <c r="G30" s="236" t="s">
        <v>1063</v>
      </c>
      <c r="H30" s="236" t="s">
        <v>36</v>
      </c>
      <c r="I30" s="236" t="s">
        <v>974</v>
      </c>
      <c r="J30" s="236" t="s">
        <v>864</v>
      </c>
    </row>
    <row r="31" spans="1:33" ht="15" customHeight="1" thickTop="1" thickBot="1" x14ac:dyDescent="0.3">
      <c r="A31" s="207" t="s">
        <v>1075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24" thickTop="1" thickBot="1" x14ac:dyDescent="0.3">
      <c r="A32" s="209" t="s">
        <v>922</v>
      </c>
      <c r="B32" s="135">
        <f>SUMIF(HKM!A:A,"031*",HKM!C:C)-SUMIF(HKM!A:A,"031*",HKM!D:D)</f>
        <v>0</v>
      </c>
      <c r="C32" s="135">
        <f>SUMIF(HKM!A:A,"021*",HKM!C:C)-SUMIF(HKM!A:A,"021*",HKM!D:D)</f>
        <v>0</v>
      </c>
      <c r="D32" s="135">
        <f>SUMIF(HKM!A:A,"022*",HKM!C:C)-SUMIF(HKM!A:A,"022*",HKM!D:D)</f>
        <v>7083.34</v>
      </c>
      <c r="E32" s="135">
        <f>SUMIF(HKM!A:A,"025*",HKM!C:C)-SUMIF(HKM!A:A,"025*",HKM!D:D)</f>
        <v>0</v>
      </c>
      <c r="F32" s="135">
        <f>SUMIF(HKM!A:A,"026*",HKM!C:C)-SUMIF(HKM!A:A,"026*",HKM!D:D)</f>
        <v>0</v>
      </c>
      <c r="G32" s="135">
        <f>SUMIF(HKM!A:A,"029*",HKM!C:C)-SUMIF(HKM!A:A,"029*",HKM!D:D)</f>
        <v>0</v>
      </c>
      <c r="H32" s="135">
        <f>SUMIF(HKM!A:A,"042*",HKM!C:C)-SUMIF(HKM!A:A,"042*",HKM!D:D)</f>
        <v>0</v>
      </c>
      <c r="I32" s="135">
        <f>SUMIF(HKM!A:A,"052*",HKM!C:C)-SUMIF(HKM!A:A,"052*",HKM!D:D)</f>
        <v>0</v>
      </c>
      <c r="J32" s="71">
        <f>SUM(B32:I32)</f>
        <v>7083.34</v>
      </c>
      <c r="L32" s="38"/>
    </row>
    <row r="33" spans="1:14" ht="15" customHeight="1" thickBot="1" x14ac:dyDescent="0.3">
      <c r="A33" s="112" t="s">
        <v>1049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">
      <c r="A34" s="112" t="s">
        <v>15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">
      <c r="A35" s="112" t="s">
        <v>441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.75" thickBot="1" x14ac:dyDescent="0.3">
      <c r="A36" s="72" t="s">
        <v>88</v>
      </c>
      <c r="B36" s="135">
        <f>SUMIF(HKM!A:A,"031*",HKM!K:K)-SUMIF(HKM!A:A,"031*",HKM!L:L)</f>
        <v>0</v>
      </c>
      <c r="C36" s="135">
        <f>SUMIF(HKM!A:A,"021*",HKM!K:K)-SUMIF(HKM!A:A,"021*",HKM!L:L)</f>
        <v>0</v>
      </c>
      <c r="D36" s="135">
        <f>SUMIF(HKM!A:A,"022*",HKM!K:K)-SUMIF(HKM!A:A,"022*",HKM!L:L)</f>
        <v>7083.34</v>
      </c>
      <c r="E36" s="135">
        <f>SUMIF(HKM!A:A,"025*",HKM!K:K)-SUMIF(HKM!A:A,"025*",HKM!L:L)</f>
        <v>0</v>
      </c>
      <c r="F36" s="135">
        <f>SUMIF(HKM!A:A,"026*",HKM!K:K)-SUMIF(HKM!A:A,"026*",HKM!L:L)</f>
        <v>0</v>
      </c>
      <c r="G36" s="135">
        <f>SUMIF(HKM!A:A,"029*",HKM!K:K)-SUMIF(HKM!A:A,"029*",HKM!L:L)</f>
        <v>0</v>
      </c>
      <c r="H36" s="135">
        <f>SUMIF(HKM!A:A,"042*",HKM!K:K)-SUMIF(HKM!A:A,"042*",HKM!L:L)</f>
        <v>0</v>
      </c>
      <c r="I36" s="135">
        <f>SUMIF(HKM!A:A,"052*",HKM!K:K)-SUMIF(HKM!A:A,"052*",HKM!L:L)</f>
        <v>0</v>
      </c>
      <c r="J36" s="147">
        <f>J32+J33-J34+J35</f>
        <v>7083.34</v>
      </c>
      <c r="L36" s="38"/>
    </row>
    <row r="37" spans="1:14" ht="15" customHeight="1" thickTop="1" thickBot="1" x14ac:dyDescent="0.3">
      <c r="A37" s="207" t="s">
        <v>264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24" thickTop="1" thickBot="1" x14ac:dyDescent="0.3">
      <c r="A38" s="209" t="s">
        <v>59</v>
      </c>
      <c r="B38" s="231"/>
      <c r="C38" s="135">
        <f>SUMIF(HKM!A:A,"081*",HKM!D:D)-SUMIF(HKM!A:A,"081*",HKM!C:C)</f>
        <v>0</v>
      </c>
      <c r="D38" s="135">
        <f>SUMIF(HKM!A:A,"082*",HKM!D:D)-SUMIF(HKM!A:A,"082*",HKM!C:C)</f>
        <v>7083.34</v>
      </c>
      <c r="E38" s="135">
        <f>SUMIF(HKM!A:A,"085*",HKM!D:D)-SUMIF(HKM!A:A,"085*",HKM!C:C)</f>
        <v>0</v>
      </c>
      <c r="F38" s="135">
        <f>SUMIF(HKM!A:A,"086*",HKM!D:D)-SUMIF(HKM!A:A,"086*",HKM!C:C)</f>
        <v>0</v>
      </c>
      <c r="G38" s="135">
        <f>SUMIF(HKM!A:A,"089*",HKM!D:D)-SUMIF(HKM!A:A,"089*",HKM!C:C)</f>
        <v>0</v>
      </c>
      <c r="H38" s="231"/>
      <c r="I38" s="231"/>
      <c r="J38" s="71">
        <f>SUM(B38:I38)</f>
        <v>7083.34</v>
      </c>
      <c r="L38" s="38"/>
    </row>
    <row r="39" spans="1:14" ht="15" customHeight="1" thickBot="1" x14ac:dyDescent="0.3">
      <c r="A39" s="112" t="s">
        <v>1049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">
      <c r="A40" s="112" t="s">
        <v>15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">
      <c r="A41" s="46" t="s">
        <v>441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2" t="s">
        <v>88</v>
      </c>
      <c r="B42" s="49"/>
      <c r="C42" s="135">
        <f>SUMIF(HKM!A:A,"081*",HKM!L:L)-SUMIF(HKM!A:A,"081*",HKM!K:K)</f>
        <v>0</v>
      </c>
      <c r="D42" s="135">
        <f>SUMIF(HKM!A:A,"082*",HKM!L:L)-SUMIF(HKM!A:A,"082*",HKM!K:K)</f>
        <v>7083.34</v>
      </c>
      <c r="E42" s="135">
        <f>SUMIF(HKM!A:A,"085*",HKM!L:L)-SUMIF(HKM!A:A,"085*",HKM!K:K)</f>
        <v>0</v>
      </c>
      <c r="F42" s="135">
        <f>SUMIF(HKM!A:A,"086*",HKM!L:L)-SUMIF(HKM!A:A,"086*",HKM!K:K)</f>
        <v>0</v>
      </c>
      <c r="G42" s="135">
        <f>SUMIF(HKM!A:A,"089*",HKM!L:L)-SUMIF(HKM!A:A,"089*",HKM!K:K)</f>
        <v>0</v>
      </c>
      <c r="H42" s="49"/>
      <c r="I42" s="49"/>
      <c r="J42" s="147">
        <f>J38+J39-J40</f>
        <v>7083.34</v>
      </c>
      <c r="L42" s="38"/>
    </row>
    <row r="43" spans="1:14" ht="15" customHeight="1" thickTop="1" thickBot="1" x14ac:dyDescent="0.3">
      <c r="A43" s="207" t="s">
        <v>1062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24" thickTop="1" thickBot="1" x14ac:dyDescent="0.3">
      <c r="A44" s="209" t="s">
        <v>59</v>
      </c>
      <c r="B44" s="231"/>
      <c r="C44" s="135"/>
      <c r="D44" s="135"/>
      <c r="E44" s="135"/>
      <c r="F44" s="135"/>
      <c r="G44" s="135"/>
      <c r="H44" s="135">
        <f>SUMIF(HKM!A:A,"094*",HKM!D:D)-SUMIF(HKM!A:A,"094*",HKM!C:C)</f>
        <v>0</v>
      </c>
      <c r="I44" s="135"/>
      <c r="J44" s="71">
        <f>SUM(B44:I44)</f>
        <v>0</v>
      </c>
      <c r="L44" s="38"/>
      <c r="M44" s="206"/>
      <c r="N44" s="120"/>
    </row>
    <row r="45" spans="1:14" ht="15" customHeight="1" thickBot="1" x14ac:dyDescent="0.3">
      <c r="A45" s="112" t="s">
        <v>1049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">
      <c r="A46" s="112" t="s">
        <v>15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">
      <c r="A47" s="46" t="s">
        <v>441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.75" thickBot="1" x14ac:dyDescent="0.3">
      <c r="A48" s="72" t="s">
        <v>88</v>
      </c>
      <c r="B48" s="49"/>
      <c r="C48" s="135"/>
      <c r="D48" s="135"/>
      <c r="E48" s="135"/>
      <c r="F48" s="135"/>
      <c r="G48" s="135"/>
      <c r="H48" s="135">
        <f>SUMIF(HKM!A:A,"094*",HKM!L:L)-SUMIF(HKM!A:A,"094*",HKM!K:K)</f>
        <v>0</v>
      </c>
      <c r="I48" s="135">
        <f>SUMIF(SUAM!C:C,"019",SUAM!E:E)</f>
        <v>0</v>
      </c>
      <c r="J48" s="147">
        <f>J44+J45-J46</f>
        <v>0</v>
      </c>
      <c r="L48" s="38"/>
      <c r="N48" s="120"/>
    </row>
    <row r="49" spans="1:10" ht="15" customHeight="1" thickTop="1" thickBot="1" x14ac:dyDescent="0.3">
      <c r="A49" s="207" t="s">
        <v>596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">
      <c r="A50" s="209" t="s">
        <v>59</v>
      </c>
      <c r="B50" s="231">
        <f t="shared" ref="B50:J50" si="0">B32-B38-B44</f>
        <v>0</v>
      </c>
      <c r="C50" s="231">
        <f t="shared" si="0"/>
        <v>0</v>
      </c>
      <c r="D50" s="231">
        <f t="shared" si="0"/>
        <v>0</v>
      </c>
      <c r="E50" s="231">
        <f t="shared" si="0"/>
        <v>0</v>
      </c>
      <c r="F50" s="231">
        <f t="shared" si="0"/>
        <v>0</v>
      </c>
      <c r="G50" s="231">
        <f t="shared" si="0"/>
        <v>0</v>
      </c>
      <c r="H50" s="231">
        <f t="shared" si="0"/>
        <v>0</v>
      </c>
      <c r="I50" s="231">
        <f t="shared" si="0"/>
        <v>0</v>
      </c>
      <c r="J50" s="71">
        <f t="shared" si="0"/>
        <v>0</v>
      </c>
    </row>
    <row r="51" spans="1:10" ht="15" customHeight="1" thickBot="1" x14ac:dyDescent="0.3">
      <c r="A51" s="72" t="s">
        <v>88</v>
      </c>
      <c r="B51" s="49">
        <f t="shared" ref="B51:J51" si="1">B36-B42-B48</f>
        <v>0</v>
      </c>
      <c r="C51" s="49">
        <f t="shared" si="1"/>
        <v>0</v>
      </c>
      <c r="D51" s="49">
        <f t="shared" si="1"/>
        <v>0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0</v>
      </c>
      <c r="J51" s="147">
        <f t="shared" si="1"/>
        <v>0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628</v>
      </c>
      <c r="B1" s="11" t="s">
        <v>220</v>
      </c>
      <c r="C1" s="51" t="s">
        <v>763</v>
      </c>
      <c r="D1" s="152" t="s">
        <v>1025</v>
      </c>
      <c r="E1" s="152" t="s">
        <v>382</v>
      </c>
      <c r="F1" s="152" t="s">
        <v>303</v>
      </c>
      <c r="G1" s="152" t="s">
        <v>449</v>
      </c>
    </row>
    <row r="2" spans="1:7" x14ac:dyDescent="0.25">
      <c r="A2" s="2" t="s">
        <v>924</v>
      </c>
      <c r="B2" s="2" t="s">
        <v>627</v>
      </c>
      <c r="C2" s="57" t="s">
        <v>389</v>
      </c>
      <c r="D2" s="171">
        <v>18499.07</v>
      </c>
      <c r="E2" s="171">
        <v>19624.21</v>
      </c>
      <c r="F2" s="171">
        <v>18499.07</v>
      </c>
      <c r="G2" s="171">
        <v>19624</v>
      </c>
    </row>
    <row r="3" spans="1:7" x14ac:dyDescent="0.25">
      <c r="A3" s="2" t="s">
        <v>802</v>
      </c>
      <c r="B3" s="2" t="s">
        <v>1040</v>
      </c>
      <c r="C3" s="57" t="s">
        <v>151</v>
      </c>
      <c r="D3" s="140">
        <v>-34974.86</v>
      </c>
      <c r="E3" s="140">
        <v>-44181.94</v>
      </c>
      <c r="F3" s="140">
        <v>-34974.86</v>
      </c>
      <c r="G3" s="140">
        <v>-44181</v>
      </c>
    </row>
    <row r="4" spans="1:7" x14ac:dyDescent="0.25">
      <c r="A4" s="2" t="s">
        <v>977</v>
      </c>
      <c r="B4" s="2" t="s">
        <v>33</v>
      </c>
      <c r="C4" s="57" t="s">
        <v>687</v>
      </c>
      <c r="D4" s="171">
        <v>6638.78</v>
      </c>
      <c r="E4" s="171">
        <v>6638.78</v>
      </c>
      <c r="F4" s="171">
        <v>6638.78</v>
      </c>
      <c r="G4" s="171">
        <v>6639</v>
      </c>
    </row>
    <row r="5" spans="1:7" x14ac:dyDescent="0.25">
      <c r="A5" s="2" t="s">
        <v>391</v>
      </c>
      <c r="B5" s="2" t="s">
        <v>291</v>
      </c>
      <c r="C5" s="57" t="s">
        <v>1024</v>
      </c>
      <c r="D5" s="171">
        <v>6638.78</v>
      </c>
      <c r="E5" s="171">
        <v>6638.78</v>
      </c>
      <c r="F5" s="171">
        <v>6638.78</v>
      </c>
      <c r="G5" s="171">
        <v>6639</v>
      </c>
    </row>
    <row r="6" spans="1:7" x14ac:dyDescent="0.25">
      <c r="A6" s="2" t="s">
        <v>874</v>
      </c>
      <c r="B6" s="2" t="s">
        <v>756</v>
      </c>
      <c r="C6" s="57" t="s">
        <v>124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205</v>
      </c>
      <c r="B7" s="2" t="s">
        <v>768</v>
      </c>
      <c r="C7" s="57" t="s">
        <v>234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81</v>
      </c>
      <c r="B8" s="2" t="s">
        <v>786</v>
      </c>
      <c r="C8" s="57" t="s">
        <v>608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910</v>
      </c>
      <c r="B9" s="2" t="s">
        <v>646</v>
      </c>
      <c r="C9" s="57" t="s">
        <v>700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727</v>
      </c>
      <c r="B10" s="2" t="s">
        <v>135</v>
      </c>
      <c r="C10" s="57" t="s">
        <v>688</v>
      </c>
      <c r="D10" s="171">
        <v>663</v>
      </c>
      <c r="E10" s="171">
        <v>663</v>
      </c>
      <c r="F10" s="171">
        <v>663</v>
      </c>
      <c r="G10" s="171">
        <v>663</v>
      </c>
    </row>
    <row r="11" spans="1:7" x14ac:dyDescent="0.25">
      <c r="A11" s="2" t="s">
        <v>211</v>
      </c>
      <c r="B11" s="2" t="s">
        <v>358</v>
      </c>
      <c r="C11" s="57" t="s">
        <v>386</v>
      </c>
      <c r="D11" s="171">
        <v>663</v>
      </c>
      <c r="E11" s="171">
        <v>663</v>
      </c>
      <c r="F11" s="171">
        <v>663</v>
      </c>
      <c r="G11" s="171">
        <v>663</v>
      </c>
    </row>
    <row r="12" spans="1:7" x14ac:dyDescent="0.25">
      <c r="A12" s="2" t="s">
        <v>874</v>
      </c>
      <c r="B12" s="2" t="s">
        <v>630</v>
      </c>
      <c r="C12" s="57" t="s">
        <v>23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766</v>
      </c>
      <c r="B13" s="2" t="s">
        <v>405</v>
      </c>
      <c r="C13" s="57" t="s">
        <v>1011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204</v>
      </c>
      <c r="B14" s="2" t="s">
        <v>169</v>
      </c>
      <c r="C14" s="57" t="s">
        <v>822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187</v>
      </c>
      <c r="B15" s="2" t="s">
        <v>771</v>
      </c>
      <c r="C15" s="57" t="s">
        <v>881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1041</v>
      </c>
      <c r="B16" s="2" t="s">
        <v>654</v>
      </c>
      <c r="C16" s="57" t="s">
        <v>980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734</v>
      </c>
      <c r="B17" s="2" t="s">
        <v>534</v>
      </c>
      <c r="C17" s="57" t="s">
        <v>311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874</v>
      </c>
      <c r="B18" s="2" t="s">
        <v>710</v>
      </c>
      <c r="C18" s="57" t="s">
        <v>467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205</v>
      </c>
      <c r="B19" s="2" t="s">
        <v>35</v>
      </c>
      <c r="C19" s="57" t="s">
        <v>969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844</v>
      </c>
      <c r="B20" s="2" t="s">
        <v>1051</v>
      </c>
      <c r="C20" s="57" t="s">
        <v>838</v>
      </c>
      <c r="D20" s="171">
        <v>-51483.72</v>
      </c>
      <c r="E20" s="171">
        <v>-52188.53</v>
      </c>
      <c r="F20" s="171">
        <v>-51483.72</v>
      </c>
      <c r="G20" s="171">
        <v>-52188</v>
      </c>
    </row>
    <row r="21" spans="1:7" x14ac:dyDescent="0.25">
      <c r="A21" s="2" t="s">
        <v>966</v>
      </c>
      <c r="B21" s="2" t="s">
        <v>1105</v>
      </c>
      <c r="C21" s="57" t="s">
        <v>639</v>
      </c>
      <c r="D21" s="171">
        <v>16684.310000000001</v>
      </c>
      <c r="E21" s="171">
        <v>15979.5</v>
      </c>
      <c r="F21" s="171">
        <v>16684.310000000001</v>
      </c>
      <c r="G21" s="171">
        <v>15980</v>
      </c>
    </row>
    <row r="22" spans="1:7" x14ac:dyDescent="0.25">
      <c r="A22" s="2" t="s">
        <v>874</v>
      </c>
      <c r="B22" s="2" t="s">
        <v>39</v>
      </c>
      <c r="C22" s="57" t="s">
        <v>577</v>
      </c>
      <c r="D22" s="171">
        <v>-68168.03</v>
      </c>
      <c r="E22" s="171">
        <v>-68168.03</v>
      </c>
      <c r="F22" s="171">
        <v>-68168.03</v>
      </c>
      <c r="G22" s="171">
        <v>-68168</v>
      </c>
    </row>
    <row r="23" spans="1:7" x14ac:dyDescent="0.25">
      <c r="A23" s="2" t="s">
        <v>279</v>
      </c>
      <c r="B23" s="2" t="s">
        <v>649</v>
      </c>
      <c r="C23" s="57" t="s">
        <v>339</v>
      </c>
      <c r="D23" s="171">
        <v>9207.08</v>
      </c>
      <c r="E23" s="171">
        <v>704.81</v>
      </c>
      <c r="F23" s="171">
        <v>9207.08</v>
      </c>
      <c r="G23" s="171">
        <v>705</v>
      </c>
    </row>
    <row r="24" spans="1:7" x14ac:dyDescent="0.25">
      <c r="A24" s="2" t="s">
        <v>321</v>
      </c>
      <c r="B24" s="2" t="s">
        <v>353</v>
      </c>
      <c r="C24" s="57" t="s">
        <v>265</v>
      </c>
      <c r="D24" s="171">
        <v>53473.93</v>
      </c>
      <c r="E24" s="171">
        <v>63806.15</v>
      </c>
      <c r="F24" s="171">
        <v>53473.93</v>
      </c>
      <c r="G24" s="171">
        <v>63805</v>
      </c>
    </row>
    <row r="25" spans="1:7" x14ac:dyDescent="0.25">
      <c r="A25" s="2" t="s">
        <v>328</v>
      </c>
      <c r="B25" s="2" t="s">
        <v>377</v>
      </c>
      <c r="C25" s="57" t="s">
        <v>994</v>
      </c>
      <c r="D25" s="171">
        <v>36467.08</v>
      </c>
      <c r="E25" s="171">
        <v>40045.480000000003</v>
      </c>
      <c r="F25" s="171">
        <v>36467.08</v>
      </c>
      <c r="G25" s="171">
        <v>40045</v>
      </c>
    </row>
    <row r="26" spans="1:7" x14ac:dyDescent="0.25">
      <c r="A26" s="2" t="s">
        <v>250</v>
      </c>
      <c r="B26" s="2" t="s">
        <v>21</v>
      </c>
      <c r="C26" s="57" t="s">
        <v>87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707</v>
      </c>
      <c r="B27" s="2" t="s">
        <v>1027</v>
      </c>
      <c r="C27" s="57" t="s">
        <v>1012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393</v>
      </c>
      <c r="B28" s="2" t="s">
        <v>526</v>
      </c>
      <c r="C28" s="57" t="s">
        <v>892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450</v>
      </c>
      <c r="B29" s="2" t="s">
        <v>434</v>
      </c>
      <c r="C29" s="57" t="s">
        <v>139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874</v>
      </c>
      <c r="B30" s="2" t="s">
        <v>726</v>
      </c>
      <c r="C30" s="57" t="s">
        <v>741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205</v>
      </c>
      <c r="B31" s="2" t="s">
        <v>161</v>
      </c>
      <c r="C31" s="57" t="s">
        <v>941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378</v>
      </c>
      <c r="B32" s="2" t="s">
        <v>168</v>
      </c>
      <c r="C32" s="57" t="s">
        <v>993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454</v>
      </c>
      <c r="B33" s="2" t="s">
        <v>777</v>
      </c>
      <c r="C33" s="57" t="s">
        <v>856</v>
      </c>
      <c r="D33" s="171">
        <v>35684.99</v>
      </c>
      <c r="E33" s="171">
        <v>39404.99</v>
      </c>
      <c r="F33" s="171">
        <v>35684.99</v>
      </c>
      <c r="G33" s="171">
        <v>39405</v>
      </c>
    </row>
    <row r="34" spans="1:7" x14ac:dyDescent="0.25">
      <c r="A34" s="2" t="s">
        <v>877</v>
      </c>
      <c r="B34" s="2" t="s">
        <v>957</v>
      </c>
      <c r="C34" s="57" t="s">
        <v>780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916</v>
      </c>
      <c r="B35" s="2" t="s">
        <v>893</v>
      </c>
      <c r="C35" s="57" t="s">
        <v>677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843</v>
      </c>
      <c r="B36" s="2" t="s">
        <v>876</v>
      </c>
      <c r="C36" s="57" t="s">
        <v>711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34</v>
      </c>
      <c r="B37" s="2" t="s">
        <v>1052</v>
      </c>
      <c r="C37" s="57" t="s">
        <v>606</v>
      </c>
      <c r="D37" s="171">
        <v>782.09</v>
      </c>
      <c r="E37" s="171">
        <v>640.49</v>
      </c>
      <c r="F37" s="171">
        <v>782.09</v>
      </c>
      <c r="G37" s="171">
        <v>640</v>
      </c>
    </row>
    <row r="38" spans="1:7" x14ac:dyDescent="0.25">
      <c r="A38" s="2" t="s">
        <v>664</v>
      </c>
      <c r="B38" s="2" t="s">
        <v>1109</v>
      </c>
      <c r="C38" s="57" t="s">
        <v>753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793</v>
      </c>
      <c r="B39" s="2" t="s">
        <v>552</v>
      </c>
      <c r="C39" s="57" t="s">
        <v>841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297</v>
      </c>
      <c r="B40" s="2" t="s">
        <v>163</v>
      </c>
      <c r="C40" s="57" t="s">
        <v>696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352</v>
      </c>
      <c r="B41" s="2" t="s">
        <v>32</v>
      </c>
      <c r="C41" s="57" t="s">
        <v>908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324</v>
      </c>
      <c r="B42" s="2" t="s">
        <v>488</v>
      </c>
      <c r="C42" s="57" t="s">
        <v>1044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874</v>
      </c>
      <c r="B43" s="2" t="s">
        <v>360</v>
      </c>
      <c r="C43" s="57" t="s">
        <v>566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714</v>
      </c>
      <c r="B44" s="2" t="s">
        <v>746</v>
      </c>
      <c r="C44" s="57" t="s">
        <v>440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102</v>
      </c>
      <c r="B45" s="2" t="s">
        <v>839</v>
      </c>
      <c r="C45" s="57" t="s">
        <v>1006</v>
      </c>
      <c r="D45" s="171">
        <v>17006.849999999999</v>
      </c>
      <c r="E45" s="171">
        <v>23760.67</v>
      </c>
      <c r="F45" s="171">
        <v>17006.849999999999</v>
      </c>
      <c r="G45" s="171">
        <v>23760</v>
      </c>
    </row>
    <row r="46" spans="1:7" x14ac:dyDescent="0.25">
      <c r="A46" s="2" t="s">
        <v>145</v>
      </c>
      <c r="B46" s="2" t="s">
        <v>913</v>
      </c>
      <c r="C46" s="57" t="s">
        <v>114</v>
      </c>
      <c r="D46" s="171">
        <v>1139.5999999999999</v>
      </c>
      <c r="E46" s="171">
        <v>4692.91</v>
      </c>
      <c r="F46" s="171">
        <v>1139.5999999999999</v>
      </c>
      <c r="G46" s="171">
        <v>4693</v>
      </c>
    </row>
    <row r="47" spans="1:7" x14ac:dyDescent="0.25">
      <c r="A47" s="2" t="s">
        <v>707</v>
      </c>
      <c r="B47" s="2" t="s">
        <v>1087</v>
      </c>
      <c r="C47" s="57" t="s">
        <v>887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393</v>
      </c>
      <c r="B48" s="2" t="s">
        <v>502</v>
      </c>
      <c r="C48" s="57" t="s">
        <v>2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450</v>
      </c>
      <c r="B49" s="2" t="s">
        <v>173</v>
      </c>
      <c r="C49" s="57" t="s">
        <v>823</v>
      </c>
      <c r="D49" s="171">
        <v>1139.5999999999999</v>
      </c>
      <c r="E49" s="171">
        <v>4692.91</v>
      </c>
      <c r="F49" s="171">
        <v>1139.5999999999999</v>
      </c>
      <c r="G49" s="171">
        <v>4693</v>
      </c>
    </row>
    <row r="50" spans="1:7" x14ac:dyDescent="0.25">
      <c r="A50" s="2" t="s">
        <v>874</v>
      </c>
      <c r="B50" s="2" t="s">
        <v>726</v>
      </c>
      <c r="C50" s="57" t="s">
        <v>889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205</v>
      </c>
      <c r="B51" s="2" t="s">
        <v>792</v>
      </c>
      <c r="C51" s="57" t="s">
        <v>104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378</v>
      </c>
      <c r="B52" s="2" t="s">
        <v>343</v>
      </c>
      <c r="C52" s="57" t="s">
        <v>955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454</v>
      </c>
      <c r="B53" s="2" t="s">
        <v>904</v>
      </c>
      <c r="C53" s="57" t="s">
        <v>0</v>
      </c>
      <c r="D53" s="171">
        <v>9674.0499999999993</v>
      </c>
      <c r="E53" s="171">
        <v>9674.0499999999993</v>
      </c>
      <c r="F53" s="171">
        <v>9674.0499999999993</v>
      </c>
      <c r="G53" s="171">
        <v>9674</v>
      </c>
    </row>
    <row r="54" spans="1:7" x14ac:dyDescent="0.25">
      <c r="A54" s="2" t="s">
        <v>877</v>
      </c>
      <c r="B54" s="2" t="s">
        <v>967</v>
      </c>
      <c r="C54" s="57" t="s">
        <v>463</v>
      </c>
      <c r="D54" s="171">
        <v>0</v>
      </c>
      <c r="E54" s="171">
        <v>1965.37</v>
      </c>
      <c r="F54" s="171">
        <v>0</v>
      </c>
      <c r="G54" s="171">
        <v>1965</v>
      </c>
    </row>
    <row r="55" spans="1:7" x14ac:dyDescent="0.25">
      <c r="A55" s="2" t="s">
        <v>916</v>
      </c>
      <c r="B55" s="2" t="s">
        <v>445</v>
      </c>
      <c r="C55" s="57" t="s">
        <v>444</v>
      </c>
      <c r="D55" s="171">
        <v>6127.54</v>
      </c>
      <c r="E55" s="171">
        <v>6146.41</v>
      </c>
      <c r="F55" s="171">
        <v>6127.54</v>
      </c>
      <c r="G55" s="171">
        <v>6146</v>
      </c>
    </row>
    <row r="56" spans="1:7" x14ac:dyDescent="0.25">
      <c r="A56" s="2" t="s">
        <v>843</v>
      </c>
      <c r="B56" s="2" t="s">
        <v>197</v>
      </c>
      <c r="C56" s="57" t="s">
        <v>958</v>
      </c>
      <c r="D56" s="171">
        <v>65.66</v>
      </c>
      <c r="E56" s="171">
        <v>1281.93</v>
      </c>
      <c r="F56" s="171">
        <v>65.66</v>
      </c>
      <c r="G56" s="171">
        <v>1282</v>
      </c>
    </row>
    <row r="57" spans="1:7" x14ac:dyDescent="0.25">
      <c r="A57" s="2" t="s">
        <v>34</v>
      </c>
      <c r="B57" s="2" t="s">
        <v>605</v>
      </c>
      <c r="C57" s="57" t="s">
        <v>105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664</v>
      </c>
      <c r="B58" s="2" t="s">
        <v>744</v>
      </c>
      <c r="C58" s="57" t="s">
        <v>623</v>
      </c>
      <c r="D58" s="171">
        <v>0</v>
      </c>
      <c r="E58" s="171">
        <v>0</v>
      </c>
      <c r="F58" s="171">
        <v>0</v>
      </c>
      <c r="G58" s="171">
        <v>0</v>
      </c>
    </row>
    <row r="59" spans="1:7" x14ac:dyDescent="0.25">
      <c r="A59" s="2" t="s">
        <v>11</v>
      </c>
      <c r="B59" s="2" t="s">
        <v>559</v>
      </c>
      <c r="C59" s="57" t="s">
        <v>1091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873</v>
      </c>
      <c r="B60" s="2" t="s">
        <v>949</v>
      </c>
      <c r="C60" s="57" t="s">
        <v>263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874</v>
      </c>
      <c r="B61" s="2" t="s">
        <v>61</v>
      </c>
      <c r="C61" s="57" t="s">
        <v>535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1068</v>
      </c>
      <c r="B62" s="2" t="s">
        <v>361</v>
      </c>
      <c r="C62" s="57" t="s">
        <v>718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995</v>
      </c>
      <c r="B63" s="2" t="s">
        <v>530</v>
      </c>
      <c r="C63" s="57" t="s">
        <v>579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306</v>
      </c>
      <c r="B64" s="2" t="s">
        <v>432</v>
      </c>
      <c r="C64" s="57" t="s">
        <v>120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62</v>
      </c>
      <c r="B65" s="2" t="s">
        <v>212</v>
      </c>
      <c r="C65" s="57" t="s">
        <v>988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874</v>
      </c>
      <c r="B66" s="2" t="s">
        <v>290</v>
      </c>
      <c r="C66" s="57" t="s">
        <v>483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205</v>
      </c>
      <c r="B67" s="2" t="s">
        <v>50</v>
      </c>
      <c r="C67" s="57" t="s">
        <v>277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378</v>
      </c>
      <c r="B68" s="2" t="s">
        <v>938</v>
      </c>
      <c r="C68" s="57" t="s">
        <v>126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7" customWidth="1"/>
    <col min="4" max="11" width="15.28515625" style="157" customWidth="1"/>
  </cols>
  <sheetData>
    <row r="1" spans="1:11" ht="22.5" x14ac:dyDescent="0.25">
      <c r="A1" s="11" t="s">
        <v>628</v>
      </c>
      <c r="B1" s="11" t="s">
        <v>465</v>
      </c>
      <c r="C1" s="51" t="s">
        <v>763</v>
      </c>
      <c r="D1" s="152" t="s">
        <v>1053</v>
      </c>
      <c r="E1" s="152" t="s">
        <v>1048</v>
      </c>
      <c r="F1" s="152" t="s">
        <v>280</v>
      </c>
      <c r="G1" s="152" t="s">
        <v>617</v>
      </c>
      <c r="H1" s="152" t="s">
        <v>298</v>
      </c>
      <c r="I1" s="152" t="s">
        <v>470</v>
      </c>
      <c r="J1" s="152" t="s">
        <v>629</v>
      </c>
      <c r="K1" s="152" t="s">
        <v>449</v>
      </c>
    </row>
    <row r="2" spans="1:11" x14ac:dyDescent="0.25">
      <c r="A2" s="2" t="s">
        <v>924</v>
      </c>
      <c r="B2" s="2" t="s">
        <v>1043</v>
      </c>
      <c r="C2" s="57" t="s">
        <v>899</v>
      </c>
      <c r="D2" s="171">
        <v>33886.379999999997</v>
      </c>
      <c r="E2" s="171">
        <v>14262.17</v>
      </c>
      <c r="F2" s="171">
        <v>19624.21</v>
      </c>
      <c r="G2" s="171">
        <v>16574.13</v>
      </c>
      <c r="H2" s="171">
        <v>33886.379999999997</v>
      </c>
      <c r="I2" s="171">
        <v>14262.17</v>
      </c>
      <c r="J2" s="171">
        <v>19624.21</v>
      </c>
      <c r="K2" s="171">
        <v>16574</v>
      </c>
    </row>
    <row r="3" spans="1:11" x14ac:dyDescent="0.25">
      <c r="A3" s="2" t="s">
        <v>802</v>
      </c>
      <c r="B3" s="2" t="s">
        <v>1017</v>
      </c>
      <c r="C3" s="57" t="s">
        <v>398</v>
      </c>
      <c r="D3" s="140">
        <v>7083.34</v>
      </c>
      <c r="E3" s="140">
        <v>7083.34</v>
      </c>
      <c r="F3" s="140">
        <v>0</v>
      </c>
      <c r="G3" s="140">
        <v>0</v>
      </c>
      <c r="H3" s="140">
        <v>7083.34</v>
      </c>
      <c r="I3" s="140">
        <v>7083.34</v>
      </c>
      <c r="J3" s="140">
        <v>0</v>
      </c>
      <c r="K3" s="140">
        <v>0</v>
      </c>
    </row>
    <row r="4" spans="1:11" x14ac:dyDescent="0.25">
      <c r="A4" s="2" t="s">
        <v>977</v>
      </c>
      <c r="B4" s="2" t="s">
        <v>580</v>
      </c>
      <c r="C4" s="57" t="s">
        <v>74</v>
      </c>
      <c r="D4" s="157">
        <v>0</v>
      </c>
      <c r="E4" s="157">
        <v>0</v>
      </c>
      <c r="F4" s="157">
        <v>0</v>
      </c>
      <c r="G4" s="171">
        <v>0</v>
      </c>
      <c r="H4" s="157">
        <v>0</v>
      </c>
      <c r="I4" s="157">
        <v>0</v>
      </c>
      <c r="J4" s="157">
        <v>0</v>
      </c>
      <c r="K4" s="171">
        <v>0</v>
      </c>
    </row>
    <row r="5" spans="1:11" x14ac:dyDescent="0.25">
      <c r="A5" s="2" t="s">
        <v>637</v>
      </c>
      <c r="B5" s="2" t="s">
        <v>709</v>
      </c>
      <c r="C5" s="57" t="s">
        <v>133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25">
      <c r="A6" s="2" t="s">
        <v>874</v>
      </c>
      <c r="B6" s="2" t="s">
        <v>668</v>
      </c>
      <c r="C6" s="57" t="s">
        <v>457</v>
      </c>
      <c r="D6" s="157">
        <v>0</v>
      </c>
      <c r="E6" s="157">
        <v>0</v>
      </c>
      <c r="F6" s="157">
        <v>0</v>
      </c>
      <c r="G6" s="171">
        <v>0</v>
      </c>
      <c r="H6" s="157">
        <v>0</v>
      </c>
      <c r="I6" s="157">
        <v>0</v>
      </c>
      <c r="J6" s="157">
        <v>0</v>
      </c>
      <c r="K6" s="171">
        <v>0</v>
      </c>
    </row>
    <row r="7" spans="1:11" x14ac:dyDescent="0.25">
      <c r="A7" s="2" t="s">
        <v>205</v>
      </c>
      <c r="B7" s="2" t="s">
        <v>652</v>
      </c>
      <c r="C7" s="57" t="s">
        <v>641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25">
      <c r="A8" s="2" t="s">
        <v>378</v>
      </c>
      <c r="B8" s="2" t="s">
        <v>720</v>
      </c>
      <c r="C8" s="57" t="s">
        <v>717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25">
      <c r="A9" s="2" t="s">
        <v>454</v>
      </c>
      <c r="B9" s="2" t="s">
        <v>485</v>
      </c>
      <c r="C9" s="57" t="s">
        <v>865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25">
      <c r="A10" s="2" t="s">
        <v>877</v>
      </c>
      <c r="B10" s="2" t="s">
        <v>421</v>
      </c>
      <c r="C10" s="57" t="s">
        <v>539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25">
      <c r="A11" s="2" t="s">
        <v>916</v>
      </c>
      <c r="B11" s="2" t="s">
        <v>504</v>
      </c>
      <c r="C11" s="57" t="s">
        <v>886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25">
      <c r="A12" s="2" t="s">
        <v>81</v>
      </c>
      <c r="B12" s="2" t="s">
        <v>867</v>
      </c>
      <c r="C12" s="57" t="s">
        <v>872</v>
      </c>
      <c r="D12" s="171">
        <v>7083.34</v>
      </c>
      <c r="E12" s="171">
        <v>7083.34</v>
      </c>
      <c r="F12" s="171">
        <v>0</v>
      </c>
      <c r="G12" s="171">
        <v>0</v>
      </c>
      <c r="H12" s="171">
        <v>7083.34</v>
      </c>
      <c r="I12" s="171">
        <v>7083.34</v>
      </c>
      <c r="J12" s="171">
        <v>0</v>
      </c>
      <c r="K12" s="171">
        <v>0</v>
      </c>
    </row>
    <row r="13" spans="1:11" x14ac:dyDescent="0.25">
      <c r="A13" s="2" t="s">
        <v>469</v>
      </c>
      <c r="B13" s="2" t="s">
        <v>24</v>
      </c>
      <c r="C13" s="57" t="s">
        <v>346</v>
      </c>
      <c r="D13" s="157">
        <v>0</v>
      </c>
      <c r="E13" s="157">
        <v>0</v>
      </c>
      <c r="F13" s="157">
        <v>0</v>
      </c>
      <c r="G13" s="171">
        <v>0</v>
      </c>
      <c r="H13" s="157">
        <v>0</v>
      </c>
      <c r="I13" s="157">
        <v>0</v>
      </c>
      <c r="J13" s="157">
        <v>0</v>
      </c>
      <c r="K13" s="171">
        <v>0</v>
      </c>
    </row>
    <row r="14" spans="1:11" x14ac:dyDescent="0.25">
      <c r="A14" s="2" t="s">
        <v>874</v>
      </c>
      <c r="B14" s="2" t="s">
        <v>475</v>
      </c>
      <c r="C14" s="57" t="s">
        <v>137</v>
      </c>
      <c r="D14" s="157">
        <v>0</v>
      </c>
      <c r="E14" s="157">
        <v>0</v>
      </c>
      <c r="F14" s="157">
        <v>0</v>
      </c>
      <c r="G14" s="171">
        <v>0</v>
      </c>
      <c r="H14" s="157">
        <v>0</v>
      </c>
      <c r="I14" s="157">
        <v>0</v>
      </c>
      <c r="J14" s="157">
        <v>0</v>
      </c>
      <c r="K14" s="171">
        <v>0</v>
      </c>
    </row>
    <row r="15" spans="1:11" x14ac:dyDescent="0.25">
      <c r="A15" s="2" t="s">
        <v>205</v>
      </c>
      <c r="B15" s="2" t="s">
        <v>690</v>
      </c>
      <c r="C15" s="57" t="s">
        <v>117</v>
      </c>
      <c r="D15" s="171">
        <v>7083.34</v>
      </c>
      <c r="E15" s="171">
        <v>7083.34</v>
      </c>
      <c r="F15" s="171">
        <v>0</v>
      </c>
      <c r="G15" s="171">
        <v>0</v>
      </c>
      <c r="H15" s="171">
        <v>7083.34</v>
      </c>
      <c r="I15" s="171">
        <v>7083.34</v>
      </c>
      <c r="J15" s="171">
        <v>0</v>
      </c>
      <c r="K15" s="171">
        <v>0</v>
      </c>
    </row>
    <row r="16" spans="1:11" x14ac:dyDescent="0.25">
      <c r="A16" s="2" t="s">
        <v>378</v>
      </c>
      <c r="B16" s="2" t="s">
        <v>1037</v>
      </c>
      <c r="C16" s="57" t="s">
        <v>510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25">
      <c r="A17" s="2" t="s">
        <v>454</v>
      </c>
      <c r="B17" s="2" t="s">
        <v>907</v>
      </c>
      <c r="C17" s="57" t="s">
        <v>543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25">
      <c r="A18" s="2" t="s">
        <v>877</v>
      </c>
      <c r="B18" s="2" t="s">
        <v>252</v>
      </c>
      <c r="C18" s="57" t="s">
        <v>426</v>
      </c>
      <c r="D18" s="157">
        <v>0</v>
      </c>
      <c r="E18" s="157">
        <v>0</v>
      </c>
      <c r="F18" s="157">
        <v>0</v>
      </c>
      <c r="G18" s="171">
        <v>0</v>
      </c>
      <c r="H18" s="157">
        <v>0</v>
      </c>
      <c r="I18" s="157">
        <v>0</v>
      </c>
      <c r="J18" s="157">
        <v>0</v>
      </c>
      <c r="K18" s="171">
        <v>0</v>
      </c>
    </row>
    <row r="19" spans="1:11" x14ac:dyDescent="0.25">
      <c r="A19" s="2" t="s">
        <v>916</v>
      </c>
      <c r="B19" s="2" t="s">
        <v>1108</v>
      </c>
      <c r="C19" s="57" t="s">
        <v>20</v>
      </c>
      <c r="D19" s="157">
        <v>0</v>
      </c>
      <c r="E19" s="157">
        <v>0</v>
      </c>
      <c r="F19" s="157">
        <v>0</v>
      </c>
      <c r="G19" s="171">
        <v>0</v>
      </c>
      <c r="H19" s="157">
        <v>0</v>
      </c>
      <c r="I19" s="157">
        <v>0</v>
      </c>
      <c r="J19" s="157">
        <v>0</v>
      </c>
      <c r="K19" s="171">
        <v>0</v>
      </c>
    </row>
    <row r="20" spans="1:11" x14ac:dyDescent="0.25">
      <c r="A20" s="2" t="s">
        <v>843</v>
      </c>
      <c r="B20" s="2" t="s">
        <v>225</v>
      </c>
      <c r="C20" s="57" t="s">
        <v>1010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25">
      <c r="A21" s="2" t="s">
        <v>34</v>
      </c>
      <c r="B21" s="2" t="s">
        <v>973</v>
      </c>
      <c r="C21" s="57" t="s">
        <v>278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25">
      <c r="A22" s="2" t="s">
        <v>1046</v>
      </c>
      <c r="B22" s="2" t="s">
        <v>287</v>
      </c>
      <c r="C22" s="57" t="s">
        <v>8</v>
      </c>
      <c r="D22" s="157">
        <v>0</v>
      </c>
      <c r="E22" s="157">
        <v>0</v>
      </c>
      <c r="F22" s="157">
        <v>0</v>
      </c>
      <c r="G22" s="171">
        <v>0</v>
      </c>
      <c r="H22" s="157">
        <v>0</v>
      </c>
      <c r="I22" s="157">
        <v>0</v>
      </c>
      <c r="J22" s="157">
        <v>0</v>
      </c>
      <c r="K22" s="171">
        <v>0</v>
      </c>
    </row>
    <row r="23" spans="1:11" x14ac:dyDescent="0.25">
      <c r="A23" s="2" t="s">
        <v>524</v>
      </c>
      <c r="B23" s="2" t="s">
        <v>882</v>
      </c>
      <c r="C23" s="57" t="s">
        <v>828</v>
      </c>
      <c r="D23" s="157">
        <v>0</v>
      </c>
      <c r="E23" s="157">
        <v>0</v>
      </c>
      <c r="F23" s="157">
        <v>0</v>
      </c>
      <c r="G23" s="171">
        <v>0</v>
      </c>
      <c r="H23" s="157">
        <v>0</v>
      </c>
      <c r="I23" s="157">
        <v>0</v>
      </c>
      <c r="J23" s="157">
        <v>0</v>
      </c>
      <c r="K23" s="171">
        <v>0</v>
      </c>
    </row>
    <row r="24" spans="1:11" x14ac:dyDescent="0.25">
      <c r="A24" s="2" t="s">
        <v>874</v>
      </c>
      <c r="B24" s="2" t="s">
        <v>310</v>
      </c>
      <c r="C24" s="57" t="s">
        <v>984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25">
      <c r="A25" s="2" t="s">
        <v>205</v>
      </c>
      <c r="B25" s="2" t="s">
        <v>41</v>
      </c>
      <c r="C25" s="57" t="s">
        <v>529</v>
      </c>
      <c r="D25" s="157">
        <v>0</v>
      </c>
      <c r="E25" s="157">
        <v>0</v>
      </c>
      <c r="F25" s="157">
        <v>0</v>
      </c>
      <c r="G25" s="171">
        <v>0</v>
      </c>
      <c r="H25" s="157">
        <v>0</v>
      </c>
      <c r="I25" s="157">
        <v>0</v>
      </c>
      <c r="J25" s="157">
        <v>0</v>
      </c>
      <c r="K25" s="171">
        <v>0</v>
      </c>
    </row>
    <row r="26" spans="1:11" x14ac:dyDescent="0.25">
      <c r="A26" s="2" t="s">
        <v>378</v>
      </c>
      <c r="B26" s="2" t="s">
        <v>118</v>
      </c>
      <c r="C26" s="57" t="s">
        <v>546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25">
      <c r="A27" s="2" t="s">
        <v>454</v>
      </c>
      <c r="B27" s="2" t="s">
        <v>760</v>
      </c>
      <c r="C27" s="57" t="s">
        <v>57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25">
      <c r="A28" s="2" t="s">
        <v>877</v>
      </c>
      <c r="B28" s="2" t="s">
        <v>779</v>
      </c>
      <c r="C28" s="57" t="s">
        <v>739</v>
      </c>
      <c r="D28" s="157">
        <v>0</v>
      </c>
      <c r="E28" s="157">
        <v>0</v>
      </c>
      <c r="F28" s="157">
        <v>0</v>
      </c>
      <c r="G28" s="171">
        <v>0</v>
      </c>
      <c r="H28" s="157">
        <v>0</v>
      </c>
      <c r="I28" s="157">
        <v>0</v>
      </c>
      <c r="J28" s="157">
        <v>0</v>
      </c>
      <c r="K28" s="171">
        <v>0</v>
      </c>
    </row>
    <row r="29" spans="1:11" x14ac:dyDescent="0.25">
      <c r="A29" s="2" t="s">
        <v>916</v>
      </c>
      <c r="B29" s="2" t="s">
        <v>651</v>
      </c>
      <c r="C29" s="57" t="s">
        <v>1057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25">
      <c r="A30" s="2" t="s">
        <v>843</v>
      </c>
      <c r="B30" s="2" t="s">
        <v>1090</v>
      </c>
      <c r="C30" s="57" t="s">
        <v>1099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25">
      <c r="A31" s="2" t="s">
        <v>34</v>
      </c>
      <c r="B31" s="2" t="s">
        <v>752</v>
      </c>
      <c r="C31" s="57" t="s">
        <v>283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25">
      <c r="A32" s="2" t="s">
        <v>664</v>
      </c>
      <c r="B32" s="2" t="s">
        <v>111</v>
      </c>
      <c r="C32" s="57" t="s">
        <v>983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25">
      <c r="A33" s="2" t="s">
        <v>793</v>
      </c>
      <c r="B33" s="2" t="s">
        <v>1055</v>
      </c>
      <c r="C33" s="57" t="s">
        <v>331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25">
      <c r="A34" s="2" t="s">
        <v>321</v>
      </c>
      <c r="B34" s="2" t="s">
        <v>314</v>
      </c>
      <c r="C34" s="57" t="s">
        <v>622</v>
      </c>
      <c r="D34" s="171">
        <v>26596.45</v>
      </c>
      <c r="E34" s="171">
        <v>7178.83</v>
      </c>
      <c r="F34" s="171">
        <v>19417.62</v>
      </c>
      <c r="G34" s="171">
        <v>16574.13</v>
      </c>
      <c r="H34" s="171">
        <v>26596.45</v>
      </c>
      <c r="I34" s="171">
        <v>7178.83</v>
      </c>
      <c r="J34" s="171">
        <v>19417.62</v>
      </c>
      <c r="K34" s="171">
        <v>16574</v>
      </c>
    </row>
    <row r="35" spans="1:11" x14ac:dyDescent="0.25">
      <c r="A35" s="2" t="s">
        <v>1002</v>
      </c>
      <c r="B35" s="2" t="s">
        <v>517</v>
      </c>
      <c r="C35" s="57" t="s">
        <v>493</v>
      </c>
      <c r="D35" s="157">
        <v>0</v>
      </c>
      <c r="E35" s="157">
        <v>0</v>
      </c>
      <c r="F35" s="157">
        <v>0</v>
      </c>
      <c r="G35" s="171">
        <v>0</v>
      </c>
      <c r="H35" s="157">
        <v>0</v>
      </c>
      <c r="I35" s="157">
        <v>0</v>
      </c>
      <c r="J35" s="157">
        <v>0</v>
      </c>
      <c r="K35" s="171">
        <v>0</v>
      </c>
    </row>
    <row r="36" spans="1:11" x14ac:dyDescent="0.25">
      <c r="A36" s="2" t="s">
        <v>250</v>
      </c>
      <c r="B36" s="2" t="s">
        <v>832</v>
      </c>
      <c r="C36" s="57" t="s">
        <v>461</v>
      </c>
      <c r="D36" s="157">
        <v>0</v>
      </c>
      <c r="E36" s="157">
        <v>0</v>
      </c>
      <c r="F36" s="157">
        <v>0</v>
      </c>
      <c r="G36" s="171">
        <v>0</v>
      </c>
      <c r="H36" s="157">
        <v>0</v>
      </c>
      <c r="I36" s="157">
        <v>0</v>
      </c>
      <c r="J36" s="157">
        <v>0</v>
      </c>
      <c r="K36" s="171">
        <v>0</v>
      </c>
    </row>
    <row r="37" spans="1:11" x14ac:dyDescent="0.25">
      <c r="A37" s="2" t="s">
        <v>874</v>
      </c>
      <c r="B37" s="2" t="s">
        <v>692</v>
      </c>
      <c r="C37" s="57" t="s">
        <v>471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25">
      <c r="A38" s="2" t="s">
        <v>205</v>
      </c>
      <c r="B38" s="2" t="s">
        <v>574</v>
      </c>
      <c r="C38" s="57" t="s">
        <v>588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25">
      <c r="A39" s="2" t="s">
        <v>378</v>
      </c>
      <c r="B39" s="2" t="s">
        <v>670</v>
      </c>
      <c r="C39" s="57" t="s">
        <v>179</v>
      </c>
      <c r="D39" s="157">
        <v>0</v>
      </c>
      <c r="E39" s="157">
        <v>0</v>
      </c>
      <c r="F39" s="157">
        <v>0</v>
      </c>
      <c r="G39" s="171">
        <v>0</v>
      </c>
      <c r="H39" s="157">
        <v>0</v>
      </c>
      <c r="I39" s="157">
        <v>0</v>
      </c>
      <c r="J39" s="157">
        <v>0</v>
      </c>
      <c r="K39" s="171">
        <v>0</v>
      </c>
    </row>
    <row r="40" spans="1:11" x14ac:dyDescent="0.25">
      <c r="A40" s="2" t="s">
        <v>454</v>
      </c>
      <c r="B40" s="2" t="s">
        <v>413</v>
      </c>
      <c r="C40" s="57" t="s">
        <v>14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25">
      <c r="A41" s="2" t="s">
        <v>877</v>
      </c>
      <c r="B41" s="2" t="s">
        <v>581</v>
      </c>
      <c r="C41" s="57" t="s">
        <v>776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25">
      <c r="A42" s="2" t="s">
        <v>352</v>
      </c>
      <c r="B42" s="2" t="s">
        <v>569</v>
      </c>
      <c r="C42" s="57" t="s">
        <v>208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25">
      <c r="A43" s="2" t="s">
        <v>324</v>
      </c>
      <c r="B43" s="2" t="s">
        <v>312</v>
      </c>
      <c r="C43" s="57" t="s">
        <v>551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25">
      <c r="A44" s="2" t="s">
        <v>707</v>
      </c>
      <c r="B44" s="2" t="s">
        <v>404</v>
      </c>
      <c r="C44" s="57" t="s">
        <v>1086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25">
      <c r="A45" s="2" t="s">
        <v>393</v>
      </c>
      <c r="B45" s="2" t="s">
        <v>982</v>
      </c>
      <c r="C45" s="57" t="s">
        <v>479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25">
      <c r="A46" s="2" t="s">
        <v>450</v>
      </c>
      <c r="B46" s="2" t="s">
        <v>167</v>
      </c>
      <c r="C46" s="57" t="s">
        <v>796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25">
      <c r="A47" s="2" t="s">
        <v>874</v>
      </c>
      <c r="B47" s="2" t="s">
        <v>726</v>
      </c>
      <c r="C47" s="57" t="s">
        <v>925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25">
      <c r="A48" s="2" t="s">
        <v>205</v>
      </c>
      <c r="B48" s="2" t="s">
        <v>963</v>
      </c>
      <c r="C48" s="57" t="s">
        <v>939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25">
      <c r="A49" s="2" t="s">
        <v>378</v>
      </c>
      <c r="B49" s="2" t="s">
        <v>542</v>
      </c>
      <c r="C49" s="57" t="s">
        <v>826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25">
      <c r="A50" s="2" t="s">
        <v>454</v>
      </c>
      <c r="B50" s="2" t="s">
        <v>148</v>
      </c>
      <c r="C50" s="57" t="s">
        <v>313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25">
      <c r="A51" s="2" t="s">
        <v>877</v>
      </c>
      <c r="B51" s="2" t="s">
        <v>341</v>
      </c>
      <c r="C51" s="57" t="s">
        <v>767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25">
      <c r="A52" s="2" t="s">
        <v>916</v>
      </c>
      <c r="B52" s="2" t="s">
        <v>964</v>
      </c>
      <c r="C52" s="57" t="s">
        <v>271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25">
      <c r="A53" s="2" t="s">
        <v>843</v>
      </c>
      <c r="B53" s="2" t="s">
        <v>29</v>
      </c>
      <c r="C53" s="57" t="s">
        <v>598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25">
      <c r="A54" s="2" t="s">
        <v>714</v>
      </c>
      <c r="B54" s="2" t="s">
        <v>236</v>
      </c>
      <c r="C54" s="57" t="s">
        <v>540</v>
      </c>
      <c r="D54" s="171">
        <v>26081.83</v>
      </c>
      <c r="E54" s="171">
        <v>7178.83</v>
      </c>
      <c r="F54" s="171">
        <v>18903</v>
      </c>
      <c r="G54" s="171">
        <v>15700.66</v>
      </c>
      <c r="H54" s="171">
        <v>26081.83</v>
      </c>
      <c r="I54" s="171">
        <v>7178.83</v>
      </c>
      <c r="J54" s="171">
        <v>18903</v>
      </c>
      <c r="K54" s="171">
        <v>15700</v>
      </c>
    </row>
    <row r="55" spans="1:11" x14ac:dyDescent="0.25">
      <c r="A55" s="2" t="s">
        <v>1097</v>
      </c>
      <c r="B55" s="2" t="s">
        <v>614</v>
      </c>
      <c r="C55" s="57" t="s">
        <v>332</v>
      </c>
      <c r="D55" s="171">
        <v>10301.469999999999</v>
      </c>
      <c r="E55" s="171">
        <v>7178.83</v>
      </c>
      <c r="F55" s="171">
        <v>3122.64</v>
      </c>
      <c r="G55" s="171">
        <v>4600.66</v>
      </c>
      <c r="H55" s="171">
        <v>10301.469999999999</v>
      </c>
      <c r="I55" s="171">
        <v>7178.83</v>
      </c>
      <c r="J55" s="171">
        <v>3122.64</v>
      </c>
      <c r="K55" s="171">
        <v>4600</v>
      </c>
    </row>
    <row r="56" spans="1:11" x14ac:dyDescent="0.25">
      <c r="A56" s="2" t="s">
        <v>707</v>
      </c>
      <c r="B56" s="2" t="s">
        <v>404</v>
      </c>
      <c r="C56" s="57" t="s">
        <v>937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25">
      <c r="A57" s="2" t="s">
        <v>393</v>
      </c>
      <c r="B57" s="2" t="s">
        <v>982</v>
      </c>
      <c r="C57" s="57" t="s">
        <v>308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25">
      <c r="A58" s="2" t="s">
        <v>450</v>
      </c>
      <c r="B58" s="2" t="s">
        <v>167</v>
      </c>
      <c r="C58" s="57" t="s">
        <v>1078</v>
      </c>
      <c r="D58" s="171">
        <v>10301.469999999999</v>
      </c>
      <c r="E58" s="171">
        <v>7178.83</v>
      </c>
      <c r="F58" s="171">
        <v>3122.64</v>
      </c>
      <c r="G58" s="171">
        <v>4600.66</v>
      </c>
      <c r="H58" s="171">
        <v>10301.469999999999</v>
      </c>
      <c r="I58" s="171">
        <v>7178.83</v>
      </c>
      <c r="J58" s="171">
        <v>3122.64</v>
      </c>
      <c r="K58" s="171">
        <v>4600</v>
      </c>
    </row>
    <row r="59" spans="1:11" x14ac:dyDescent="0.25">
      <c r="A59" s="2" t="s">
        <v>874</v>
      </c>
      <c r="B59" s="2" t="s">
        <v>726</v>
      </c>
      <c r="C59" s="57" t="s">
        <v>570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25">
      <c r="A60" s="2" t="s">
        <v>205</v>
      </c>
      <c r="B60" s="2" t="s">
        <v>963</v>
      </c>
      <c r="C60" s="57" t="s">
        <v>368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25">
      <c r="A61" s="2" t="s">
        <v>378</v>
      </c>
      <c r="B61" s="2" t="s">
        <v>542</v>
      </c>
      <c r="C61" s="57" t="s">
        <v>1008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25">
      <c r="A62" s="2" t="s">
        <v>454</v>
      </c>
      <c r="B62" s="2" t="s">
        <v>900</v>
      </c>
      <c r="C62" s="57" t="s">
        <v>894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25">
      <c r="A63" s="2" t="s">
        <v>877</v>
      </c>
      <c r="B63" s="2" t="s">
        <v>645</v>
      </c>
      <c r="C63" s="57" t="s">
        <v>192</v>
      </c>
      <c r="D63" s="171">
        <v>0</v>
      </c>
      <c r="E63" s="157">
        <v>0</v>
      </c>
      <c r="F63" s="171">
        <v>0</v>
      </c>
      <c r="G63" s="171">
        <v>0</v>
      </c>
      <c r="H63" s="171">
        <v>0</v>
      </c>
      <c r="I63" s="157">
        <v>0</v>
      </c>
      <c r="J63" s="171">
        <v>0</v>
      </c>
      <c r="K63" s="171">
        <v>0</v>
      </c>
    </row>
    <row r="64" spans="1:11" x14ac:dyDescent="0.25">
      <c r="A64" s="2" t="s">
        <v>916</v>
      </c>
      <c r="B64" s="2" t="s">
        <v>992</v>
      </c>
      <c r="C64" s="57" t="s">
        <v>681</v>
      </c>
      <c r="D64" s="171">
        <v>4680.3599999999997</v>
      </c>
      <c r="E64" s="157">
        <v>0</v>
      </c>
      <c r="F64" s="171">
        <v>4680.3599999999997</v>
      </c>
      <c r="G64" s="171">
        <v>0</v>
      </c>
      <c r="H64" s="171">
        <v>4680.3599999999997</v>
      </c>
      <c r="I64" s="157">
        <v>0</v>
      </c>
      <c r="J64" s="171">
        <v>4680.3599999999997</v>
      </c>
      <c r="K64" s="171">
        <v>0</v>
      </c>
    </row>
    <row r="65" spans="1:11" x14ac:dyDescent="0.25">
      <c r="A65" s="2" t="s">
        <v>843</v>
      </c>
      <c r="B65" s="2" t="s">
        <v>341</v>
      </c>
      <c r="C65" s="57" t="s">
        <v>1030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25">
      <c r="A66" s="2" t="s">
        <v>34</v>
      </c>
      <c r="B66" s="2" t="s">
        <v>528</v>
      </c>
      <c r="C66" s="57" t="s">
        <v>13</v>
      </c>
      <c r="D66" s="171">
        <v>11100</v>
      </c>
      <c r="E66" s="157">
        <v>0</v>
      </c>
      <c r="F66" s="171">
        <v>11100</v>
      </c>
      <c r="G66" s="171">
        <v>11100</v>
      </c>
      <c r="H66" s="171">
        <v>11100</v>
      </c>
      <c r="I66" s="157">
        <v>0</v>
      </c>
      <c r="J66" s="171">
        <v>11100</v>
      </c>
      <c r="K66" s="171">
        <v>11100</v>
      </c>
    </row>
    <row r="67" spans="1:11" x14ac:dyDescent="0.25">
      <c r="A67" s="2" t="s">
        <v>102</v>
      </c>
      <c r="B67" s="2" t="s">
        <v>917</v>
      </c>
      <c r="C67" s="57" t="s">
        <v>987</v>
      </c>
      <c r="D67" s="157">
        <v>0</v>
      </c>
      <c r="E67" s="171">
        <v>0</v>
      </c>
      <c r="F67" s="171">
        <v>0</v>
      </c>
      <c r="G67" s="171">
        <v>0</v>
      </c>
      <c r="H67" s="157">
        <v>0</v>
      </c>
      <c r="I67" s="171">
        <v>0</v>
      </c>
      <c r="J67" s="171">
        <v>0</v>
      </c>
      <c r="K67" s="171">
        <v>0</v>
      </c>
    </row>
    <row r="68" spans="1:11" x14ac:dyDescent="0.25">
      <c r="A68" s="2" t="s">
        <v>815</v>
      </c>
      <c r="B68" s="2" t="s">
        <v>25</v>
      </c>
      <c r="C68" s="57" t="s">
        <v>989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25">
      <c r="A69" s="2" t="s">
        <v>874</v>
      </c>
      <c r="B69" s="2" t="s">
        <v>807</v>
      </c>
      <c r="C69" s="57" t="s">
        <v>439</v>
      </c>
      <c r="D69" s="157">
        <v>0</v>
      </c>
      <c r="E69" s="171">
        <v>0</v>
      </c>
      <c r="F69" s="171">
        <v>0</v>
      </c>
      <c r="G69" s="171">
        <v>0</v>
      </c>
      <c r="H69" s="157">
        <v>0</v>
      </c>
      <c r="I69" s="171">
        <v>0</v>
      </c>
      <c r="J69" s="171">
        <v>0</v>
      </c>
      <c r="K69" s="171">
        <v>0</v>
      </c>
    </row>
    <row r="70" spans="1:11" x14ac:dyDescent="0.25">
      <c r="A70" s="2" t="s">
        <v>205</v>
      </c>
      <c r="B70" s="2" t="s">
        <v>930</v>
      </c>
      <c r="C70" s="57" t="s">
        <v>761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25">
      <c r="A71" s="2" t="s">
        <v>378</v>
      </c>
      <c r="B71" s="2" t="s">
        <v>228</v>
      </c>
      <c r="C71" s="57" t="s">
        <v>327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25">
      <c r="A72" s="2" t="s">
        <v>11</v>
      </c>
      <c r="B72" s="2" t="s">
        <v>202</v>
      </c>
      <c r="C72" s="57" t="s">
        <v>1071</v>
      </c>
      <c r="D72" s="171">
        <v>514.62</v>
      </c>
      <c r="E72" s="157">
        <v>0</v>
      </c>
      <c r="F72" s="171">
        <v>514.62</v>
      </c>
      <c r="G72" s="171">
        <v>873.47</v>
      </c>
      <c r="H72" s="171">
        <v>514.62</v>
      </c>
      <c r="I72" s="157">
        <v>0</v>
      </c>
      <c r="J72" s="171">
        <v>514.62</v>
      </c>
      <c r="K72" s="171">
        <v>874</v>
      </c>
    </row>
    <row r="73" spans="1:11" x14ac:dyDescent="0.25">
      <c r="A73" s="2" t="s">
        <v>873</v>
      </c>
      <c r="B73" s="2" t="s">
        <v>769</v>
      </c>
      <c r="C73" s="57" t="s">
        <v>801</v>
      </c>
      <c r="D73" s="171">
        <v>336.69</v>
      </c>
      <c r="E73" s="157">
        <v>0</v>
      </c>
      <c r="F73" s="171">
        <v>336.69</v>
      </c>
      <c r="G73" s="171">
        <v>400.89</v>
      </c>
      <c r="H73" s="171">
        <v>336.69</v>
      </c>
      <c r="I73" s="157">
        <v>0</v>
      </c>
      <c r="J73" s="171">
        <v>336.69</v>
      </c>
      <c r="K73" s="171">
        <v>401</v>
      </c>
    </row>
    <row r="74" spans="1:11" x14ac:dyDescent="0.25">
      <c r="A74" s="2" t="s">
        <v>874</v>
      </c>
      <c r="B74" s="2" t="s">
        <v>317</v>
      </c>
      <c r="C74" s="57" t="s">
        <v>573</v>
      </c>
      <c r="D74" s="171">
        <v>177.93</v>
      </c>
      <c r="E74" s="157">
        <v>0</v>
      </c>
      <c r="F74" s="171">
        <v>177.93</v>
      </c>
      <c r="G74" s="171">
        <v>472.58</v>
      </c>
      <c r="H74" s="171">
        <v>177.93</v>
      </c>
      <c r="I74" s="157">
        <v>0</v>
      </c>
      <c r="J74" s="171">
        <v>177.93</v>
      </c>
      <c r="K74" s="171">
        <v>473</v>
      </c>
    </row>
    <row r="75" spans="1:11" x14ac:dyDescent="0.25">
      <c r="A75" s="2" t="s">
        <v>306</v>
      </c>
      <c r="B75" s="2" t="s">
        <v>545</v>
      </c>
      <c r="C75" s="57" t="s">
        <v>226</v>
      </c>
      <c r="D75" s="171">
        <v>206.59</v>
      </c>
      <c r="E75" s="157">
        <v>0</v>
      </c>
      <c r="F75" s="171">
        <v>206.59</v>
      </c>
      <c r="G75" s="171">
        <v>0</v>
      </c>
      <c r="H75" s="171">
        <v>206.59</v>
      </c>
      <c r="I75" s="157">
        <v>0</v>
      </c>
      <c r="J75" s="171">
        <v>206.59</v>
      </c>
      <c r="K75" s="171">
        <v>0</v>
      </c>
    </row>
    <row r="76" spans="1:11" x14ac:dyDescent="0.25">
      <c r="A76" s="2" t="s">
        <v>725</v>
      </c>
      <c r="B76" s="2" t="s">
        <v>231</v>
      </c>
      <c r="C76" s="57" t="s">
        <v>855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25">
      <c r="A77" s="2" t="s">
        <v>874</v>
      </c>
      <c r="B77" s="2" t="s">
        <v>675</v>
      </c>
      <c r="C77" s="57" t="s">
        <v>609</v>
      </c>
      <c r="D77" s="171">
        <v>206.59</v>
      </c>
      <c r="E77" s="157">
        <v>0</v>
      </c>
      <c r="F77" s="171">
        <v>206.59</v>
      </c>
      <c r="G77" s="171">
        <v>0</v>
      </c>
      <c r="H77" s="171">
        <v>206.59</v>
      </c>
      <c r="I77" s="157">
        <v>0</v>
      </c>
      <c r="J77" s="171">
        <v>206.59</v>
      </c>
      <c r="K77" s="171">
        <v>0</v>
      </c>
    </row>
    <row r="78" spans="1:11" x14ac:dyDescent="0.25">
      <c r="A78" s="2" t="s">
        <v>205</v>
      </c>
      <c r="B78" s="2" t="s">
        <v>1094</v>
      </c>
      <c r="C78" s="57" t="s">
        <v>694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25">
      <c r="A79" s="2" t="s">
        <v>378</v>
      </c>
      <c r="B79" s="2" t="s">
        <v>301</v>
      </c>
      <c r="C79" s="57" t="s">
        <v>854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628</v>
      </c>
      <c r="B1" s="11" t="s">
        <v>220</v>
      </c>
      <c r="C1" s="51" t="s">
        <v>763</v>
      </c>
      <c r="D1" s="152" t="s">
        <v>1025</v>
      </c>
      <c r="E1" s="152" t="s">
        <v>382</v>
      </c>
      <c r="F1" s="152" t="s">
        <v>303</v>
      </c>
      <c r="G1" s="152" t="s">
        <v>449</v>
      </c>
    </row>
    <row r="2" spans="1:7" x14ac:dyDescent="0.25">
      <c r="A2" s="2" t="s">
        <v>924</v>
      </c>
      <c r="B2" s="2" t="s">
        <v>627</v>
      </c>
      <c r="C2" s="57" t="s">
        <v>389</v>
      </c>
      <c r="D2" s="171">
        <v>19624.21</v>
      </c>
      <c r="E2" s="171">
        <v>16574.13</v>
      </c>
      <c r="F2" s="171">
        <v>19624.21</v>
      </c>
      <c r="G2" s="171">
        <v>16574</v>
      </c>
    </row>
    <row r="3" spans="1:7" x14ac:dyDescent="0.25">
      <c r="A3" s="2" t="s">
        <v>802</v>
      </c>
      <c r="B3" s="2" t="s">
        <v>1040</v>
      </c>
      <c r="C3" s="57" t="s">
        <v>151</v>
      </c>
      <c r="D3" s="140">
        <v>-44181.94</v>
      </c>
      <c r="E3" s="140">
        <v>-44886.75</v>
      </c>
      <c r="F3" s="140">
        <v>-44181.94</v>
      </c>
      <c r="G3" s="140">
        <v>-44886</v>
      </c>
    </row>
    <row r="4" spans="1:7" x14ac:dyDescent="0.25">
      <c r="A4" s="2" t="s">
        <v>977</v>
      </c>
      <c r="B4" s="2" t="s">
        <v>33</v>
      </c>
      <c r="C4" s="57" t="s">
        <v>687</v>
      </c>
      <c r="D4" s="171">
        <v>6638.78</v>
      </c>
      <c r="E4" s="171">
        <v>6638.78</v>
      </c>
      <c r="F4" s="171">
        <v>6638.78</v>
      </c>
      <c r="G4" s="171">
        <v>6639</v>
      </c>
    </row>
    <row r="5" spans="1:7" x14ac:dyDescent="0.25">
      <c r="A5" s="2" t="s">
        <v>391</v>
      </c>
      <c r="B5" s="2" t="s">
        <v>291</v>
      </c>
      <c r="C5" s="57" t="s">
        <v>1024</v>
      </c>
      <c r="D5" s="171">
        <v>6638.78</v>
      </c>
      <c r="E5" s="171">
        <v>6638.78</v>
      </c>
      <c r="F5" s="171">
        <v>6638.78</v>
      </c>
      <c r="G5" s="171">
        <v>6639</v>
      </c>
    </row>
    <row r="6" spans="1:7" x14ac:dyDescent="0.25">
      <c r="A6" s="2" t="s">
        <v>874</v>
      </c>
      <c r="B6" s="2" t="s">
        <v>756</v>
      </c>
      <c r="C6" s="57" t="s">
        <v>124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205</v>
      </c>
      <c r="B7" s="2" t="s">
        <v>768</v>
      </c>
      <c r="C7" s="57" t="s">
        <v>234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81</v>
      </c>
      <c r="B8" s="2" t="s">
        <v>786</v>
      </c>
      <c r="C8" s="57" t="s">
        <v>608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910</v>
      </c>
      <c r="B9" s="2" t="s">
        <v>646</v>
      </c>
      <c r="C9" s="57" t="s">
        <v>700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727</v>
      </c>
      <c r="B10" s="2" t="s">
        <v>135</v>
      </c>
      <c r="C10" s="57" t="s">
        <v>688</v>
      </c>
      <c r="D10" s="171">
        <v>663</v>
      </c>
      <c r="E10" s="171">
        <v>663</v>
      </c>
      <c r="F10" s="171">
        <v>663</v>
      </c>
      <c r="G10" s="171">
        <v>663</v>
      </c>
    </row>
    <row r="11" spans="1:7" x14ac:dyDescent="0.25">
      <c r="A11" s="2" t="s">
        <v>211</v>
      </c>
      <c r="B11" s="2" t="s">
        <v>358</v>
      </c>
      <c r="C11" s="57" t="s">
        <v>386</v>
      </c>
      <c r="D11" s="171">
        <v>663</v>
      </c>
      <c r="E11" s="171">
        <v>663</v>
      </c>
      <c r="F11" s="171">
        <v>663</v>
      </c>
      <c r="G11" s="171">
        <v>663</v>
      </c>
    </row>
    <row r="12" spans="1:7" x14ac:dyDescent="0.25">
      <c r="A12" s="2" t="s">
        <v>874</v>
      </c>
      <c r="B12" s="2" t="s">
        <v>630</v>
      </c>
      <c r="C12" s="57" t="s">
        <v>23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766</v>
      </c>
      <c r="B13" s="2" t="s">
        <v>405</v>
      </c>
      <c r="C13" s="57" t="s">
        <v>1011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204</v>
      </c>
      <c r="B14" s="2" t="s">
        <v>169</v>
      </c>
      <c r="C14" s="57" t="s">
        <v>822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187</v>
      </c>
      <c r="B15" s="2" t="s">
        <v>771</v>
      </c>
      <c r="C15" s="57" t="s">
        <v>881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1041</v>
      </c>
      <c r="B16" s="2" t="s">
        <v>654</v>
      </c>
      <c r="C16" s="57" t="s">
        <v>980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734</v>
      </c>
      <c r="B17" s="2" t="s">
        <v>534</v>
      </c>
      <c r="C17" s="57" t="s">
        <v>311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874</v>
      </c>
      <c r="B18" s="2" t="s">
        <v>710</v>
      </c>
      <c r="C18" s="57" t="s">
        <v>467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205</v>
      </c>
      <c r="B19" s="2" t="s">
        <v>35</v>
      </c>
      <c r="C19" s="57" t="s">
        <v>969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844</v>
      </c>
      <c r="B20" s="2" t="s">
        <v>1051</v>
      </c>
      <c r="C20" s="57" t="s">
        <v>838</v>
      </c>
      <c r="D20" s="171">
        <v>-52188.53</v>
      </c>
      <c r="E20" s="171">
        <v>-23483.55</v>
      </c>
      <c r="F20" s="171">
        <v>-52188.53</v>
      </c>
      <c r="G20" s="171">
        <v>-23483</v>
      </c>
    </row>
    <row r="21" spans="1:7" x14ac:dyDescent="0.25">
      <c r="A21" s="2" t="s">
        <v>966</v>
      </c>
      <c r="B21" s="2" t="s">
        <v>1105</v>
      </c>
      <c r="C21" s="57" t="s">
        <v>639</v>
      </c>
      <c r="D21" s="171">
        <v>15979.5</v>
      </c>
      <c r="E21" s="171">
        <v>15979.5</v>
      </c>
      <c r="F21" s="171">
        <v>15979.5</v>
      </c>
      <c r="G21" s="171">
        <v>15980</v>
      </c>
    </row>
    <row r="22" spans="1:7" x14ac:dyDescent="0.25">
      <c r="A22" s="2" t="s">
        <v>874</v>
      </c>
      <c r="B22" s="2" t="s">
        <v>39</v>
      </c>
      <c r="C22" s="57" t="s">
        <v>577</v>
      </c>
      <c r="D22" s="171">
        <v>-68168.03</v>
      </c>
      <c r="E22" s="171">
        <v>-39463.050000000003</v>
      </c>
      <c r="F22" s="171">
        <v>-68168.03</v>
      </c>
      <c r="G22" s="171">
        <v>-39463</v>
      </c>
    </row>
    <row r="23" spans="1:7" x14ac:dyDescent="0.25">
      <c r="A23" s="2" t="s">
        <v>279</v>
      </c>
      <c r="B23" s="2" t="s">
        <v>649</v>
      </c>
      <c r="C23" s="57" t="s">
        <v>339</v>
      </c>
      <c r="D23" s="171">
        <v>704.81</v>
      </c>
      <c r="E23" s="171">
        <v>-28704.98</v>
      </c>
      <c r="F23" s="171">
        <v>704.81</v>
      </c>
      <c r="G23" s="171">
        <v>-28705</v>
      </c>
    </row>
    <row r="24" spans="1:7" x14ac:dyDescent="0.25">
      <c r="A24" s="2" t="s">
        <v>321</v>
      </c>
      <c r="B24" s="2" t="s">
        <v>353</v>
      </c>
      <c r="C24" s="57" t="s">
        <v>265</v>
      </c>
      <c r="D24" s="171">
        <v>63806.15</v>
      </c>
      <c r="E24" s="171">
        <v>61460.88</v>
      </c>
      <c r="F24" s="171">
        <v>63806.15</v>
      </c>
      <c r="G24" s="171">
        <v>61460</v>
      </c>
    </row>
    <row r="25" spans="1:7" x14ac:dyDescent="0.25">
      <c r="A25" s="2" t="s">
        <v>328</v>
      </c>
      <c r="B25" s="2" t="s">
        <v>377</v>
      </c>
      <c r="C25" s="57" t="s">
        <v>994</v>
      </c>
      <c r="D25" s="171">
        <v>40045.480000000003</v>
      </c>
      <c r="E25" s="171">
        <v>38357.26</v>
      </c>
      <c r="F25" s="171">
        <v>40045.480000000003</v>
      </c>
      <c r="G25" s="171">
        <v>38357</v>
      </c>
    </row>
    <row r="26" spans="1:7" x14ac:dyDescent="0.25">
      <c r="A26" s="2" t="s">
        <v>250</v>
      </c>
      <c r="B26" s="2" t="s">
        <v>21</v>
      </c>
      <c r="C26" s="57" t="s">
        <v>87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707</v>
      </c>
      <c r="B27" s="2" t="s">
        <v>1027</v>
      </c>
      <c r="C27" s="57" t="s">
        <v>1012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393</v>
      </c>
      <c r="B28" s="2" t="s">
        <v>526</v>
      </c>
      <c r="C28" s="57" t="s">
        <v>892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450</v>
      </c>
      <c r="B29" s="2" t="s">
        <v>434</v>
      </c>
      <c r="C29" s="57" t="s">
        <v>139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874</v>
      </c>
      <c r="B30" s="2" t="s">
        <v>726</v>
      </c>
      <c r="C30" s="57" t="s">
        <v>741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205</v>
      </c>
      <c r="B31" s="2" t="s">
        <v>161</v>
      </c>
      <c r="C31" s="57" t="s">
        <v>941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378</v>
      </c>
      <c r="B32" s="2" t="s">
        <v>168</v>
      </c>
      <c r="C32" s="57" t="s">
        <v>993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454</v>
      </c>
      <c r="B33" s="2" t="s">
        <v>777</v>
      </c>
      <c r="C33" s="57" t="s">
        <v>856</v>
      </c>
      <c r="D33" s="171">
        <v>39404.99</v>
      </c>
      <c r="E33" s="171">
        <v>37925.480000000003</v>
      </c>
      <c r="F33" s="171">
        <v>39404.99</v>
      </c>
      <c r="G33" s="171">
        <v>37925</v>
      </c>
    </row>
    <row r="34" spans="1:7" x14ac:dyDescent="0.25">
      <c r="A34" s="2" t="s">
        <v>877</v>
      </c>
      <c r="B34" s="2" t="s">
        <v>957</v>
      </c>
      <c r="C34" s="57" t="s">
        <v>780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916</v>
      </c>
      <c r="B35" s="2" t="s">
        <v>893</v>
      </c>
      <c r="C35" s="57" t="s">
        <v>677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843</v>
      </c>
      <c r="B36" s="2" t="s">
        <v>876</v>
      </c>
      <c r="C36" s="57" t="s">
        <v>711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34</v>
      </c>
      <c r="B37" s="2" t="s">
        <v>1052</v>
      </c>
      <c r="C37" s="57" t="s">
        <v>606</v>
      </c>
      <c r="D37" s="171">
        <v>640.49</v>
      </c>
      <c r="E37" s="171">
        <v>431.78</v>
      </c>
      <c r="F37" s="171">
        <v>640.49</v>
      </c>
      <c r="G37" s="171">
        <v>432</v>
      </c>
    </row>
    <row r="38" spans="1:7" x14ac:dyDescent="0.25">
      <c r="A38" s="2" t="s">
        <v>664</v>
      </c>
      <c r="B38" s="2" t="s">
        <v>1109</v>
      </c>
      <c r="C38" s="57" t="s">
        <v>753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793</v>
      </c>
      <c r="B39" s="2" t="s">
        <v>552</v>
      </c>
      <c r="C39" s="57" t="s">
        <v>841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297</v>
      </c>
      <c r="B40" s="2" t="s">
        <v>163</v>
      </c>
      <c r="C40" s="57" t="s">
        <v>696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352</v>
      </c>
      <c r="B41" s="2" t="s">
        <v>32</v>
      </c>
      <c r="C41" s="57" t="s">
        <v>908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324</v>
      </c>
      <c r="B42" s="2" t="s">
        <v>488</v>
      </c>
      <c r="C42" s="57" t="s">
        <v>1044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874</v>
      </c>
      <c r="B43" s="2" t="s">
        <v>360</v>
      </c>
      <c r="C43" s="57" t="s">
        <v>566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714</v>
      </c>
      <c r="B44" s="2" t="s">
        <v>746</v>
      </c>
      <c r="C44" s="57" t="s">
        <v>440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102</v>
      </c>
      <c r="B45" s="2" t="s">
        <v>839</v>
      </c>
      <c r="C45" s="57" t="s">
        <v>1006</v>
      </c>
      <c r="D45" s="171">
        <v>23760.67</v>
      </c>
      <c r="E45" s="171">
        <v>23103.62</v>
      </c>
      <c r="F45" s="171">
        <v>23760.67</v>
      </c>
      <c r="G45" s="171">
        <v>23103</v>
      </c>
    </row>
    <row r="46" spans="1:7" x14ac:dyDescent="0.25">
      <c r="A46" s="2" t="s">
        <v>145</v>
      </c>
      <c r="B46" s="2" t="s">
        <v>913</v>
      </c>
      <c r="C46" s="57" t="s">
        <v>114</v>
      </c>
      <c r="D46" s="171">
        <v>4692.91</v>
      </c>
      <c r="E46" s="171">
        <v>4578.96</v>
      </c>
      <c r="F46" s="171">
        <v>4692.91</v>
      </c>
      <c r="G46" s="171">
        <v>4578</v>
      </c>
    </row>
    <row r="47" spans="1:7" x14ac:dyDescent="0.25">
      <c r="A47" s="2" t="s">
        <v>707</v>
      </c>
      <c r="B47" s="2" t="s">
        <v>1087</v>
      </c>
      <c r="C47" s="57" t="s">
        <v>887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393</v>
      </c>
      <c r="B48" s="2" t="s">
        <v>502</v>
      </c>
      <c r="C48" s="57" t="s">
        <v>2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450</v>
      </c>
      <c r="B49" s="2" t="s">
        <v>173</v>
      </c>
      <c r="C49" s="57" t="s">
        <v>823</v>
      </c>
      <c r="D49" s="171">
        <v>4692.91</v>
      </c>
      <c r="E49" s="171">
        <v>4578.96</v>
      </c>
      <c r="F49" s="171">
        <v>4692.91</v>
      </c>
      <c r="G49" s="171">
        <v>4578</v>
      </c>
    </row>
    <row r="50" spans="1:7" x14ac:dyDescent="0.25">
      <c r="A50" s="2" t="s">
        <v>874</v>
      </c>
      <c r="B50" s="2" t="s">
        <v>726</v>
      </c>
      <c r="C50" s="57" t="s">
        <v>889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205</v>
      </c>
      <c r="B51" s="2" t="s">
        <v>792</v>
      </c>
      <c r="C51" s="57" t="s">
        <v>104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378</v>
      </c>
      <c r="B52" s="2" t="s">
        <v>343</v>
      </c>
      <c r="C52" s="57" t="s">
        <v>955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454</v>
      </c>
      <c r="B53" s="2" t="s">
        <v>904</v>
      </c>
      <c r="C53" s="57" t="s">
        <v>0</v>
      </c>
      <c r="D53" s="171">
        <v>9674.0499999999993</v>
      </c>
      <c r="E53" s="171">
        <v>9674.0499999999993</v>
      </c>
      <c r="F53" s="171">
        <v>9674.0499999999993</v>
      </c>
      <c r="G53" s="171">
        <v>9674</v>
      </c>
    </row>
    <row r="54" spans="1:7" x14ac:dyDescent="0.25">
      <c r="A54" s="2" t="s">
        <v>877</v>
      </c>
      <c r="B54" s="2" t="s">
        <v>967</v>
      </c>
      <c r="C54" s="57" t="s">
        <v>463</v>
      </c>
      <c r="D54" s="171">
        <v>1965.37</v>
      </c>
      <c r="E54" s="171">
        <v>5995.02</v>
      </c>
      <c r="F54" s="171">
        <v>1965.37</v>
      </c>
      <c r="G54" s="171">
        <v>5995</v>
      </c>
    </row>
    <row r="55" spans="1:7" x14ac:dyDescent="0.25">
      <c r="A55" s="2" t="s">
        <v>916</v>
      </c>
      <c r="B55" s="2" t="s">
        <v>445</v>
      </c>
      <c r="C55" s="57" t="s">
        <v>444</v>
      </c>
      <c r="D55" s="171">
        <v>6146.41</v>
      </c>
      <c r="E55" s="171">
        <v>1685.69</v>
      </c>
      <c r="F55" s="171">
        <v>6146.41</v>
      </c>
      <c r="G55" s="171">
        <v>1686</v>
      </c>
    </row>
    <row r="56" spans="1:7" x14ac:dyDescent="0.25">
      <c r="A56" s="2" t="s">
        <v>843</v>
      </c>
      <c r="B56" s="2" t="s">
        <v>197</v>
      </c>
      <c r="C56" s="57" t="s">
        <v>958</v>
      </c>
      <c r="D56" s="171">
        <v>1281.93</v>
      </c>
      <c r="E56" s="171">
        <v>1169.9000000000001</v>
      </c>
      <c r="F56" s="171">
        <v>1281.93</v>
      </c>
      <c r="G56" s="171">
        <v>1170</v>
      </c>
    </row>
    <row r="57" spans="1:7" x14ac:dyDescent="0.25">
      <c r="A57" s="2" t="s">
        <v>34</v>
      </c>
      <c r="B57" s="2" t="s">
        <v>605</v>
      </c>
      <c r="C57" s="57" t="s">
        <v>105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664</v>
      </c>
      <c r="B58" s="2" t="s">
        <v>744</v>
      </c>
      <c r="C58" s="57" t="s">
        <v>623</v>
      </c>
      <c r="D58" s="171">
        <v>0</v>
      </c>
      <c r="E58" s="171">
        <v>0</v>
      </c>
      <c r="F58" s="171">
        <v>0</v>
      </c>
      <c r="G58" s="171">
        <v>0</v>
      </c>
    </row>
    <row r="59" spans="1:7" x14ac:dyDescent="0.25">
      <c r="A59" s="2" t="s">
        <v>11</v>
      </c>
      <c r="B59" s="2" t="s">
        <v>559</v>
      </c>
      <c r="C59" s="57" t="s">
        <v>1091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873</v>
      </c>
      <c r="B60" s="2" t="s">
        <v>949</v>
      </c>
      <c r="C60" s="57" t="s">
        <v>263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874</v>
      </c>
      <c r="B61" s="2" t="s">
        <v>61</v>
      </c>
      <c r="C61" s="57" t="s">
        <v>535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1068</v>
      </c>
      <c r="B62" s="2" t="s">
        <v>361</v>
      </c>
      <c r="C62" s="57" t="s">
        <v>718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995</v>
      </c>
      <c r="B63" s="2" t="s">
        <v>530</v>
      </c>
      <c r="C63" s="57" t="s">
        <v>579</v>
      </c>
      <c r="D63" s="171">
        <v>0</v>
      </c>
      <c r="E63" s="171">
        <v>0</v>
      </c>
      <c r="F63" s="171">
        <v>0</v>
      </c>
      <c r="G63" s="171">
        <v>0</v>
      </c>
    </row>
    <row r="64" spans="1:7" x14ac:dyDescent="0.25">
      <c r="A64" s="2" t="s">
        <v>306</v>
      </c>
      <c r="B64" s="2" t="s">
        <v>432</v>
      </c>
      <c r="C64" s="57" t="s">
        <v>120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62</v>
      </c>
      <c r="B65" s="2" t="s">
        <v>212</v>
      </c>
      <c r="C65" s="57" t="s">
        <v>988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874</v>
      </c>
      <c r="B66" s="2" t="s">
        <v>290</v>
      </c>
      <c r="C66" s="57" t="s">
        <v>483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205</v>
      </c>
      <c r="B67" s="2" t="s">
        <v>50</v>
      </c>
      <c r="C67" s="57" t="s">
        <v>277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378</v>
      </c>
      <c r="B68" s="2" t="s">
        <v>938</v>
      </c>
      <c r="C68" s="57" t="s">
        <v>126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2" customWidth="1"/>
    <col min="2" max="2" width="24.85546875" style="2" customWidth="1"/>
  </cols>
  <sheetData>
    <row r="1" spans="1:2" x14ac:dyDescent="0.25">
      <c r="A1" s="187" t="s">
        <v>521</v>
      </c>
      <c r="B1" s="187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238</v>
      </c>
    </row>
    <row r="2" spans="1:2" ht="21" customHeight="1" thickTop="1" thickBot="1" x14ac:dyDescent="0.3">
      <c r="A2" s="191" t="s">
        <v>500</v>
      </c>
      <c r="B2" s="32" t="s">
        <v>848</v>
      </c>
    </row>
    <row r="3" spans="1:2" ht="30" customHeight="1" thickTop="1" thickBot="1" x14ac:dyDescent="0.3">
      <c r="A3" s="190" t="s">
        <v>781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531</v>
      </c>
    </row>
    <row r="2" spans="1:33" ht="17.25" thickBot="1" x14ac:dyDescent="0.35">
      <c r="A2" s="239" t="s">
        <v>222</v>
      </c>
    </row>
    <row r="3" spans="1:33" ht="16.5" customHeight="1" thickTop="1" thickBot="1" x14ac:dyDescent="0.3">
      <c r="A3" s="240" t="s">
        <v>833</v>
      </c>
      <c r="B3" s="245" t="s">
        <v>122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">
      <c r="A4" s="241"/>
      <c r="B4" s="191" t="s">
        <v>1038</v>
      </c>
      <c r="C4" s="32" t="s">
        <v>896</v>
      </c>
      <c r="D4" s="191" t="s">
        <v>54</v>
      </c>
      <c r="E4" s="32" t="s">
        <v>285</v>
      </c>
      <c r="F4" s="191" t="s">
        <v>782</v>
      </c>
      <c r="G4" s="191" t="s">
        <v>164</v>
      </c>
      <c r="H4" s="32" t="s">
        <v>406</v>
      </c>
      <c r="I4" s="191" t="s">
        <v>523</v>
      </c>
      <c r="J4" s="191" t="s">
        <v>864</v>
      </c>
    </row>
    <row r="5" spans="1:33" ht="15" customHeight="1" thickTop="1" thickBot="1" x14ac:dyDescent="0.3">
      <c r="A5" s="15" t="s">
        <v>1075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24" thickTop="1" thickBot="1" x14ac:dyDescent="0.3">
      <c r="A6" s="18" t="s">
        <v>922</v>
      </c>
      <c r="B6" s="135">
        <f>SUMIF(HK!A:A,"061*",HK!C:C)-SUMIF(HK!A:A,"061*",HK!D:D)</f>
        <v>0</v>
      </c>
      <c r="C6" s="135">
        <f>SUMIF(HK!A:A,"062*",HK!C:C)-SUMIF(HK!A:A,"062*",HK!D:D)</f>
        <v>0</v>
      </c>
      <c r="D6" s="135">
        <f>SUMIF(HK!A:A,"063*",HK!C:C)-SUMIF(HK!A:A,"063*",HK!D:D)</f>
        <v>0</v>
      </c>
      <c r="E6" s="135">
        <f>SUMIF(HK!A:A,"066*",HK!C:C)-SUMIF(HK!A:A,"066*",HK!D:D)</f>
        <v>0</v>
      </c>
      <c r="F6" s="135">
        <f>SUMIF(HK!A:A,"067*",HK!C:C)-SUMIF(HK!A:A,"067*",HK!D:D)</f>
        <v>0</v>
      </c>
      <c r="G6" s="231"/>
      <c r="H6" s="135">
        <f>SUMIF(HK!A:A,"043*",HK!C:C)-SUMIF(HK!A:A,"043*",HK!D:D)</f>
        <v>0</v>
      </c>
      <c r="I6" s="135">
        <f>SUMIF(HK!A:A,"053*",HK!C:C)-SUMIF(HK!A:A,"053*",HK!D:D)</f>
        <v>0</v>
      </c>
      <c r="J6" s="124">
        <f>SUM(B6:I6)</f>
        <v>0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">
      <c r="A7" s="169" t="s">
        <v>1049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">
      <c r="A8" s="169" t="s">
        <v>15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">
      <c r="A9" s="169" t="s">
        <v>441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.75" thickBot="1" x14ac:dyDescent="0.3">
      <c r="A10" s="125" t="s">
        <v>88</v>
      </c>
      <c r="B10" s="135">
        <f>SUMIF(HK!A:A,"061*",HK!K:K)-SUMIF(HK!A:A,"061*",HK!L:L)</f>
        <v>0</v>
      </c>
      <c r="C10" s="135">
        <f>SUMIF(HK!A:A,"062*",HK!K:K)-SUMIF(HK!A:A,"062*",HK!L:L)</f>
        <v>0</v>
      </c>
      <c r="D10" s="135">
        <f>SUMIF(HK!A:A,"063*",HK!K:K)-SUMIF(HK!A:A,"063*",HK!L:L)</f>
        <v>0</v>
      </c>
      <c r="E10" s="135">
        <f>SUMIF(HK!A:A,"066*",HK!K:K)-SUMIF(HK!A:A,"066*",HK!L:L)</f>
        <v>0</v>
      </c>
      <c r="F10" s="135">
        <f>SUMIF(HK!A:A,"067*",HK!K:K)-SUMIF(HK!A:A,"067*",HK!L:L)</f>
        <v>0</v>
      </c>
      <c r="G10" s="231"/>
      <c r="H10" s="135">
        <f>SUMIF(HK!A:A,"043*",HK!K:K)-SUMIF(HK!A:A,"043*",HK!L:L)</f>
        <v>0</v>
      </c>
      <c r="I10" s="135">
        <f>SUMIF(HK!A:A,"053*",HK!K:K)-SUMIF(HK!A:A,"053*",HK!L:L)</f>
        <v>0</v>
      </c>
      <c r="J10" s="211">
        <f>J6+J7-J8+J9</f>
        <v>0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">
      <c r="A11" s="15" t="s">
        <v>1062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24" thickTop="1" thickBot="1" x14ac:dyDescent="0.3">
      <c r="A12" s="18" t="s">
        <v>59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">
      <c r="A13" s="169" t="s">
        <v>1049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">
      <c r="A14" s="169" t="s">
        <v>15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">
      <c r="A15" s="99" t="s">
        <v>441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.75" thickBot="1" x14ac:dyDescent="0.3">
      <c r="A16" s="125" t="s">
        <v>88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">
      <c r="A17" s="15" t="s">
        <v>300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">
      <c r="A18" s="18" t="s">
        <v>59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">
      <c r="A19" s="125" t="s">
        <v>88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.75" thickTop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.75" thickBot="1" x14ac:dyDescent="0.3">
      <c r="A22" s="7" t="s">
        <v>4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48" t="s">
        <v>833</v>
      </c>
      <c r="B23" s="242" t="s">
        <v>728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">
      <c r="A24" s="249"/>
      <c r="B24" s="236" t="s">
        <v>1038</v>
      </c>
      <c r="C24" s="87" t="s">
        <v>896</v>
      </c>
      <c r="D24" s="236" t="s">
        <v>54</v>
      </c>
      <c r="E24" s="87" t="s">
        <v>285</v>
      </c>
      <c r="F24" s="236" t="s">
        <v>782</v>
      </c>
      <c r="G24" s="236" t="s">
        <v>164</v>
      </c>
      <c r="H24" s="87" t="s">
        <v>406</v>
      </c>
      <c r="I24" s="236" t="s">
        <v>523</v>
      </c>
      <c r="J24" s="236" t="s">
        <v>864</v>
      </c>
    </row>
    <row r="25" spans="1:33" ht="15" customHeight="1" thickTop="1" thickBot="1" x14ac:dyDescent="0.3">
      <c r="A25" s="207" t="s">
        <v>1075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24" thickTop="1" thickBot="1" x14ac:dyDescent="0.3">
      <c r="A26" s="209" t="s">
        <v>922</v>
      </c>
      <c r="B26" s="135">
        <f>SUMIF(HKM!A:A,"061*",HKM!C:C)-SUMIF(HKM!A:A,"061*",HKM!D:D)</f>
        <v>0</v>
      </c>
      <c r="C26" s="135">
        <f>SUMIF(HKM!A:A,"062*",HKM!C:C)-SUMIF(HKM!A:A,"062*",HKM!D:D)</f>
        <v>0</v>
      </c>
      <c r="D26" s="135">
        <f>SUMIF(HKM!A:A,"063*",HKM!C:C)-SUMIF(HKM!A:A,"063*",HKM!D:D)</f>
        <v>0</v>
      </c>
      <c r="E26" s="135">
        <f>SUMIF(HKM!A:A,"066*",HKM!C:C)-SUMIF(HKM!A:A,"066*",HKM!D:D)</f>
        <v>0</v>
      </c>
      <c r="F26" s="135">
        <f>SUMIF(HKM!A:A,"067*",HKM!C:C)-SUMIF(HKM!A:A,"067*",HKM!D:D)</f>
        <v>0</v>
      </c>
      <c r="G26" s="231"/>
      <c r="H26" s="135">
        <f>SUMIF(HKM!A:A,"043*",HKM!C:C)-SUMIF(HKM!A:A,"043*",HKM!D:D)</f>
        <v>0</v>
      </c>
      <c r="I26" s="135">
        <f>SUMIF(HKM!A:A,"053*",HKM!C:C)-SUMIF(HKM!A:A,"053*",HKM!D:D)</f>
        <v>0</v>
      </c>
      <c r="J26" s="71">
        <f>SUM(B26:I26)</f>
        <v>0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">
      <c r="A27" s="112" t="s">
        <v>1049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">
      <c r="A28" s="238" t="s">
        <v>15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">
      <c r="A29" s="46" t="s">
        <v>441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.75" thickBot="1" x14ac:dyDescent="0.3">
      <c r="A30" s="72" t="s">
        <v>88</v>
      </c>
      <c r="B30" s="135">
        <f>SUMIF(HKM!A:A,"061*",HKM!K:K)-SUMIF(HKM!A:A,"061*",HKM!L:L)</f>
        <v>0</v>
      </c>
      <c r="C30" s="135">
        <f>SUMIF(HKM!A:A,"062*",HKM!K:K)-SUMIF(HKM!A:A,"062*",HKM!L:L)</f>
        <v>0</v>
      </c>
      <c r="D30" s="135">
        <f>SUMIF(HKM!A:A,"063*",HKM!K:K)-SUMIF(HKM!A:A,"063*",HKM!L:L)</f>
        <v>0</v>
      </c>
      <c r="E30" s="135">
        <f>SUMIF(HKM!A:A,"066*",HKM!K:K)-SUMIF(HKM!A:A,"066*",HKM!L:L)</f>
        <v>0</v>
      </c>
      <c r="F30" s="135">
        <f>SUMIF(HKM!A:A,"067*",HKM!K:K)-SUMIF(HKM!A:A,"067*",HKM!L:L)</f>
        <v>0</v>
      </c>
      <c r="G30" s="231"/>
      <c r="H30" s="135">
        <f>SUMIF(HKM!A:A,"043*",HKM!K:K)-SUMIF(HKM!A:A,"043*",HKM!L:L)</f>
        <v>0</v>
      </c>
      <c r="I30" s="135">
        <f>SUMIF(HKM!A:A,"053*",HKM!K:K)-SUMIF(HKM!A:A,"053*",HKM!L:L)</f>
        <v>0</v>
      </c>
      <c r="J30" s="147">
        <f>J26+J27-J28+J29</f>
        <v>0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">
      <c r="A31" s="207" t="s">
        <v>1062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24" thickTop="1" thickBot="1" x14ac:dyDescent="0.3">
      <c r="A32" s="209" t="s">
        <v>59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">
      <c r="A33" s="112" t="s">
        <v>1049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">
      <c r="A34" s="112" t="s">
        <v>15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">
      <c r="A35" s="46" t="s">
        <v>441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.75" thickBot="1" x14ac:dyDescent="0.3">
      <c r="A36" s="72" t="s">
        <v>88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">
      <c r="A37" s="207" t="s">
        <v>300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">
      <c r="A38" s="209" t="s">
        <v>59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">
      <c r="A39" s="72" t="s">
        <v>88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787</v>
      </c>
    </row>
    <row r="2" spans="1:2" ht="21" customHeight="1" thickTop="1" thickBot="1" x14ac:dyDescent="0.3">
      <c r="A2" s="191" t="s">
        <v>833</v>
      </c>
      <c r="B2" s="32" t="s">
        <v>848</v>
      </c>
    </row>
    <row r="3" spans="1:2" ht="23.25" customHeight="1" thickTop="1" thickBot="1" x14ac:dyDescent="0.3">
      <c r="A3" s="190" t="s">
        <v>243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9" t="s">
        <v>701</v>
      </c>
    </row>
    <row r="2" spans="1:6" ht="16.5" customHeight="1" thickTop="1" thickBot="1" x14ac:dyDescent="0.3">
      <c r="A2" s="240" t="s">
        <v>774</v>
      </c>
      <c r="B2" s="255" t="s">
        <v>122</v>
      </c>
      <c r="C2" s="256"/>
      <c r="D2" s="256"/>
      <c r="E2" s="256"/>
      <c r="F2" s="257"/>
    </row>
    <row r="3" spans="1:6" ht="70.5" customHeight="1" thickBot="1" x14ac:dyDescent="0.3">
      <c r="A3" s="254"/>
      <c r="B3" s="105" t="s">
        <v>678</v>
      </c>
      <c r="C3" s="105" t="s">
        <v>459</v>
      </c>
      <c r="D3" s="155" t="s">
        <v>1</v>
      </c>
      <c r="E3" s="105" t="s">
        <v>468</v>
      </c>
      <c r="F3" s="105" t="s">
        <v>78</v>
      </c>
    </row>
    <row r="4" spans="1:6" ht="16.5" thickTop="1" thickBot="1" x14ac:dyDescent="0.3">
      <c r="A4" s="1" t="s">
        <v>891</v>
      </c>
      <c r="B4" s="8"/>
      <c r="C4" s="8"/>
      <c r="D4" s="8"/>
      <c r="E4" s="8"/>
      <c r="F4" s="20"/>
    </row>
    <row r="5" spans="1:6" ht="16.5" thickTop="1" thickBot="1" x14ac:dyDescent="0.3">
      <c r="A5" s="91"/>
      <c r="B5" s="62"/>
      <c r="C5" s="62"/>
      <c r="D5" s="41"/>
      <c r="E5" s="41"/>
      <c r="F5" s="124"/>
    </row>
    <row r="6" spans="1:6" ht="15.75" thickBot="1" x14ac:dyDescent="0.3">
      <c r="A6" s="91"/>
      <c r="B6" s="62"/>
      <c r="C6" s="62"/>
      <c r="D6" s="41"/>
      <c r="E6" s="41"/>
      <c r="F6" s="124"/>
    </row>
    <row r="7" spans="1:6" ht="15.75" thickBot="1" x14ac:dyDescent="0.3">
      <c r="A7" s="219"/>
      <c r="B7" s="224"/>
      <c r="C7" s="224"/>
      <c r="D7" s="102"/>
      <c r="E7" s="102"/>
      <c r="F7" s="135">
        <f>SUMIF(HK!A:A,"061*",HK!K:K)-SUMIF(HK!A:A,"061*",HK!L:L)</f>
        <v>0</v>
      </c>
    </row>
    <row r="8" spans="1:6" ht="16.5" thickTop="1" thickBot="1" x14ac:dyDescent="0.3">
      <c r="A8" s="1" t="s">
        <v>860</v>
      </c>
      <c r="B8" s="8"/>
      <c r="C8" s="8"/>
      <c r="D8" s="8"/>
      <c r="E8" s="8"/>
      <c r="F8" s="226"/>
    </row>
    <row r="9" spans="1:6" ht="16.5" thickTop="1" thickBot="1" x14ac:dyDescent="0.3">
      <c r="A9" s="91"/>
      <c r="B9" s="62"/>
      <c r="C9" s="62"/>
      <c r="D9" s="41"/>
      <c r="E9" s="41"/>
      <c r="F9" s="71"/>
    </row>
    <row r="10" spans="1:6" ht="15.75" thickBot="1" x14ac:dyDescent="0.3">
      <c r="A10" s="91"/>
      <c r="B10" s="62"/>
      <c r="C10" s="62"/>
      <c r="D10" s="41"/>
      <c r="E10" s="41"/>
      <c r="F10" s="71"/>
    </row>
    <row r="11" spans="1:6" ht="15.75" thickBot="1" x14ac:dyDescent="0.3">
      <c r="A11" s="219"/>
      <c r="B11" s="224"/>
      <c r="C11" s="224"/>
      <c r="D11" s="102"/>
      <c r="E11" s="102"/>
      <c r="F11" s="135">
        <f>SUMIF(HK!A:A,"062*",HK!K:K)-SUMIF(HK!A:A,"062*",HK!L:L)</f>
        <v>0</v>
      </c>
    </row>
    <row r="12" spans="1:6" ht="16.5" thickTop="1" thickBot="1" x14ac:dyDescent="0.3">
      <c r="A12" s="1" t="s">
        <v>82</v>
      </c>
      <c r="B12" s="8"/>
      <c r="C12" s="8"/>
      <c r="D12" s="8"/>
      <c r="E12" s="8"/>
      <c r="F12" s="226"/>
    </row>
    <row r="13" spans="1:6" ht="16.5" thickTop="1" thickBot="1" x14ac:dyDescent="0.3">
      <c r="A13" s="91"/>
      <c r="B13" s="62"/>
      <c r="C13" s="62"/>
      <c r="D13" s="41"/>
      <c r="E13" s="41"/>
      <c r="F13" s="71"/>
    </row>
    <row r="14" spans="1:6" ht="15.75" thickBot="1" x14ac:dyDescent="0.3">
      <c r="A14" s="91"/>
      <c r="B14" s="62"/>
      <c r="C14" s="62"/>
      <c r="D14" s="41"/>
      <c r="E14" s="41"/>
      <c r="F14" s="71"/>
    </row>
    <row r="15" spans="1:6" ht="15.75" thickBot="1" x14ac:dyDescent="0.3">
      <c r="A15" s="219"/>
      <c r="B15" s="224"/>
      <c r="C15" s="224"/>
      <c r="D15" s="102"/>
      <c r="E15" s="102"/>
      <c r="F15" s="135">
        <f>SUMIF(HK!A:A,"063*",HK!K:K)-SUMIF(HK!A:A,"063*",HK!L:L)</f>
        <v>0</v>
      </c>
    </row>
    <row r="16" spans="1:6" ht="16.5" thickTop="1" thickBot="1" x14ac:dyDescent="0.3">
      <c r="A16" s="1" t="s">
        <v>447</v>
      </c>
      <c r="B16" s="8"/>
      <c r="C16" s="8"/>
      <c r="D16" s="8"/>
      <c r="E16" s="8"/>
      <c r="F16" s="226"/>
    </row>
    <row r="17" spans="1:6" ht="16.5" thickTop="1" thickBot="1" x14ac:dyDescent="0.3">
      <c r="A17" s="181"/>
      <c r="B17" s="62"/>
      <c r="C17" s="62"/>
      <c r="D17" s="41"/>
      <c r="E17" s="41"/>
      <c r="F17" s="71"/>
    </row>
    <row r="18" spans="1:6" ht="15.75" thickBot="1" x14ac:dyDescent="0.3">
      <c r="A18" s="67"/>
      <c r="B18" s="224"/>
      <c r="C18" s="224"/>
      <c r="D18" s="94"/>
      <c r="E18" s="163"/>
      <c r="F18" s="135">
        <f>SUMIF(HK!A:A,"043*",HK!K:K)-SUMIF(HK!A:A,"043*",HK!L:L)</f>
        <v>0</v>
      </c>
    </row>
    <row r="19" spans="1:6" ht="24" thickTop="1" thickBot="1" x14ac:dyDescent="0.3">
      <c r="A19" s="125" t="s">
        <v>410</v>
      </c>
      <c r="B19" s="199" t="s">
        <v>70</v>
      </c>
      <c r="C19" s="199" t="s">
        <v>70</v>
      </c>
      <c r="D19" s="199" t="s">
        <v>70</v>
      </c>
      <c r="E19" s="199" t="s">
        <v>70</v>
      </c>
      <c r="F19" s="211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2023-06-08T11:27:48Z</dcterms:created>
  <dcterms:modified xsi:type="dcterms:W3CDTF">2023-06-08T11:28:15Z</dcterms:modified>
</cp:coreProperties>
</file>