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3250" windowHeight="12570" activeTab="3"/>
  </bookViews>
  <sheets>
    <sheet name="Info" sheetId="4" r:id="rId1"/>
    <sheet name="súvaha" sheetId="1" r:id="rId2"/>
    <sheet name="vysledovka" sheetId="2" r:id="rId3"/>
    <sheet name="CF" sheetId="3" r:id="rId4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1"/>
  <c r="H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F71" i="3" s="1"/>
  <c r="H27" i="1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J5"/>
  <c r="L5"/>
  <c r="O5"/>
  <c r="Q5"/>
  <c r="D29" i="2"/>
  <c r="D27"/>
  <c r="D17"/>
  <c r="D12"/>
  <c r="D10"/>
  <c r="D8"/>
  <c r="D7"/>
  <c r="C27"/>
  <c r="C20"/>
  <c r="C12"/>
  <c r="C9" s="1"/>
  <c r="C6"/>
  <c r="C5"/>
  <c r="C50" i="1"/>
  <c r="C48"/>
  <c r="C40"/>
  <c r="C37"/>
  <c r="C29"/>
  <c r="C26"/>
  <c r="C23"/>
  <c r="C19"/>
  <c r="C16"/>
  <c r="C15" s="1"/>
  <c r="C9"/>
  <c r="C7"/>
  <c r="C19" i="2" l="1"/>
  <c r="C28" s="1"/>
  <c r="C32" s="1"/>
  <c r="D20"/>
  <c r="D9"/>
  <c r="C6" i="1"/>
  <c r="C5" s="1"/>
  <c r="C35"/>
  <c r="C28" s="1"/>
  <c r="D6" i="2"/>
  <c r="D8" i="3"/>
  <c r="D4" i="2"/>
  <c r="C4"/>
  <c r="C6" i="4"/>
  <c r="K8" i="3" s="1"/>
  <c r="E4" i="1"/>
  <c r="C5" i="4"/>
  <c r="I4" i="1" s="1"/>
  <c r="C3" i="4"/>
  <c r="C4" i="1" s="1"/>
  <c r="K118" i="3"/>
  <c r="J118"/>
  <c r="H118"/>
  <c r="G118"/>
  <c r="F118"/>
  <c r="E130"/>
  <c r="E118"/>
  <c r="K86"/>
  <c r="K100" s="1"/>
  <c r="J86"/>
  <c r="H86"/>
  <c r="G86"/>
  <c r="F86"/>
  <c r="E86"/>
  <c r="K63"/>
  <c r="K61" s="1"/>
  <c r="K43"/>
  <c r="K41"/>
  <c r="K20"/>
  <c r="K19"/>
  <c r="K17"/>
  <c r="K16"/>
  <c r="K13"/>
  <c r="J63"/>
  <c r="J61" s="1"/>
  <c r="J43"/>
  <c r="J41"/>
  <c r="J20"/>
  <c r="J19"/>
  <c r="J17"/>
  <c r="J16"/>
  <c r="J13"/>
  <c r="H63"/>
  <c r="H61" s="1"/>
  <c r="H43"/>
  <c r="H41"/>
  <c r="H20"/>
  <c r="H19"/>
  <c r="H17"/>
  <c r="H16"/>
  <c r="H13"/>
  <c r="G63"/>
  <c r="G61" s="1"/>
  <c r="G43"/>
  <c r="G41"/>
  <c r="G20"/>
  <c r="G19"/>
  <c r="G17"/>
  <c r="G16"/>
  <c r="G13"/>
  <c r="F63"/>
  <c r="F61" s="1"/>
  <c r="F43"/>
  <c r="F41"/>
  <c r="F20"/>
  <c r="F19"/>
  <c r="F17"/>
  <c r="F16"/>
  <c r="F13"/>
  <c r="E63"/>
  <c r="E61" s="1"/>
  <c r="E43"/>
  <c r="E41"/>
  <c r="E20"/>
  <c r="E19"/>
  <c r="E17"/>
  <c r="E16"/>
  <c r="E13"/>
  <c r="D63"/>
  <c r="D61" s="1"/>
  <c r="Q52" i="1"/>
  <c r="Q51"/>
  <c r="Q49"/>
  <c r="Q46"/>
  <c r="Q45"/>
  <c r="K59" i="3" s="1"/>
  <c r="Q44" i="1"/>
  <c r="K29" i="3" s="1"/>
  <c r="Q43" i="1"/>
  <c r="Q42"/>
  <c r="Q39"/>
  <c r="Q38"/>
  <c r="Q36"/>
  <c r="Q32"/>
  <c r="Q31"/>
  <c r="Q30"/>
  <c r="K103" i="3" s="1"/>
  <c r="K102" s="1"/>
  <c r="Q27" i="1"/>
  <c r="K32" i="3" s="1"/>
  <c r="Q25" i="1"/>
  <c r="Q24"/>
  <c r="Q22"/>
  <c r="K58" i="3" s="1"/>
  <c r="Q21" i="1"/>
  <c r="Q20"/>
  <c r="Q18"/>
  <c r="Q17"/>
  <c r="Q14"/>
  <c r="Q13"/>
  <c r="Q10"/>
  <c r="O52"/>
  <c r="O51"/>
  <c r="O49"/>
  <c r="O46"/>
  <c r="O45"/>
  <c r="J59" i="3" s="1"/>
  <c r="O44" i="1"/>
  <c r="J29" i="3" s="1"/>
  <c r="O43" i="1"/>
  <c r="O42"/>
  <c r="O39"/>
  <c r="O38"/>
  <c r="O36"/>
  <c r="O32"/>
  <c r="O27"/>
  <c r="J32" i="3" s="1"/>
  <c r="O25" i="1"/>
  <c r="O24"/>
  <c r="O22"/>
  <c r="J58" i="3" s="1"/>
  <c r="O21" i="1"/>
  <c r="O20"/>
  <c r="O18"/>
  <c r="O17"/>
  <c r="O14"/>
  <c r="O13"/>
  <c r="O10"/>
  <c r="L52"/>
  <c r="L51"/>
  <c r="L49"/>
  <c r="L46"/>
  <c r="L44"/>
  <c r="H29" i="3" s="1"/>
  <c r="L43" i="1"/>
  <c r="L42"/>
  <c r="L39"/>
  <c r="L38"/>
  <c r="L36"/>
  <c r="L32"/>
  <c r="L27"/>
  <c r="H32" i="3" s="1"/>
  <c r="L25" i="1"/>
  <c r="L24"/>
  <c r="L22"/>
  <c r="H58" i="3" s="1"/>
  <c r="L21" i="1"/>
  <c r="L20"/>
  <c r="L18"/>
  <c r="L17"/>
  <c r="L14"/>
  <c r="L13"/>
  <c r="L10"/>
  <c r="J52"/>
  <c r="J51"/>
  <c r="J49"/>
  <c r="J46"/>
  <c r="J44"/>
  <c r="G29" i="3" s="1"/>
  <c r="J43" i="1"/>
  <c r="J42"/>
  <c r="J39"/>
  <c r="J38"/>
  <c r="J36"/>
  <c r="J32"/>
  <c r="J27"/>
  <c r="G32" i="3" s="1"/>
  <c r="J25" i="1"/>
  <c r="J24"/>
  <c r="J22"/>
  <c r="G58" i="3" s="1"/>
  <c r="J21" i="1"/>
  <c r="J20"/>
  <c r="J18"/>
  <c r="J17"/>
  <c r="J14"/>
  <c r="J13"/>
  <c r="J10"/>
  <c r="F29" i="3"/>
  <c r="F32"/>
  <c r="F58"/>
  <c r="F52" i="1"/>
  <c r="F51"/>
  <c r="F49"/>
  <c r="F47"/>
  <c r="E27" i="3" s="1"/>
  <c r="F46" i="1"/>
  <c r="F44"/>
  <c r="F43"/>
  <c r="F42"/>
  <c r="F39"/>
  <c r="F38"/>
  <c r="F36"/>
  <c r="F32"/>
  <c r="F31"/>
  <c r="F27"/>
  <c r="E32" i="3" s="1"/>
  <c r="F25" i="1"/>
  <c r="F24"/>
  <c r="F22"/>
  <c r="E58" i="3" s="1"/>
  <c r="F21" i="1"/>
  <c r="F20"/>
  <c r="F18"/>
  <c r="F17"/>
  <c r="F14"/>
  <c r="F13"/>
  <c r="F10"/>
  <c r="D52"/>
  <c r="D51"/>
  <c r="D49"/>
  <c r="D47"/>
  <c r="D27" i="3" s="1"/>
  <c r="D46" i="1"/>
  <c r="D45"/>
  <c r="D59" i="3" s="1"/>
  <c r="D44" i="1"/>
  <c r="D29" i="3" s="1"/>
  <c r="D43" i="1"/>
  <c r="D42"/>
  <c r="D41"/>
  <c r="D39"/>
  <c r="D38"/>
  <c r="D36"/>
  <c r="D33"/>
  <c r="D32"/>
  <c r="D31"/>
  <c r="D30"/>
  <c r="D103" i="3" s="1"/>
  <c r="D102" s="1"/>
  <c r="D27" i="1"/>
  <c r="D32" i="3" s="1"/>
  <c r="D25" i="1"/>
  <c r="D24"/>
  <c r="D22"/>
  <c r="D58" i="3" s="1"/>
  <c r="D21" i="1"/>
  <c r="D20"/>
  <c r="D18"/>
  <c r="D17"/>
  <c r="D14"/>
  <c r="D13"/>
  <c r="D12"/>
  <c r="D11"/>
  <c r="D10"/>
  <c r="D8"/>
  <c r="D43" i="3"/>
  <c r="D41"/>
  <c r="D20"/>
  <c r="D19"/>
  <c r="D17"/>
  <c r="D16"/>
  <c r="D13"/>
  <c r="D118"/>
  <c r="D86"/>
  <c r="J81"/>
  <c r="H81"/>
  <c r="G81"/>
  <c r="F81"/>
  <c r="E81"/>
  <c r="D81"/>
  <c r="J15"/>
  <c r="E15"/>
  <c r="D15"/>
  <c r="F50" i="1"/>
  <c r="E55" i="3" s="1"/>
  <c r="D50" i="1"/>
  <c r="D55" i="3" s="1"/>
  <c r="F48" i="1"/>
  <c r="D48"/>
  <c r="F27" i="3"/>
  <c r="F45" i="1"/>
  <c r="E59" i="3" s="1"/>
  <c r="F41" i="1"/>
  <c r="D40"/>
  <c r="F37"/>
  <c r="D37"/>
  <c r="L31"/>
  <c r="F30"/>
  <c r="E103" i="3" s="1"/>
  <c r="E102" s="1"/>
  <c r="F26" i="1"/>
  <c r="E71" i="3" s="1"/>
  <c r="D26" i="1"/>
  <c r="G130" i="3"/>
  <c r="D23" i="1"/>
  <c r="F19"/>
  <c r="D19"/>
  <c r="F16"/>
  <c r="D16"/>
  <c r="F12"/>
  <c r="D9"/>
  <c r="F8"/>
  <c r="K128" i="3" l="1"/>
  <c r="D128"/>
  <c r="D19" i="2"/>
  <c r="D28" s="1"/>
  <c r="D32" s="1"/>
  <c r="D5"/>
  <c r="G28" i="3"/>
  <c r="H48"/>
  <c r="P4" i="1"/>
  <c r="J19"/>
  <c r="J48"/>
  <c r="O37"/>
  <c r="F48" i="3"/>
  <c r="H28"/>
  <c r="E28"/>
  <c r="E21" s="1"/>
  <c r="Q23" i="1"/>
  <c r="Q19"/>
  <c r="J48" i="3"/>
  <c r="G48"/>
  <c r="L16" i="1"/>
  <c r="J23"/>
  <c r="J30"/>
  <c r="G103" i="3" s="1"/>
  <c r="G102" s="1"/>
  <c r="G128" s="1"/>
  <c r="K4" i="2"/>
  <c r="J8" i="3"/>
  <c r="G4" i="2"/>
  <c r="E4"/>
  <c r="R4" i="1"/>
  <c r="H4" i="2"/>
  <c r="E8" i="3"/>
  <c r="K4" i="1"/>
  <c r="I4" i="2"/>
  <c r="L4"/>
  <c r="F4"/>
  <c r="F8" i="3"/>
  <c r="G8"/>
  <c r="H8"/>
  <c r="F100"/>
  <c r="K37"/>
  <c r="E37"/>
  <c r="G37"/>
  <c r="J37"/>
  <c r="M4" i="1"/>
  <c r="G4"/>
  <c r="K28" i="3"/>
  <c r="K48"/>
  <c r="J28"/>
  <c r="Q16" i="1"/>
  <c r="O19"/>
  <c r="Q26"/>
  <c r="K71" i="3" s="1"/>
  <c r="O48" i="1"/>
  <c r="F55" i="3"/>
  <c r="Q50" i="1"/>
  <c r="K55" i="3" s="1"/>
  <c r="D48"/>
  <c r="D47" s="1"/>
  <c r="E48"/>
  <c r="E47" s="1"/>
  <c r="O41" i="1"/>
  <c r="O47"/>
  <c r="J27" i="3" s="1"/>
  <c r="Q48" i="1"/>
  <c r="F28" i="3"/>
  <c r="L19" i="1"/>
  <c r="O23"/>
  <c r="O26"/>
  <c r="J71" i="3" s="1"/>
  <c r="Q37" i="1"/>
  <c r="Q47"/>
  <c r="K27" i="3" s="1"/>
  <c r="L37" i="1"/>
  <c r="L48"/>
  <c r="O50"/>
  <c r="J55" i="3" s="1"/>
  <c r="H130"/>
  <c r="J130"/>
  <c r="K130"/>
  <c r="F23" i="1"/>
  <c r="O31"/>
  <c r="F130" i="3"/>
  <c r="H37"/>
  <c r="G100"/>
  <c r="H100"/>
  <c r="F37"/>
  <c r="E100"/>
  <c r="J100"/>
  <c r="G15"/>
  <c r="G11" s="1"/>
  <c r="J11"/>
  <c r="K15"/>
  <c r="K11" s="1"/>
  <c r="H15"/>
  <c r="H11" s="1"/>
  <c r="E11"/>
  <c r="F15"/>
  <c r="F11" s="1"/>
  <c r="E128"/>
  <c r="F11" i="1"/>
  <c r="D130" i="3"/>
  <c r="J50" i="1"/>
  <c r="G55" i="3" s="1"/>
  <c r="O16" i="1"/>
  <c r="Q41"/>
  <c r="J26"/>
  <c r="G71" i="3" s="1"/>
  <c r="J31" i="1"/>
  <c r="L41"/>
  <c r="F59" i="3"/>
  <c r="L50" i="1"/>
  <c r="H55" i="3" s="1"/>
  <c r="D28"/>
  <c r="D21" s="1"/>
  <c r="D37"/>
  <c r="D100"/>
  <c r="J37" i="1"/>
  <c r="J41"/>
  <c r="L26"/>
  <c r="H71" i="3" s="1"/>
  <c r="D15" i="1"/>
  <c r="D7"/>
  <c r="L23"/>
  <c r="J16"/>
  <c r="D6"/>
  <c r="L33"/>
  <c r="D35"/>
  <c r="F40"/>
  <c r="F33"/>
  <c r="F103" i="3"/>
  <c r="F102" s="1"/>
  <c r="F128" s="1"/>
  <c r="D11"/>
  <c r="F7" i="1"/>
  <c r="J47"/>
  <c r="G27" i="3" s="1"/>
  <c r="F15" i="1"/>
  <c r="F9"/>
  <c r="G47" i="3" l="1"/>
  <c r="G57" s="1"/>
  <c r="G72" s="1"/>
  <c r="H47"/>
  <c r="H57" s="1"/>
  <c r="H72" s="1"/>
  <c r="K47"/>
  <c r="K57" s="1"/>
  <c r="K72" s="1"/>
  <c r="F47"/>
  <c r="F57" s="1"/>
  <c r="F72" s="1"/>
  <c r="J47"/>
  <c r="J57" s="1"/>
  <c r="J72" s="1"/>
  <c r="O30" i="1"/>
  <c r="J103" i="3" s="1"/>
  <c r="J102" s="1"/>
  <c r="J128" s="1"/>
  <c r="L30" i="1"/>
  <c r="H103" i="3" s="1"/>
  <c r="H102" s="1"/>
  <c r="H128" s="1"/>
  <c r="E57"/>
  <c r="E72" s="1"/>
  <c r="F21"/>
  <c r="F36" s="1"/>
  <c r="E36"/>
  <c r="D57"/>
  <c r="D72" s="1"/>
  <c r="J21"/>
  <c r="J36" s="1"/>
  <c r="Q15" i="1"/>
  <c r="K21" i="3"/>
  <c r="K36" s="1"/>
  <c r="G21"/>
  <c r="G36" s="1"/>
  <c r="F35" i="1"/>
  <c r="D5"/>
  <c r="L15"/>
  <c r="O40"/>
  <c r="O15"/>
  <c r="Q40"/>
  <c r="D36" i="3"/>
  <c r="J45" i="1"/>
  <c r="G59" i="3" s="1"/>
  <c r="J11" i="1"/>
  <c r="J33"/>
  <c r="L47"/>
  <c r="H27" i="3" s="1"/>
  <c r="H21" s="1"/>
  <c r="H36" s="1"/>
  <c r="J15" i="1"/>
  <c r="J8"/>
  <c r="F6"/>
  <c r="J12"/>
  <c r="K60" i="3" l="1"/>
  <c r="K66" s="1"/>
  <c r="K129" s="1"/>
  <c r="K135" s="1"/>
  <c r="E60"/>
  <c r="E66" s="1"/>
  <c r="E129" s="1"/>
  <c r="E135" s="1"/>
  <c r="J60"/>
  <c r="J66" s="1"/>
  <c r="J129" s="1"/>
  <c r="J135" s="1"/>
  <c r="L45" i="1"/>
  <c r="H59" i="3" s="1"/>
  <c r="H60" s="1"/>
  <c r="H66" s="1"/>
  <c r="H129" s="1"/>
  <c r="H135" s="1"/>
  <c r="D60"/>
  <c r="D66" s="1"/>
  <c r="D135" s="1"/>
  <c r="D34" i="1"/>
  <c r="D29"/>
  <c r="G60" i="3"/>
  <c r="G66" s="1"/>
  <c r="G129" s="1"/>
  <c r="G135" s="1"/>
  <c r="F60"/>
  <c r="F66" s="1"/>
  <c r="F129" s="1"/>
  <c r="F135" s="1"/>
  <c r="J40" i="1"/>
  <c r="O35"/>
  <c r="Q35"/>
  <c r="O11"/>
  <c r="L11"/>
  <c r="L40"/>
  <c r="L12"/>
  <c r="J9"/>
  <c r="J7"/>
  <c r="L8"/>
  <c r="J35" l="1"/>
  <c r="D28"/>
  <c r="Q11"/>
  <c r="L35"/>
  <c r="J6"/>
  <c r="O8"/>
  <c r="L7"/>
  <c r="F5"/>
  <c r="F34"/>
  <c r="O12"/>
  <c r="L9"/>
  <c r="Q12" l="1"/>
  <c r="O9"/>
  <c r="L6"/>
  <c r="F29"/>
  <c r="O7"/>
  <c r="Q8"/>
  <c r="J34" l="1"/>
  <c r="F28"/>
  <c r="Q9"/>
  <c r="Q7"/>
  <c r="O6"/>
  <c r="L34" l="1"/>
  <c r="J29"/>
  <c r="Q6"/>
  <c r="L29" l="1"/>
  <c r="J28"/>
  <c r="O34" l="1"/>
  <c r="O33"/>
  <c r="Q33"/>
  <c r="L28"/>
  <c r="O29" l="1"/>
  <c r="Q34"/>
  <c r="O28"/>
  <c r="Q29" l="1"/>
  <c r="Q28" l="1"/>
</calcChain>
</file>

<file path=xl/sharedStrings.xml><?xml version="1.0" encoding="utf-8"?>
<sst xmlns="http://schemas.openxmlformats.org/spreadsheetml/2006/main" count="470" uniqueCount="385">
  <si>
    <t xml:space="preserve">      FIB  Mestský futbalový klub, a. s. Ružomberok</t>
  </si>
  <si>
    <t>SÚVAHA</t>
  </si>
  <si>
    <t>označ.</t>
  </si>
  <si>
    <t>AKTÍVA</t>
  </si>
  <si>
    <t>A.</t>
  </si>
  <si>
    <t>Neobežný majetok</t>
  </si>
  <si>
    <t>A.I.</t>
  </si>
  <si>
    <t>Dlhodobý nehmotný majetok</t>
  </si>
  <si>
    <t>3.</t>
  </si>
  <si>
    <t>Oceniteľné práva</t>
  </si>
  <si>
    <t>A.II.</t>
  </si>
  <si>
    <t>Dlhodobý hmotný majetok</t>
  </si>
  <si>
    <t>1.</t>
  </si>
  <si>
    <t>Pozemky</t>
  </si>
  <si>
    <t>2.</t>
  </si>
  <si>
    <t>Stavby</t>
  </si>
  <si>
    <t xml:space="preserve">Samost. hnut. veci a súbory hnut. vecí </t>
  </si>
  <si>
    <t>4.</t>
  </si>
  <si>
    <t>Pestovateľské celky, trvalý porast</t>
  </si>
  <si>
    <t>7.</t>
  </si>
  <si>
    <t xml:space="preserve">Obstarávaný dlhodobý majetok  </t>
  </si>
  <si>
    <t>B.</t>
  </si>
  <si>
    <t>Obežný majetok</t>
  </si>
  <si>
    <t>B.II.</t>
  </si>
  <si>
    <t>Dlhodobé pohľadávky</t>
  </si>
  <si>
    <t xml:space="preserve">Pohľadávky z obchodného styku </t>
  </si>
  <si>
    <t>8.</t>
  </si>
  <si>
    <t>Odložená daňová pohľadávka 36</t>
  </si>
  <si>
    <t>B.III.</t>
  </si>
  <si>
    <t>Krátkodobé pohľadávky</t>
  </si>
  <si>
    <t>daňové pohľadávky 343</t>
  </si>
  <si>
    <t>9.</t>
  </si>
  <si>
    <t xml:space="preserve">Iné pohľadávky </t>
  </si>
  <si>
    <t>B.V.</t>
  </si>
  <si>
    <t>Finančné účty   100</t>
  </si>
  <si>
    <t>Peniaze</t>
  </si>
  <si>
    <t>Účty v bankách</t>
  </si>
  <si>
    <t>C.</t>
  </si>
  <si>
    <t>Časové rozlíšenie</t>
  </si>
  <si>
    <t xml:space="preserve">Náklady budúcich období </t>
  </si>
  <si>
    <t>PASÍVA</t>
  </si>
  <si>
    <t>Vlastné imanie</t>
  </si>
  <si>
    <t xml:space="preserve">Základne imanie  </t>
  </si>
  <si>
    <t>A.III.</t>
  </si>
  <si>
    <t>Kapitálové fondy</t>
  </si>
  <si>
    <t>A.IV.</t>
  </si>
  <si>
    <t>Zákonné rezervné fondy</t>
  </si>
  <si>
    <t>A.VII.</t>
  </si>
  <si>
    <t>Výsledok hospodárenia minulých rokov</t>
  </si>
  <si>
    <t>A.VIII.</t>
  </si>
  <si>
    <t>Výsledok hospodárenia za účtovné obdobie</t>
  </si>
  <si>
    <t>Záväzky</t>
  </si>
  <si>
    <t>Rezervy</t>
  </si>
  <si>
    <t>B.I.</t>
  </si>
  <si>
    <t>Dlhodobé záväzky</t>
  </si>
  <si>
    <t xml:space="preserve">Záväzky zo sociálneho fondu    </t>
  </si>
  <si>
    <t>Odložený daňový záväzok</t>
  </si>
  <si>
    <t>B.IV.</t>
  </si>
  <si>
    <t>Krátkodobé záväzky</t>
  </si>
  <si>
    <t xml:space="preserve">Záväzky z obchodného styku </t>
  </si>
  <si>
    <t>6.</t>
  </si>
  <si>
    <t xml:space="preserve">Záväzky voči zamestnancom </t>
  </si>
  <si>
    <t>Záväzky zo sociálneho poistenia 18</t>
  </si>
  <si>
    <t>Daňové záväzky 19</t>
  </si>
  <si>
    <t>10.</t>
  </si>
  <si>
    <t>Ostatné záväzky 47</t>
  </si>
  <si>
    <t>Krátkodobé rezervy</t>
  </si>
  <si>
    <t>B.VI.</t>
  </si>
  <si>
    <t xml:space="preserve">Krátkodobé finančné výpomoci </t>
  </si>
  <si>
    <t>B.VII.</t>
  </si>
  <si>
    <t>Bankové úvery a výpomoci</t>
  </si>
  <si>
    <t>Bankové úvery dlhodobé</t>
  </si>
  <si>
    <t>Časové rozlíšenie 384    43</t>
  </si>
  <si>
    <t>Výnosy budúcich období dlhodobé</t>
  </si>
  <si>
    <t>Výnosy budúcich období krátkodobé</t>
  </si>
  <si>
    <t>VYSVETLIVKY:</t>
  </si>
  <si>
    <t xml:space="preserve"> </t>
  </si>
  <si>
    <t>FIB       Mestský futbalový klub, a. s. Ružomberok</t>
  </si>
  <si>
    <t>Výkaz ziskov a strát</t>
  </si>
  <si>
    <t>*</t>
  </si>
  <si>
    <t>Čistý obrat</t>
  </si>
  <si>
    <t>**</t>
  </si>
  <si>
    <t>Výnosy s hospodárskej činnosti</t>
  </si>
  <si>
    <t>III.</t>
  </si>
  <si>
    <t xml:space="preserve">Tržby z predaja tovaru a služieb </t>
  </si>
  <si>
    <t>VII.</t>
  </si>
  <si>
    <t>Ostatné výnosy z hospodárskej činnosti</t>
  </si>
  <si>
    <t>Náklady na hospodársku činnosť</t>
  </si>
  <si>
    <t>Spotreba materiálu a energie</t>
  </si>
  <si>
    <t>D.</t>
  </si>
  <si>
    <t>Služby</t>
  </si>
  <si>
    <t>E</t>
  </si>
  <si>
    <t>Osobné náklady</t>
  </si>
  <si>
    <t>E.1.</t>
  </si>
  <si>
    <t>Mzdové náklady</t>
  </si>
  <si>
    <t>Náklady na sociálne poistenie</t>
  </si>
  <si>
    <t>Sociálne náklady</t>
  </si>
  <si>
    <t>F.</t>
  </si>
  <si>
    <t>Dane a poplatky</t>
  </si>
  <si>
    <t>G.1:</t>
  </si>
  <si>
    <t>Odpisy a opravné položky majetku</t>
  </si>
  <si>
    <t>J.</t>
  </si>
  <si>
    <t>Ostatné náklady na hospodársku činnosť</t>
  </si>
  <si>
    <t>***</t>
  </si>
  <si>
    <t>Výsledok hospodárenia z hospodárskej činnosti</t>
  </si>
  <si>
    <t>Pridaná Hodnota</t>
  </si>
  <si>
    <t>XI:</t>
  </si>
  <si>
    <t>Výnosové úroky</t>
  </si>
  <si>
    <t>N.</t>
  </si>
  <si>
    <t>Nákladové úroky</t>
  </si>
  <si>
    <t>XI.</t>
  </si>
  <si>
    <t>Kurzové zisky</t>
  </si>
  <si>
    <t>XII.</t>
  </si>
  <si>
    <t>Kurzové straty</t>
  </si>
  <si>
    <t>XIV.</t>
  </si>
  <si>
    <t>Ostatné výnosy z finančnej činnosti</t>
  </si>
  <si>
    <t>Q</t>
  </si>
  <si>
    <t>Ostatné náklady z finančnej činnosti</t>
  </si>
  <si>
    <t>Výsledok hospodárenia z finančnej činnosti</t>
  </si>
  <si>
    <t>****</t>
  </si>
  <si>
    <t>R.</t>
  </si>
  <si>
    <t>Daň z príjmov z bežnej činnosti</t>
  </si>
  <si>
    <t>R. 1.</t>
  </si>
  <si>
    <t>Daň z príjmov splatná</t>
  </si>
  <si>
    <t>Daň z príjmov odložená</t>
  </si>
  <si>
    <t>Výsledok hospodárenia za účtovne obdobie       po zdanení</t>
  </si>
  <si>
    <t>Ing. Ľubomír Golis                              generálny riaditeľ MFK</t>
  </si>
  <si>
    <t>Mestský futbalový klub, a. s.</t>
  </si>
  <si>
    <t>s použitím modifikovanej priamej metódy</t>
  </si>
  <si>
    <t>v EUR</t>
  </si>
  <si>
    <t>Ozn. pol.</t>
  </si>
  <si>
    <t>Názov pložky</t>
  </si>
  <si>
    <t>č. r.</t>
  </si>
  <si>
    <t>Peňažné toky z prevádzkovej činnosti (PČ)</t>
  </si>
  <si>
    <t>A.1.</t>
  </si>
  <si>
    <t>Náklady na prevádzkovú činnosť (PČ)</t>
  </si>
  <si>
    <t>01</t>
  </si>
  <si>
    <t>A.1.1.</t>
  </si>
  <si>
    <t>Náklady na obstaranie predaného tovaru (stav účtov 504, 505A)</t>
  </si>
  <si>
    <t>02</t>
  </si>
  <si>
    <t>A.1.2.</t>
  </si>
  <si>
    <t>Výrobná spotreba (stav účtov 501, 502, 503, 505A + sk. 51 + nákup zvierat z účtu 124)</t>
  </si>
  <si>
    <t>03</t>
  </si>
  <si>
    <t>A.1.3.</t>
  </si>
  <si>
    <t>Výrobná spotreba účet 518 náklady na obstaranie hráčov</t>
  </si>
  <si>
    <t>04</t>
  </si>
  <si>
    <t>A.1.4.</t>
  </si>
  <si>
    <t>Náklady na hosp. činnosť (stav účt. sk. 52)</t>
  </si>
  <si>
    <t>05</t>
  </si>
  <si>
    <t>A.1.5.</t>
  </si>
  <si>
    <t>Dane a poplatky (stav účt. sk. 53)</t>
  </si>
  <si>
    <t>06</t>
  </si>
  <si>
    <t>A.1.6.</t>
  </si>
  <si>
    <t>Ost. náklady na PČ (stav účtov 542  až 549)</t>
  </si>
  <si>
    <t>07</t>
  </si>
  <si>
    <t>A.1.7.</t>
  </si>
  <si>
    <t>Predané kr. c.p. a podiely (stav účtu 561A)</t>
  </si>
  <si>
    <t>08</t>
  </si>
  <si>
    <t>A.1.8.</t>
  </si>
  <si>
    <t>Kurzové straty okrem kurz. Strát z peň. Prostr. ku dňu účt. záv. (stav účtu 563A)</t>
  </si>
  <si>
    <t>09</t>
  </si>
  <si>
    <t>A.1.9.</t>
  </si>
  <si>
    <t>Náklady na kr. fin. majetok, na deriv. operácie a ost. fin. náklady     (stav účtov 564, 565A, 566A, 567 až 569)</t>
  </si>
  <si>
    <t>10</t>
  </si>
  <si>
    <t>A.2.</t>
  </si>
  <si>
    <t>Úprava nákladov na výdavky o sumu</t>
  </si>
  <si>
    <t>11</t>
  </si>
  <si>
    <t>A.2.1.</t>
  </si>
  <si>
    <t>Zmena stavu mat. a tovaru v netto hodnote (zost. účt. sk. 11 + 13)</t>
  </si>
  <si>
    <t>12</t>
  </si>
  <si>
    <t>A.2.2.</t>
  </si>
  <si>
    <t>Zmena stavu kr. fin. majetku v netto hodnote (zost.  účt. sk. 25 bez peň. ekv.)</t>
  </si>
  <si>
    <t>13</t>
  </si>
  <si>
    <t>A.2.3.</t>
  </si>
  <si>
    <t>Zmena stavu kr. záväzkov z obch. styku vrát. rezerv (zost. účt. Sk. 32, účtov 368, 398 a účt. sk. 45)</t>
  </si>
  <si>
    <t>14</t>
  </si>
  <si>
    <t>z toho vzťahujúca sa na:            A.2.3.1. prev. činnosť (PČ)</t>
  </si>
  <si>
    <t>15</t>
  </si>
  <si>
    <t>A.2.3.2. inv. činnosť (IČ)</t>
  </si>
  <si>
    <t>16</t>
  </si>
  <si>
    <t>A.2.4.</t>
  </si>
  <si>
    <t>Zmena stavu kr. úverov a fin. výp. (zost. účt. sk. 23 a 24)</t>
  </si>
  <si>
    <t>17</t>
  </si>
  <si>
    <t>A.2.5.</t>
  </si>
  <si>
    <t>Zmena stavu záv. voči zamestnancom a inšt. soc. a zdrav. poistenia (zost. účt. sk. 33 + účet 336), bez účtu 335</t>
  </si>
  <si>
    <t>18</t>
  </si>
  <si>
    <t>A.2.6.</t>
  </si>
  <si>
    <t>Zmena stavu na účtoch daní (zost. účtov 342, 343, 345), bez účtu 341</t>
  </si>
  <si>
    <t>19</t>
  </si>
  <si>
    <t>A.2.6.1. zostatok k 31.12. aktívny</t>
  </si>
  <si>
    <t>20</t>
  </si>
  <si>
    <t>A.2.6.2. zostatok k 31.12. pasívny</t>
  </si>
  <si>
    <t>21</t>
  </si>
  <si>
    <t>A.2.7.</t>
  </si>
  <si>
    <t>Zmena stavu účtu 381</t>
  </si>
  <si>
    <t>22</t>
  </si>
  <si>
    <t>A.2.8.</t>
  </si>
  <si>
    <t>Zmena stavu účtu 381 hosťovanie</t>
  </si>
  <si>
    <t>23</t>
  </si>
  <si>
    <t>A.2.9.</t>
  </si>
  <si>
    <t>Zmena stavu účtu 383</t>
  </si>
  <si>
    <t>24</t>
  </si>
  <si>
    <t>A.2.10.</t>
  </si>
  <si>
    <t>Zníženie nákladov o aktiváciu (stav účt. sk. 62)</t>
  </si>
  <si>
    <t>A.3.</t>
  </si>
  <si>
    <t>Náklady PČ upravené na výdavky (A.1. +/- A.2.)</t>
  </si>
  <si>
    <t>A.4.</t>
  </si>
  <si>
    <t>Tržby a výnosy z PČ</t>
  </si>
  <si>
    <t>A.4.1.</t>
  </si>
  <si>
    <t>Tržby z predaja tovaru (stav účtu 604)</t>
  </si>
  <si>
    <t>A.4.2.</t>
  </si>
  <si>
    <t>Tržby z predaja výrobkov a služieb (stav účtov 601 a 602)</t>
  </si>
  <si>
    <t>A.4.3.</t>
  </si>
  <si>
    <t>Tržby z predaja hráčov 602</t>
  </si>
  <si>
    <t>A.4.4.</t>
  </si>
  <si>
    <t>Tržby z predaja mat. a ost. výnosy z hosp. činnosti (stav účtov 642 až 648A), bez zúčt. dotácií na invest.</t>
  </si>
  <si>
    <t>A.4.5.</t>
  </si>
  <si>
    <t>Tržby z predaja kr. c.p. a podielov (stav účtu 661A)</t>
  </si>
  <si>
    <t>A.4.6.</t>
  </si>
  <si>
    <t>Kurzové zisky okrem kurz. ziskov z peň. prostr. ku dňu účt. záv (stav účtu 663A)</t>
  </si>
  <si>
    <t>A.4.7.</t>
  </si>
  <si>
    <t>Výnosy z kr. fin. majetku, z deriv. operácií a ost. fin. výnosy (stav účtov 664, 666 až 668)</t>
  </si>
  <si>
    <t>A.5.</t>
  </si>
  <si>
    <t>Úprava tržieb a výnosov na príjmy z PČ o sumu</t>
  </si>
  <si>
    <t>A.5.1.</t>
  </si>
  <si>
    <t>Zmena stavu kr. a dlh. pohľ. z obch. styku a zo združ. v netto hodnote (zost. Účtov 311 až 315, 358, 391 a 398)</t>
  </si>
  <si>
    <t>z toho vzťahujúca sa na:            A.5.1.1. prev. činnosť (PČ)</t>
  </si>
  <si>
    <t>A.5.1.2. inv. Činnosť</t>
  </si>
  <si>
    <t>A.5.2.</t>
  </si>
  <si>
    <t>Zmena stavu na účtoch 346A, 347A (bez dotácií na investície)</t>
  </si>
  <si>
    <t>A.5.2.1. Zostatok k 31.12. aktívny</t>
  </si>
  <si>
    <t>A.5.2.2. Zostatok k 31.12. pasívny</t>
  </si>
  <si>
    <t>A.5.3.</t>
  </si>
  <si>
    <t>Zmena stavu príj. bud. obd. (zost. účtu 385)</t>
  </si>
  <si>
    <t>A.5.4.</t>
  </si>
  <si>
    <t>Zmena stavu výnosov bud. období (zost. účtu 384A) bez dot. na inv.</t>
  </si>
  <si>
    <t>A.5.5.</t>
  </si>
  <si>
    <t>Výn. bud. obd. 384A hosťovanie</t>
  </si>
  <si>
    <t>A.6.</t>
  </si>
  <si>
    <t>Tržby a výnosy PČ upravené na príjmy (A.4. +/- A.5.)</t>
  </si>
  <si>
    <t>A.7.</t>
  </si>
  <si>
    <t>Ost. príjmy z PČ (zmena stavu účt. 335, 351, 355, 371, 373 až 378)</t>
  </si>
  <si>
    <t>A.8.</t>
  </si>
  <si>
    <t>Ost. Výdavky na PČ (zmena stavu účtov 361, 372, 373, 377, a 379)</t>
  </si>
  <si>
    <t>A.*</t>
  </si>
  <si>
    <t>Peňažné toky z prev. Činnosti bez položiek osobitne uvedených v prehľade (A.3.+A.6.+A.7.+A.8.)</t>
  </si>
  <si>
    <t>A.9.</t>
  </si>
  <si>
    <t>Osobitne vykazované položky</t>
  </si>
  <si>
    <t>A.9.1</t>
  </si>
  <si>
    <t>Výnosové úroky (stav účtu 662)</t>
  </si>
  <si>
    <t>A.9.2.</t>
  </si>
  <si>
    <t>Nákladové úroky (stav účtu 562)</t>
  </si>
  <si>
    <t>A.9.3.</t>
  </si>
  <si>
    <t>Výnosy z dlhodobého fin. majetku zahrňované do PČ (stav účtu 665)</t>
  </si>
  <si>
    <t>A.9.4.</t>
  </si>
  <si>
    <t>Vyplatené divid. a iné podiely na zisku (obrat MD účtu 364)</t>
  </si>
  <si>
    <t>A.**</t>
  </si>
  <si>
    <t>Peňažné toky z prevádzkovej činnosti (A.*+ A.9.)</t>
  </si>
  <si>
    <t>A.10.</t>
  </si>
  <si>
    <t>Zaplatená daň z príjmov, vrátane vrátených preplatkov (z účtu 341)</t>
  </si>
  <si>
    <t>A.11.</t>
  </si>
  <si>
    <t>Príjmy mimoriadneho charakteru vzťahujúce sa na PČ (stav účtov 682 a 688)</t>
  </si>
  <si>
    <t>A.12.</t>
  </si>
  <si>
    <t>Výdavky mimoriadneho charakteru vzťahujúce sa na PČ (stav účtov 582 a 588)</t>
  </si>
  <si>
    <t>A.13.</t>
  </si>
  <si>
    <t>Zmena stavu záväzkov zo SF (zost. Účtu 472)</t>
  </si>
  <si>
    <t>A.14.</t>
  </si>
  <si>
    <t>Ostatné položky ovplyvňujúce peňažné toky z PČ</t>
  </si>
  <si>
    <t>A.***</t>
  </si>
  <si>
    <t>Čisté peňažné toky z PČ              (A.**+ A.10. až A.14)</t>
  </si>
  <si>
    <t>Peňažné toky z investičnej činnosti (IČ)</t>
  </si>
  <si>
    <t>B.1.</t>
  </si>
  <si>
    <t>Výdavky na obstaranie dlhodobého majetku</t>
  </si>
  <si>
    <t>B.1.1.</t>
  </si>
  <si>
    <t>Obstaranie DNM a DHM (obrat MD účtov 041 a 042 +/- zmena stavu účtu 051 a 052; prír. sa pripočíta, úbytok odpoč.)</t>
  </si>
  <si>
    <t>B.1.2.</t>
  </si>
  <si>
    <t>Obstaranie hráčov 041 MD</t>
  </si>
  <si>
    <t>B.1.3.</t>
  </si>
  <si>
    <t>Obstaranie DFM (obrat MD účtu 043, prír. sa pripočíta, úbytok odpočíta)</t>
  </si>
  <si>
    <t>B.1.4.</t>
  </si>
  <si>
    <t>Zmena stavu záväzkov za obstaraný dlhod. Majetok (pol. A.2.3.2. + účet 367, 474, 479A)</t>
  </si>
  <si>
    <t>B.2.</t>
  </si>
  <si>
    <t>Príjmy z predaja dlhodobého majetku</t>
  </si>
  <si>
    <t>B.2.1.</t>
  </si>
  <si>
    <t>Tržby z predaja DNM a DHM (stav účtu 641)</t>
  </si>
  <si>
    <t>B.2.2.</t>
  </si>
  <si>
    <t>Tržby z predaja a výnosy z DFM (stav účtov 661A, 665A)</t>
  </si>
  <si>
    <t>B.2.3.</t>
  </si>
  <si>
    <t>Zmena stavu pohľ. z IČ                    (pol. A.5.1.2.)</t>
  </si>
  <si>
    <t>B.3.</t>
  </si>
  <si>
    <t>Výdavky na dlhodobé pôžičky poskyt. kons. celku (obrat MD účtu 066)</t>
  </si>
  <si>
    <t>B.4.</t>
  </si>
  <si>
    <t>Príjmy zo splácania dlhodobých pôžičiek poskyt. kons. celku (obrat D účtu 066)</t>
  </si>
  <si>
    <t>B.5.</t>
  </si>
  <si>
    <t>Výdavky na poskytnuté ostatné dlhodobé pôžičky (obrat MD účtu 067)</t>
  </si>
  <si>
    <t>B.6.</t>
  </si>
  <si>
    <t>Príjmy zo splácania ost. dohod. pôžičiek (obrat D účtu 067)</t>
  </si>
  <si>
    <t>B.7.</t>
  </si>
  <si>
    <t>Príjmy z dotácií na obstaraný dlhod. Majetok (obrat D účtov 346A, 347A)</t>
  </si>
  <si>
    <t>B.8.</t>
  </si>
  <si>
    <t>Prijaté úroky, dividendy okrem zahrnutých do PČ</t>
  </si>
  <si>
    <t>B.9.</t>
  </si>
  <si>
    <t>Príjmy mimoriadneho charakteru vzťahujúce sa na IČ</t>
  </si>
  <si>
    <t>B.10.</t>
  </si>
  <si>
    <t>Výdavky mimoriadneho charakteru vzťahujúce sa na IČ</t>
  </si>
  <si>
    <t>B.11.</t>
  </si>
  <si>
    <t>Ost. príjmy vzťahujúce sa na IČ</t>
  </si>
  <si>
    <t>B.12.</t>
  </si>
  <si>
    <t>Ost. výdavky vzťahujúce sa na IČ</t>
  </si>
  <si>
    <t>Čisté peňažné toky z IČ                    (B.1. + až B.12.)</t>
  </si>
  <si>
    <t>Peňažné toky z finančnej činnosti (FČ)</t>
  </si>
  <si>
    <t>C.1.</t>
  </si>
  <si>
    <t>Peňažné toky vyplývajúce z vlastného imania</t>
  </si>
  <si>
    <t>C.1.1</t>
  </si>
  <si>
    <t>Príjmy z upísaných akcií a vkladov a ďalších vkladov do vlastného imania (z D účtu 353)</t>
  </si>
  <si>
    <t>C.1.2</t>
  </si>
  <si>
    <t>Príjmy z úhrady straty spoločníkmi (D účet 354)</t>
  </si>
  <si>
    <t>C.1.3.</t>
  </si>
  <si>
    <t>Výdavky na obst. vl. akcií a vl. obch. podielov</t>
  </si>
  <si>
    <t>C.1.4.</t>
  </si>
  <si>
    <t>Výdavky na vyplatenie podielu na vlastnom imanií (vyrovnacie podiely spoločníkov, členov a iné úhrady zo zníženia vl. imania, z MD účtu 365)</t>
  </si>
  <si>
    <t>C.1.5.</t>
  </si>
  <si>
    <t>Výdavky spojené so znížením fondov zahrňovaných do vl. imania</t>
  </si>
  <si>
    <t>C.1.6.</t>
  </si>
  <si>
    <t>Prídel zo zisku do SF</t>
  </si>
  <si>
    <t>C.2.</t>
  </si>
  <si>
    <t>Peňažné toky z dlhodobých záväzkov z FČ</t>
  </si>
  <si>
    <t>C.2.1.</t>
  </si>
  <si>
    <t>Príjmy z prijatých dlhodobých úverov a pôžičiek (z D účtov 461, 471, 475)</t>
  </si>
  <si>
    <t>C.2.2.</t>
  </si>
  <si>
    <t>Výdavky na splácanie dlhodobých úverov a pôžičiek (z MD účtov 461, 471, 473, 478)</t>
  </si>
  <si>
    <t>C.2.3.</t>
  </si>
  <si>
    <t>Príjmy z ost. dlhodobých záväzkov</t>
  </si>
  <si>
    <t>C.2.4.</t>
  </si>
  <si>
    <t>Výdavky na splácanie ost. dlhod. záväzkov (z MD účtu 479A)</t>
  </si>
  <si>
    <t>C.3.</t>
  </si>
  <si>
    <t>Výdavky na zapl. úrokov a dividend, okrem zahrnutých do PČ</t>
  </si>
  <si>
    <t>C.4.</t>
  </si>
  <si>
    <t>Príjmy mimoriadneho charakteru vzťahujúce sa na FČ</t>
  </si>
  <si>
    <t>C.5.</t>
  </si>
  <si>
    <t>Výdavky mimoriadneho charakteru vzťahujúce sa na FČ</t>
  </si>
  <si>
    <t>C.6.</t>
  </si>
  <si>
    <t>Ostatné príjmy z FČ</t>
  </si>
  <si>
    <t>C.7.</t>
  </si>
  <si>
    <t>Ostatné výdavky z FČ</t>
  </si>
  <si>
    <t>Čisté peňažné toky z FČ                            (C.1. + až C.7.)</t>
  </si>
  <si>
    <t>Čisté zvýšenie alebo čisté zníženie peň. prostriedkov                           (súčet A.***+ B. + C.)</t>
  </si>
  <si>
    <t>E.</t>
  </si>
  <si>
    <t>Stav peň. prostr. a peň. ekvivalentov na začiatku účt. obdobia</t>
  </si>
  <si>
    <t>Stav peň. prostr. a peň. ekvivalentov na konci účt. Obdobia pred zohľadnenímm kurzových rozdielov vyčíslených ku dňu účt. Závierky (D. + E.)</t>
  </si>
  <si>
    <t>G.</t>
  </si>
  <si>
    <t>Kurzové rozdiely vyčíslené z peň. prostr. a peň. ekv. ku dňu účt. záv.</t>
  </si>
  <si>
    <t>G.1.</t>
  </si>
  <si>
    <t>Kurzové straty (stav účtu 563A)</t>
  </si>
  <si>
    <t>G.2.</t>
  </si>
  <si>
    <t>Kurzové zisky (stav účtu 663A)</t>
  </si>
  <si>
    <t>H.</t>
  </si>
  <si>
    <t>Zostatok peň. prostr. a peň. ekv. na konci účt. obdobia, upravený o KR vyčíslené ku dňu účt. Závierky        (D. + E. + G.)</t>
  </si>
  <si>
    <t>Aktualny rok</t>
  </si>
  <si>
    <t>Predchadzajuce obdobie</t>
  </si>
  <si>
    <t>Nevyplnovat !!!</t>
  </si>
  <si>
    <t>Zadat aktualne/ukoncene obdobie</t>
  </si>
  <si>
    <t>Skutočnosť</t>
  </si>
  <si>
    <t>Plán</t>
  </si>
  <si>
    <t>Δ</t>
  </si>
  <si>
    <t>Plan na roky</t>
  </si>
  <si>
    <t>Výkaz ziskov a strát v skrátenom rozsahu  (EUR)</t>
  </si>
  <si>
    <t>Účtovná závierka  v skrátenom rozsahu (EUR)</t>
  </si>
  <si>
    <t>Výsledok hospodárenia za účtovne obdobie       pred zdanením</t>
  </si>
  <si>
    <t>Ing Ľubomír Golis</t>
  </si>
  <si>
    <t>Obdobie 2023</t>
  </si>
  <si>
    <t>I.Q. 2024</t>
  </si>
  <si>
    <t>II.Q. 2024</t>
  </si>
  <si>
    <t>III.Q. 2024</t>
  </si>
  <si>
    <t>IV.Q. 2024</t>
  </si>
  <si>
    <t>I.Q. 2025</t>
  </si>
  <si>
    <t>II.Q. 2025</t>
  </si>
  <si>
    <t>Obdobie 2022</t>
  </si>
  <si>
    <t xml:space="preserve">                     </t>
  </si>
  <si>
    <t>generálny riadieľ MFK</t>
  </si>
  <si>
    <t>Prehľad peňažných tokov rok 2023</t>
  </si>
  <si>
    <t>* MFK plánuje zvýšiť tržby   oproti skutočnosti roku 2024  hlavne za poskytovanie reklamných služieb</t>
  </si>
  <si>
    <t>VYSVETLIVKY: .</t>
  </si>
  <si>
    <t xml:space="preserve"> Akcionári plánujú zvýšiť základné imanie v priebehu roku 2024 o 730 000 EUR za účelom zabezpečenia finančnej sability klubu kapitalizáciou pôžičky a takťiež funančným navýšením vkladov.</t>
  </si>
  <si>
    <t>generálny riaditeľ MFK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</si>
</sst>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35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Arial CE"/>
      <charset val="238"/>
    </font>
    <font>
      <b/>
      <sz val="10"/>
      <name val="Arial CE"/>
      <charset val="238"/>
    </font>
    <font>
      <sz val="8"/>
      <name val="Arial CE"/>
      <charset val="238"/>
    </font>
    <font>
      <b/>
      <i/>
      <sz val="8"/>
      <name val="Arial CE"/>
      <family val="2"/>
      <charset val="238"/>
    </font>
    <font>
      <b/>
      <i/>
      <sz val="8"/>
      <name val="Arial CE"/>
      <charset val="238"/>
    </font>
    <font>
      <sz val="8"/>
      <name val="Arial CE"/>
      <family val="2"/>
      <charset val="238"/>
    </font>
    <font>
      <b/>
      <sz val="8"/>
      <name val="Arial CE"/>
      <charset val="238"/>
    </font>
    <font>
      <b/>
      <sz val="8"/>
      <name val="Arial CE"/>
      <family val="2"/>
      <charset val="238"/>
    </font>
    <font>
      <b/>
      <sz val="14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name val="Arial CE"/>
      <charset val="238"/>
    </font>
    <font>
      <b/>
      <sz val="10"/>
      <color rgb="FFFF0000"/>
      <name val="Arial CE"/>
      <charset val="238"/>
    </font>
    <font>
      <b/>
      <sz val="11"/>
      <name val="Arial CE"/>
      <family val="2"/>
      <charset val="238"/>
    </font>
    <font>
      <sz val="10"/>
      <name val="Arial CE"/>
      <family val="2"/>
      <charset val="238"/>
    </font>
    <font>
      <b/>
      <sz val="9"/>
      <color theme="1"/>
      <name val="Arial CE"/>
      <family val="2"/>
      <charset val="238"/>
    </font>
    <font>
      <sz val="9"/>
      <color theme="1"/>
      <name val="Arial CE"/>
      <family val="2"/>
      <charset val="238"/>
    </font>
    <font>
      <sz val="9"/>
      <name val="Arial CE"/>
      <family val="2"/>
      <charset val="238"/>
    </font>
    <font>
      <b/>
      <sz val="9"/>
      <color rgb="FFFF0000"/>
      <name val="Arial CE"/>
      <family val="2"/>
      <charset val="238"/>
    </font>
    <font>
      <b/>
      <sz val="9"/>
      <name val="Arial CE"/>
      <family val="2"/>
      <charset val="238"/>
    </font>
    <font>
      <b/>
      <sz val="7"/>
      <name val="Arial CE"/>
      <charset val="238"/>
    </font>
    <font>
      <sz val="7"/>
      <name val="Arial CE"/>
      <charset val="238"/>
    </font>
    <font>
      <b/>
      <sz val="7.5"/>
      <name val="Arial CE"/>
      <charset val="238"/>
    </font>
    <font>
      <b/>
      <i/>
      <sz val="7.5"/>
      <name val="Arial CE"/>
      <charset val="238"/>
    </font>
    <font>
      <sz val="7.5"/>
      <name val="Arial CE"/>
      <charset val="238"/>
    </font>
    <font>
      <b/>
      <sz val="8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23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</cellStyleXfs>
  <cellXfs count="343">
    <xf numFmtId="0" fontId="0" fillId="0" borderId="0" xfId="0"/>
    <xf numFmtId="0" fontId="5" fillId="0" borderId="0" xfId="0" applyFont="1" applyAlignment="1">
      <alignment horizontal="center"/>
    </xf>
    <xf numFmtId="0" fontId="0" fillId="2" borderId="0" xfId="0" applyFill="1"/>
    <xf numFmtId="3" fontId="0" fillId="0" borderId="0" xfId="0" applyNumberFormat="1"/>
    <xf numFmtId="0" fontId="11" fillId="3" borderId="2" xfId="0" applyFont="1" applyFill="1" applyBorder="1"/>
    <xf numFmtId="3" fontId="11" fillId="3" borderId="2" xfId="0" applyNumberFormat="1" applyFont="1" applyFill="1" applyBorder="1"/>
    <xf numFmtId="0" fontId="0" fillId="3" borderId="0" xfId="0" applyFill="1"/>
    <xf numFmtId="3" fontId="9" fillId="2" borderId="2" xfId="0" applyNumberFormat="1" applyFont="1" applyFill="1" applyBorder="1"/>
    <xf numFmtId="0" fontId="7" fillId="0" borderId="2" xfId="0" applyFont="1" applyBorder="1" applyAlignment="1">
      <alignment horizontal="center"/>
    </xf>
    <xf numFmtId="0" fontId="7" fillId="0" borderId="2" xfId="0" applyFont="1" applyBorder="1"/>
    <xf numFmtId="3" fontId="7" fillId="0" borderId="2" xfId="0" applyNumberFormat="1" applyFont="1" applyBorder="1"/>
    <xf numFmtId="0" fontId="7" fillId="3" borderId="2" xfId="0" applyFont="1" applyFill="1" applyBorder="1" applyAlignment="1">
      <alignment horizontal="center"/>
    </xf>
    <xf numFmtId="0" fontId="7" fillId="3" borderId="2" xfId="0" applyFont="1" applyFill="1" applyBorder="1"/>
    <xf numFmtId="3" fontId="7" fillId="3" borderId="2" xfId="0" applyNumberFormat="1" applyFont="1" applyFill="1" applyBorder="1"/>
    <xf numFmtId="0" fontId="11" fillId="2" borderId="2" xfId="0" applyFont="1" applyFill="1" applyBorder="1"/>
    <xf numFmtId="0" fontId="9" fillId="2" borderId="2" xfId="0" applyFont="1" applyFill="1" applyBorder="1"/>
    <xf numFmtId="0" fontId="11" fillId="3" borderId="2" xfId="0" applyFont="1" applyFill="1" applyBorder="1" applyAlignment="1">
      <alignment horizontal="center"/>
    </xf>
    <xf numFmtId="0" fontId="0" fillId="0" borderId="0" xfId="0" applyAlignment="1">
      <alignment horizontal="center" wrapText="1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15" fillId="0" borderId="0" xfId="0" applyFont="1"/>
    <xf numFmtId="0" fontId="12" fillId="3" borderId="2" xfId="0" applyFont="1" applyFill="1" applyBorder="1"/>
    <xf numFmtId="3" fontId="12" fillId="3" borderId="2" xfId="0" applyNumberFormat="1" applyFont="1" applyFill="1" applyBorder="1"/>
    <xf numFmtId="0" fontId="7" fillId="0" borderId="0" xfId="0" applyFont="1"/>
    <xf numFmtId="3" fontId="7" fillId="0" borderId="0" xfId="0" applyNumberFormat="1" applyFont="1"/>
    <xf numFmtId="0" fontId="3" fillId="0" borderId="0" xfId="1"/>
    <xf numFmtId="0" fontId="3" fillId="0" borderId="0" xfId="1" applyAlignment="1">
      <alignment horizontal="right"/>
    </xf>
    <xf numFmtId="0" fontId="3" fillId="3" borderId="0" xfId="1" applyFill="1"/>
    <xf numFmtId="0" fontId="19" fillId="0" borderId="0" xfId="1" applyFont="1" applyAlignment="1">
      <alignment horizontal="left" vertical="center"/>
    </xf>
    <xf numFmtId="0" fontId="19" fillId="0" borderId="0" xfId="1" applyFont="1" applyAlignment="1">
      <alignment wrapText="1"/>
    </xf>
    <xf numFmtId="0" fontId="19" fillId="0" borderId="0" xfId="1" applyFont="1" applyAlignment="1">
      <alignment horizontal="center" vertical="center"/>
    </xf>
    <xf numFmtId="3" fontId="19" fillId="0" borderId="0" xfId="1" applyNumberFormat="1" applyFont="1" applyAlignment="1">
      <alignment horizontal="center" vertical="center"/>
    </xf>
    <xf numFmtId="0" fontId="19" fillId="0" borderId="0" xfId="1" applyFont="1"/>
    <xf numFmtId="0" fontId="3" fillId="0" borderId="0" xfId="1" applyAlignment="1">
      <alignment vertical="center"/>
    </xf>
    <xf numFmtId="3" fontId="11" fillId="0" borderId="2" xfId="0" applyNumberFormat="1" applyFont="1" applyBorder="1"/>
    <xf numFmtId="3" fontId="11" fillId="0" borderId="0" xfId="0" applyNumberFormat="1" applyFont="1"/>
    <xf numFmtId="3" fontId="12" fillId="0" borderId="2" xfId="0" applyNumberFormat="1" applyFont="1" applyBorder="1"/>
    <xf numFmtId="0" fontId="0" fillId="4" borderId="0" xfId="0" applyFill="1"/>
    <xf numFmtId="0" fontId="0" fillId="7" borderId="0" xfId="0" applyFill="1"/>
    <xf numFmtId="0" fontId="6" fillId="7" borderId="0" xfId="0" applyFont="1" applyFill="1"/>
    <xf numFmtId="0" fontId="8" fillId="2" borderId="33" xfId="0" applyFont="1" applyFill="1" applyBorder="1"/>
    <xf numFmtId="3" fontId="9" fillId="2" borderId="33" xfId="0" applyNumberFormat="1" applyFont="1" applyFill="1" applyBorder="1"/>
    <xf numFmtId="0" fontId="20" fillId="0" borderId="5" xfId="0" applyFont="1" applyBorder="1" applyAlignment="1">
      <alignment horizontal="center"/>
    </xf>
    <xf numFmtId="0" fontId="20" fillId="0" borderId="11" xfId="0" applyFont="1" applyBorder="1" applyAlignment="1">
      <alignment horizontal="center" wrapText="1" shrinkToFit="1"/>
    </xf>
    <xf numFmtId="0" fontId="20" fillId="0" borderId="11" xfId="0" applyFont="1" applyBorder="1" applyAlignment="1">
      <alignment horizontal="center" shrinkToFit="1"/>
    </xf>
    <xf numFmtId="3" fontId="9" fillId="0" borderId="0" xfId="0" applyNumberFormat="1" applyFont="1"/>
    <xf numFmtId="3" fontId="11" fillId="0" borderId="11" xfId="0" applyNumberFormat="1" applyFont="1" applyBorder="1"/>
    <xf numFmtId="0" fontId="20" fillId="3" borderId="11" xfId="0" applyFont="1" applyFill="1" applyBorder="1" applyAlignment="1">
      <alignment horizontal="center" wrapText="1" shrinkToFit="1"/>
    </xf>
    <xf numFmtId="3" fontId="7" fillId="0" borderId="0" xfId="0" applyNumberFormat="1" applyFont="1" applyAlignment="1">
      <alignment wrapText="1"/>
    </xf>
    <xf numFmtId="0" fontId="7" fillId="5" borderId="2" xfId="0" applyFont="1" applyFill="1" applyBorder="1" applyAlignment="1">
      <alignment horizontal="center"/>
    </xf>
    <xf numFmtId="0" fontId="11" fillId="5" borderId="2" xfId="0" applyFont="1" applyFill="1" applyBorder="1"/>
    <xf numFmtId="3" fontId="11" fillId="5" borderId="2" xfId="0" applyNumberFormat="1" applyFont="1" applyFill="1" applyBorder="1"/>
    <xf numFmtId="0" fontId="7" fillId="5" borderId="11" xfId="0" applyFont="1" applyFill="1" applyBorder="1" applyAlignment="1">
      <alignment horizontal="center"/>
    </xf>
    <xf numFmtId="0" fontId="11" fillId="5" borderId="11" xfId="0" applyFont="1" applyFill="1" applyBorder="1"/>
    <xf numFmtId="3" fontId="11" fillId="5" borderId="11" xfId="0" applyNumberFormat="1" applyFont="1" applyFill="1" applyBorder="1"/>
    <xf numFmtId="0" fontId="11" fillId="5" borderId="2" xfId="0" applyFont="1" applyFill="1" applyBorder="1" applyAlignment="1">
      <alignment wrapText="1"/>
    </xf>
    <xf numFmtId="0" fontId="21" fillId="7" borderId="0" xfId="0" applyFont="1" applyFill="1"/>
    <xf numFmtId="0" fontId="11" fillId="3" borderId="1" xfId="0" applyFont="1" applyFill="1" applyBorder="1"/>
    <xf numFmtId="0" fontId="12" fillId="3" borderId="2" xfId="0" applyFont="1" applyFill="1" applyBorder="1" applyAlignment="1">
      <alignment horizontal="center"/>
    </xf>
    <xf numFmtId="0" fontId="19" fillId="3" borderId="0" xfId="1" applyFont="1" applyFill="1" applyAlignment="1">
      <alignment horizontal="center" vertical="center"/>
    </xf>
    <xf numFmtId="0" fontId="3" fillId="3" borderId="0" xfId="1" applyFill="1" applyAlignment="1">
      <alignment vertical="center"/>
    </xf>
    <xf numFmtId="0" fontId="4" fillId="0" borderId="0" xfId="1" applyFont="1"/>
    <xf numFmtId="0" fontId="4" fillId="3" borderId="0" xfId="1" applyFont="1" applyFill="1"/>
    <xf numFmtId="0" fontId="19" fillId="3" borderId="0" xfId="1" applyFont="1" applyFill="1" applyAlignment="1">
      <alignment horizontal="left" vertical="center"/>
    </xf>
    <xf numFmtId="0" fontId="23" fillId="0" borderId="0" xfId="0" applyFont="1"/>
    <xf numFmtId="0" fontId="19" fillId="3" borderId="0" xfId="1" applyFont="1" applyFill="1" applyAlignment="1">
      <alignment wrapText="1"/>
    </xf>
    <xf numFmtId="0" fontId="23" fillId="0" borderId="0" xfId="0" applyFont="1" applyAlignment="1">
      <alignment horizontal="center"/>
    </xf>
    <xf numFmtId="0" fontId="17" fillId="0" borderId="32" xfId="1" applyFont="1" applyBorder="1" applyAlignment="1">
      <alignment wrapText="1"/>
    </xf>
    <xf numFmtId="0" fontId="17" fillId="0" borderId="1" xfId="1" applyFont="1" applyBorder="1" applyAlignment="1">
      <alignment vertical="center" wrapText="1"/>
    </xf>
    <xf numFmtId="0" fontId="17" fillId="0" borderId="1" xfId="1" applyFont="1" applyBorder="1" applyAlignment="1">
      <alignment horizontal="left" vertical="center" wrapText="1"/>
    </xf>
    <xf numFmtId="0" fontId="17" fillId="0" borderId="1" xfId="1" applyFont="1" applyBorder="1" applyAlignment="1">
      <alignment horizontal="left" vertical="center"/>
    </xf>
    <xf numFmtId="0" fontId="17" fillId="0" borderId="1" xfId="1" applyFont="1" applyBorder="1" applyAlignment="1">
      <alignment vertical="center"/>
    </xf>
    <xf numFmtId="0" fontId="3" fillId="0" borderId="0" xfId="1" applyAlignment="1">
      <alignment vertical="top"/>
    </xf>
    <xf numFmtId="0" fontId="24" fillId="0" borderId="17" xfId="1" applyFont="1" applyBorder="1" applyAlignment="1">
      <alignment wrapText="1"/>
    </xf>
    <xf numFmtId="49" fontId="24" fillId="0" borderId="20" xfId="1" applyNumberFormat="1" applyFont="1" applyBorder="1" applyAlignment="1">
      <alignment horizontal="center" vertical="center" wrapText="1"/>
    </xf>
    <xf numFmtId="3" fontId="24" fillId="0" borderId="2" xfId="1" applyNumberFormat="1" applyFont="1" applyBorder="1" applyAlignment="1">
      <alignment horizontal="right" vertical="center"/>
    </xf>
    <xf numFmtId="3" fontId="24" fillId="0" borderId="21" xfId="1" applyNumberFormat="1" applyFont="1" applyBorder="1" applyAlignment="1">
      <alignment horizontal="right" vertical="center" wrapText="1"/>
    </xf>
    <xf numFmtId="3" fontId="24" fillId="0" borderId="18" xfId="1" applyNumberFormat="1" applyFont="1" applyBorder="1" applyAlignment="1">
      <alignment horizontal="right" vertical="center" wrapText="1"/>
    </xf>
    <xf numFmtId="3" fontId="24" fillId="0" borderId="19" xfId="1" applyNumberFormat="1" applyFont="1" applyBorder="1" applyAlignment="1">
      <alignment horizontal="right" vertical="center" wrapText="1"/>
    </xf>
    <xf numFmtId="3" fontId="24" fillId="0" borderId="17" xfId="1" applyNumberFormat="1" applyFont="1" applyBorder="1" applyAlignment="1">
      <alignment vertical="center"/>
    </xf>
    <xf numFmtId="3" fontId="24" fillId="0" borderId="20" xfId="1" applyNumberFormat="1" applyFont="1" applyBorder="1" applyAlignment="1">
      <alignment vertical="center" wrapText="1"/>
    </xf>
    <xf numFmtId="0" fontId="25" fillId="0" borderId="24" xfId="1" applyFont="1" applyBorder="1" applyAlignment="1">
      <alignment wrapText="1"/>
    </xf>
    <xf numFmtId="49" fontId="25" fillId="0" borderId="22" xfId="1" applyNumberFormat="1" applyFont="1" applyBorder="1" applyAlignment="1">
      <alignment horizontal="center" vertical="center" wrapText="1"/>
    </xf>
    <xf numFmtId="3" fontId="25" fillId="0" borderId="12" xfId="1" applyNumberFormat="1" applyFont="1" applyBorder="1" applyAlignment="1">
      <alignment horizontal="right" vertical="center"/>
    </xf>
    <xf numFmtId="3" fontId="25" fillId="0" borderId="13" xfId="1" applyNumberFormat="1" applyFont="1" applyBorder="1" applyAlignment="1">
      <alignment horizontal="right" vertical="center" wrapText="1"/>
    </xf>
    <xf numFmtId="3" fontId="25" fillId="0" borderId="14" xfId="1" applyNumberFormat="1" applyFont="1" applyBorder="1" applyAlignment="1">
      <alignment horizontal="right" vertical="center" wrapText="1"/>
    </xf>
    <xf numFmtId="3" fontId="25" fillId="0" borderId="23" xfId="1" applyNumberFormat="1" applyFont="1" applyBorder="1" applyAlignment="1">
      <alignment horizontal="right" vertical="center"/>
    </xf>
    <xf numFmtId="0" fontId="25" fillId="0" borderId="24" xfId="1" applyFont="1" applyBorder="1" applyAlignment="1">
      <alignment vertical="center"/>
    </xf>
    <xf numFmtId="0" fontId="25" fillId="0" borderId="22" xfId="1" applyFont="1" applyBorder="1" applyAlignment="1">
      <alignment vertical="center"/>
    </xf>
    <xf numFmtId="0" fontId="25" fillId="0" borderId="26" xfId="1" applyFont="1" applyBorder="1" applyAlignment="1">
      <alignment wrapText="1"/>
    </xf>
    <xf numFmtId="49" fontId="25" fillId="0" borderId="9" xfId="1" applyNumberFormat="1" applyFont="1" applyBorder="1" applyAlignment="1">
      <alignment horizontal="center" vertical="center" wrapText="1"/>
    </xf>
    <xf numFmtId="3" fontId="25" fillId="0" borderId="10" xfId="1" applyNumberFormat="1" applyFont="1" applyBorder="1" applyAlignment="1">
      <alignment horizontal="right" vertical="center"/>
    </xf>
    <xf numFmtId="3" fontId="25" fillId="0" borderId="3" xfId="1" applyNumberFormat="1" applyFont="1" applyBorder="1" applyAlignment="1">
      <alignment horizontal="right" vertical="center" wrapText="1"/>
    </xf>
    <xf numFmtId="3" fontId="25" fillId="0" borderId="4" xfId="1" applyNumberFormat="1" applyFont="1" applyBorder="1" applyAlignment="1">
      <alignment horizontal="right" vertical="center" wrapText="1"/>
    </xf>
    <xf numFmtId="3" fontId="25" fillId="0" borderId="25" xfId="1" applyNumberFormat="1" applyFont="1" applyBorder="1" applyAlignment="1">
      <alignment horizontal="right" vertical="center" wrapText="1"/>
    </xf>
    <xf numFmtId="3" fontId="25" fillId="0" borderId="26" xfId="1" applyNumberFormat="1" applyFont="1" applyBorder="1" applyAlignment="1">
      <alignment vertical="center"/>
    </xf>
    <xf numFmtId="3" fontId="25" fillId="0" borderId="9" xfId="2" applyNumberFormat="1" applyFont="1" applyFill="1" applyBorder="1" applyAlignment="1">
      <alignment horizontal="right" vertical="center"/>
    </xf>
    <xf numFmtId="3" fontId="25" fillId="0" borderId="25" xfId="1" applyNumberFormat="1" applyFont="1" applyBorder="1" applyAlignment="1">
      <alignment horizontal="right" vertical="center"/>
    </xf>
    <xf numFmtId="0" fontId="25" fillId="0" borderId="9" xfId="1" applyFont="1" applyBorder="1" applyAlignment="1">
      <alignment vertical="center"/>
    </xf>
    <xf numFmtId="3" fontId="25" fillId="0" borderId="9" xfId="1" applyNumberFormat="1" applyFont="1" applyBorder="1" applyAlignment="1">
      <alignment vertical="center"/>
    </xf>
    <xf numFmtId="0" fontId="25" fillId="0" borderId="29" xfId="1" applyFont="1" applyBorder="1" applyAlignment="1">
      <alignment wrapText="1"/>
    </xf>
    <xf numFmtId="49" fontId="25" fillId="0" borderId="27" xfId="1" applyNumberFormat="1" applyFont="1" applyBorder="1" applyAlignment="1">
      <alignment horizontal="center" vertical="center" wrapText="1"/>
    </xf>
    <xf numFmtId="3" fontId="25" fillId="0" borderId="6" xfId="1" applyNumberFormat="1" applyFont="1" applyBorder="1" applyAlignment="1">
      <alignment horizontal="right" vertical="center"/>
    </xf>
    <xf numFmtId="3" fontId="25" fillId="0" borderId="7" xfId="1" applyNumberFormat="1" applyFont="1" applyBorder="1" applyAlignment="1">
      <alignment horizontal="right" vertical="center" wrapText="1"/>
    </xf>
    <xf numFmtId="3" fontId="25" fillId="0" borderId="8" xfId="1" applyNumberFormat="1" applyFont="1" applyBorder="1" applyAlignment="1">
      <alignment horizontal="right" vertical="center" wrapText="1"/>
    </xf>
    <xf numFmtId="3" fontId="25" fillId="0" borderId="28" xfId="1" applyNumberFormat="1" applyFont="1" applyBorder="1" applyAlignment="1">
      <alignment horizontal="right" vertical="center"/>
    </xf>
    <xf numFmtId="3" fontId="25" fillId="0" borderId="29" xfId="1" applyNumberFormat="1" applyFont="1" applyBorder="1" applyAlignment="1">
      <alignment vertical="center"/>
    </xf>
    <xf numFmtId="0" fontId="25" fillId="0" borderId="27" xfId="1" applyFont="1" applyBorder="1" applyAlignment="1">
      <alignment vertical="center"/>
    </xf>
    <xf numFmtId="0" fontId="24" fillId="0" borderId="17" xfId="1" applyFont="1" applyBorder="1" applyAlignment="1">
      <alignment vertical="center" wrapText="1"/>
    </xf>
    <xf numFmtId="3" fontId="24" fillId="0" borderId="20" xfId="1" applyNumberFormat="1" applyFont="1" applyBorder="1" applyAlignment="1">
      <alignment vertical="center"/>
    </xf>
    <xf numFmtId="3" fontId="25" fillId="0" borderId="24" xfId="1" applyNumberFormat="1" applyFont="1" applyBorder="1" applyAlignment="1">
      <alignment vertical="center"/>
    </xf>
    <xf numFmtId="3" fontId="25" fillId="0" borderId="22" xfId="1" applyNumberFormat="1" applyFont="1" applyBorder="1" applyAlignment="1">
      <alignment vertical="center"/>
    </xf>
    <xf numFmtId="3" fontId="25" fillId="0" borderId="27" xfId="1" applyNumberFormat="1" applyFont="1" applyBorder="1" applyAlignment="1">
      <alignment vertical="center"/>
    </xf>
    <xf numFmtId="49" fontId="25" fillId="0" borderId="9" xfId="1" applyNumberFormat="1" applyFont="1" applyBorder="1" applyAlignment="1">
      <alignment horizontal="center" wrapText="1"/>
    </xf>
    <xf numFmtId="3" fontId="25" fillId="0" borderId="10" xfId="1" applyNumberFormat="1" applyFont="1" applyBorder="1" applyAlignment="1">
      <alignment horizontal="right"/>
    </xf>
    <xf numFmtId="3" fontId="25" fillId="0" borderId="3" xfId="1" applyNumberFormat="1" applyFont="1" applyBorder="1" applyAlignment="1">
      <alignment horizontal="right" wrapText="1"/>
    </xf>
    <xf numFmtId="3" fontId="25" fillId="0" borderId="4" xfId="1" applyNumberFormat="1" applyFont="1" applyBorder="1" applyAlignment="1">
      <alignment horizontal="right" wrapText="1"/>
    </xf>
    <xf numFmtId="3" fontId="25" fillId="0" borderId="25" xfId="1" applyNumberFormat="1" applyFont="1" applyBorder="1" applyAlignment="1">
      <alignment horizontal="right"/>
    </xf>
    <xf numFmtId="49" fontId="25" fillId="0" borderId="27" xfId="1" applyNumberFormat="1" applyFont="1" applyBorder="1" applyAlignment="1">
      <alignment horizontal="center" wrapText="1"/>
    </xf>
    <xf numFmtId="3" fontId="25" fillId="0" borderId="6" xfId="1" applyNumberFormat="1" applyFont="1" applyBorder="1" applyAlignment="1">
      <alignment horizontal="right"/>
    </xf>
    <xf numFmtId="3" fontId="25" fillId="0" borderId="7" xfId="1" applyNumberFormat="1" applyFont="1" applyBorder="1" applyAlignment="1">
      <alignment horizontal="right" wrapText="1"/>
    </xf>
    <xf numFmtId="3" fontId="25" fillId="0" borderId="8" xfId="1" applyNumberFormat="1" applyFont="1" applyBorder="1" applyAlignment="1">
      <alignment horizontal="right" wrapText="1"/>
    </xf>
    <xf numFmtId="3" fontId="25" fillId="0" borderId="28" xfId="1" applyNumberFormat="1" applyFont="1" applyBorder="1" applyAlignment="1">
      <alignment horizontal="right"/>
    </xf>
    <xf numFmtId="0" fontId="25" fillId="0" borderId="27" xfId="1" applyFont="1" applyBorder="1" applyAlignment="1">
      <alignment horizontal="center" vertical="center" wrapText="1"/>
    </xf>
    <xf numFmtId="0" fontId="24" fillId="0" borderId="20" xfId="1" applyFont="1" applyBorder="1" applyAlignment="1">
      <alignment horizontal="center" vertical="center" wrapText="1"/>
    </xf>
    <xf numFmtId="0" fontId="24" fillId="0" borderId="30" xfId="1" applyFont="1" applyBorder="1" applyAlignment="1">
      <alignment horizontal="center" vertical="center" wrapText="1"/>
    </xf>
    <xf numFmtId="0" fontId="25" fillId="0" borderId="22" xfId="1" applyFont="1" applyBorder="1" applyAlignment="1">
      <alignment horizontal="center" vertical="center" wrapText="1"/>
    </xf>
    <xf numFmtId="0" fontId="25" fillId="0" borderId="9" xfId="1" applyFont="1" applyBorder="1" applyAlignment="1">
      <alignment horizontal="center" vertical="center" wrapText="1"/>
    </xf>
    <xf numFmtId="3" fontId="24" fillId="0" borderId="21" xfId="1" applyNumberFormat="1" applyFont="1" applyBorder="1" applyAlignment="1">
      <alignment horizontal="right" vertical="center"/>
    </xf>
    <xf numFmtId="3" fontId="24" fillId="0" borderId="18" xfId="1" applyNumberFormat="1" applyFont="1" applyBorder="1" applyAlignment="1">
      <alignment horizontal="right" vertical="center"/>
    </xf>
    <xf numFmtId="3" fontId="24" fillId="0" borderId="19" xfId="1" applyNumberFormat="1" applyFont="1" applyBorder="1" applyAlignment="1">
      <alignment horizontal="right" vertical="center"/>
    </xf>
    <xf numFmtId="3" fontId="24" fillId="0" borderId="10" xfId="1" applyNumberFormat="1" applyFont="1" applyBorder="1" applyAlignment="1">
      <alignment horizontal="right" vertical="center"/>
    </xf>
    <xf numFmtId="3" fontId="25" fillId="0" borderId="3" xfId="1" applyNumberFormat="1" applyFont="1" applyBorder="1" applyAlignment="1">
      <alignment horizontal="right" vertical="center"/>
    </xf>
    <xf numFmtId="3" fontId="25" fillId="0" borderId="4" xfId="1" applyNumberFormat="1" applyFont="1" applyBorder="1" applyAlignment="1">
      <alignment horizontal="right" vertical="center"/>
    </xf>
    <xf numFmtId="3" fontId="25" fillId="0" borderId="24" xfId="1" applyNumberFormat="1" applyFont="1" applyBorder="1"/>
    <xf numFmtId="3" fontId="25" fillId="0" borderId="22" xfId="1" applyNumberFormat="1" applyFont="1" applyBorder="1"/>
    <xf numFmtId="3" fontId="25" fillId="0" borderId="29" xfId="1" applyNumberFormat="1" applyFont="1" applyBorder="1"/>
    <xf numFmtId="3" fontId="25" fillId="0" borderId="27" xfId="1" applyNumberFormat="1" applyFont="1" applyBorder="1"/>
    <xf numFmtId="0" fontId="24" fillId="0" borderId="24" xfId="1" applyFont="1" applyBorder="1" applyAlignment="1">
      <alignment wrapText="1"/>
    </xf>
    <xf numFmtId="0" fontId="24" fillId="0" borderId="22" xfId="1" applyFont="1" applyBorder="1" applyAlignment="1">
      <alignment horizontal="center" vertical="center" wrapText="1"/>
    </xf>
    <xf numFmtId="3" fontId="25" fillId="0" borderId="12" xfId="1" applyNumberFormat="1" applyFont="1" applyBorder="1" applyAlignment="1">
      <alignment horizontal="right" vertical="center" wrapText="1"/>
    </xf>
    <xf numFmtId="3" fontId="25" fillId="0" borderId="33" xfId="1" applyNumberFormat="1" applyFont="1" applyBorder="1" applyAlignment="1">
      <alignment horizontal="right" vertical="center" wrapText="1"/>
    </xf>
    <xf numFmtId="3" fontId="25" fillId="0" borderId="35" xfId="1" applyNumberFormat="1" applyFont="1" applyBorder="1" applyAlignment="1">
      <alignment horizontal="right" vertical="center" wrapText="1"/>
    </xf>
    <xf numFmtId="3" fontId="25" fillId="0" borderId="26" xfId="1" applyNumberFormat="1" applyFont="1" applyBorder="1"/>
    <xf numFmtId="3" fontId="25" fillId="0" borderId="9" xfId="1" applyNumberFormat="1" applyFont="1" applyBorder="1"/>
    <xf numFmtId="0" fontId="25" fillId="0" borderId="26" xfId="1" applyFont="1" applyBorder="1"/>
    <xf numFmtId="3" fontId="25" fillId="0" borderId="7" xfId="1" applyNumberFormat="1" applyFont="1" applyBorder="1" applyAlignment="1">
      <alignment horizontal="right" vertical="center"/>
    </xf>
    <xf numFmtId="3" fontId="25" fillId="0" borderId="8" xfId="1" applyNumberFormat="1" applyFont="1" applyBorder="1" applyAlignment="1">
      <alignment horizontal="right" vertical="center"/>
    </xf>
    <xf numFmtId="0" fontId="25" fillId="0" borderId="27" xfId="1" applyFont="1" applyBorder="1" applyAlignment="1">
      <alignment horizontal="center" vertical="center"/>
    </xf>
    <xf numFmtId="0" fontId="24" fillId="0" borderId="20" xfId="1" applyFont="1" applyBorder="1" applyAlignment="1">
      <alignment horizontal="center" vertical="center"/>
    </xf>
    <xf numFmtId="0" fontId="25" fillId="0" borderId="22" xfId="1" applyFont="1" applyBorder="1" applyAlignment="1">
      <alignment horizontal="center" vertical="center"/>
    </xf>
    <xf numFmtId="3" fontId="25" fillId="0" borderId="13" xfId="1" applyNumberFormat="1" applyFont="1" applyBorder="1" applyAlignment="1">
      <alignment horizontal="right" vertical="center"/>
    </xf>
    <xf numFmtId="3" fontId="25" fillId="0" borderId="14" xfId="1" applyNumberFormat="1" applyFont="1" applyBorder="1" applyAlignment="1">
      <alignment horizontal="right" vertical="center"/>
    </xf>
    <xf numFmtId="0" fontId="25" fillId="0" borderId="9" xfId="1" applyFont="1" applyBorder="1" applyAlignment="1">
      <alignment horizontal="center" vertical="center"/>
    </xf>
    <xf numFmtId="0" fontId="24" fillId="0" borderId="20" xfId="1" applyFont="1" applyBorder="1" applyAlignment="1">
      <alignment vertical="center"/>
    </xf>
    <xf numFmtId="3" fontId="24" fillId="0" borderId="17" xfId="1" applyNumberFormat="1" applyFont="1" applyBorder="1" applyAlignment="1">
      <alignment horizontal="right" vertical="center"/>
    </xf>
    <xf numFmtId="3" fontId="25" fillId="0" borderId="24" xfId="1" applyNumberFormat="1" applyFont="1" applyBorder="1" applyAlignment="1">
      <alignment horizontal="right" vertical="center"/>
    </xf>
    <xf numFmtId="3" fontId="24" fillId="0" borderId="14" xfId="1" applyNumberFormat="1" applyFont="1" applyBorder="1" applyAlignment="1">
      <alignment horizontal="right" vertical="center"/>
    </xf>
    <xf numFmtId="3" fontId="25" fillId="0" borderId="22" xfId="1" applyNumberFormat="1" applyFont="1" applyBorder="1" applyAlignment="1">
      <alignment horizontal="right" vertical="center"/>
    </xf>
    <xf numFmtId="0" fontId="25" fillId="0" borderId="26" xfId="1" applyFont="1" applyBorder="1" applyAlignment="1">
      <alignment vertical="center" wrapText="1"/>
    </xf>
    <xf numFmtId="3" fontId="27" fillId="0" borderId="26" xfId="1" applyNumberFormat="1" applyFont="1" applyBorder="1" applyAlignment="1">
      <alignment horizontal="right" vertical="center"/>
    </xf>
    <xf numFmtId="3" fontId="24" fillId="0" borderId="4" xfId="1" applyNumberFormat="1" applyFont="1" applyBorder="1" applyAlignment="1">
      <alignment horizontal="right" vertical="center"/>
    </xf>
    <xf numFmtId="3" fontId="25" fillId="0" borderId="9" xfId="1" applyNumberFormat="1" applyFont="1" applyBorder="1" applyAlignment="1">
      <alignment horizontal="right" vertical="center"/>
    </xf>
    <xf numFmtId="3" fontId="25" fillId="0" borderId="26" xfId="1" applyNumberFormat="1" applyFont="1" applyBorder="1" applyAlignment="1">
      <alignment horizontal="right" vertical="center"/>
    </xf>
    <xf numFmtId="3" fontId="25" fillId="0" borderId="29" xfId="1" applyNumberFormat="1" applyFont="1" applyBorder="1" applyAlignment="1">
      <alignment horizontal="right" vertical="center"/>
    </xf>
    <xf numFmtId="3" fontId="25" fillId="0" borderId="27" xfId="1" applyNumberFormat="1" applyFont="1" applyBorder="1" applyAlignment="1">
      <alignment horizontal="right" vertical="center"/>
    </xf>
    <xf numFmtId="3" fontId="24" fillId="0" borderId="20" xfId="1" applyNumberFormat="1" applyFont="1" applyBorder="1" applyAlignment="1">
      <alignment horizontal="right" vertical="center"/>
    </xf>
    <xf numFmtId="0" fontId="25" fillId="0" borderId="9" xfId="1" applyFont="1" applyBorder="1"/>
    <xf numFmtId="0" fontId="25" fillId="0" borderId="27" xfId="1" applyFont="1" applyBorder="1"/>
    <xf numFmtId="0" fontId="25" fillId="0" borderId="22" xfId="1" applyFont="1" applyBorder="1"/>
    <xf numFmtId="3" fontId="24" fillId="0" borderId="2" xfId="1" applyNumberFormat="1" applyFont="1" applyBorder="1" applyAlignment="1">
      <alignment vertical="center"/>
    </xf>
    <xf numFmtId="3" fontId="24" fillId="0" borderId="18" xfId="1" applyNumberFormat="1" applyFont="1" applyBorder="1" applyAlignment="1">
      <alignment vertical="center"/>
    </xf>
    <xf numFmtId="3" fontId="24" fillId="0" borderId="19" xfId="1" applyNumberFormat="1" applyFont="1" applyBorder="1" applyAlignment="1">
      <alignment vertical="center"/>
    </xf>
    <xf numFmtId="0" fontId="24" fillId="0" borderId="26" xfId="1" applyFont="1" applyBorder="1" applyAlignment="1">
      <alignment wrapText="1"/>
    </xf>
    <xf numFmtId="0" fontId="24" fillId="0" borderId="9" xfId="1" applyFont="1" applyBorder="1" applyAlignment="1">
      <alignment horizontal="center" vertical="center"/>
    </xf>
    <xf numFmtId="0" fontId="24" fillId="0" borderId="26" xfId="1" applyFont="1" applyBorder="1" applyAlignment="1">
      <alignment vertical="center" wrapText="1"/>
    </xf>
    <xf numFmtId="3" fontId="24" fillId="0" borderId="26" xfId="1" applyNumberFormat="1" applyFont="1" applyBorder="1" applyAlignment="1">
      <alignment horizontal="right" vertical="center"/>
    </xf>
    <xf numFmtId="3" fontId="24" fillId="0" borderId="25" xfId="1" applyNumberFormat="1" applyFont="1" applyBorder="1" applyAlignment="1">
      <alignment horizontal="right" vertical="center"/>
    </xf>
    <xf numFmtId="3" fontId="24" fillId="0" borderId="26" xfId="1" applyNumberFormat="1" applyFont="1" applyBorder="1" applyAlignment="1">
      <alignment vertical="center"/>
    </xf>
    <xf numFmtId="3" fontId="24" fillId="0" borderId="9" xfId="1" applyNumberFormat="1" applyFont="1" applyBorder="1" applyAlignment="1">
      <alignment vertical="center"/>
    </xf>
    <xf numFmtId="1" fontId="26" fillId="6" borderId="2" xfId="0" applyNumberFormat="1" applyFont="1" applyFill="1" applyBorder="1" applyAlignment="1">
      <alignment horizontal="center"/>
    </xf>
    <xf numFmtId="1" fontId="26" fillId="0" borderId="23" xfId="0" applyNumberFormat="1" applyFont="1" applyBorder="1"/>
    <xf numFmtId="1" fontId="26" fillId="0" borderId="25" xfId="0" applyNumberFormat="1" applyFont="1" applyBorder="1"/>
    <xf numFmtId="1" fontId="26" fillId="0" borderId="2" xfId="0" applyNumberFormat="1" applyFont="1" applyBorder="1" applyAlignment="1">
      <alignment horizontal="center"/>
    </xf>
    <xf numFmtId="1" fontId="26" fillId="0" borderId="2" xfId="0" applyNumberFormat="1" applyFont="1" applyBorder="1" applyAlignment="1">
      <alignment horizontal="center" vertical="center"/>
    </xf>
    <xf numFmtId="3" fontId="26" fillId="0" borderId="10" xfId="1" applyNumberFormat="1" applyFont="1" applyBorder="1" applyAlignment="1">
      <alignment horizontal="right" vertical="center"/>
    </xf>
    <xf numFmtId="1" fontId="26" fillId="0" borderId="28" xfId="0" applyNumberFormat="1" applyFont="1" applyBorder="1"/>
    <xf numFmtId="1" fontId="24" fillId="0" borderId="2" xfId="0" applyNumberFormat="1" applyFont="1" applyBorder="1" applyAlignment="1">
      <alignment horizontal="center" vertical="center" wrapText="1"/>
    </xf>
    <xf numFmtId="0" fontId="18" fillId="0" borderId="0" xfId="1" applyFont="1" applyBorder="1" applyAlignment="1">
      <alignment horizontal="left" vertical="center"/>
    </xf>
    <xf numFmtId="3" fontId="25" fillId="0" borderId="0" xfId="1" applyNumberFormat="1" applyFont="1" applyBorder="1" applyAlignment="1">
      <alignment horizontal="right" vertical="center"/>
    </xf>
    <xf numFmtId="1" fontId="26" fillId="0" borderId="0" xfId="0" applyNumberFormat="1" applyFont="1" applyBorder="1"/>
    <xf numFmtId="1" fontId="26" fillId="0" borderId="0" xfId="0" applyNumberFormat="1" applyFont="1" applyBorder="1" applyAlignment="1">
      <alignment vertical="center"/>
    </xf>
    <xf numFmtId="3" fontId="24" fillId="0" borderId="40" xfId="1" applyNumberFormat="1" applyFont="1" applyBorder="1" applyAlignment="1">
      <alignment horizontal="right" vertical="center" wrapText="1"/>
    </xf>
    <xf numFmtId="3" fontId="26" fillId="0" borderId="25" xfId="0" applyNumberFormat="1" applyFont="1" applyBorder="1"/>
    <xf numFmtId="3" fontId="26" fillId="0" borderId="28" xfId="0" applyNumberFormat="1" applyFont="1" applyBorder="1"/>
    <xf numFmtId="3" fontId="28" fillId="0" borderId="19" xfId="0" applyNumberFormat="1" applyFont="1" applyBorder="1"/>
    <xf numFmtId="3" fontId="26" fillId="0" borderId="23" xfId="0" applyNumberFormat="1" applyFont="1" applyBorder="1"/>
    <xf numFmtId="3" fontId="26" fillId="0" borderId="25" xfId="0" applyNumberFormat="1" applyFont="1" applyBorder="1" applyAlignment="1">
      <alignment vertical="center"/>
    </xf>
    <xf numFmtId="3" fontId="28" fillId="0" borderId="19" xfId="0" applyNumberFormat="1" applyFont="1" applyBorder="1" applyAlignment="1">
      <alignment vertical="center"/>
    </xf>
    <xf numFmtId="3" fontId="24" fillId="0" borderId="17" xfId="1" applyNumberFormat="1" applyFont="1" applyBorder="1" applyAlignment="1">
      <alignment horizontal="right" vertical="center" wrapText="1"/>
    </xf>
    <xf numFmtId="0" fontId="17" fillId="0" borderId="1" xfId="1" applyFont="1" applyBorder="1" applyAlignment="1">
      <alignment horizontal="center" wrapText="1"/>
    </xf>
    <xf numFmtId="0" fontId="24" fillId="0" borderId="17" xfId="1" applyFont="1" applyBorder="1" applyAlignment="1">
      <alignment horizontal="center" wrapText="1"/>
    </xf>
    <xf numFmtId="0" fontId="24" fillId="0" borderId="20" xfId="1" applyFont="1" applyBorder="1" applyAlignment="1">
      <alignment horizontal="center" wrapText="1"/>
    </xf>
    <xf numFmtId="0" fontId="24" fillId="0" borderId="2" xfId="1" applyFont="1" applyBorder="1" applyAlignment="1">
      <alignment horizontal="center" wrapText="1"/>
    </xf>
    <xf numFmtId="0" fontId="24" fillId="0" borderId="21" xfId="1" applyFont="1" applyBorder="1" applyAlignment="1">
      <alignment horizontal="center" wrapText="1"/>
    </xf>
    <xf numFmtId="0" fontId="24" fillId="0" borderId="18" xfId="1" applyFont="1" applyBorder="1" applyAlignment="1">
      <alignment horizontal="center" wrapText="1"/>
    </xf>
    <xf numFmtId="3" fontId="26" fillId="0" borderId="25" xfId="0" applyNumberFormat="1" applyFont="1" applyBorder="1" applyAlignment="1">
      <alignment horizontal="right" vertical="center"/>
    </xf>
    <xf numFmtId="3" fontId="24" fillId="0" borderId="40" xfId="1" applyNumberFormat="1" applyFont="1" applyBorder="1" applyAlignment="1">
      <alignment horizontal="right" vertical="center"/>
    </xf>
    <xf numFmtId="0" fontId="24" fillId="0" borderId="20" xfId="1" applyFont="1" applyBorder="1" applyAlignment="1">
      <alignment vertical="center" wrapText="1"/>
    </xf>
    <xf numFmtId="0" fontId="24" fillId="0" borderId="2" xfId="1" applyFont="1" applyBorder="1" applyAlignment="1">
      <alignment horizontal="center" vertical="center" wrapText="1"/>
    </xf>
    <xf numFmtId="0" fontId="24" fillId="0" borderId="17" xfId="1" applyFont="1" applyBorder="1" applyAlignment="1">
      <alignment horizontal="center" vertical="center" wrapText="1"/>
    </xf>
    <xf numFmtId="0" fontId="24" fillId="0" borderId="21" xfId="1" applyFont="1" applyBorder="1" applyAlignment="1">
      <alignment horizontal="center" vertical="center" wrapText="1"/>
    </xf>
    <xf numFmtId="0" fontId="24" fillId="0" borderId="40" xfId="1" applyFont="1" applyBorder="1" applyAlignment="1">
      <alignment horizontal="center" vertical="center" wrapText="1"/>
    </xf>
    <xf numFmtId="0" fontId="24" fillId="0" borderId="40" xfId="1" applyFont="1" applyBorder="1" applyAlignment="1">
      <alignment horizontal="center" wrapText="1"/>
    </xf>
    <xf numFmtId="0" fontId="17" fillId="0" borderId="17" xfId="1" applyFont="1" applyBorder="1" applyAlignment="1">
      <alignment vertical="center" wrapText="1"/>
    </xf>
    <xf numFmtId="0" fontId="17" fillId="3" borderId="20" xfId="1" applyFont="1" applyFill="1" applyBorder="1" applyAlignment="1">
      <alignment vertical="center" wrapText="1"/>
    </xf>
    <xf numFmtId="0" fontId="17" fillId="6" borderId="2" xfId="1" applyFont="1" applyFill="1" applyBorder="1" applyAlignment="1">
      <alignment horizontal="center" vertical="center" wrapText="1"/>
    </xf>
    <xf numFmtId="0" fontId="17" fillId="5" borderId="17" xfId="1" applyFont="1" applyFill="1" applyBorder="1" applyAlignment="1">
      <alignment horizontal="center" vertical="center" wrapText="1"/>
    </xf>
    <xf numFmtId="0" fontId="17" fillId="5" borderId="21" xfId="1" applyFont="1" applyFill="1" applyBorder="1" applyAlignment="1">
      <alignment horizontal="center" vertical="center" wrapText="1"/>
    </xf>
    <xf numFmtId="0" fontId="17" fillId="5" borderId="19" xfId="1" applyFont="1" applyFill="1" applyBorder="1" applyAlignment="1">
      <alignment horizontal="center" vertical="center" wrapText="1"/>
    </xf>
    <xf numFmtId="0" fontId="17" fillId="0" borderId="40" xfId="1" applyFont="1" applyBorder="1" applyAlignment="1">
      <alignment horizontal="center" vertical="center" wrapText="1"/>
    </xf>
    <xf numFmtId="0" fontId="17" fillId="5" borderId="20" xfId="1" applyFont="1" applyFill="1" applyBorder="1" applyAlignment="1">
      <alignment horizontal="center" vertical="center" wrapText="1"/>
    </xf>
    <xf numFmtId="1" fontId="17" fillId="6" borderId="19" xfId="0" applyNumberFormat="1" applyFont="1" applyFill="1" applyBorder="1" applyAlignment="1">
      <alignment horizontal="center" vertical="center" wrapText="1"/>
    </xf>
    <xf numFmtId="0" fontId="17" fillId="0" borderId="17" xfId="1" applyFont="1" applyBorder="1" applyAlignment="1">
      <alignment horizontal="center" wrapText="1"/>
    </xf>
    <xf numFmtId="0" fontId="17" fillId="3" borderId="20" xfId="1" applyFont="1" applyFill="1" applyBorder="1" applyAlignment="1">
      <alignment horizontal="center" wrapText="1"/>
    </xf>
    <xf numFmtId="0" fontId="17" fillId="6" borderId="2" xfId="1" applyFont="1" applyFill="1" applyBorder="1" applyAlignment="1">
      <alignment horizontal="center" wrapText="1"/>
    </xf>
    <xf numFmtId="0" fontId="17" fillId="0" borderId="18" xfId="1" applyFont="1" applyBorder="1" applyAlignment="1">
      <alignment horizontal="center" wrapText="1"/>
    </xf>
    <xf numFmtId="0" fontId="17" fillId="0" borderId="19" xfId="1" applyFont="1" applyBorder="1" applyAlignment="1">
      <alignment horizontal="center" wrapText="1"/>
    </xf>
    <xf numFmtId="0" fontId="17" fillId="0" borderId="40" xfId="1" applyFont="1" applyBorder="1" applyAlignment="1">
      <alignment horizontal="center" wrapText="1"/>
    </xf>
    <xf numFmtId="0" fontId="17" fillId="0" borderId="20" xfId="1" applyFont="1" applyBorder="1" applyAlignment="1">
      <alignment horizontal="center" wrapText="1"/>
    </xf>
    <xf numFmtId="1" fontId="24" fillId="0" borderId="19" xfId="0" applyNumberFormat="1" applyFont="1" applyBorder="1" applyAlignment="1">
      <alignment horizontal="center" vertical="center" wrapText="1"/>
    </xf>
    <xf numFmtId="1" fontId="26" fillId="0" borderId="19" xfId="0" applyNumberFormat="1" applyFont="1" applyBorder="1"/>
    <xf numFmtId="3" fontId="25" fillId="0" borderId="42" xfId="1" applyNumberFormat="1" applyFont="1" applyBorder="1" applyAlignment="1">
      <alignment horizontal="right" vertical="center"/>
    </xf>
    <xf numFmtId="3" fontId="26" fillId="0" borderId="23" xfId="0" applyNumberFormat="1" applyFont="1" applyBorder="1" applyAlignment="1">
      <alignment vertical="center"/>
    </xf>
    <xf numFmtId="0" fontId="18" fillId="0" borderId="35" xfId="1" applyFont="1" applyBorder="1" applyAlignment="1">
      <alignment horizontal="left" vertical="center"/>
    </xf>
    <xf numFmtId="0" fontId="18" fillId="0" borderId="44" xfId="1" applyFont="1" applyBorder="1" applyAlignment="1">
      <alignment horizontal="left" vertical="center"/>
    </xf>
    <xf numFmtId="0" fontId="18" fillId="0" borderId="45" xfId="1" applyFont="1" applyBorder="1" applyAlignment="1">
      <alignment horizontal="left" vertical="center"/>
    </xf>
    <xf numFmtId="0" fontId="18" fillId="0" borderId="43" xfId="1" applyFont="1" applyBorder="1" applyAlignment="1">
      <alignment horizontal="left" vertical="center"/>
    </xf>
    <xf numFmtId="0" fontId="25" fillId="0" borderId="46" xfId="1" applyFont="1" applyBorder="1" applyAlignment="1">
      <alignment wrapText="1"/>
    </xf>
    <xf numFmtId="0" fontId="25" fillId="0" borderId="47" xfId="1" applyFont="1" applyBorder="1" applyAlignment="1">
      <alignment horizontal="center" vertical="center"/>
    </xf>
    <xf numFmtId="3" fontId="25" fillId="0" borderId="48" xfId="1" applyNumberFormat="1" applyFont="1" applyBorder="1" applyAlignment="1">
      <alignment horizontal="right" vertical="center"/>
    </xf>
    <xf numFmtId="3" fontId="25" fillId="0" borderId="46" xfId="1" applyNumberFormat="1" applyFont="1" applyBorder="1" applyAlignment="1">
      <alignment horizontal="right" vertical="center"/>
    </xf>
    <xf numFmtId="3" fontId="25" fillId="0" borderId="49" xfId="1" applyNumberFormat="1" applyFont="1" applyBorder="1" applyAlignment="1">
      <alignment horizontal="right" vertical="center"/>
    </xf>
    <xf numFmtId="3" fontId="25" fillId="0" borderId="39" xfId="1" applyNumberFormat="1" applyFont="1" applyBorder="1" applyAlignment="1">
      <alignment horizontal="right" vertical="center"/>
    </xf>
    <xf numFmtId="3" fontId="25" fillId="0" borderId="38" xfId="1" applyNumberFormat="1" applyFont="1" applyBorder="1" applyAlignment="1">
      <alignment horizontal="right" vertical="center"/>
    </xf>
    <xf numFmtId="3" fontId="25" fillId="0" borderId="46" xfId="1" applyNumberFormat="1" applyFont="1" applyBorder="1"/>
    <xf numFmtId="0" fontId="25" fillId="0" borderId="47" xfId="1" applyFont="1" applyBorder="1"/>
    <xf numFmtId="1" fontId="26" fillId="0" borderId="50" xfId="0" applyNumberFormat="1" applyFont="1" applyBorder="1"/>
    <xf numFmtId="0" fontId="25" fillId="0" borderId="0" xfId="1" applyFont="1" applyBorder="1" applyAlignment="1">
      <alignment wrapText="1"/>
    </xf>
    <xf numFmtId="0" fontId="25" fillId="0" borderId="0" xfId="1" applyFont="1" applyBorder="1" applyAlignment="1">
      <alignment horizontal="center" vertical="center"/>
    </xf>
    <xf numFmtId="3" fontId="25" fillId="0" borderId="0" xfId="1" applyNumberFormat="1" applyFont="1" applyBorder="1" applyAlignment="1">
      <alignment vertical="center"/>
    </xf>
    <xf numFmtId="0" fontId="25" fillId="0" borderId="0" xfId="1" applyFont="1" applyBorder="1" applyAlignment="1">
      <alignment vertical="center"/>
    </xf>
    <xf numFmtId="0" fontId="18" fillId="0" borderId="35" xfId="1" applyFont="1" applyBorder="1" applyAlignment="1">
      <alignment vertical="center" wrapText="1"/>
    </xf>
    <xf numFmtId="0" fontId="18" fillId="0" borderId="44" xfId="1" applyFont="1" applyBorder="1" applyAlignment="1">
      <alignment vertical="center" wrapText="1"/>
    </xf>
    <xf numFmtId="3" fontId="25" fillId="0" borderId="0" xfId="1" applyNumberFormat="1" applyFont="1" applyBorder="1" applyAlignment="1">
      <alignment horizontal="right" vertical="center" wrapText="1"/>
    </xf>
    <xf numFmtId="0" fontId="18" fillId="0" borderId="45" xfId="1" applyFont="1" applyBorder="1" applyAlignment="1">
      <alignment vertical="center" wrapText="1"/>
    </xf>
    <xf numFmtId="3" fontId="25" fillId="0" borderId="0" xfId="1" applyNumberFormat="1" applyFont="1" applyBorder="1" applyAlignment="1">
      <alignment horizontal="right"/>
    </xf>
    <xf numFmtId="0" fontId="18" fillId="0" borderId="45" xfId="1" applyFont="1" applyBorder="1" applyAlignment="1">
      <alignment horizontal="left" vertical="center" wrapText="1"/>
    </xf>
    <xf numFmtId="0" fontId="18" fillId="0" borderId="35" xfId="1" applyFont="1" applyBorder="1" applyAlignment="1">
      <alignment horizontal="left" vertical="center" wrapText="1"/>
    </xf>
    <xf numFmtId="0" fontId="18" fillId="0" borderId="44" xfId="1" applyFont="1" applyBorder="1" applyAlignment="1">
      <alignment horizontal="left" vertical="center" wrapText="1"/>
    </xf>
    <xf numFmtId="0" fontId="17" fillId="0" borderId="35" xfId="1" applyFont="1" applyBorder="1" applyAlignment="1">
      <alignment horizontal="left" vertical="center" wrapText="1"/>
    </xf>
    <xf numFmtId="0" fontId="17" fillId="0" borderId="34" xfId="1" applyFont="1" applyBorder="1" applyAlignment="1">
      <alignment horizontal="left" vertical="center"/>
    </xf>
    <xf numFmtId="1" fontId="28" fillId="0" borderId="19" xfId="0" applyNumberFormat="1" applyFont="1" applyBorder="1" applyAlignment="1">
      <alignment vertical="center"/>
    </xf>
    <xf numFmtId="0" fontId="17" fillId="0" borderId="36" xfId="1" applyFont="1" applyBorder="1" applyAlignment="1">
      <alignment vertical="center" wrapText="1"/>
    </xf>
    <xf numFmtId="0" fontId="24" fillId="0" borderId="15" xfId="1" applyFont="1" applyBorder="1" applyAlignment="1">
      <alignment vertical="center" wrapText="1"/>
    </xf>
    <xf numFmtId="0" fontId="24" fillId="0" borderId="30" xfId="1" applyFont="1" applyBorder="1" applyAlignment="1">
      <alignment vertical="center" wrapText="1"/>
    </xf>
    <xf numFmtId="0" fontId="24" fillId="0" borderId="5" xfId="1" applyFont="1" applyBorder="1" applyAlignment="1">
      <alignment horizontal="center" vertical="center" wrapText="1"/>
    </xf>
    <xf numFmtId="0" fontId="24" fillId="0" borderId="15" xfId="1" applyFont="1" applyBorder="1" applyAlignment="1">
      <alignment horizontal="center" vertical="center" wrapText="1"/>
    </xf>
    <xf numFmtId="0" fontId="24" fillId="0" borderId="31" xfId="1" applyFont="1" applyBorder="1" applyAlignment="1">
      <alignment horizontal="center" vertical="center" wrapText="1"/>
    </xf>
    <xf numFmtId="0" fontId="24" fillId="0" borderId="37" xfId="1" applyFont="1" applyBorder="1" applyAlignment="1">
      <alignment horizontal="center" vertical="center" wrapText="1"/>
    </xf>
    <xf numFmtId="1" fontId="24" fillId="0" borderId="16" xfId="0" applyNumberFormat="1" applyFont="1" applyBorder="1" applyAlignment="1">
      <alignment horizontal="center" vertical="center" wrapText="1"/>
    </xf>
    <xf numFmtId="3" fontId="24" fillId="0" borderId="0" xfId="1" applyNumberFormat="1" applyFont="1" applyBorder="1" applyAlignment="1">
      <alignment horizontal="right" vertical="center"/>
    </xf>
    <xf numFmtId="0" fontId="17" fillId="0" borderId="44" xfId="1" applyFont="1" applyBorder="1" applyAlignment="1">
      <alignment horizontal="left" vertical="center"/>
    </xf>
    <xf numFmtId="3" fontId="24" fillId="0" borderId="40" xfId="1" applyNumberFormat="1" applyFont="1" applyBorder="1" applyAlignment="1">
      <alignment vertical="center"/>
    </xf>
    <xf numFmtId="0" fontId="17" fillId="0" borderId="35" xfId="1" applyFont="1" applyBorder="1" applyAlignment="1">
      <alignment horizontal="left" vertical="center"/>
    </xf>
    <xf numFmtId="0" fontId="24" fillId="0" borderId="22" xfId="1" applyFont="1" applyBorder="1" applyAlignment="1">
      <alignment horizontal="center" vertical="center"/>
    </xf>
    <xf numFmtId="1" fontId="26" fillId="0" borderId="23" xfId="0" applyNumberFormat="1" applyFont="1" applyBorder="1" applyAlignment="1">
      <alignment vertical="center"/>
    </xf>
    <xf numFmtId="0" fontId="2" fillId="3" borderId="0" xfId="1" applyFont="1" applyFill="1" applyAlignment="1">
      <alignment vertical="top"/>
    </xf>
    <xf numFmtId="0" fontId="1" fillId="3" borderId="0" xfId="1" applyFont="1" applyFill="1" applyAlignment="1">
      <alignment vertical="top"/>
    </xf>
    <xf numFmtId="0" fontId="0" fillId="0" borderId="0" xfId="0" applyAlignment="1">
      <alignment horizontal="center" wrapText="1"/>
    </xf>
    <xf numFmtId="0" fontId="16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11" fillId="0" borderId="5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31" fillId="3" borderId="4" xfId="0" applyFont="1" applyFill="1" applyBorder="1"/>
    <xf numFmtId="3" fontId="31" fillId="3" borderId="4" xfId="0" applyNumberFormat="1" applyFont="1" applyFill="1" applyBorder="1"/>
    <xf numFmtId="3" fontId="32" fillId="3" borderId="4" xfId="0" applyNumberFormat="1" applyFont="1" applyFill="1" applyBorder="1"/>
    <xf numFmtId="3" fontId="31" fillId="3" borderId="2" xfId="0" applyNumberFormat="1" applyFont="1" applyFill="1" applyBorder="1"/>
    <xf numFmtId="3" fontId="31" fillId="3" borderId="32" xfId="0" applyNumberFormat="1" applyFont="1" applyFill="1" applyBorder="1"/>
    <xf numFmtId="3" fontId="32" fillId="3" borderId="26" xfId="0" applyNumberFormat="1" applyFont="1" applyFill="1" applyBorder="1"/>
    <xf numFmtId="0" fontId="31" fillId="3" borderId="11" xfId="0" applyFont="1" applyFill="1" applyBorder="1"/>
    <xf numFmtId="3" fontId="31" fillId="3" borderId="11" xfId="0" applyNumberFormat="1" applyFont="1" applyFill="1" applyBorder="1"/>
    <xf numFmtId="3" fontId="32" fillId="3" borderId="11" xfId="0" applyNumberFormat="1" applyFont="1" applyFill="1" applyBorder="1"/>
    <xf numFmtId="3" fontId="31" fillId="3" borderId="0" xfId="0" applyNumberFormat="1" applyFont="1" applyFill="1"/>
    <xf numFmtId="0" fontId="31" fillId="3" borderId="2" xfId="0" applyFont="1" applyFill="1" applyBorder="1"/>
    <xf numFmtId="3" fontId="32" fillId="3" borderId="2" xfId="0" applyNumberFormat="1" applyFont="1" applyFill="1" applyBorder="1"/>
    <xf numFmtId="0" fontId="33" fillId="3" borderId="2" xfId="0" applyFont="1" applyFill="1" applyBorder="1"/>
    <xf numFmtId="3" fontId="33" fillId="3" borderId="2" xfId="0" applyNumberFormat="1" applyFont="1" applyFill="1" applyBorder="1"/>
    <xf numFmtId="3" fontId="33" fillId="3" borderId="0" xfId="0" applyNumberFormat="1" applyFont="1" applyFill="1"/>
    <xf numFmtId="3" fontId="31" fillId="3" borderId="2" xfId="0" applyNumberFormat="1" applyFont="1" applyFill="1" applyBorder="1" applyProtection="1">
      <protection locked="0"/>
    </xf>
    <xf numFmtId="3" fontId="31" fillId="3" borderId="0" xfId="0" applyNumberFormat="1" applyFont="1" applyFill="1" applyProtection="1">
      <protection locked="0"/>
    </xf>
    <xf numFmtId="0" fontId="31" fillId="3" borderId="2" xfId="0" applyFont="1" applyFill="1" applyBorder="1" applyAlignment="1">
      <alignment wrapText="1"/>
    </xf>
    <xf numFmtId="0" fontId="33" fillId="3" borderId="2" xfId="0" applyFont="1" applyFill="1" applyBorder="1" applyAlignment="1">
      <alignment wrapText="1"/>
    </xf>
    <xf numFmtId="3" fontId="31" fillId="3" borderId="2" xfId="0" applyNumberFormat="1" applyFont="1" applyFill="1" applyBorder="1" applyAlignment="1">
      <alignment horizontal="right"/>
    </xf>
    <xf numFmtId="3" fontId="31" fillId="3" borderId="0" xfId="0" applyNumberFormat="1" applyFont="1" applyFill="1" applyAlignment="1">
      <alignment horizontal="right"/>
    </xf>
    <xf numFmtId="1" fontId="33" fillId="3" borderId="2" xfId="0" applyNumberFormat="1" applyFont="1" applyFill="1" applyBorder="1"/>
    <xf numFmtId="1" fontId="31" fillId="3" borderId="2" xfId="0" applyNumberFormat="1" applyFont="1" applyFill="1" applyBorder="1"/>
    <xf numFmtId="0" fontId="31" fillId="3" borderId="0" xfId="0" applyFont="1" applyFill="1"/>
    <xf numFmtId="0" fontId="11" fillId="0" borderId="11" xfId="0" applyFont="1" applyBorder="1" applyAlignment="1">
      <alignment horizontal="center" vertical="center" wrapText="1" shrinkToFit="1"/>
    </xf>
    <xf numFmtId="0" fontId="11" fillId="0" borderId="0" xfId="0" applyFont="1" applyAlignment="1">
      <alignment horizontal="center"/>
    </xf>
    <xf numFmtId="0" fontId="34" fillId="0" borderId="11" xfId="0" applyFont="1" applyBorder="1" applyAlignment="1">
      <alignment horizontal="center" vertical="center" shrinkToFit="1"/>
    </xf>
    <xf numFmtId="0" fontId="11" fillId="0" borderId="34" xfId="0" applyFont="1" applyBorder="1" applyAlignment="1">
      <alignment horizontal="center" vertical="center" wrapText="1" shrinkToFit="1"/>
    </xf>
    <xf numFmtId="0" fontId="7" fillId="3" borderId="0" xfId="0" applyFont="1" applyFill="1" applyAlignment="1"/>
    <xf numFmtId="0" fontId="10" fillId="3" borderId="0" xfId="0" applyFont="1" applyFill="1" applyAlignment="1"/>
    <xf numFmtId="0" fontId="30" fillId="2" borderId="11" xfId="0" applyFont="1" applyFill="1" applyBorder="1"/>
    <xf numFmtId="0" fontId="0" fillId="0" borderId="0" xfId="0" applyAlignment="1"/>
    <xf numFmtId="0" fontId="0" fillId="7" borderId="0" xfId="0" applyFill="1" applyAlignment="1">
      <alignment horizontal="left" vertical="center"/>
    </xf>
    <xf numFmtId="0" fontId="2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  <xf numFmtId="0" fontId="7" fillId="0" borderId="0" xfId="0" applyFont="1" applyAlignment="1">
      <alignment horizontal="left" wrapText="1"/>
    </xf>
    <xf numFmtId="0" fontId="11" fillId="0" borderId="5" xfId="0" applyFont="1" applyBorder="1" applyAlignment="1">
      <alignment horizontal="center" vertical="center" shrinkToFit="1"/>
    </xf>
    <xf numFmtId="0" fontId="11" fillId="0" borderId="11" xfId="0" applyFont="1" applyBorder="1" applyAlignment="1">
      <alignment horizontal="center" vertical="center" shrinkToFit="1"/>
    </xf>
    <xf numFmtId="0" fontId="0" fillId="0" borderId="0" xfId="0" applyAlignment="1">
      <alignment horizontal="center"/>
    </xf>
    <xf numFmtId="0" fontId="7" fillId="3" borderId="0" xfId="0" applyFont="1" applyFill="1" applyAlignment="1">
      <alignment horizontal="left" vertical="top" wrapText="1"/>
    </xf>
    <xf numFmtId="0" fontId="13" fillId="0" borderId="0" xfId="0" applyFont="1" applyAlignment="1">
      <alignment horizontal="center"/>
    </xf>
    <xf numFmtId="0" fontId="14" fillId="5" borderId="0" xfId="0" applyFont="1" applyFill="1" applyAlignment="1">
      <alignment horizontal="center"/>
    </xf>
    <xf numFmtId="0" fontId="10" fillId="0" borderId="0" xfId="0" applyFont="1" applyAlignment="1">
      <alignment horizontal="center" wrapText="1"/>
    </xf>
    <xf numFmtId="0" fontId="20" fillId="0" borderId="5" xfId="0" applyFont="1" applyBorder="1" applyAlignment="1">
      <alignment horizontal="center" vertical="center" shrinkToFit="1"/>
    </xf>
    <xf numFmtId="0" fontId="20" fillId="0" borderId="11" xfId="0" applyFont="1" applyBorder="1" applyAlignment="1">
      <alignment horizontal="center" vertical="center" shrinkToFit="1"/>
    </xf>
    <xf numFmtId="0" fontId="0" fillId="0" borderId="0" xfId="0" applyAlignment="1">
      <alignment horizontal="center" wrapText="1"/>
    </xf>
    <xf numFmtId="0" fontId="18" fillId="0" borderId="34" xfId="1" applyFont="1" applyBorder="1" applyAlignment="1">
      <alignment horizontal="center" vertical="center" wrapText="1"/>
    </xf>
    <xf numFmtId="0" fontId="18" fillId="0" borderId="35" xfId="1" applyFont="1" applyBorder="1" applyAlignment="1">
      <alignment horizontal="center" vertical="center" wrapText="1"/>
    </xf>
    <xf numFmtId="0" fontId="18" fillId="0" borderId="45" xfId="1" applyFont="1" applyBorder="1" applyAlignment="1">
      <alignment horizontal="center" vertical="center" wrapText="1"/>
    </xf>
    <xf numFmtId="0" fontId="24" fillId="0" borderId="1" xfId="1" applyFont="1" applyBorder="1" applyAlignment="1">
      <alignment horizontal="center" wrapText="1"/>
    </xf>
    <xf numFmtId="0" fontId="24" fillId="0" borderId="40" xfId="1" applyFont="1" applyBorder="1" applyAlignment="1">
      <alignment horizontal="center" wrapText="1"/>
    </xf>
    <xf numFmtId="0" fontId="24" fillId="0" borderId="41" xfId="1" applyFont="1" applyBorder="1" applyAlignment="1">
      <alignment horizontal="center" wrapText="1"/>
    </xf>
    <xf numFmtId="0" fontId="16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17" fillId="0" borderId="1" xfId="1" applyFont="1" applyBorder="1" applyAlignment="1">
      <alignment horizontal="center" wrapText="1"/>
    </xf>
    <xf numFmtId="0" fontId="17" fillId="0" borderId="40" xfId="1" applyFont="1" applyBorder="1" applyAlignment="1">
      <alignment horizontal="center" wrapText="1"/>
    </xf>
    <xf numFmtId="0" fontId="17" fillId="0" borderId="41" xfId="1" applyFont="1" applyBorder="1" applyAlignment="1">
      <alignment horizontal="center" wrapText="1"/>
    </xf>
  </cellXfs>
  <cellStyles count="7">
    <cellStyle name="Comma 2" xfId="2"/>
    <cellStyle name="Comma 2 2" xfId="5"/>
    <cellStyle name="Normal 2" xfId="1"/>
    <cellStyle name="Normal 2 2" xfId="4"/>
    <cellStyle name="Normal 2_súvaha" xfId="6"/>
    <cellStyle name="normálne" xfId="0" builtinId="0"/>
    <cellStyle name="Normální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D6"/>
  <sheetViews>
    <sheetView topLeftCell="A4" workbookViewId="0">
      <selection activeCell="C3" sqref="C3"/>
    </sheetView>
  </sheetViews>
  <sheetFormatPr defaultRowHeight="12.75"/>
  <cols>
    <col min="2" max="2" width="22.140625" customWidth="1"/>
    <col min="4" max="4" width="30.7109375" customWidth="1"/>
  </cols>
  <sheetData>
    <row r="2" spans="2:4">
      <c r="B2" s="40" t="s">
        <v>358</v>
      </c>
      <c r="C2" s="38">
        <v>2023</v>
      </c>
      <c r="D2" s="40" t="s">
        <v>361</v>
      </c>
    </row>
    <row r="3" spans="2:4">
      <c r="B3" s="39" t="s">
        <v>359</v>
      </c>
      <c r="C3">
        <f>C2-1</f>
        <v>2022</v>
      </c>
      <c r="D3" s="57" t="s">
        <v>360</v>
      </c>
    </row>
    <row r="4" spans="2:4" ht="1.9" customHeight="1"/>
    <row r="5" spans="2:4">
      <c r="B5" s="317" t="s">
        <v>365</v>
      </c>
      <c r="C5">
        <f>C2+1</f>
        <v>2024</v>
      </c>
      <c r="D5" s="57" t="s">
        <v>360</v>
      </c>
    </row>
    <row r="6" spans="2:4">
      <c r="B6" s="317"/>
      <c r="C6">
        <f>C2+2</f>
        <v>2025</v>
      </c>
      <c r="D6" s="57" t="s">
        <v>360</v>
      </c>
    </row>
  </sheetData>
  <mergeCells count="1">
    <mergeCell ref="B5:B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67"/>
  <sheetViews>
    <sheetView topLeftCell="A31" zoomScale="110" zoomScaleNormal="110" workbookViewId="0">
      <selection activeCell="K63" sqref="K63"/>
    </sheetView>
  </sheetViews>
  <sheetFormatPr defaultRowHeight="12.75"/>
  <cols>
    <col min="1" max="1" width="4.85546875" bestFit="1" customWidth="1"/>
    <col min="2" max="2" width="27" customWidth="1"/>
    <col min="3" max="3" width="0.28515625" customWidth="1"/>
    <col min="4" max="4" width="0.140625" hidden="1" customWidth="1"/>
    <col min="5" max="5" width="10.140625" customWidth="1"/>
    <col min="6" max="6" width="0.42578125" hidden="1" customWidth="1"/>
    <col min="7" max="7" width="10" customWidth="1"/>
    <col min="8" max="8" width="0.28515625" hidden="1" customWidth="1"/>
    <col min="9" max="9" width="10.5703125" customWidth="1"/>
    <col min="10" max="10" width="0.140625" hidden="1" customWidth="1"/>
    <col min="11" max="11" width="10" customWidth="1"/>
    <col min="12" max="12" width="7.140625" hidden="1" customWidth="1"/>
    <col min="13" max="13" width="10.28515625" customWidth="1"/>
    <col min="14" max="14" width="0.85546875" hidden="1" customWidth="1"/>
    <col min="15" max="15" width="8" hidden="1" customWidth="1"/>
    <col min="16" max="16" width="10.28515625" customWidth="1"/>
    <col min="17" max="17" width="0.28515625" hidden="1" customWidth="1"/>
    <col min="18" max="18" width="10" customWidth="1"/>
    <col min="238" max="238" width="4.85546875" bestFit="1" customWidth="1"/>
    <col min="239" max="239" width="28.7109375" bestFit="1" customWidth="1"/>
    <col min="240" max="240" width="15" bestFit="1" customWidth="1"/>
    <col min="241" max="241" width="8.28515625" bestFit="1" customWidth="1"/>
    <col min="242" max="242" width="8.5703125" bestFit="1" customWidth="1"/>
    <col min="243" max="243" width="7.140625" bestFit="1" customWidth="1"/>
    <col min="244" max="244" width="8.5703125" bestFit="1" customWidth="1"/>
    <col min="245" max="245" width="8.28515625" bestFit="1" customWidth="1"/>
    <col min="246" max="246" width="8.5703125" bestFit="1" customWidth="1"/>
    <col min="247" max="247" width="7.140625" bestFit="1" customWidth="1"/>
    <col min="248" max="248" width="8.5703125" bestFit="1" customWidth="1"/>
    <col min="249" max="249" width="7.140625" bestFit="1" customWidth="1"/>
    <col min="250" max="250" width="8.5703125" bestFit="1" customWidth="1"/>
    <col min="251" max="253" width="1.7109375" bestFit="1" customWidth="1"/>
    <col min="254" max="254" width="8" bestFit="1" customWidth="1"/>
    <col min="255" max="255" width="8.5703125" bestFit="1" customWidth="1"/>
    <col min="256" max="256" width="6.28515625" bestFit="1" customWidth="1"/>
    <col min="257" max="257" width="8.5703125" bestFit="1" customWidth="1"/>
    <col min="258" max="258" width="18.7109375" bestFit="1" customWidth="1"/>
    <col min="259" max="259" width="16.7109375" bestFit="1" customWidth="1"/>
    <col min="260" max="260" width="9" bestFit="1" customWidth="1"/>
    <col min="261" max="262" width="6.85546875" bestFit="1" customWidth="1"/>
    <col min="263" max="264" width="7.85546875" bestFit="1" customWidth="1"/>
    <col min="265" max="265" width="9.28515625" bestFit="1" customWidth="1"/>
    <col min="266" max="271" width="0" hidden="1" customWidth="1"/>
    <col min="494" max="494" width="4.85546875" bestFit="1" customWidth="1"/>
    <col min="495" max="495" width="28.7109375" bestFit="1" customWidth="1"/>
    <col min="496" max="496" width="15" bestFit="1" customWidth="1"/>
    <col min="497" max="497" width="8.28515625" bestFit="1" customWidth="1"/>
    <col min="498" max="498" width="8.5703125" bestFit="1" customWidth="1"/>
    <col min="499" max="499" width="7.140625" bestFit="1" customWidth="1"/>
    <col min="500" max="500" width="8.5703125" bestFit="1" customWidth="1"/>
    <col min="501" max="501" width="8.28515625" bestFit="1" customWidth="1"/>
    <col min="502" max="502" width="8.5703125" bestFit="1" customWidth="1"/>
    <col min="503" max="503" width="7.140625" bestFit="1" customWidth="1"/>
    <col min="504" max="504" width="8.5703125" bestFit="1" customWidth="1"/>
    <col min="505" max="505" width="7.140625" bestFit="1" customWidth="1"/>
    <col min="506" max="506" width="8.5703125" bestFit="1" customWidth="1"/>
    <col min="507" max="509" width="1.7109375" bestFit="1" customWidth="1"/>
    <col min="510" max="510" width="8" bestFit="1" customWidth="1"/>
    <col min="511" max="511" width="8.5703125" bestFit="1" customWidth="1"/>
    <col min="512" max="512" width="6.28515625" bestFit="1" customWidth="1"/>
    <col min="513" max="513" width="8.5703125" bestFit="1" customWidth="1"/>
    <col min="514" max="514" width="18.7109375" bestFit="1" customWidth="1"/>
    <col min="515" max="515" width="16.7109375" bestFit="1" customWidth="1"/>
    <col min="516" max="516" width="9" bestFit="1" customWidth="1"/>
    <col min="517" max="518" width="6.85546875" bestFit="1" customWidth="1"/>
    <col min="519" max="520" width="7.85546875" bestFit="1" customWidth="1"/>
    <col min="521" max="521" width="9.28515625" bestFit="1" customWidth="1"/>
    <col min="522" max="527" width="0" hidden="1" customWidth="1"/>
    <col min="750" max="750" width="4.85546875" bestFit="1" customWidth="1"/>
    <col min="751" max="751" width="28.7109375" bestFit="1" customWidth="1"/>
    <col min="752" max="752" width="15" bestFit="1" customWidth="1"/>
    <col min="753" max="753" width="8.28515625" bestFit="1" customWidth="1"/>
    <col min="754" max="754" width="8.5703125" bestFit="1" customWidth="1"/>
    <col min="755" max="755" width="7.140625" bestFit="1" customWidth="1"/>
    <col min="756" max="756" width="8.5703125" bestFit="1" customWidth="1"/>
    <col min="757" max="757" width="8.28515625" bestFit="1" customWidth="1"/>
    <col min="758" max="758" width="8.5703125" bestFit="1" customWidth="1"/>
    <col min="759" max="759" width="7.140625" bestFit="1" customWidth="1"/>
    <col min="760" max="760" width="8.5703125" bestFit="1" customWidth="1"/>
    <col min="761" max="761" width="7.140625" bestFit="1" customWidth="1"/>
    <col min="762" max="762" width="8.5703125" bestFit="1" customWidth="1"/>
    <col min="763" max="765" width="1.7109375" bestFit="1" customWidth="1"/>
    <col min="766" max="766" width="8" bestFit="1" customWidth="1"/>
    <col min="767" max="767" width="8.5703125" bestFit="1" customWidth="1"/>
    <col min="768" max="768" width="6.28515625" bestFit="1" customWidth="1"/>
    <col min="769" max="769" width="8.5703125" bestFit="1" customWidth="1"/>
    <col min="770" max="770" width="18.7109375" bestFit="1" customWidth="1"/>
    <col min="771" max="771" width="16.7109375" bestFit="1" customWidth="1"/>
    <col min="772" max="772" width="9" bestFit="1" customWidth="1"/>
    <col min="773" max="774" width="6.85546875" bestFit="1" customWidth="1"/>
    <col min="775" max="776" width="7.85546875" bestFit="1" customWidth="1"/>
    <col min="777" max="777" width="9.28515625" bestFit="1" customWidth="1"/>
    <col min="778" max="783" width="0" hidden="1" customWidth="1"/>
    <col min="1006" max="1006" width="4.85546875" bestFit="1" customWidth="1"/>
    <col min="1007" max="1007" width="28.7109375" bestFit="1" customWidth="1"/>
    <col min="1008" max="1008" width="15" bestFit="1" customWidth="1"/>
    <col min="1009" max="1009" width="8.28515625" bestFit="1" customWidth="1"/>
    <col min="1010" max="1010" width="8.5703125" bestFit="1" customWidth="1"/>
    <col min="1011" max="1011" width="7.140625" bestFit="1" customWidth="1"/>
    <col min="1012" max="1012" width="8.5703125" bestFit="1" customWidth="1"/>
    <col min="1013" max="1013" width="8.28515625" bestFit="1" customWidth="1"/>
    <col min="1014" max="1014" width="8.5703125" bestFit="1" customWidth="1"/>
    <col min="1015" max="1015" width="7.140625" bestFit="1" customWidth="1"/>
    <col min="1016" max="1016" width="8.5703125" bestFit="1" customWidth="1"/>
    <col min="1017" max="1017" width="7.140625" bestFit="1" customWidth="1"/>
    <col min="1018" max="1018" width="8.5703125" bestFit="1" customWidth="1"/>
    <col min="1019" max="1021" width="1.7109375" bestFit="1" customWidth="1"/>
    <col min="1022" max="1022" width="8" bestFit="1" customWidth="1"/>
    <col min="1023" max="1023" width="8.5703125" bestFit="1" customWidth="1"/>
    <col min="1024" max="1024" width="6.28515625" bestFit="1" customWidth="1"/>
    <col min="1025" max="1025" width="8.5703125" bestFit="1" customWidth="1"/>
    <col min="1026" max="1026" width="18.7109375" bestFit="1" customWidth="1"/>
    <col min="1027" max="1027" width="16.7109375" bestFit="1" customWidth="1"/>
    <col min="1028" max="1028" width="9" bestFit="1" customWidth="1"/>
    <col min="1029" max="1030" width="6.85546875" bestFit="1" customWidth="1"/>
    <col min="1031" max="1032" width="7.85546875" bestFit="1" customWidth="1"/>
    <col min="1033" max="1033" width="9.28515625" bestFit="1" customWidth="1"/>
    <col min="1034" max="1039" width="0" hidden="1" customWidth="1"/>
    <col min="1262" max="1262" width="4.85546875" bestFit="1" customWidth="1"/>
    <col min="1263" max="1263" width="28.7109375" bestFit="1" customWidth="1"/>
    <col min="1264" max="1264" width="15" bestFit="1" customWidth="1"/>
    <col min="1265" max="1265" width="8.28515625" bestFit="1" customWidth="1"/>
    <col min="1266" max="1266" width="8.5703125" bestFit="1" customWidth="1"/>
    <col min="1267" max="1267" width="7.140625" bestFit="1" customWidth="1"/>
    <col min="1268" max="1268" width="8.5703125" bestFit="1" customWidth="1"/>
    <col min="1269" max="1269" width="8.28515625" bestFit="1" customWidth="1"/>
    <col min="1270" max="1270" width="8.5703125" bestFit="1" customWidth="1"/>
    <col min="1271" max="1271" width="7.140625" bestFit="1" customWidth="1"/>
    <col min="1272" max="1272" width="8.5703125" bestFit="1" customWidth="1"/>
    <col min="1273" max="1273" width="7.140625" bestFit="1" customWidth="1"/>
    <col min="1274" max="1274" width="8.5703125" bestFit="1" customWidth="1"/>
    <col min="1275" max="1277" width="1.7109375" bestFit="1" customWidth="1"/>
    <col min="1278" max="1278" width="8" bestFit="1" customWidth="1"/>
    <col min="1279" max="1279" width="8.5703125" bestFit="1" customWidth="1"/>
    <col min="1280" max="1280" width="6.28515625" bestFit="1" customWidth="1"/>
    <col min="1281" max="1281" width="8.5703125" bestFit="1" customWidth="1"/>
    <col min="1282" max="1282" width="18.7109375" bestFit="1" customWidth="1"/>
    <col min="1283" max="1283" width="16.7109375" bestFit="1" customWidth="1"/>
    <col min="1284" max="1284" width="9" bestFit="1" customWidth="1"/>
    <col min="1285" max="1286" width="6.85546875" bestFit="1" customWidth="1"/>
    <col min="1287" max="1288" width="7.85546875" bestFit="1" customWidth="1"/>
    <col min="1289" max="1289" width="9.28515625" bestFit="1" customWidth="1"/>
    <col min="1290" max="1295" width="0" hidden="1" customWidth="1"/>
    <col min="1518" max="1518" width="4.85546875" bestFit="1" customWidth="1"/>
    <col min="1519" max="1519" width="28.7109375" bestFit="1" customWidth="1"/>
    <col min="1520" max="1520" width="15" bestFit="1" customWidth="1"/>
    <col min="1521" max="1521" width="8.28515625" bestFit="1" customWidth="1"/>
    <col min="1522" max="1522" width="8.5703125" bestFit="1" customWidth="1"/>
    <col min="1523" max="1523" width="7.140625" bestFit="1" customWidth="1"/>
    <col min="1524" max="1524" width="8.5703125" bestFit="1" customWidth="1"/>
    <col min="1525" max="1525" width="8.28515625" bestFit="1" customWidth="1"/>
    <col min="1526" max="1526" width="8.5703125" bestFit="1" customWidth="1"/>
    <col min="1527" max="1527" width="7.140625" bestFit="1" customWidth="1"/>
    <col min="1528" max="1528" width="8.5703125" bestFit="1" customWidth="1"/>
    <col min="1529" max="1529" width="7.140625" bestFit="1" customWidth="1"/>
    <col min="1530" max="1530" width="8.5703125" bestFit="1" customWidth="1"/>
    <col min="1531" max="1533" width="1.7109375" bestFit="1" customWidth="1"/>
    <col min="1534" max="1534" width="8" bestFit="1" customWidth="1"/>
    <col min="1535" max="1535" width="8.5703125" bestFit="1" customWidth="1"/>
    <col min="1536" max="1536" width="6.28515625" bestFit="1" customWidth="1"/>
    <col min="1537" max="1537" width="8.5703125" bestFit="1" customWidth="1"/>
    <col min="1538" max="1538" width="18.7109375" bestFit="1" customWidth="1"/>
    <col min="1539" max="1539" width="16.7109375" bestFit="1" customWidth="1"/>
    <col min="1540" max="1540" width="9" bestFit="1" customWidth="1"/>
    <col min="1541" max="1542" width="6.85546875" bestFit="1" customWidth="1"/>
    <col min="1543" max="1544" width="7.85546875" bestFit="1" customWidth="1"/>
    <col min="1545" max="1545" width="9.28515625" bestFit="1" customWidth="1"/>
    <col min="1546" max="1551" width="0" hidden="1" customWidth="1"/>
    <col min="1774" max="1774" width="4.85546875" bestFit="1" customWidth="1"/>
    <col min="1775" max="1775" width="28.7109375" bestFit="1" customWidth="1"/>
    <col min="1776" max="1776" width="15" bestFit="1" customWidth="1"/>
    <col min="1777" max="1777" width="8.28515625" bestFit="1" customWidth="1"/>
    <col min="1778" max="1778" width="8.5703125" bestFit="1" customWidth="1"/>
    <col min="1779" max="1779" width="7.140625" bestFit="1" customWidth="1"/>
    <col min="1780" max="1780" width="8.5703125" bestFit="1" customWidth="1"/>
    <col min="1781" max="1781" width="8.28515625" bestFit="1" customWidth="1"/>
    <col min="1782" max="1782" width="8.5703125" bestFit="1" customWidth="1"/>
    <col min="1783" max="1783" width="7.140625" bestFit="1" customWidth="1"/>
    <col min="1784" max="1784" width="8.5703125" bestFit="1" customWidth="1"/>
    <col min="1785" max="1785" width="7.140625" bestFit="1" customWidth="1"/>
    <col min="1786" max="1786" width="8.5703125" bestFit="1" customWidth="1"/>
    <col min="1787" max="1789" width="1.7109375" bestFit="1" customWidth="1"/>
    <col min="1790" max="1790" width="8" bestFit="1" customWidth="1"/>
    <col min="1791" max="1791" width="8.5703125" bestFit="1" customWidth="1"/>
    <col min="1792" max="1792" width="6.28515625" bestFit="1" customWidth="1"/>
    <col min="1793" max="1793" width="8.5703125" bestFit="1" customWidth="1"/>
    <col min="1794" max="1794" width="18.7109375" bestFit="1" customWidth="1"/>
    <col min="1795" max="1795" width="16.7109375" bestFit="1" customWidth="1"/>
    <col min="1796" max="1796" width="9" bestFit="1" customWidth="1"/>
    <col min="1797" max="1798" width="6.85546875" bestFit="1" customWidth="1"/>
    <col min="1799" max="1800" width="7.85546875" bestFit="1" customWidth="1"/>
    <col min="1801" max="1801" width="9.28515625" bestFit="1" customWidth="1"/>
    <col min="1802" max="1807" width="0" hidden="1" customWidth="1"/>
    <col min="2030" max="2030" width="4.85546875" bestFit="1" customWidth="1"/>
    <col min="2031" max="2031" width="28.7109375" bestFit="1" customWidth="1"/>
    <col min="2032" max="2032" width="15" bestFit="1" customWidth="1"/>
    <col min="2033" max="2033" width="8.28515625" bestFit="1" customWidth="1"/>
    <col min="2034" max="2034" width="8.5703125" bestFit="1" customWidth="1"/>
    <col min="2035" max="2035" width="7.140625" bestFit="1" customWidth="1"/>
    <col min="2036" max="2036" width="8.5703125" bestFit="1" customWidth="1"/>
    <col min="2037" max="2037" width="8.28515625" bestFit="1" customWidth="1"/>
    <col min="2038" max="2038" width="8.5703125" bestFit="1" customWidth="1"/>
    <col min="2039" max="2039" width="7.140625" bestFit="1" customWidth="1"/>
    <col min="2040" max="2040" width="8.5703125" bestFit="1" customWidth="1"/>
    <col min="2041" max="2041" width="7.140625" bestFit="1" customWidth="1"/>
    <col min="2042" max="2042" width="8.5703125" bestFit="1" customWidth="1"/>
    <col min="2043" max="2045" width="1.7109375" bestFit="1" customWidth="1"/>
    <col min="2046" max="2046" width="8" bestFit="1" customWidth="1"/>
    <col min="2047" max="2047" width="8.5703125" bestFit="1" customWidth="1"/>
    <col min="2048" max="2048" width="6.28515625" bestFit="1" customWidth="1"/>
    <col min="2049" max="2049" width="8.5703125" bestFit="1" customWidth="1"/>
    <col min="2050" max="2050" width="18.7109375" bestFit="1" customWidth="1"/>
    <col min="2051" max="2051" width="16.7109375" bestFit="1" customWidth="1"/>
    <col min="2052" max="2052" width="9" bestFit="1" customWidth="1"/>
    <col min="2053" max="2054" width="6.85546875" bestFit="1" customWidth="1"/>
    <col min="2055" max="2056" width="7.85546875" bestFit="1" customWidth="1"/>
    <col min="2057" max="2057" width="9.28515625" bestFit="1" customWidth="1"/>
    <col min="2058" max="2063" width="0" hidden="1" customWidth="1"/>
    <col min="2286" max="2286" width="4.85546875" bestFit="1" customWidth="1"/>
    <col min="2287" max="2287" width="28.7109375" bestFit="1" customWidth="1"/>
    <col min="2288" max="2288" width="15" bestFit="1" customWidth="1"/>
    <col min="2289" max="2289" width="8.28515625" bestFit="1" customWidth="1"/>
    <col min="2290" max="2290" width="8.5703125" bestFit="1" customWidth="1"/>
    <col min="2291" max="2291" width="7.140625" bestFit="1" customWidth="1"/>
    <col min="2292" max="2292" width="8.5703125" bestFit="1" customWidth="1"/>
    <col min="2293" max="2293" width="8.28515625" bestFit="1" customWidth="1"/>
    <col min="2294" max="2294" width="8.5703125" bestFit="1" customWidth="1"/>
    <col min="2295" max="2295" width="7.140625" bestFit="1" customWidth="1"/>
    <col min="2296" max="2296" width="8.5703125" bestFit="1" customWidth="1"/>
    <col min="2297" max="2297" width="7.140625" bestFit="1" customWidth="1"/>
    <col min="2298" max="2298" width="8.5703125" bestFit="1" customWidth="1"/>
    <col min="2299" max="2301" width="1.7109375" bestFit="1" customWidth="1"/>
    <col min="2302" max="2302" width="8" bestFit="1" customWidth="1"/>
    <col min="2303" max="2303" width="8.5703125" bestFit="1" customWidth="1"/>
    <col min="2304" max="2304" width="6.28515625" bestFit="1" customWidth="1"/>
    <col min="2305" max="2305" width="8.5703125" bestFit="1" customWidth="1"/>
    <col min="2306" max="2306" width="18.7109375" bestFit="1" customWidth="1"/>
    <col min="2307" max="2307" width="16.7109375" bestFit="1" customWidth="1"/>
    <col min="2308" max="2308" width="9" bestFit="1" customWidth="1"/>
    <col min="2309" max="2310" width="6.85546875" bestFit="1" customWidth="1"/>
    <col min="2311" max="2312" width="7.85546875" bestFit="1" customWidth="1"/>
    <col min="2313" max="2313" width="9.28515625" bestFit="1" customWidth="1"/>
    <col min="2314" max="2319" width="0" hidden="1" customWidth="1"/>
    <col min="2542" max="2542" width="4.85546875" bestFit="1" customWidth="1"/>
    <col min="2543" max="2543" width="28.7109375" bestFit="1" customWidth="1"/>
    <col min="2544" max="2544" width="15" bestFit="1" customWidth="1"/>
    <col min="2545" max="2545" width="8.28515625" bestFit="1" customWidth="1"/>
    <col min="2546" max="2546" width="8.5703125" bestFit="1" customWidth="1"/>
    <col min="2547" max="2547" width="7.140625" bestFit="1" customWidth="1"/>
    <col min="2548" max="2548" width="8.5703125" bestFit="1" customWidth="1"/>
    <col min="2549" max="2549" width="8.28515625" bestFit="1" customWidth="1"/>
    <col min="2550" max="2550" width="8.5703125" bestFit="1" customWidth="1"/>
    <col min="2551" max="2551" width="7.140625" bestFit="1" customWidth="1"/>
    <col min="2552" max="2552" width="8.5703125" bestFit="1" customWidth="1"/>
    <col min="2553" max="2553" width="7.140625" bestFit="1" customWidth="1"/>
    <col min="2554" max="2554" width="8.5703125" bestFit="1" customWidth="1"/>
    <col min="2555" max="2557" width="1.7109375" bestFit="1" customWidth="1"/>
    <col min="2558" max="2558" width="8" bestFit="1" customWidth="1"/>
    <col min="2559" max="2559" width="8.5703125" bestFit="1" customWidth="1"/>
    <col min="2560" max="2560" width="6.28515625" bestFit="1" customWidth="1"/>
    <col min="2561" max="2561" width="8.5703125" bestFit="1" customWidth="1"/>
    <col min="2562" max="2562" width="18.7109375" bestFit="1" customWidth="1"/>
    <col min="2563" max="2563" width="16.7109375" bestFit="1" customWidth="1"/>
    <col min="2564" max="2564" width="9" bestFit="1" customWidth="1"/>
    <col min="2565" max="2566" width="6.85546875" bestFit="1" customWidth="1"/>
    <col min="2567" max="2568" width="7.85546875" bestFit="1" customWidth="1"/>
    <col min="2569" max="2569" width="9.28515625" bestFit="1" customWidth="1"/>
    <col min="2570" max="2575" width="0" hidden="1" customWidth="1"/>
    <col min="2798" max="2798" width="4.85546875" bestFit="1" customWidth="1"/>
    <col min="2799" max="2799" width="28.7109375" bestFit="1" customWidth="1"/>
    <col min="2800" max="2800" width="15" bestFit="1" customWidth="1"/>
    <col min="2801" max="2801" width="8.28515625" bestFit="1" customWidth="1"/>
    <col min="2802" max="2802" width="8.5703125" bestFit="1" customWidth="1"/>
    <col min="2803" max="2803" width="7.140625" bestFit="1" customWidth="1"/>
    <col min="2804" max="2804" width="8.5703125" bestFit="1" customWidth="1"/>
    <col min="2805" max="2805" width="8.28515625" bestFit="1" customWidth="1"/>
    <col min="2806" max="2806" width="8.5703125" bestFit="1" customWidth="1"/>
    <col min="2807" max="2807" width="7.140625" bestFit="1" customWidth="1"/>
    <col min="2808" max="2808" width="8.5703125" bestFit="1" customWidth="1"/>
    <col min="2809" max="2809" width="7.140625" bestFit="1" customWidth="1"/>
    <col min="2810" max="2810" width="8.5703125" bestFit="1" customWidth="1"/>
    <col min="2811" max="2813" width="1.7109375" bestFit="1" customWidth="1"/>
    <col min="2814" max="2814" width="8" bestFit="1" customWidth="1"/>
    <col min="2815" max="2815" width="8.5703125" bestFit="1" customWidth="1"/>
    <col min="2816" max="2816" width="6.28515625" bestFit="1" customWidth="1"/>
    <col min="2817" max="2817" width="8.5703125" bestFit="1" customWidth="1"/>
    <col min="2818" max="2818" width="18.7109375" bestFit="1" customWidth="1"/>
    <col min="2819" max="2819" width="16.7109375" bestFit="1" customWidth="1"/>
    <col min="2820" max="2820" width="9" bestFit="1" customWidth="1"/>
    <col min="2821" max="2822" width="6.85546875" bestFit="1" customWidth="1"/>
    <col min="2823" max="2824" width="7.85546875" bestFit="1" customWidth="1"/>
    <col min="2825" max="2825" width="9.28515625" bestFit="1" customWidth="1"/>
    <col min="2826" max="2831" width="0" hidden="1" customWidth="1"/>
    <col min="3054" max="3054" width="4.85546875" bestFit="1" customWidth="1"/>
    <col min="3055" max="3055" width="28.7109375" bestFit="1" customWidth="1"/>
    <col min="3056" max="3056" width="15" bestFit="1" customWidth="1"/>
    <col min="3057" max="3057" width="8.28515625" bestFit="1" customWidth="1"/>
    <col min="3058" max="3058" width="8.5703125" bestFit="1" customWidth="1"/>
    <col min="3059" max="3059" width="7.140625" bestFit="1" customWidth="1"/>
    <col min="3060" max="3060" width="8.5703125" bestFit="1" customWidth="1"/>
    <col min="3061" max="3061" width="8.28515625" bestFit="1" customWidth="1"/>
    <col min="3062" max="3062" width="8.5703125" bestFit="1" customWidth="1"/>
    <col min="3063" max="3063" width="7.140625" bestFit="1" customWidth="1"/>
    <col min="3064" max="3064" width="8.5703125" bestFit="1" customWidth="1"/>
    <col min="3065" max="3065" width="7.140625" bestFit="1" customWidth="1"/>
    <col min="3066" max="3066" width="8.5703125" bestFit="1" customWidth="1"/>
    <col min="3067" max="3069" width="1.7109375" bestFit="1" customWidth="1"/>
    <col min="3070" max="3070" width="8" bestFit="1" customWidth="1"/>
    <col min="3071" max="3071" width="8.5703125" bestFit="1" customWidth="1"/>
    <col min="3072" max="3072" width="6.28515625" bestFit="1" customWidth="1"/>
    <col min="3073" max="3073" width="8.5703125" bestFit="1" customWidth="1"/>
    <col min="3074" max="3074" width="18.7109375" bestFit="1" customWidth="1"/>
    <col min="3075" max="3075" width="16.7109375" bestFit="1" customWidth="1"/>
    <col min="3076" max="3076" width="9" bestFit="1" customWidth="1"/>
    <col min="3077" max="3078" width="6.85546875" bestFit="1" customWidth="1"/>
    <col min="3079" max="3080" width="7.85546875" bestFit="1" customWidth="1"/>
    <col min="3081" max="3081" width="9.28515625" bestFit="1" customWidth="1"/>
    <col min="3082" max="3087" width="0" hidden="1" customWidth="1"/>
    <col min="3310" max="3310" width="4.85546875" bestFit="1" customWidth="1"/>
    <col min="3311" max="3311" width="28.7109375" bestFit="1" customWidth="1"/>
    <col min="3312" max="3312" width="15" bestFit="1" customWidth="1"/>
    <col min="3313" max="3313" width="8.28515625" bestFit="1" customWidth="1"/>
    <col min="3314" max="3314" width="8.5703125" bestFit="1" customWidth="1"/>
    <col min="3315" max="3315" width="7.140625" bestFit="1" customWidth="1"/>
    <col min="3316" max="3316" width="8.5703125" bestFit="1" customWidth="1"/>
    <col min="3317" max="3317" width="8.28515625" bestFit="1" customWidth="1"/>
    <col min="3318" max="3318" width="8.5703125" bestFit="1" customWidth="1"/>
    <col min="3319" max="3319" width="7.140625" bestFit="1" customWidth="1"/>
    <col min="3320" max="3320" width="8.5703125" bestFit="1" customWidth="1"/>
    <col min="3321" max="3321" width="7.140625" bestFit="1" customWidth="1"/>
    <col min="3322" max="3322" width="8.5703125" bestFit="1" customWidth="1"/>
    <col min="3323" max="3325" width="1.7109375" bestFit="1" customWidth="1"/>
    <col min="3326" max="3326" width="8" bestFit="1" customWidth="1"/>
    <col min="3327" max="3327" width="8.5703125" bestFit="1" customWidth="1"/>
    <col min="3328" max="3328" width="6.28515625" bestFit="1" customWidth="1"/>
    <col min="3329" max="3329" width="8.5703125" bestFit="1" customWidth="1"/>
    <col min="3330" max="3330" width="18.7109375" bestFit="1" customWidth="1"/>
    <col min="3331" max="3331" width="16.7109375" bestFit="1" customWidth="1"/>
    <col min="3332" max="3332" width="9" bestFit="1" customWidth="1"/>
    <col min="3333" max="3334" width="6.85546875" bestFit="1" customWidth="1"/>
    <col min="3335" max="3336" width="7.85546875" bestFit="1" customWidth="1"/>
    <col min="3337" max="3337" width="9.28515625" bestFit="1" customWidth="1"/>
    <col min="3338" max="3343" width="0" hidden="1" customWidth="1"/>
    <col min="3566" max="3566" width="4.85546875" bestFit="1" customWidth="1"/>
    <col min="3567" max="3567" width="28.7109375" bestFit="1" customWidth="1"/>
    <col min="3568" max="3568" width="15" bestFit="1" customWidth="1"/>
    <col min="3569" max="3569" width="8.28515625" bestFit="1" customWidth="1"/>
    <col min="3570" max="3570" width="8.5703125" bestFit="1" customWidth="1"/>
    <col min="3571" max="3571" width="7.140625" bestFit="1" customWidth="1"/>
    <col min="3572" max="3572" width="8.5703125" bestFit="1" customWidth="1"/>
    <col min="3573" max="3573" width="8.28515625" bestFit="1" customWidth="1"/>
    <col min="3574" max="3574" width="8.5703125" bestFit="1" customWidth="1"/>
    <col min="3575" max="3575" width="7.140625" bestFit="1" customWidth="1"/>
    <col min="3576" max="3576" width="8.5703125" bestFit="1" customWidth="1"/>
    <col min="3577" max="3577" width="7.140625" bestFit="1" customWidth="1"/>
    <col min="3578" max="3578" width="8.5703125" bestFit="1" customWidth="1"/>
    <col min="3579" max="3581" width="1.7109375" bestFit="1" customWidth="1"/>
    <col min="3582" max="3582" width="8" bestFit="1" customWidth="1"/>
    <col min="3583" max="3583" width="8.5703125" bestFit="1" customWidth="1"/>
    <col min="3584" max="3584" width="6.28515625" bestFit="1" customWidth="1"/>
    <col min="3585" max="3585" width="8.5703125" bestFit="1" customWidth="1"/>
    <col min="3586" max="3586" width="18.7109375" bestFit="1" customWidth="1"/>
    <col min="3587" max="3587" width="16.7109375" bestFit="1" customWidth="1"/>
    <col min="3588" max="3588" width="9" bestFit="1" customWidth="1"/>
    <col min="3589" max="3590" width="6.85546875" bestFit="1" customWidth="1"/>
    <col min="3591" max="3592" width="7.85546875" bestFit="1" customWidth="1"/>
    <col min="3593" max="3593" width="9.28515625" bestFit="1" customWidth="1"/>
    <col min="3594" max="3599" width="0" hidden="1" customWidth="1"/>
    <col min="3822" max="3822" width="4.85546875" bestFit="1" customWidth="1"/>
    <col min="3823" max="3823" width="28.7109375" bestFit="1" customWidth="1"/>
    <col min="3824" max="3824" width="15" bestFit="1" customWidth="1"/>
    <col min="3825" max="3825" width="8.28515625" bestFit="1" customWidth="1"/>
    <col min="3826" max="3826" width="8.5703125" bestFit="1" customWidth="1"/>
    <col min="3827" max="3827" width="7.140625" bestFit="1" customWidth="1"/>
    <col min="3828" max="3828" width="8.5703125" bestFit="1" customWidth="1"/>
    <col min="3829" max="3829" width="8.28515625" bestFit="1" customWidth="1"/>
    <col min="3830" max="3830" width="8.5703125" bestFit="1" customWidth="1"/>
    <col min="3831" max="3831" width="7.140625" bestFit="1" customWidth="1"/>
    <col min="3832" max="3832" width="8.5703125" bestFit="1" customWidth="1"/>
    <col min="3833" max="3833" width="7.140625" bestFit="1" customWidth="1"/>
    <col min="3834" max="3834" width="8.5703125" bestFit="1" customWidth="1"/>
    <col min="3835" max="3837" width="1.7109375" bestFit="1" customWidth="1"/>
    <col min="3838" max="3838" width="8" bestFit="1" customWidth="1"/>
    <col min="3839" max="3839" width="8.5703125" bestFit="1" customWidth="1"/>
    <col min="3840" max="3840" width="6.28515625" bestFit="1" customWidth="1"/>
    <col min="3841" max="3841" width="8.5703125" bestFit="1" customWidth="1"/>
    <col min="3842" max="3842" width="18.7109375" bestFit="1" customWidth="1"/>
    <col min="3843" max="3843" width="16.7109375" bestFit="1" customWidth="1"/>
    <col min="3844" max="3844" width="9" bestFit="1" customWidth="1"/>
    <col min="3845" max="3846" width="6.85546875" bestFit="1" customWidth="1"/>
    <col min="3847" max="3848" width="7.85546875" bestFit="1" customWidth="1"/>
    <col min="3849" max="3849" width="9.28515625" bestFit="1" customWidth="1"/>
    <col min="3850" max="3855" width="0" hidden="1" customWidth="1"/>
    <col min="4078" max="4078" width="4.85546875" bestFit="1" customWidth="1"/>
    <col min="4079" max="4079" width="28.7109375" bestFit="1" customWidth="1"/>
    <col min="4080" max="4080" width="15" bestFit="1" customWidth="1"/>
    <col min="4081" max="4081" width="8.28515625" bestFit="1" customWidth="1"/>
    <col min="4082" max="4082" width="8.5703125" bestFit="1" customWidth="1"/>
    <col min="4083" max="4083" width="7.140625" bestFit="1" customWidth="1"/>
    <col min="4084" max="4084" width="8.5703125" bestFit="1" customWidth="1"/>
    <col min="4085" max="4085" width="8.28515625" bestFit="1" customWidth="1"/>
    <col min="4086" max="4086" width="8.5703125" bestFit="1" customWidth="1"/>
    <col min="4087" max="4087" width="7.140625" bestFit="1" customWidth="1"/>
    <col min="4088" max="4088" width="8.5703125" bestFit="1" customWidth="1"/>
    <col min="4089" max="4089" width="7.140625" bestFit="1" customWidth="1"/>
    <col min="4090" max="4090" width="8.5703125" bestFit="1" customWidth="1"/>
    <col min="4091" max="4093" width="1.7109375" bestFit="1" customWidth="1"/>
    <col min="4094" max="4094" width="8" bestFit="1" customWidth="1"/>
    <col min="4095" max="4095" width="8.5703125" bestFit="1" customWidth="1"/>
    <col min="4096" max="4096" width="6.28515625" bestFit="1" customWidth="1"/>
    <col min="4097" max="4097" width="8.5703125" bestFit="1" customWidth="1"/>
    <col min="4098" max="4098" width="18.7109375" bestFit="1" customWidth="1"/>
    <col min="4099" max="4099" width="16.7109375" bestFit="1" customWidth="1"/>
    <col min="4100" max="4100" width="9" bestFit="1" customWidth="1"/>
    <col min="4101" max="4102" width="6.85546875" bestFit="1" customWidth="1"/>
    <col min="4103" max="4104" width="7.85546875" bestFit="1" customWidth="1"/>
    <col min="4105" max="4105" width="9.28515625" bestFit="1" customWidth="1"/>
    <col min="4106" max="4111" width="0" hidden="1" customWidth="1"/>
    <col min="4334" max="4334" width="4.85546875" bestFit="1" customWidth="1"/>
    <col min="4335" max="4335" width="28.7109375" bestFit="1" customWidth="1"/>
    <col min="4336" max="4336" width="15" bestFit="1" customWidth="1"/>
    <col min="4337" max="4337" width="8.28515625" bestFit="1" customWidth="1"/>
    <col min="4338" max="4338" width="8.5703125" bestFit="1" customWidth="1"/>
    <col min="4339" max="4339" width="7.140625" bestFit="1" customWidth="1"/>
    <col min="4340" max="4340" width="8.5703125" bestFit="1" customWidth="1"/>
    <col min="4341" max="4341" width="8.28515625" bestFit="1" customWidth="1"/>
    <col min="4342" max="4342" width="8.5703125" bestFit="1" customWidth="1"/>
    <col min="4343" max="4343" width="7.140625" bestFit="1" customWidth="1"/>
    <col min="4344" max="4344" width="8.5703125" bestFit="1" customWidth="1"/>
    <col min="4345" max="4345" width="7.140625" bestFit="1" customWidth="1"/>
    <col min="4346" max="4346" width="8.5703125" bestFit="1" customWidth="1"/>
    <col min="4347" max="4349" width="1.7109375" bestFit="1" customWidth="1"/>
    <col min="4350" max="4350" width="8" bestFit="1" customWidth="1"/>
    <col min="4351" max="4351" width="8.5703125" bestFit="1" customWidth="1"/>
    <col min="4352" max="4352" width="6.28515625" bestFit="1" customWidth="1"/>
    <col min="4353" max="4353" width="8.5703125" bestFit="1" customWidth="1"/>
    <col min="4354" max="4354" width="18.7109375" bestFit="1" customWidth="1"/>
    <col min="4355" max="4355" width="16.7109375" bestFit="1" customWidth="1"/>
    <col min="4356" max="4356" width="9" bestFit="1" customWidth="1"/>
    <col min="4357" max="4358" width="6.85546875" bestFit="1" customWidth="1"/>
    <col min="4359" max="4360" width="7.85546875" bestFit="1" customWidth="1"/>
    <col min="4361" max="4361" width="9.28515625" bestFit="1" customWidth="1"/>
    <col min="4362" max="4367" width="0" hidden="1" customWidth="1"/>
    <col min="4590" max="4590" width="4.85546875" bestFit="1" customWidth="1"/>
    <col min="4591" max="4591" width="28.7109375" bestFit="1" customWidth="1"/>
    <col min="4592" max="4592" width="15" bestFit="1" customWidth="1"/>
    <col min="4593" max="4593" width="8.28515625" bestFit="1" customWidth="1"/>
    <col min="4594" max="4594" width="8.5703125" bestFit="1" customWidth="1"/>
    <col min="4595" max="4595" width="7.140625" bestFit="1" customWidth="1"/>
    <col min="4596" max="4596" width="8.5703125" bestFit="1" customWidth="1"/>
    <col min="4597" max="4597" width="8.28515625" bestFit="1" customWidth="1"/>
    <col min="4598" max="4598" width="8.5703125" bestFit="1" customWidth="1"/>
    <col min="4599" max="4599" width="7.140625" bestFit="1" customWidth="1"/>
    <col min="4600" max="4600" width="8.5703125" bestFit="1" customWidth="1"/>
    <col min="4601" max="4601" width="7.140625" bestFit="1" customWidth="1"/>
    <col min="4602" max="4602" width="8.5703125" bestFit="1" customWidth="1"/>
    <col min="4603" max="4605" width="1.7109375" bestFit="1" customWidth="1"/>
    <col min="4606" max="4606" width="8" bestFit="1" customWidth="1"/>
    <col min="4607" max="4607" width="8.5703125" bestFit="1" customWidth="1"/>
    <col min="4608" max="4608" width="6.28515625" bestFit="1" customWidth="1"/>
    <col min="4609" max="4609" width="8.5703125" bestFit="1" customWidth="1"/>
    <col min="4610" max="4610" width="18.7109375" bestFit="1" customWidth="1"/>
    <col min="4611" max="4611" width="16.7109375" bestFit="1" customWidth="1"/>
    <col min="4612" max="4612" width="9" bestFit="1" customWidth="1"/>
    <col min="4613" max="4614" width="6.85546875" bestFit="1" customWidth="1"/>
    <col min="4615" max="4616" width="7.85546875" bestFit="1" customWidth="1"/>
    <col min="4617" max="4617" width="9.28515625" bestFit="1" customWidth="1"/>
    <col min="4618" max="4623" width="0" hidden="1" customWidth="1"/>
    <col min="4846" max="4846" width="4.85546875" bestFit="1" customWidth="1"/>
    <col min="4847" max="4847" width="28.7109375" bestFit="1" customWidth="1"/>
    <col min="4848" max="4848" width="15" bestFit="1" customWidth="1"/>
    <col min="4849" max="4849" width="8.28515625" bestFit="1" customWidth="1"/>
    <col min="4850" max="4850" width="8.5703125" bestFit="1" customWidth="1"/>
    <col min="4851" max="4851" width="7.140625" bestFit="1" customWidth="1"/>
    <col min="4852" max="4852" width="8.5703125" bestFit="1" customWidth="1"/>
    <col min="4853" max="4853" width="8.28515625" bestFit="1" customWidth="1"/>
    <col min="4854" max="4854" width="8.5703125" bestFit="1" customWidth="1"/>
    <col min="4855" max="4855" width="7.140625" bestFit="1" customWidth="1"/>
    <col min="4856" max="4856" width="8.5703125" bestFit="1" customWidth="1"/>
    <col min="4857" max="4857" width="7.140625" bestFit="1" customWidth="1"/>
    <col min="4858" max="4858" width="8.5703125" bestFit="1" customWidth="1"/>
    <col min="4859" max="4861" width="1.7109375" bestFit="1" customWidth="1"/>
    <col min="4862" max="4862" width="8" bestFit="1" customWidth="1"/>
    <col min="4863" max="4863" width="8.5703125" bestFit="1" customWidth="1"/>
    <col min="4864" max="4864" width="6.28515625" bestFit="1" customWidth="1"/>
    <col min="4865" max="4865" width="8.5703125" bestFit="1" customWidth="1"/>
    <col min="4866" max="4866" width="18.7109375" bestFit="1" customWidth="1"/>
    <col min="4867" max="4867" width="16.7109375" bestFit="1" customWidth="1"/>
    <col min="4868" max="4868" width="9" bestFit="1" customWidth="1"/>
    <col min="4869" max="4870" width="6.85546875" bestFit="1" customWidth="1"/>
    <col min="4871" max="4872" width="7.85546875" bestFit="1" customWidth="1"/>
    <col min="4873" max="4873" width="9.28515625" bestFit="1" customWidth="1"/>
    <col min="4874" max="4879" width="0" hidden="1" customWidth="1"/>
    <col min="5102" max="5102" width="4.85546875" bestFit="1" customWidth="1"/>
    <col min="5103" max="5103" width="28.7109375" bestFit="1" customWidth="1"/>
    <col min="5104" max="5104" width="15" bestFit="1" customWidth="1"/>
    <col min="5105" max="5105" width="8.28515625" bestFit="1" customWidth="1"/>
    <col min="5106" max="5106" width="8.5703125" bestFit="1" customWidth="1"/>
    <col min="5107" max="5107" width="7.140625" bestFit="1" customWidth="1"/>
    <col min="5108" max="5108" width="8.5703125" bestFit="1" customWidth="1"/>
    <col min="5109" max="5109" width="8.28515625" bestFit="1" customWidth="1"/>
    <col min="5110" max="5110" width="8.5703125" bestFit="1" customWidth="1"/>
    <col min="5111" max="5111" width="7.140625" bestFit="1" customWidth="1"/>
    <col min="5112" max="5112" width="8.5703125" bestFit="1" customWidth="1"/>
    <col min="5113" max="5113" width="7.140625" bestFit="1" customWidth="1"/>
    <col min="5114" max="5114" width="8.5703125" bestFit="1" customWidth="1"/>
    <col min="5115" max="5117" width="1.7109375" bestFit="1" customWidth="1"/>
    <col min="5118" max="5118" width="8" bestFit="1" customWidth="1"/>
    <col min="5119" max="5119" width="8.5703125" bestFit="1" customWidth="1"/>
    <col min="5120" max="5120" width="6.28515625" bestFit="1" customWidth="1"/>
    <col min="5121" max="5121" width="8.5703125" bestFit="1" customWidth="1"/>
    <col min="5122" max="5122" width="18.7109375" bestFit="1" customWidth="1"/>
    <col min="5123" max="5123" width="16.7109375" bestFit="1" customWidth="1"/>
    <col min="5124" max="5124" width="9" bestFit="1" customWidth="1"/>
    <col min="5125" max="5126" width="6.85546875" bestFit="1" customWidth="1"/>
    <col min="5127" max="5128" width="7.85546875" bestFit="1" customWidth="1"/>
    <col min="5129" max="5129" width="9.28515625" bestFit="1" customWidth="1"/>
    <col min="5130" max="5135" width="0" hidden="1" customWidth="1"/>
    <col min="5358" max="5358" width="4.85546875" bestFit="1" customWidth="1"/>
    <col min="5359" max="5359" width="28.7109375" bestFit="1" customWidth="1"/>
    <col min="5360" max="5360" width="15" bestFit="1" customWidth="1"/>
    <col min="5361" max="5361" width="8.28515625" bestFit="1" customWidth="1"/>
    <col min="5362" max="5362" width="8.5703125" bestFit="1" customWidth="1"/>
    <col min="5363" max="5363" width="7.140625" bestFit="1" customWidth="1"/>
    <col min="5364" max="5364" width="8.5703125" bestFit="1" customWidth="1"/>
    <col min="5365" max="5365" width="8.28515625" bestFit="1" customWidth="1"/>
    <col min="5366" max="5366" width="8.5703125" bestFit="1" customWidth="1"/>
    <col min="5367" max="5367" width="7.140625" bestFit="1" customWidth="1"/>
    <col min="5368" max="5368" width="8.5703125" bestFit="1" customWidth="1"/>
    <col min="5369" max="5369" width="7.140625" bestFit="1" customWidth="1"/>
    <col min="5370" max="5370" width="8.5703125" bestFit="1" customWidth="1"/>
    <col min="5371" max="5373" width="1.7109375" bestFit="1" customWidth="1"/>
    <col min="5374" max="5374" width="8" bestFit="1" customWidth="1"/>
    <col min="5375" max="5375" width="8.5703125" bestFit="1" customWidth="1"/>
    <col min="5376" max="5376" width="6.28515625" bestFit="1" customWidth="1"/>
    <col min="5377" max="5377" width="8.5703125" bestFit="1" customWidth="1"/>
    <col min="5378" max="5378" width="18.7109375" bestFit="1" customWidth="1"/>
    <col min="5379" max="5379" width="16.7109375" bestFit="1" customWidth="1"/>
    <col min="5380" max="5380" width="9" bestFit="1" customWidth="1"/>
    <col min="5381" max="5382" width="6.85546875" bestFit="1" customWidth="1"/>
    <col min="5383" max="5384" width="7.85546875" bestFit="1" customWidth="1"/>
    <col min="5385" max="5385" width="9.28515625" bestFit="1" customWidth="1"/>
    <col min="5386" max="5391" width="0" hidden="1" customWidth="1"/>
    <col min="5614" max="5614" width="4.85546875" bestFit="1" customWidth="1"/>
    <col min="5615" max="5615" width="28.7109375" bestFit="1" customWidth="1"/>
    <col min="5616" max="5616" width="15" bestFit="1" customWidth="1"/>
    <col min="5617" max="5617" width="8.28515625" bestFit="1" customWidth="1"/>
    <col min="5618" max="5618" width="8.5703125" bestFit="1" customWidth="1"/>
    <col min="5619" max="5619" width="7.140625" bestFit="1" customWidth="1"/>
    <col min="5620" max="5620" width="8.5703125" bestFit="1" customWidth="1"/>
    <col min="5621" max="5621" width="8.28515625" bestFit="1" customWidth="1"/>
    <col min="5622" max="5622" width="8.5703125" bestFit="1" customWidth="1"/>
    <col min="5623" max="5623" width="7.140625" bestFit="1" customWidth="1"/>
    <col min="5624" max="5624" width="8.5703125" bestFit="1" customWidth="1"/>
    <col min="5625" max="5625" width="7.140625" bestFit="1" customWidth="1"/>
    <col min="5626" max="5626" width="8.5703125" bestFit="1" customWidth="1"/>
    <col min="5627" max="5629" width="1.7109375" bestFit="1" customWidth="1"/>
    <col min="5630" max="5630" width="8" bestFit="1" customWidth="1"/>
    <col min="5631" max="5631" width="8.5703125" bestFit="1" customWidth="1"/>
    <col min="5632" max="5632" width="6.28515625" bestFit="1" customWidth="1"/>
    <col min="5633" max="5633" width="8.5703125" bestFit="1" customWidth="1"/>
    <col min="5634" max="5634" width="18.7109375" bestFit="1" customWidth="1"/>
    <col min="5635" max="5635" width="16.7109375" bestFit="1" customWidth="1"/>
    <col min="5636" max="5636" width="9" bestFit="1" customWidth="1"/>
    <col min="5637" max="5638" width="6.85546875" bestFit="1" customWidth="1"/>
    <col min="5639" max="5640" width="7.85546875" bestFit="1" customWidth="1"/>
    <col min="5641" max="5641" width="9.28515625" bestFit="1" customWidth="1"/>
    <col min="5642" max="5647" width="0" hidden="1" customWidth="1"/>
    <col min="5870" max="5870" width="4.85546875" bestFit="1" customWidth="1"/>
    <col min="5871" max="5871" width="28.7109375" bestFit="1" customWidth="1"/>
    <col min="5872" max="5872" width="15" bestFit="1" customWidth="1"/>
    <col min="5873" max="5873" width="8.28515625" bestFit="1" customWidth="1"/>
    <col min="5874" max="5874" width="8.5703125" bestFit="1" customWidth="1"/>
    <col min="5875" max="5875" width="7.140625" bestFit="1" customWidth="1"/>
    <col min="5876" max="5876" width="8.5703125" bestFit="1" customWidth="1"/>
    <col min="5877" max="5877" width="8.28515625" bestFit="1" customWidth="1"/>
    <col min="5878" max="5878" width="8.5703125" bestFit="1" customWidth="1"/>
    <col min="5879" max="5879" width="7.140625" bestFit="1" customWidth="1"/>
    <col min="5880" max="5880" width="8.5703125" bestFit="1" customWidth="1"/>
    <col min="5881" max="5881" width="7.140625" bestFit="1" customWidth="1"/>
    <col min="5882" max="5882" width="8.5703125" bestFit="1" customWidth="1"/>
    <col min="5883" max="5885" width="1.7109375" bestFit="1" customWidth="1"/>
    <col min="5886" max="5886" width="8" bestFit="1" customWidth="1"/>
    <col min="5887" max="5887" width="8.5703125" bestFit="1" customWidth="1"/>
    <col min="5888" max="5888" width="6.28515625" bestFit="1" customWidth="1"/>
    <col min="5889" max="5889" width="8.5703125" bestFit="1" customWidth="1"/>
    <col min="5890" max="5890" width="18.7109375" bestFit="1" customWidth="1"/>
    <col min="5891" max="5891" width="16.7109375" bestFit="1" customWidth="1"/>
    <col min="5892" max="5892" width="9" bestFit="1" customWidth="1"/>
    <col min="5893" max="5894" width="6.85546875" bestFit="1" customWidth="1"/>
    <col min="5895" max="5896" width="7.85546875" bestFit="1" customWidth="1"/>
    <col min="5897" max="5897" width="9.28515625" bestFit="1" customWidth="1"/>
    <col min="5898" max="5903" width="0" hidden="1" customWidth="1"/>
    <col min="6126" max="6126" width="4.85546875" bestFit="1" customWidth="1"/>
    <col min="6127" max="6127" width="28.7109375" bestFit="1" customWidth="1"/>
    <col min="6128" max="6128" width="15" bestFit="1" customWidth="1"/>
    <col min="6129" max="6129" width="8.28515625" bestFit="1" customWidth="1"/>
    <col min="6130" max="6130" width="8.5703125" bestFit="1" customWidth="1"/>
    <col min="6131" max="6131" width="7.140625" bestFit="1" customWidth="1"/>
    <col min="6132" max="6132" width="8.5703125" bestFit="1" customWidth="1"/>
    <col min="6133" max="6133" width="8.28515625" bestFit="1" customWidth="1"/>
    <col min="6134" max="6134" width="8.5703125" bestFit="1" customWidth="1"/>
    <col min="6135" max="6135" width="7.140625" bestFit="1" customWidth="1"/>
    <col min="6136" max="6136" width="8.5703125" bestFit="1" customWidth="1"/>
    <col min="6137" max="6137" width="7.140625" bestFit="1" customWidth="1"/>
    <col min="6138" max="6138" width="8.5703125" bestFit="1" customWidth="1"/>
    <col min="6139" max="6141" width="1.7109375" bestFit="1" customWidth="1"/>
    <col min="6142" max="6142" width="8" bestFit="1" customWidth="1"/>
    <col min="6143" max="6143" width="8.5703125" bestFit="1" customWidth="1"/>
    <col min="6144" max="6144" width="6.28515625" bestFit="1" customWidth="1"/>
    <col min="6145" max="6145" width="8.5703125" bestFit="1" customWidth="1"/>
    <col min="6146" max="6146" width="18.7109375" bestFit="1" customWidth="1"/>
    <col min="6147" max="6147" width="16.7109375" bestFit="1" customWidth="1"/>
    <col min="6148" max="6148" width="9" bestFit="1" customWidth="1"/>
    <col min="6149" max="6150" width="6.85546875" bestFit="1" customWidth="1"/>
    <col min="6151" max="6152" width="7.85546875" bestFit="1" customWidth="1"/>
    <col min="6153" max="6153" width="9.28515625" bestFit="1" customWidth="1"/>
    <col min="6154" max="6159" width="0" hidden="1" customWidth="1"/>
    <col min="6382" max="6382" width="4.85546875" bestFit="1" customWidth="1"/>
    <col min="6383" max="6383" width="28.7109375" bestFit="1" customWidth="1"/>
    <col min="6384" max="6384" width="15" bestFit="1" customWidth="1"/>
    <col min="6385" max="6385" width="8.28515625" bestFit="1" customWidth="1"/>
    <col min="6386" max="6386" width="8.5703125" bestFit="1" customWidth="1"/>
    <col min="6387" max="6387" width="7.140625" bestFit="1" customWidth="1"/>
    <col min="6388" max="6388" width="8.5703125" bestFit="1" customWidth="1"/>
    <col min="6389" max="6389" width="8.28515625" bestFit="1" customWidth="1"/>
    <col min="6390" max="6390" width="8.5703125" bestFit="1" customWidth="1"/>
    <col min="6391" max="6391" width="7.140625" bestFit="1" customWidth="1"/>
    <col min="6392" max="6392" width="8.5703125" bestFit="1" customWidth="1"/>
    <col min="6393" max="6393" width="7.140625" bestFit="1" customWidth="1"/>
    <col min="6394" max="6394" width="8.5703125" bestFit="1" customWidth="1"/>
    <col min="6395" max="6397" width="1.7109375" bestFit="1" customWidth="1"/>
    <col min="6398" max="6398" width="8" bestFit="1" customWidth="1"/>
    <col min="6399" max="6399" width="8.5703125" bestFit="1" customWidth="1"/>
    <col min="6400" max="6400" width="6.28515625" bestFit="1" customWidth="1"/>
    <col min="6401" max="6401" width="8.5703125" bestFit="1" customWidth="1"/>
    <col min="6402" max="6402" width="18.7109375" bestFit="1" customWidth="1"/>
    <col min="6403" max="6403" width="16.7109375" bestFit="1" customWidth="1"/>
    <col min="6404" max="6404" width="9" bestFit="1" customWidth="1"/>
    <col min="6405" max="6406" width="6.85546875" bestFit="1" customWidth="1"/>
    <col min="6407" max="6408" width="7.85546875" bestFit="1" customWidth="1"/>
    <col min="6409" max="6409" width="9.28515625" bestFit="1" customWidth="1"/>
    <col min="6410" max="6415" width="0" hidden="1" customWidth="1"/>
    <col min="6638" max="6638" width="4.85546875" bestFit="1" customWidth="1"/>
    <col min="6639" max="6639" width="28.7109375" bestFit="1" customWidth="1"/>
    <col min="6640" max="6640" width="15" bestFit="1" customWidth="1"/>
    <col min="6641" max="6641" width="8.28515625" bestFit="1" customWidth="1"/>
    <col min="6642" max="6642" width="8.5703125" bestFit="1" customWidth="1"/>
    <col min="6643" max="6643" width="7.140625" bestFit="1" customWidth="1"/>
    <col min="6644" max="6644" width="8.5703125" bestFit="1" customWidth="1"/>
    <col min="6645" max="6645" width="8.28515625" bestFit="1" customWidth="1"/>
    <col min="6646" max="6646" width="8.5703125" bestFit="1" customWidth="1"/>
    <col min="6647" max="6647" width="7.140625" bestFit="1" customWidth="1"/>
    <col min="6648" max="6648" width="8.5703125" bestFit="1" customWidth="1"/>
    <col min="6649" max="6649" width="7.140625" bestFit="1" customWidth="1"/>
    <col min="6650" max="6650" width="8.5703125" bestFit="1" customWidth="1"/>
    <col min="6651" max="6653" width="1.7109375" bestFit="1" customWidth="1"/>
    <col min="6654" max="6654" width="8" bestFit="1" customWidth="1"/>
    <col min="6655" max="6655" width="8.5703125" bestFit="1" customWidth="1"/>
    <col min="6656" max="6656" width="6.28515625" bestFit="1" customWidth="1"/>
    <col min="6657" max="6657" width="8.5703125" bestFit="1" customWidth="1"/>
    <col min="6658" max="6658" width="18.7109375" bestFit="1" customWidth="1"/>
    <col min="6659" max="6659" width="16.7109375" bestFit="1" customWidth="1"/>
    <col min="6660" max="6660" width="9" bestFit="1" customWidth="1"/>
    <col min="6661" max="6662" width="6.85546875" bestFit="1" customWidth="1"/>
    <col min="6663" max="6664" width="7.85546875" bestFit="1" customWidth="1"/>
    <col min="6665" max="6665" width="9.28515625" bestFit="1" customWidth="1"/>
    <col min="6666" max="6671" width="0" hidden="1" customWidth="1"/>
    <col min="6894" max="6894" width="4.85546875" bestFit="1" customWidth="1"/>
    <col min="6895" max="6895" width="28.7109375" bestFit="1" customWidth="1"/>
    <col min="6896" max="6896" width="15" bestFit="1" customWidth="1"/>
    <col min="6897" max="6897" width="8.28515625" bestFit="1" customWidth="1"/>
    <col min="6898" max="6898" width="8.5703125" bestFit="1" customWidth="1"/>
    <col min="6899" max="6899" width="7.140625" bestFit="1" customWidth="1"/>
    <col min="6900" max="6900" width="8.5703125" bestFit="1" customWidth="1"/>
    <col min="6901" max="6901" width="8.28515625" bestFit="1" customWidth="1"/>
    <col min="6902" max="6902" width="8.5703125" bestFit="1" customWidth="1"/>
    <col min="6903" max="6903" width="7.140625" bestFit="1" customWidth="1"/>
    <col min="6904" max="6904" width="8.5703125" bestFit="1" customWidth="1"/>
    <col min="6905" max="6905" width="7.140625" bestFit="1" customWidth="1"/>
    <col min="6906" max="6906" width="8.5703125" bestFit="1" customWidth="1"/>
    <col min="6907" max="6909" width="1.7109375" bestFit="1" customWidth="1"/>
    <col min="6910" max="6910" width="8" bestFit="1" customWidth="1"/>
    <col min="6911" max="6911" width="8.5703125" bestFit="1" customWidth="1"/>
    <col min="6912" max="6912" width="6.28515625" bestFit="1" customWidth="1"/>
    <col min="6913" max="6913" width="8.5703125" bestFit="1" customWidth="1"/>
    <col min="6914" max="6914" width="18.7109375" bestFit="1" customWidth="1"/>
    <col min="6915" max="6915" width="16.7109375" bestFit="1" customWidth="1"/>
    <col min="6916" max="6916" width="9" bestFit="1" customWidth="1"/>
    <col min="6917" max="6918" width="6.85546875" bestFit="1" customWidth="1"/>
    <col min="6919" max="6920" width="7.85546875" bestFit="1" customWidth="1"/>
    <col min="6921" max="6921" width="9.28515625" bestFit="1" customWidth="1"/>
    <col min="6922" max="6927" width="0" hidden="1" customWidth="1"/>
    <col min="7150" max="7150" width="4.85546875" bestFit="1" customWidth="1"/>
    <col min="7151" max="7151" width="28.7109375" bestFit="1" customWidth="1"/>
    <col min="7152" max="7152" width="15" bestFit="1" customWidth="1"/>
    <col min="7153" max="7153" width="8.28515625" bestFit="1" customWidth="1"/>
    <col min="7154" max="7154" width="8.5703125" bestFit="1" customWidth="1"/>
    <col min="7155" max="7155" width="7.140625" bestFit="1" customWidth="1"/>
    <col min="7156" max="7156" width="8.5703125" bestFit="1" customWidth="1"/>
    <col min="7157" max="7157" width="8.28515625" bestFit="1" customWidth="1"/>
    <col min="7158" max="7158" width="8.5703125" bestFit="1" customWidth="1"/>
    <col min="7159" max="7159" width="7.140625" bestFit="1" customWidth="1"/>
    <col min="7160" max="7160" width="8.5703125" bestFit="1" customWidth="1"/>
    <col min="7161" max="7161" width="7.140625" bestFit="1" customWidth="1"/>
    <col min="7162" max="7162" width="8.5703125" bestFit="1" customWidth="1"/>
    <col min="7163" max="7165" width="1.7109375" bestFit="1" customWidth="1"/>
    <col min="7166" max="7166" width="8" bestFit="1" customWidth="1"/>
    <col min="7167" max="7167" width="8.5703125" bestFit="1" customWidth="1"/>
    <col min="7168" max="7168" width="6.28515625" bestFit="1" customWidth="1"/>
    <col min="7169" max="7169" width="8.5703125" bestFit="1" customWidth="1"/>
    <col min="7170" max="7170" width="18.7109375" bestFit="1" customWidth="1"/>
    <col min="7171" max="7171" width="16.7109375" bestFit="1" customWidth="1"/>
    <col min="7172" max="7172" width="9" bestFit="1" customWidth="1"/>
    <col min="7173" max="7174" width="6.85546875" bestFit="1" customWidth="1"/>
    <col min="7175" max="7176" width="7.85546875" bestFit="1" customWidth="1"/>
    <col min="7177" max="7177" width="9.28515625" bestFit="1" customWidth="1"/>
    <col min="7178" max="7183" width="0" hidden="1" customWidth="1"/>
    <col min="7406" max="7406" width="4.85546875" bestFit="1" customWidth="1"/>
    <col min="7407" max="7407" width="28.7109375" bestFit="1" customWidth="1"/>
    <col min="7408" max="7408" width="15" bestFit="1" customWidth="1"/>
    <col min="7409" max="7409" width="8.28515625" bestFit="1" customWidth="1"/>
    <col min="7410" max="7410" width="8.5703125" bestFit="1" customWidth="1"/>
    <col min="7411" max="7411" width="7.140625" bestFit="1" customWidth="1"/>
    <col min="7412" max="7412" width="8.5703125" bestFit="1" customWidth="1"/>
    <col min="7413" max="7413" width="8.28515625" bestFit="1" customWidth="1"/>
    <col min="7414" max="7414" width="8.5703125" bestFit="1" customWidth="1"/>
    <col min="7415" max="7415" width="7.140625" bestFit="1" customWidth="1"/>
    <col min="7416" max="7416" width="8.5703125" bestFit="1" customWidth="1"/>
    <col min="7417" max="7417" width="7.140625" bestFit="1" customWidth="1"/>
    <col min="7418" max="7418" width="8.5703125" bestFit="1" customWidth="1"/>
    <col min="7419" max="7421" width="1.7109375" bestFit="1" customWidth="1"/>
    <col min="7422" max="7422" width="8" bestFit="1" customWidth="1"/>
    <col min="7423" max="7423" width="8.5703125" bestFit="1" customWidth="1"/>
    <col min="7424" max="7424" width="6.28515625" bestFit="1" customWidth="1"/>
    <col min="7425" max="7425" width="8.5703125" bestFit="1" customWidth="1"/>
    <col min="7426" max="7426" width="18.7109375" bestFit="1" customWidth="1"/>
    <col min="7427" max="7427" width="16.7109375" bestFit="1" customWidth="1"/>
    <col min="7428" max="7428" width="9" bestFit="1" customWidth="1"/>
    <col min="7429" max="7430" width="6.85546875" bestFit="1" customWidth="1"/>
    <col min="7431" max="7432" width="7.85546875" bestFit="1" customWidth="1"/>
    <col min="7433" max="7433" width="9.28515625" bestFit="1" customWidth="1"/>
    <col min="7434" max="7439" width="0" hidden="1" customWidth="1"/>
    <col min="7662" max="7662" width="4.85546875" bestFit="1" customWidth="1"/>
    <col min="7663" max="7663" width="28.7109375" bestFit="1" customWidth="1"/>
    <col min="7664" max="7664" width="15" bestFit="1" customWidth="1"/>
    <col min="7665" max="7665" width="8.28515625" bestFit="1" customWidth="1"/>
    <col min="7666" max="7666" width="8.5703125" bestFit="1" customWidth="1"/>
    <col min="7667" max="7667" width="7.140625" bestFit="1" customWidth="1"/>
    <col min="7668" max="7668" width="8.5703125" bestFit="1" customWidth="1"/>
    <col min="7669" max="7669" width="8.28515625" bestFit="1" customWidth="1"/>
    <col min="7670" max="7670" width="8.5703125" bestFit="1" customWidth="1"/>
    <col min="7671" max="7671" width="7.140625" bestFit="1" customWidth="1"/>
    <col min="7672" max="7672" width="8.5703125" bestFit="1" customWidth="1"/>
    <col min="7673" max="7673" width="7.140625" bestFit="1" customWidth="1"/>
    <col min="7674" max="7674" width="8.5703125" bestFit="1" customWidth="1"/>
    <col min="7675" max="7677" width="1.7109375" bestFit="1" customWidth="1"/>
    <col min="7678" max="7678" width="8" bestFit="1" customWidth="1"/>
    <col min="7679" max="7679" width="8.5703125" bestFit="1" customWidth="1"/>
    <col min="7680" max="7680" width="6.28515625" bestFit="1" customWidth="1"/>
    <col min="7681" max="7681" width="8.5703125" bestFit="1" customWidth="1"/>
    <col min="7682" max="7682" width="18.7109375" bestFit="1" customWidth="1"/>
    <col min="7683" max="7683" width="16.7109375" bestFit="1" customWidth="1"/>
    <col min="7684" max="7684" width="9" bestFit="1" customWidth="1"/>
    <col min="7685" max="7686" width="6.85546875" bestFit="1" customWidth="1"/>
    <col min="7687" max="7688" width="7.85546875" bestFit="1" customWidth="1"/>
    <col min="7689" max="7689" width="9.28515625" bestFit="1" customWidth="1"/>
    <col min="7690" max="7695" width="0" hidden="1" customWidth="1"/>
    <col min="7918" max="7918" width="4.85546875" bestFit="1" customWidth="1"/>
    <col min="7919" max="7919" width="28.7109375" bestFit="1" customWidth="1"/>
    <col min="7920" max="7920" width="15" bestFit="1" customWidth="1"/>
    <col min="7921" max="7921" width="8.28515625" bestFit="1" customWidth="1"/>
    <col min="7922" max="7922" width="8.5703125" bestFit="1" customWidth="1"/>
    <col min="7923" max="7923" width="7.140625" bestFit="1" customWidth="1"/>
    <col min="7924" max="7924" width="8.5703125" bestFit="1" customWidth="1"/>
    <col min="7925" max="7925" width="8.28515625" bestFit="1" customWidth="1"/>
    <col min="7926" max="7926" width="8.5703125" bestFit="1" customWidth="1"/>
    <col min="7927" max="7927" width="7.140625" bestFit="1" customWidth="1"/>
    <col min="7928" max="7928" width="8.5703125" bestFit="1" customWidth="1"/>
    <col min="7929" max="7929" width="7.140625" bestFit="1" customWidth="1"/>
    <col min="7930" max="7930" width="8.5703125" bestFit="1" customWidth="1"/>
    <col min="7931" max="7933" width="1.7109375" bestFit="1" customWidth="1"/>
    <col min="7934" max="7934" width="8" bestFit="1" customWidth="1"/>
    <col min="7935" max="7935" width="8.5703125" bestFit="1" customWidth="1"/>
    <col min="7936" max="7936" width="6.28515625" bestFit="1" customWidth="1"/>
    <col min="7937" max="7937" width="8.5703125" bestFit="1" customWidth="1"/>
    <col min="7938" max="7938" width="18.7109375" bestFit="1" customWidth="1"/>
    <col min="7939" max="7939" width="16.7109375" bestFit="1" customWidth="1"/>
    <col min="7940" max="7940" width="9" bestFit="1" customWidth="1"/>
    <col min="7941" max="7942" width="6.85546875" bestFit="1" customWidth="1"/>
    <col min="7943" max="7944" width="7.85546875" bestFit="1" customWidth="1"/>
    <col min="7945" max="7945" width="9.28515625" bestFit="1" customWidth="1"/>
    <col min="7946" max="7951" width="0" hidden="1" customWidth="1"/>
    <col min="8174" max="8174" width="4.85546875" bestFit="1" customWidth="1"/>
    <col min="8175" max="8175" width="28.7109375" bestFit="1" customWidth="1"/>
    <col min="8176" max="8176" width="15" bestFit="1" customWidth="1"/>
    <col min="8177" max="8177" width="8.28515625" bestFit="1" customWidth="1"/>
    <col min="8178" max="8178" width="8.5703125" bestFit="1" customWidth="1"/>
    <col min="8179" max="8179" width="7.140625" bestFit="1" customWidth="1"/>
    <col min="8180" max="8180" width="8.5703125" bestFit="1" customWidth="1"/>
    <col min="8181" max="8181" width="8.28515625" bestFit="1" customWidth="1"/>
    <col min="8182" max="8182" width="8.5703125" bestFit="1" customWidth="1"/>
    <col min="8183" max="8183" width="7.140625" bestFit="1" customWidth="1"/>
    <col min="8184" max="8184" width="8.5703125" bestFit="1" customWidth="1"/>
    <col min="8185" max="8185" width="7.140625" bestFit="1" customWidth="1"/>
    <col min="8186" max="8186" width="8.5703125" bestFit="1" customWidth="1"/>
    <col min="8187" max="8189" width="1.7109375" bestFit="1" customWidth="1"/>
    <col min="8190" max="8190" width="8" bestFit="1" customWidth="1"/>
    <col min="8191" max="8191" width="8.5703125" bestFit="1" customWidth="1"/>
    <col min="8192" max="8192" width="6.28515625" bestFit="1" customWidth="1"/>
    <col min="8193" max="8193" width="8.5703125" bestFit="1" customWidth="1"/>
    <col min="8194" max="8194" width="18.7109375" bestFit="1" customWidth="1"/>
    <col min="8195" max="8195" width="16.7109375" bestFit="1" customWidth="1"/>
    <col min="8196" max="8196" width="9" bestFit="1" customWidth="1"/>
    <col min="8197" max="8198" width="6.85546875" bestFit="1" customWidth="1"/>
    <col min="8199" max="8200" width="7.85546875" bestFit="1" customWidth="1"/>
    <col min="8201" max="8201" width="9.28515625" bestFit="1" customWidth="1"/>
    <col min="8202" max="8207" width="0" hidden="1" customWidth="1"/>
    <col min="8430" max="8430" width="4.85546875" bestFit="1" customWidth="1"/>
    <col min="8431" max="8431" width="28.7109375" bestFit="1" customWidth="1"/>
    <col min="8432" max="8432" width="15" bestFit="1" customWidth="1"/>
    <col min="8433" max="8433" width="8.28515625" bestFit="1" customWidth="1"/>
    <col min="8434" max="8434" width="8.5703125" bestFit="1" customWidth="1"/>
    <col min="8435" max="8435" width="7.140625" bestFit="1" customWidth="1"/>
    <col min="8436" max="8436" width="8.5703125" bestFit="1" customWidth="1"/>
    <col min="8437" max="8437" width="8.28515625" bestFit="1" customWidth="1"/>
    <col min="8438" max="8438" width="8.5703125" bestFit="1" customWidth="1"/>
    <col min="8439" max="8439" width="7.140625" bestFit="1" customWidth="1"/>
    <col min="8440" max="8440" width="8.5703125" bestFit="1" customWidth="1"/>
    <col min="8441" max="8441" width="7.140625" bestFit="1" customWidth="1"/>
    <col min="8442" max="8442" width="8.5703125" bestFit="1" customWidth="1"/>
    <col min="8443" max="8445" width="1.7109375" bestFit="1" customWidth="1"/>
    <col min="8446" max="8446" width="8" bestFit="1" customWidth="1"/>
    <col min="8447" max="8447" width="8.5703125" bestFit="1" customWidth="1"/>
    <col min="8448" max="8448" width="6.28515625" bestFit="1" customWidth="1"/>
    <col min="8449" max="8449" width="8.5703125" bestFit="1" customWidth="1"/>
    <col min="8450" max="8450" width="18.7109375" bestFit="1" customWidth="1"/>
    <col min="8451" max="8451" width="16.7109375" bestFit="1" customWidth="1"/>
    <col min="8452" max="8452" width="9" bestFit="1" customWidth="1"/>
    <col min="8453" max="8454" width="6.85546875" bestFit="1" customWidth="1"/>
    <col min="8455" max="8456" width="7.85546875" bestFit="1" customWidth="1"/>
    <col min="8457" max="8457" width="9.28515625" bestFit="1" customWidth="1"/>
    <col min="8458" max="8463" width="0" hidden="1" customWidth="1"/>
    <col min="8686" max="8686" width="4.85546875" bestFit="1" customWidth="1"/>
    <col min="8687" max="8687" width="28.7109375" bestFit="1" customWidth="1"/>
    <col min="8688" max="8688" width="15" bestFit="1" customWidth="1"/>
    <col min="8689" max="8689" width="8.28515625" bestFit="1" customWidth="1"/>
    <col min="8690" max="8690" width="8.5703125" bestFit="1" customWidth="1"/>
    <col min="8691" max="8691" width="7.140625" bestFit="1" customWidth="1"/>
    <col min="8692" max="8692" width="8.5703125" bestFit="1" customWidth="1"/>
    <col min="8693" max="8693" width="8.28515625" bestFit="1" customWidth="1"/>
    <col min="8694" max="8694" width="8.5703125" bestFit="1" customWidth="1"/>
    <col min="8695" max="8695" width="7.140625" bestFit="1" customWidth="1"/>
    <col min="8696" max="8696" width="8.5703125" bestFit="1" customWidth="1"/>
    <col min="8697" max="8697" width="7.140625" bestFit="1" customWidth="1"/>
    <col min="8698" max="8698" width="8.5703125" bestFit="1" customWidth="1"/>
    <col min="8699" max="8701" width="1.7109375" bestFit="1" customWidth="1"/>
    <col min="8702" max="8702" width="8" bestFit="1" customWidth="1"/>
    <col min="8703" max="8703" width="8.5703125" bestFit="1" customWidth="1"/>
    <col min="8704" max="8704" width="6.28515625" bestFit="1" customWidth="1"/>
    <col min="8705" max="8705" width="8.5703125" bestFit="1" customWidth="1"/>
    <col min="8706" max="8706" width="18.7109375" bestFit="1" customWidth="1"/>
    <col min="8707" max="8707" width="16.7109375" bestFit="1" customWidth="1"/>
    <col min="8708" max="8708" width="9" bestFit="1" customWidth="1"/>
    <col min="8709" max="8710" width="6.85546875" bestFit="1" customWidth="1"/>
    <col min="8711" max="8712" width="7.85546875" bestFit="1" customWidth="1"/>
    <col min="8713" max="8713" width="9.28515625" bestFit="1" customWidth="1"/>
    <col min="8714" max="8719" width="0" hidden="1" customWidth="1"/>
    <col min="8942" max="8942" width="4.85546875" bestFit="1" customWidth="1"/>
    <col min="8943" max="8943" width="28.7109375" bestFit="1" customWidth="1"/>
    <col min="8944" max="8944" width="15" bestFit="1" customWidth="1"/>
    <col min="8945" max="8945" width="8.28515625" bestFit="1" customWidth="1"/>
    <col min="8946" max="8946" width="8.5703125" bestFit="1" customWidth="1"/>
    <col min="8947" max="8947" width="7.140625" bestFit="1" customWidth="1"/>
    <col min="8948" max="8948" width="8.5703125" bestFit="1" customWidth="1"/>
    <col min="8949" max="8949" width="8.28515625" bestFit="1" customWidth="1"/>
    <col min="8950" max="8950" width="8.5703125" bestFit="1" customWidth="1"/>
    <col min="8951" max="8951" width="7.140625" bestFit="1" customWidth="1"/>
    <col min="8952" max="8952" width="8.5703125" bestFit="1" customWidth="1"/>
    <col min="8953" max="8953" width="7.140625" bestFit="1" customWidth="1"/>
    <col min="8954" max="8954" width="8.5703125" bestFit="1" customWidth="1"/>
    <col min="8955" max="8957" width="1.7109375" bestFit="1" customWidth="1"/>
    <col min="8958" max="8958" width="8" bestFit="1" customWidth="1"/>
    <col min="8959" max="8959" width="8.5703125" bestFit="1" customWidth="1"/>
    <col min="8960" max="8960" width="6.28515625" bestFit="1" customWidth="1"/>
    <col min="8961" max="8961" width="8.5703125" bestFit="1" customWidth="1"/>
    <col min="8962" max="8962" width="18.7109375" bestFit="1" customWidth="1"/>
    <col min="8963" max="8963" width="16.7109375" bestFit="1" customWidth="1"/>
    <col min="8964" max="8964" width="9" bestFit="1" customWidth="1"/>
    <col min="8965" max="8966" width="6.85546875" bestFit="1" customWidth="1"/>
    <col min="8967" max="8968" width="7.85546875" bestFit="1" customWidth="1"/>
    <col min="8969" max="8969" width="9.28515625" bestFit="1" customWidth="1"/>
    <col min="8970" max="8975" width="0" hidden="1" customWidth="1"/>
    <col min="9198" max="9198" width="4.85546875" bestFit="1" customWidth="1"/>
    <col min="9199" max="9199" width="28.7109375" bestFit="1" customWidth="1"/>
    <col min="9200" max="9200" width="15" bestFit="1" customWidth="1"/>
    <col min="9201" max="9201" width="8.28515625" bestFit="1" customWidth="1"/>
    <col min="9202" max="9202" width="8.5703125" bestFit="1" customWidth="1"/>
    <col min="9203" max="9203" width="7.140625" bestFit="1" customWidth="1"/>
    <col min="9204" max="9204" width="8.5703125" bestFit="1" customWidth="1"/>
    <col min="9205" max="9205" width="8.28515625" bestFit="1" customWidth="1"/>
    <col min="9206" max="9206" width="8.5703125" bestFit="1" customWidth="1"/>
    <col min="9207" max="9207" width="7.140625" bestFit="1" customWidth="1"/>
    <col min="9208" max="9208" width="8.5703125" bestFit="1" customWidth="1"/>
    <col min="9209" max="9209" width="7.140625" bestFit="1" customWidth="1"/>
    <col min="9210" max="9210" width="8.5703125" bestFit="1" customWidth="1"/>
    <col min="9211" max="9213" width="1.7109375" bestFit="1" customWidth="1"/>
    <col min="9214" max="9214" width="8" bestFit="1" customWidth="1"/>
    <col min="9215" max="9215" width="8.5703125" bestFit="1" customWidth="1"/>
    <col min="9216" max="9216" width="6.28515625" bestFit="1" customWidth="1"/>
    <col min="9217" max="9217" width="8.5703125" bestFit="1" customWidth="1"/>
    <col min="9218" max="9218" width="18.7109375" bestFit="1" customWidth="1"/>
    <col min="9219" max="9219" width="16.7109375" bestFit="1" customWidth="1"/>
    <col min="9220" max="9220" width="9" bestFit="1" customWidth="1"/>
    <col min="9221" max="9222" width="6.85546875" bestFit="1" customWidth="1"/>
    <col min="9223" max="9224" width="7.85546875" bestFit="1" customWidth="1"/>
    <col min="9225" max="9225" width="9.28515625" bestFit="1" customWidth="1"/>
    <col min="9226" max="9231" width="0" hidden="1" customWidth="1"/>
    <col min="9454" max="9454" width="4.85546875" bestFit="1" customWidth="1"/>
    <col min="9455" max="9455" width="28.7109375" bestFit="1" customWidth="1"/>
    <col min="9456" max="9456" width="15" bestFit="1" customWidth="1"/>
    <col min="9457" max="9457" width="8.28515625" bestFit="1" customWidth="1"/>
    <col min="9458" max="9458" width="8.5703125" bestFit="1" customWidth="1"/>
    <col min="9459" max="9459" width="7.140625" bestFit="1" customWidth="1"/>
    <col min="9460" max="9460" width="8.5703125" bestFit="1" customWidth="1"/>
    <col min="9461" max="9461" width="8.28515625" bestFit="1" customWidth="1"/>
    <col min="9462" max="9462" width="8.5703125" bestFit="1" customWidth="1"/>
    <col min="9463" max="9463" width="7.140625" bestFit="1" customWidth="1"/>
    <col min="9464" max="9464" width="8.5703125" bestFit="1" customWidth="1"/>
    <col min="9465" max="9465" width="7.140625" bestFit="1" customWidth="1"/>
    <col min="9466" max="9466" width="8.5703125" bestFit="1" customWidth="1"/>
    <col min="9467" max="9469" width="1.7109375" bestFit="1" customWidth="1"/>
    <col min="9470" max="9470" width="8" bestFit="1" customWidth="1"/>
    <col min="9471" max="9471" width="8.5703125" bestFit="1" customWidth="1"/>
    <col min="9472" max="9472" width="6.28515625" bestFit="1" customWidth="1"/>
    <col min="9473" max="9473" width="8.5703125" bestFit="1" customWidth="1"/>
    <col min="9474" max="9474" width="18.7109375" bestFit="1" customWidth="1"/>
    <col min="9475" max="9475" width="16.7109375" bestFit="1" customWidth="1"/>
    <col min="9476" max="9476" width="9" bestFit="1" customWidth="1"/>
    <col min="9477" max="9478" width="6.85546875" bestFit="1" customWidth="1"/>
    <col min="9479" max="9480" width="7.85546875" bestFit="1" customWidth="1"/>
    <col min="9481" max="9481" width="9.28515625" bestFit="1" customWidth="1"/>
    <col min="9482" max="9487" width="0" hidden="1" customWidth="1"/>
    <col min="9710" max="9710" width="4.85546875" bestFit="1" customWidth="1"/>
    <col min="9711" max="9711" width="28.7109375" bestFit="1" customWidth="1"/>
    <col min="9712" max="9712" width="15" bestFit="1" customWidth="1"/>
    <col min="9713" max="9713" width="8.28515625" bestFit="1" customWidth="1"/>
    <col min="9714" max="9714" width="8.5703125" bestFit="1" customWidth="1"/>
    <col min="9715" max="9715" width="7.140625" bestFit="1" customWidth="1"/>
    <col min="9716" max="9716" width="8.5703125" bestFit="1" customWidth="1"/>
    <col min="9717" max="9717" width="8.28515625" bestFit="1" customWidth="1"/>
    <col min="9718" max="9718" width="8.5703125" bestFit="1" customWidth="1"/>
    <col min="9719" max="9719" width="7.140625" bestFit="1" customWidth="1"/>
    <col min="9720" max="9720" width="8.5703125" bestFit="1" customWidth="1"/>
    <col min="9721" max="9721" width="7.140625" bestFit="1" customWidth="1"/>
    <col min="9722" max="9722" width="8.5703125" bestFit="1" customWidth="1"/>
    <col min="9723" max="9725" width="1.7109375" bestFit="1" customWidth="1"/>
    <col min="9726" max="9726" width="8" bestFit="1" customWidth="1"/>
    <col min="9727" max="9727" width="8.5703125" bestFit="1" customWidth="1"/>
    <col min="9728" max="9728" width="6.28515625" bestFit="1" customWidth="1"/>
    <col min="9729" max="9729" width="8.5703125" bestFit="1" customWidth="1"/>
    <col min="9730" max="9730" width="18.7109375" bestFit="1" customWidth="1"/>
    <col min="9731" max="9731" width="16.7109375" bestFit="1" customWidth="1"/>
    <col min="9732" max="9732" width="9" bestFit="1" customWidth="1"/>
    <col min="9733" max="9734" width="6.85546875" bestFit="1" customWidth="1"/>
    <col min="9735" max="9736" width="7.85546875" bestFit="1" customWidth="1"/>
    <col min="9737" max="9737" width="9.28515625" bestFit="1" customWidth="1"/>
    <col min="9738" max="9743" width="0" hidden="1" customWidth="1"/>
    <col min="9966" max="9966" width="4.85546875" bestFit="1" customWidth="1"/>
    <col min="9967" max="9967" width="28.7109375" bestFit="1" customWidth="1"/>
    <col min="9968" max="9968" width="15" bestFit="1" customWidth="1"/>
    <col min="9969" max="9969" width="8.28515625" bestFit="1" customWidth="1"/>
    <col min="9970" max="9970" width="8.5703125" bestFit="1" customWidth="1"/>
    <col min="9971" max="9971" width="7.140625" bestFit="1" customWidth="1"/>
    <col min="9972" max="9972" width="8.5703125" bestFit="1" customWidth="1"/>
    <col min="9973" max="9973" width="8.28515625" bestFit="1" customWidth="1"/>
    <col min="9974" max="9974" width="8.5703125" bestFit="1" customWidth="1"/>
    <col min="9975" max="9975" width="7.140625" bestFit="1" customWidth="1"/>
    <col min="9976" max="9976" width="8.5703125" bestFit="1" customWidth="1"/>
    <col min="9977" max="9977" width="7.140625" bestFit="1" customWidth="1"/>
    <col min="9978" max="9978" width="8.5703125" bestFit="1" customWidth="1"/>
    <col min="9979" max="9981" width="1.7109375" bestFit="1" customWidth="1"/>
    <col min="9982" max="9982" width="8" bestFit="1" customWidth="1"/>
    <col min="9983" max="9983" width="8.5703125" bestFit="1" customWidth="1"/>
    <col min="9984" max="9984" width="6.28515625" bestFit="1" customWidth="1"/>
    <col min="9985" max="9985" width="8.5703125" bestFit="1" customWidth="1"/>
    <col min="9986" max="9986" width="18.7109375" bestFit="1" customWidth="1"/>
    <col min="9987" max="9987" width="16.7109375" bestFit="1" customWidth="1"/>
    <col min="9988" max="9988" width="9" bestFit="1" customWidth="1"/>
    <col min="9989" max="9990" width="6.85546875" bestFit="1" customWidth="1"/>
    <col min="9991" max="9992" width="7.85546875" bestFit="1" customWidth="1"/>
    <col min="9993" max="9993" width="9.28515625" bestFit="1" customWidth="1"/>
    <col min="9994" max="9999" width="0" hidden="1" customWidth="1"/>
    <col min="10222" max="10222" width="4.85546875" bestFit="1" customWidth="1"/>
    <col min="10223" max="10223" width="28.7109375" bestFit="1" customWidth="1"/>
    <col min="10224" max="10224" width="15" bestFit="1" customWidth="1"/>
    <col min="10225" max="10225" width="8.28515625" bestFit="1" customWidth="1"/>
    <col min="10226" max="10226" width="8.5703125" bestFit="1" customWidth="1"/>
    <col min="10227" max="10227" width="7.140625" bestFit="1" customWidth="1"/>
    <col min="10228" max="10228" width="8.5703125" bestFit="1" customWidth="1"/>
    <col min="10229" max="10229" width="8.28515625" bestFit="1" customWidth="1"/>
    <col min="10230" max="10230" width="8.5703125" bestFit="1" customWidth="1"/>
    <col min="10231" max="10231" width="7.140625" bestFit="1" customWidth="1"/>
    <col min="10232" max="10232" width="8.5703125" bestFit="1" customWidth="1"/>
    <col min="10233" max="10233" width="7.140625" bestFit="1" customWidth="1"/>
    <col min="10234" max="10234" width="8.5703125" bestFit="1" customWidth="1"/>
    <col min="10235" max="10237" width="1.7109375" bestFit="1" customWidth="1"/>
    <col min="10238" max="10238" width="8" bestFit="1" customWidth="1"/>
    <col min="10239" max="10239" width="8.5703125" bestFit="1" customWidth="1"/>
    <col min="10240" max="10240" width="6.28515625" bestFit="1" customWidth="1"/>
    <col min="10241" max="10241" width="8.5703125" bestFit="1" customWidth="1"/>
    <col min="10242" max="10242" width="18.7109375" bestFit="1" customWidth="1"/>
    <col min="10243" max="10243" width="16.7109375" bestFit="1" customWidth="1"/>
    <col min="10244" max="10244" width="9" bestFit="1" customWidth="1"/>
    <col min="10245" max="10246" width="6.85546875" bestFit="1" customWidth="1"/>
    <col min="10247" max="10248" width="7.85546875" bestFit="1" customWidth="1"/>
    <col min="10249" max="10249" width="9.28515625" bestFit="1" customWidth="1"/>
    <col min="10250" max="10255" width="0" hidden="1" customWidth="1"/>
    <col min="10478" max="10478" width="4.85546875" bestFit="1" customWidth="1"/>
    <col min="10479" max="10479" width="28.7109375" bestFit="1" customWidth="1"/>
    <col min="10480" max="10480" width="15" bestFit="1" customWidth="1"/>
    <col min="10481" max="10481" width="8.28515625" bestFit="1" customWidth="1"/>
    <col min="10482" max="10482" width="8.5703125" bestFit="1" customWidth="1"/>
    <col min="10483" max="10483" width="7.140625" bestFit="1" customWidth="1"/>
    <col min="10484" max="10484" width="8.5703125" bestFit="1" customWidth="1"/>
    <col min="10485" max="10485" width="8.28515625" bestFit="1" customWidth="1"/>
    <col min="10486" max="10486" width="8.5703125" bestFit="1" customWidth="1"/>
    <col min="10487" max="10487" width="7.140625" bestFit="1" customWidth="1"/>
    <col min="10488" max="10488" width="8.5703125" bestFit="1" customWidth="1"/>
    <col min="10489" max="10489" width="7.140625" bestFit="1" customWidth="1"/>
    <col min="10490" max="10490" width="8.5703125" bestFit="1" customWidth="1"/>
    <col min="10491" max="10493" width="1.7109375" bestFit="1" customWidth="1"/>
    <col min="10494" max="10494" width="8" bestFit="1" customWidth="1"/>
    <col min="10495" max="10495" width="8.5703125" bestFit="1" customWidth="1"/>
    <col min="10496" max="10496" width="6.28515625" bestFit="1" customWidth="1"/>
    <col min="10497" max="10497" width="8.5703125" bestFit="1" customWidth="1"/>
    <col min="10498" max="10498" width="18.7109375" bestFit="1" customWidth="1"/>
    <col min="10499" max="10499" width="16.7109375" bestFit="1" customWidth="1"/>
    <col min="10500" max="10500" width="9" bestFit="1" customWidth="1"/>
    <col min="10501" max="10502" width="6.85546875" bestFit="1" customWidth="1"/>
    <col min="10503" max="10504" width="7.85546875" bestFit="1" customWidth="1"/>
    <col min="10505" max="10505" width="9.28515625" bestFit="1" customWidth="1"/>
    <col min="10506" max="10511" width="0" hidden="1" customWidth="1"/>
    <col min="10734" max="10734" width="4.85546875" bestFit="1" customWidth="1"/>
    <col min="10735" max="10735" width="28.7109375" bestFit="1" customWidth="1"/>
    <col min="10736" max="10736" width="15" bestFit="1" customWidth="1"/>
    <col min="10737" max="10737" width="8.28515625" bestFit="1" customWidth="1"/>
    <col min="10738" max="10738" width="8.5703125" bestFit="1" customWidth="1"/>
    <col min="10739" max="10739" width="7.140625" bestFit="1" customWidth="1"/>
    <col min="10740" max="10740" width="8.5703125" bestFit="1" customWidth="1"/>
    <col min="10741" max="10741" width="8.28515625" bestFit="1" customWidth="1"/>
    <col min="10742" max="10742" width="8.5703125" bestFit="1" customWidth="1"/>
    <col min="10743" max="10743" width="7.140625" bestFit="1" customWidth="1"/>
    <col min="10744" max="10744" width="8.5703125" bestFit="1" customWidth="1"/>
    <col min="10745" max="10745" width="7.140625" bestFit="1" customWidth="1"/>
    <col min="10746" max="10746" width="8.5703125" bestFit="1" customWidth="1"/>
    <col min="10747" max="10749" width="1.7109375" bestFit="1" customWidth="1"/>
    <col min="10750" max="10750" width="8" bestFit="1" customWidth="1"/>
    <col min="10751" max="10751" width="8.5703125" bestFit="1" customWidth="1"/>
    <col min="10752" max="10752" width="6.28515625" bestFit="1" customWidth="1"/>
    <col min="10753" max="10753" width="8.5703125" bestFit="1" customWidth="1"/>
    <col min="10754" max="10754" width="18.7109375" bestFit="1" customWidth="1"/>
    <col min="10755" max="10755" width="16.7109375" bestFit="1" customWidth="1"/>
    <col min="10756" max="10756" width="9" bestFit="1" customWidth="1"/>
    <col min="10757" max="10758" width="6.85546875" bestFit="1" customWidth="1"/>
    <col min="10759" max="10760" width="7.85546875" bestFit="1" customWidth="1"/>
    <col min="10761" max="10761" width="9.28515625" bestFit="1" customWidth="1"/>
    <col min="10762" max="10767" width="0" hidden="1" customWidth="1"/>
    <col min="10990" max="10990" width="4.85546875" bestFit="1" customWidth="1"/>
    <col min="10991" max="10991" width="28.7109375" bestFit="1" customWidth="1"/>
    <col min="10992" max="10992" width="15" bestFit="1" customWidth="1"/>
    <col min="10993" max="10993" width="8.28515625" bestFit="1" customWidth="1"/>
    <col min="10994" max="10994" width="8.5703125" bestFit="1" customWidth="1"/>
    <col min="10995" max="10995" width="7.140625" bestFit="1" customWidth="1"/>
    <col min="10996" max="10996" width="8.5703125" bestFit="1" customWidth="1"/>
    <col min="10997" max="10997" width="8.28515625" bestFit="1" customWidth="1"/>
    <col min="10998" max="10998" width="8.5703125" bestFit="1" customWidth="1"/>
    <col min="10999" max="10999" width="7.140625" bestFit="1" customWidth="1"/>
    <col min="11000" max="11000" width="8.5703125" bestFit="1" customWidth="1"/>
    <col min="11001" max="11001" width="7.140625" bestFit="1" customWidth="1"/>
    <col min="11002" max="11002" width="8.5703125" bestFit="1" customWidth="1"/>
    <col min="11003" max="11005" width="1.7109375" bestFit="1" customWidth="1"/>
    <col min="11006" max="11006" width="8" bestFit="1" customWidth="1"/>
    <col min="11007" max="11007" width="8.5703125" bestFit="1" customWidth="1"/>
    <col min="11008" max="11008" width="6.28515625" bestFit="1" customWidth="1"/>
    <col min="11009" max="11009" width="8.5703125" bestFit="1" customWidth="1"/>
    <col min="11010" max="11010" width="18.7109375" bestFit="1" customWidth="1"/>
    <col min="11011" max="11011" width="16.7109375" bestFit="1" customWidth="1"/>
    <col min="11012" max="11012" width="9" bestFit="1" customWidth="1"/>
    <col min="11013" max="11014" width="6.85546875" bestFit="1" customWidth="1"/>
    <col min="11015" max="11016" width="7.85546875" bestFit="1" customWidth="1"/>
    <col min="11017" max="11017" width="9.28515625" bestFit="1" customWidth="1"/>
    <col min="11018" max="11023" width="0" hidden="1" customWidth="1"/>
    <col min="11246" max="11246" width="4.85546875" bestFit="1" customWidth="1"/>
    <col min="11247" max="11247" width="28.7109375" bestFit="1" customWidth="1"/>
    <col min="11248" max="11248" width="15" bestFit="1" customWidth="1"/>
    <col min="11249" max="11249" width="8.28515625" bestFit="1" customWidth="1"/>
    <col min="11250" max="11250" width="8.5703125" bestFit="1" customWidth="1"/>
    <col min="11251" max="11251" width="7.140625" bestFit="1" customWidth="1"/>
    <col min="11252" max="11252" width="8.5703125" bestFit="1" customWidth="1"/>
    <col min="11253" max="11253" width="8.28515625" bestFit="1" customWidth="1"/>
    <col min="11254" max="11254" width="8.5703125" bestFit="1" customWidth="1"/>
    <col min="11255" max="11255" width="7.140625" bestFit="1" customWidth="1"/>
    <col min="11256" max="11256" width="8.5703125" bestFit="1" customWidth="1"/>
    <col min="11257" max="11257" width="7.140625" bestFit="1" customWidth="1"/>
    <col min="11258" max="11258" width="8.5703125" bestFit="1" customWidth="1"/>
    <col min="11259" max="11261" width="1.7109375" bestFit="1" customWidth="1"/>
    <col min="11262" max="11262" width="8" bestFit="1" customWidth="1"/>
    <col min="11263" max="11263" width="8.5703125" bestFit="1" customWidth="1"/>
    <col min="11264" max="11264" width="6.28515625" bestFit="1" customWidth="1"/>
    <col min="11265" max="11265" width="8.5703125" bestFit="1" customWidth="1"/>
    <col min="11266" max="11266" width="18.7109375" bestFit="1" customWidth="1"/>
    <col min="11267" max="11267" width="16.7109375" bestFit="1" customWidth="1"/>
    <col min="11268" max="11268" width="9" bestFit="1" customWidth="1"/>
    <col min="11269" max="11270" width="6.85546875" bestFit="1" customWidth="1"/>
    <col min="11271" max="11272" width="7.85546875" bestFit="1" customWidth="1"/>
    <col min="11273" max="11273" width="9.28515625" bestFit="1" customWidth="1"/>
    <col min="11274" max="11279" width="0" hidden="1" customWidth="1"/>
    <col min="11502" max="11502" width="4.85546875" bestFit="1" customWidth="1"/>
    <col min="11503" max="11503" width="28.7109375" bestFit="1" customWidth="1"/>
    <col min="11504" max="11504" width="15" bestFit="1" customWidth="1"/>
    <col min="11505" max="11505" width="8.28515625" bestFit="1" customWidth="1"/>
    <col min="11506" max="11506" width="8.5703125" bestFit="1" customWidth="1"/>
    <col min="11507" max="11507" width="7.140625" bestFit="1" customWidth="1"/>
    <col min="11508" max="11508" width="8.5703125" bestFit="1" customWidth="1"/>
    <col min="11509" max="11509" width="8.28515625" bestFit="1" customWidth="1"/>
    <col min="11510" max="11510" width="8.5703125" bestFit="1" customWidth="1"/>
    <col min="11511" max="11511" width="7.140625" bestFit="1" customWidth="1"/>
    <col min="11512" max="11512" width="8.5703125" bestFit="1" customWidth="1"/>
    <col min="11513" max="11513" width="7.140625" bestFit="1" customWidth="1"/>
    <col min="11514" max="11514" width="8.5703125" bestFit="1" customWidth="1"/>
    <col min="11515" max="11517" width="1.7109375" bestFit="1" customWidth="1"/>
    <col min="11518" max="11518" width="8" bestFit="1" customWidth="1"/>
    <col min="11519" max="11519" width="8.5703125" bestFit="1" customWidth="1"/>
    <col min="11520" max="11520" width="6.28515625" bestFit="1" customWidth="1"/>
    <col min="11521" max="11521" width="8.5703125" bestFit="1" customWidth="1"/>
    <col min="11522" max="11522" width="18.7109375" bestFit="1" customWidth="1"/>
    <col min="11523" max="11523" width="16.7109375" bestFit="1" customWidth="1"/>
    <col min="11524" max="11524" width="9" bestFit="1" customWidth="1"/>
    <col min="11525" max="11526" width="6.85546875" bestFit="1" customWidth="1"/>
    <col min="11527" max="11528" width="7.85546875" bestFit="1" customWidth="1"/>
    <col min="11529" max="11529" width="9.28515625" bestFit="1" customWidth="1"/>
    <col min="11530" max="11535" width="0" hidden="1" customWidth="1"/>
    <col min="11758" max="11758" width="4.85546875" bestFit="1" customWidth="1"/>
    <col min="11759" max="11759" width="28.7109375" bestFit="1" customWidth="1"/>
    <col min="11760" max="11760" width="15" bestFit="1" customWidth="1"/>
    <col min="11761" max="11761" width="8.28515625" bestFit="1" customWidth="1"/>
    <col min="11762" max="11762" width="8.5703125" bestFit="1" customWidth="1"/>
    <col min="11763" max="11763" width="7.140625" bestFit="1" customWidth="1"/>
    <col min="11764" max="11764" width="8.5703125" bestFit="1" customWidth="1"/>
    <col min="11765" max="11765" width="8.28515625" bestFit="1" customWidth="1"/>
    <col min="11766" max="11766" width="8.5703125" bestFit="1" customWidth="1"/>
    <col min="11767" max="11767" width="7.140625" bestFit="1" customWidth="1"/>
    <col min="11768" max="11768" width="8.5703125" bestFit="1" customWidth="1"/>
    <col min="11769" max="11769" width="7.140625" bestFit="1" customWidth="1"/>
    <col min="11770" max="11770" width="8.5703125" bestFit="1" customWidth="1"/>
    <col min="11771" max="11773" width="1.7109375" bestFit="1" customWidth="1"/>
    <col min="11774" max="11774" width="8" bestFit="1" customWidth="1"/>
    <col min="11775" max="11775" width="8.5703125" bestFit="1" customWidth="1"/>
    <col min="11776" max="11776" width="6.28515625" bestFit="1" customWidth="1"/>
    <col min="11777" max="11777" width="8.5703125" bestFit="1" customWidth="1"/>
    <col min="11778" max="11778" width="18.7109375" bestFit="1" customWidth="1"/>
    <col min="11779" max="11779" width="16.7109375" bestFit="1" customWidth="1"/>
    <col min="11780" max="11780" width="9" bestFit="1" customWidth="1"/>
    <col min="11781" max="11782" width="6.85546875" bestFit="1" customWidth="1"/>
    <col min="11783" max="11784" width="7.85546875" bestFit="1" customWidth="1"/>
    <col min="11785" max="11785" width="9.28515625" bestFit="1" customWidth="1"/>
    <col min="11786" max="11791" width="0" hidden="1" customWidth="1"/>
    <col min="12014" max="12014" width="4.85546875" bestFit="1" customWidth="1"/>
    <col min="12015" max="12015" width="28.7109375" bestFit="1" customWidth="1"/>
    <col min="12016" max="12016" width="15" bestFit="1" customWidth="1"/>
    <col min="12017" max="12017" width="8.28515625" bestFit="1" customWidth="1"/>
    <col min="12018" max="12018" width="8.5703125" bestFit="1" customWidth="1"/>
    <col min="12019" max="12019" width="7.140625" bestFit="1" customWidth="1"/>
    <col min="12020" max="12020" width="8.5703125" bestFit="1" customWidth="1"/>
    <col min="12021" max="12021" width="8.28515625" bestFit="1" customWidth="1"/>
    <col min="12022" max="12022" width="8.5703125" bestFit="1" customWidth="1"/>
    <col min="12023" max="12023" width="7.140625" bestFit="1" customWidth="1"/>
    <col min="12024" max="12024" width="8.5703125" bestFit="1" customWidth="1"/>
    <col min="12025" max="12025" width="7.140625" bestFit="1" customWidth="1"/>
    <col min="12026" max="12026" width="8.5703125" bestFit="1" customWidth="1"/>
    <col min="12027" max="12029" width="1.7109375" bestFit="1" customWidth="1"/>
    <col min="12030" max="12030" width="8" bestFit="1" customWidth="1"/>
    <col min="12031" max="12031" width="8.5703125" bestFit="1" customWidth="1"/>
    <col min="12032" max="12032" width="6.28515625" bestFit="1" customWidth="1"/>
    <col min="12033" max="12033" width="8.5703125" bestFit="1" customWidth="1"/>
    <col min="12034" max="12034" width="18.7109375" bestFit="1" customWidth="1"/>
    <col min="12035" max="12035" width="16.7109375" bestFit="1" customWidth="1"/>
    <col min="12036" max="12036" width="9" bestFit="1" customWidth="1"/>
    <col min="12037" max="12038" width="6.85546875" bestFit="1" customWidth="1"/>
    <col min="12039" max="12040" width="7.85546875" bestFit="1" customWidth="1"/>
    <col min="12041" max="12041" width="9.28515625" bestFit="1" customWidth="1"/>
    <col min="12042" max="12047" width="0" hidden="1" customWidth="1"/>
    <col min="12270" max="12270" width="4.85546875" bestFit="1" customWidth="1"/>
    <col min="12271" max="12271" width="28.7109375" bestFit="1" customWidth="1"/>
    <col min="12272" max="12272" width="15" bestFit="1" customWidth="1"/>
    <col min="12273" max="12273" width="8.28515625" bestFit="1" customWidth="1"/>
    <col min="12274" max="12274" width="8.5703125" bestFit="1" customWidth="1"/>
    <col min="12275" max="12275" width="7.140625" bestFit="1" customWidth="1"/>
    <col min="12276" max="12276" width="8.5703125" bestFit="1" customWidth="1"/>
    <col min="12277" max="12277" width="8.28515625" bestFit="1" customWidth="1"/>
    <col min="12278" max="12278" width="8.5703125" bestFit="1" customWidth="1"/>
    <col min="12279" max="12279" width="7.140625" bestFit="1" customWidth="1"/>
    <col min="12280" max="12280" width="8.5703125" bestFit="1" customWidth="1"/>
    <col min="12281" max="12281" width="7.140625" bestFit="1" customWidth="1"/>
    <col min="12282" max="12282" width="8.5703125" bestFit="1" customWidth="1"/>
    <col min="12283" max="12285" width="1.7109375" bestFit="1" customWidth="1"/>
    <col min="12286" max="12286" width="8" bestFit="1" customWidth="1"/>
    <col min="12287" max="12287" width="8.5703125" bestFit="1" customWidth="1"/>
    <col min="12288" max="12288" width="6.28515625" bestFit="1" customWidth="1"/>
    <col min="12289" max="12289" width="8.5703125" bestFit="1" customWidth="1"/>
    <col min="12290" max="12290" width="18.7109375" bestFit="1" customWidth="1"/>
    <col min="12291" max="12291" width="16.7109375" bestFit="1" customWidth="1"/>
    <col min="12292" max="12292" width="9" bestFit="1" customWidth="1"/>
    <col min="12293" max="12294" width="6.85546875" bestFit="1" customWidth="1"/>
    <col min="12295" max="12296" width="7.85546875" bestFit="1" customWidth="1"/>
    <col min="12297" max="12297" width="9.28515625" bestFit="1" customWidth="1"/>
    <col min="12298" max="12303" width="0" hidden="1" customWidth="1"/>
    <col min="12526" max="12526" width="4.85546875" bestFit="1" customWidth="1"/>
    <col min="12527" max="12527" width="28.7109375" bestFit="1" customWidth="1"/>
    <col min="12528" max="12528" width="15" bestFit="1" customWidth="1"/>
    <col min="12529" max="12529" width="8.28515625" bestFit="1" customWidth="1"/>
    <col min="12530" max="12530" width="8.5703125" bestFit="1" customWidth="1"/>
    <col min="12531" max="12531" width="7.140625" bestFit="1" customWidth="1"/>
    <col min="12532" max="12532" width="8.5703125" bestFit="1" customWidth="1"/>
    <col min="12533" max="12533" width="8.28515625" bestFit="1" customWidth="1"/>
    <col min="12534" max="12534" width="8.5703125" bestFit="1" customWidth="1"/>
    <col min="12535" max="12535" width="7.140625" bestFit="1" customWidth="1"/>
    <col min="12536" max="12536" width="8.5703125" bestFit="1" customWidth="1"/>
    <col min="12537" max="12537" width="7.140625" bestFit="1" customWidth="1"/>
    <col min="12538" max="12538" width="8.5703125" bestFit="1" customWidth="1"/>
    <col min="12539" max="12541" width="1.7109375" bestFit="1" customWidth="1"/>
    <col min="12542" max="12542" width="8" bestFit="1" customWidth="1"/>
    <col min="12543" max="12543" width="8.5703125" bestFit="1" customWidth="1"/>
    <col min="12544" max="12544" width="6.28515625" bestFit="1" customWidth="1"/>
    <col min="12545" max="12545" width="8.5703125" bestFit="1" customWidth="1"/>
    <col min="12546" max="12546" width="18.7109375" bestFit="1" customWidth="1"/>
    <col min="12547" max="12547" width="16.7109375" bestFit="1" customWidth="1"/>
    <col min="12548" max="12548" width="9" bestFit="1" customWidth="1"/>
    <col min="12549" max="12550" width="6.85546875" bestFit="1" customWidth="1"/>
    <col min="12551" max="12552" width="7.85546875" bestFit="1" customWidth="1"/>
    <col min="12553" max="12553" width="9.28515625" bestFit="1" customWidth="1"/>
    <col min="12554" max="12559" width="0" hidden="1" customWidth="1"/>
    <col min="12782" max="12782" width="4.85546875" bestFit="1" customWidth="1"/>
    <col min="12783" max="12783" width="28.7109375" bestFit="1" customWidth="1"/>
    <col min="12784" max="12784" width="15" bestFit="1" customWidth="1"/>
    <col min="12785" max="12785" width="8.28515625" bestFit="1" customWidth="1"/>
    <col min="12786" max="12786" width="8.5703125" bestFit="1" customWidth="1"/>
    <col min="12787" max="12787" width="7.140625" bestFit="1" customWidth="1"/>
    <col min="12788" max="12788" width="8.5703125" bestFit="1" customWidth="1"/>
    <col min="12789" max="12789" width="8.28515625" bestFit="1" customWidth="1"/>
    <col min="12790" max="12790" width="8.5703125" bestFit="1" customWidth="1"/>
    <col min="12791" max="12791" width="7.140625" bestFit="1" customWidth="1"/>
    <col min="12792" max="12792" width="8.5703125" bestFit="1" customWidth="1"/>
    <col min="12793" max="12793" width="7.140625" bestFit="1" customWidth="1"/>
    <col min="12794" max="12794" width="8.5703125" bestFit="1" customWidth="1"/>
    <col min="12795" max="12797" width="1.7109375" bestFit="1" customWidth="1"/>
    <col min="12798" max="12798" width="8" bestFit="1" customWidth="1"/>
    <col min="12799" max="12799" width="8.5703125" bestFit="1" customWidth="1"/>
    <col min="12800" max="12800" width="6.28515625" bestFit="1" customWidth="1"/>
    <col min="12801" max="12801" width="8.5703125" bestFit="1" customWidth="1"/>
    <col min="12802" max="12802" width="18.7109375" bestFit="1" customWidth="1"/>
    <col min="12803" max="12803" width="16.7109375" bestFit="1" customWidth="1"/>
    <col min="12804" max="12804" width="9" bestFit="1" customWidth="1"/>
    <col min="12805" max="12806" width="6.85546875" bestFit="1" customWidth="1"/>
    <col min="12807" max="12808" width="7.85546875" bestFit="1" customWidth="1"/>
    <col min="12809" max="12809" width="9.28515625" bestFit="1" customWidth="1"/>
    <col min="12810" max="12815" width="0" hidden="1" customWidth="1"/>
    <col min="13038" max="13038" width="4.85546875" bestFit="1" customWidth="1"/>
    <col min="13039" max="13039" width="28.7109375" bestFit="1" customWidth="1"/>
    <col min="13040" max="13040" width="15" bestFit="1" customWidth="1"/>
    <col min="13041" max="13041" width="8.28515625" bestFit="1" customWidth="1"/>
    <col min="13042" max="13042" width="8.5703125" bestFit="1" customWidth="1"/>
    <col min="13043" max="13043" width="7.140625" bestFit="1" customWidth="1"/>
    <col min="13044" max="13044" width="8.5703125" bestFit="1" customWidth="1"/>
    <col min="13045" max="13045" width="8.28515625" bestFit="1" customWidth="1"/>
    <col min="13046" max="13046" width="8.5703125" bestFit="1" customWidth="1"/>
    <col min="13047" max="13047" width="7.140625" bestFit="1" customWidth="1"/>
    <col min="13048" max="13048" width="8.5703125" bestFit="1" customWidth="1"/>
    <col min="13049" max="13049" width="7.140625" bestFit="1" customWidth="1"/>
    <col min="13050" max="13050" width="8.5703125" bestFit="1" customWidth="1"/>
    <col min="13051" max="13053" width="1.7109375" bestFit="1" customWidth="1"/>
    <col min="13054" max="13054" width="8" bestFit="1" customWidth="1"/>
    <col min="13055" max="13055" width="8.5703125" bestFit="1" customWidth="1"/>
    <col min="13056" max="13056" width="6.28515625" bestFit="1" customWidth="1"/>
    <col min="13057" max="13057" width="8.5703125" bestFit="1" customWidth="1"/>
    <col min="13058" max="13058" width="18.7109375" bestFit="1" customWidth="1"/>
    <col min="13059" max="13059" width="16.7109375" bestFit="1" customWidth="1"/>
    <col min="13060" max="13060" width="9" bestFit="1" customWidth="1"/>
    <col min="13061" max="13062" width="6.85546875" bestFit="1" customWidth="1"/>
    <col min="13063" max="13064" width="7.85546875" bestFit="1" customWidth="1"/>
    <col min="13065" max="13065" width="9.28515625" bestFit="1" customWidth="1"/>
    <col min="13066" max="13071" width="0" hidden="1" customWidth="1"/>
    <col min="13294" max="13294" width="4.85546875" bestFit="1" customWidth="1"/>
    <col min="13295" max="13295" width="28.7109375" bestFit="1" customWidth="1"/>
    <col min="13296" max="13296" width="15" bestFit="1" customWidth="1"/>
    <col min="13297" max="13297" width="8.28515625" bestFit="1" customWidth="1"/>
    <col min="13298" max="13298" width="8.5703125" bestFit="1" customWidth="1"/>
    <col min="13299" max="13299" width="7.140625" bestFit="1" customWidth="1"/>
    <col min="13300" max="13300" width="8.5703125" bestFit="1" customWidth="1"/>
    <col min="13301" max="13301" width="8.28515625" bestFit="1" customWidth="1"/>
    <col min="13302" max="13302" width="8.5703125" bestFit="1" customWidth="1"/>
    <col min="13303" max="13303" width="7.140625" bestFit="1" customWidth="1"/>
    <col min="13304" max="13304" width="8.5703125" bestFit="1" customWidth="1"/>
    <col min="13305" max="13305" width="7.140625" bestFit="1" customWidth="1"/>
    <col min="13306" max="13306" width="8.5703125" bestFit="1" customWidth="1"/>
    <col min="13307" max="13309" width="1.7109375" bestFit="1" customWidth="1"/>
    <col min="13310" max="13310" width="8" bestFit="1" customWidth="1"/>
    <col min="13311" max="13311" width="8.5703125" bestFit="1" customWidth="1"/>
    <col min="13312" max="13312" width="6.28515625" bestFit="1" customWidth="1"/>
    <col min="13313" max="13313" width="8.5703125" bestFit="1" customWidth="1"/>
    <col min="13314" max="13314" width="18.7109375" bestFit="1" customWidth="1"/>
    <col min="13315" max="13315" width="16.7109375" bestFit="1" customWidth="1"/>
    <col min="13316" max="13316" width="9" bestFit="1" customWidth="1"/>
    <col min="13317" max="13318" width="6.85546875" bestFit="1" customWidth="1"/>
    <col min="13319" max="13320" width="7.85546875" bestFit="1" customWidth="1"/>
    <col min="13321" max="13321" width="9.28515625" bestFit="1" customWidth="1"/>
    <col min="13322" max="13327" width="0" hidden="1" customWidth="1"/>
    <col min="13550" max="13550" width="4.85546875" bestFit="1" customWidth="1"/>
    <col min="13551" max="13551" width="28.7109375" bestFit="1" customWidth="1"/>
    <col min="13552" max="13552" width="15" bestFit="1" customWidth="1"/>
    <col min="13553" max="13553" width="8.28515625" bestFit="1" customWidth="1"/>
    <col min="13554" max="13554" width="8.5703125" bestFit="1" customWidth="1"/>
    <col min="13555" max="13555" width="7.140625" bestFit="1" customWidth="1"/>
    <col min="13556" max="13556" width="8.5703125" bestFit="1" customWidth="1"/>
    <col min="13557" max="13557" width="8.28515625" bestFit="1" customWidth="1"/>
    <col min="13558" max="13558" width="8.5703125" bestFit="1" customWidth="1"/>
    <col min="13559" max="13559" width="7.140625" bestFit="1" customWidth="1"/>
    <col min="13560" max="13560" width="8.5703125" bestFit="1" customWidth="1"/>
    <col min="13561" max="13561" width="7.140625" bestFit="1" customWidth="1"/>
    <col min="13562" max="13562" width="8.5703125" bestFit="1" customWidth="1"/>
    <col min="13563" max="13565" width="1.7109375" bestFit="1" customWidth="1"/>
    <col min="13566" max="13566" width="8" bestFit="1" customWidth="1"/>
    <col min="13567" max="13567" width="8.5703125" bestFit="1" customWidth="1"/>
    <col min="13568" max="13568" width="6.28515625" bestFit="1" customWidth="1"/>
    <col min="13569" max="13569" width="8.5703125" bestFit="1" customWidth="1"/>
    <col min="13570" max="13570" width="18.7109375" bestFit="1" customWidth="1"/>
    <col min="13571" max="13571" width="16.7109375" bestFit="1" customWidth="1"/>
    <col min="13572" max="13572" width="9" bestFit="1" customWidth="1"/>
    <col min="13573" max="13574" width="6.85546875" bestFit="1" customWidth="1"/>
    <col min="13575" max="13576" width="7.85546875" bestFit="1" customWidth="1"/>
    <col min="13577" max="13577" width="9.28515625" bestFit="1" customWidth="1"/>
    <col min="13578" max="13583" width="0" hidden="1" customWidth="1"/>
    <col min="13806" max="13806" width="4.85546875" bestFit="1" customWidth="1"/>
    <col min="13807" max="13807" width="28.7109375" bestFit="1" customWidth="1"/>
    <col min="13808" max="13808" width="15" bestFit="1" customWidth="1"/>
    <col min="13809" max="13809" width="8.28515625" bestFit="1" customWidth="1"/>
    <col min="13810" max="13810" width="8.5703125" bestFit="1" customWidth="1"/>
    <col min="13811" max="13811" width="7.140625" bestFit="1" customWidth="1"/>
    <col min="13812" max="13812" width="8.5703125" bestFit="1" customWidth="1"/>
    <col min="13813" max="13813" width="8.28515625" bestFit="1" customWidth="1"/>
    <col min="13814" max="13814" width="8.5703125" bestFit="1" customWidth="1"/>
    <col min="13815" max="13815" width="7.140625" bestFit="1" customWidth="1"/>
    <col min="13816" max="13816" width="8.5703125" bestFit="1" customWidth="1"/>
    <col min="13817" max="13817" width="7.140625" bestFit="1" customWidth="1"/>
    <col min="13818" max="13818" width="8.5703125" bestFit="1" customWidth="1"/>
    <col min="13819" max="13821" width="1.7109375" bestFit="1" customWidth="1"/>
    <col min="13822" max="13822" width="8" bestFit="1" customWidth="1"/>
    <col min="13823" max="13823" width="8.5703125" bestFit="1" customWidth="1"/>
    <col min="13824" max="13824" width="6.28515625" bestFit="1" customWidth="1"/>
    <col min="13825" max="13825" width="8.5703125" bestFit="1" customWidth="1"/>
    <col min="13826" max="13826" width="18.7109375" bestFit="1" customWidth="1"/>
    <col min="13827" max="13827" width="16.7109375" bestFit="1" customWidth="1"/>
    <col min="13828" max="13828" width="9" bestFit="1" customWidth="1"/>
    <col min="13829" max="13830" width="6.85546875" bestFit="1" customWidth="1"/>
    <col min="13831" max="13832" width="7.85546875" bestFit="1" customWidth="1"/>
    <col min="13833" max="13833" width="9.28515625" bestFit="1" customWidth="1"/>
    <col min="13834" max="13839" width="0" hidden="1" customWidth="1"/>
    <col min="14062" max="14062" width="4.85546875" bestFit="1" customWidth="1"/>
    <col min="14063" max="14063" width="28.7109375" bestFit="1" customWidth="1"/>
    <col min="14064" max="14064" width="15" bestFit="1" customWidth="1"/>
    <col min="14065" max="14065" width="8.28515625" bestFit="1" customWidth="1"/>
    <col min="14066" max="14066" width="8.5703125" bestFit="1" customWidth="1"/>
    <col min="14067" max="14067" width="7.140625" bestFit="1" customWidth="1"/>
    <col min="14068" max="14068" width="8.5703125" bestFit="1" customWidth="1"/>
    <col min="14069" max="14069" width="8.28515625" bestFit="1" customWidth="1"/>
    <col min="14070" max="14070" width="8.5703125" bestFit="1" customWidth="1"/>
    <col min="14071" max="14071" width="7.140625" bestFit="1" customWidth="1"/>
    <col min="14072" max="14072" width="8.5703125" bestFit="1" customWidth="1"/>
    <col min="14073" max="14073" width="7.140625" bestFit="1" customWidth="1"/>
    <col min="14074" max="14074" width="8.5703125" bestFit="1" customWidth="1"/>
    <col min="14075" max="14077" width="1.7109375" bestFit="1" customWidth="1"/>
    <col min="14078" max="14078" width="8" bestFit="1" customWidth="1"/>
    <col min="14079" max="14079" width="8.5703125" bestFit="1" customWidth="1"/>
    <col min="14080" max="14080" width="6.28515625" bestFit="1" customWidth="1"/>
    <col min="14081" max="14081" width="8.5703125" bestFit="1" customWidth="1"/>
    <col min="14082" max="14082" width="18.7109375" bestFit="1" customWidth="1"/>
    <col min="14083" max="14083" width="16.7109375" bestFit="1" customWidth="1"/>
    <col min="14084" max="14084" width="9" bestFit="1" customWidth="1"/>
    <col min="14085" max="14086" width="6.85546875" bestFit="1" customWidth="1"/>
    <col min="14087" max="14088" width="7.85546875" bestFit="1" customWidth="1"/>
    <col min="14089" max="14089" width="9.28515625" bestFit="1" customWidth="1"/>
    <col min="14090" max="14095" width="0" hidden="1" customWidth="1"/>
    <col min="14318" max="14318" width="4.85546875" bestFit="1" customWidth="1"/>
    <col min="14319" max="14319" width="28.7109375" bestFit="1" customWidth="1"/>
    <col min="14320" max="14320" width="15" bestFit="1" customWidth="1"/>
    <col min="14321" max="14321" width="8.28515625" bestFit="1" customWidth="1"/>
    <col min="14322" max="14322" width="8.5703125" bestFit="1" customWidth="1"/>
    <col min="14323" max="14323" width="7.140625" bestFit="1" customWidth="1"/>
    <col min="14324" max="14324" width="8.5703125" bestFit="1" customWidth="1"/>
    <col min="14325" max="14325" width="8.28515625" bestFit="1" customWidth="1"/>
    <col min="14326" max="14326" width="8.5703125" bestFit="1" customWidth="1"/>
    <col min="14327" max="14327" width="7.140625" bestFit="1" customWidth="1"/>
    <col min="14328" max="14328" width="8.5703125" bestFit="1" customWidth="1"/>
    <col min="14329" max="14329" width="7.140625" bestFit="1" customWidth="1"/>
    <col min="14330" max="14330" width="8.5703125" bestFit="1" customWidth="1"/>
    <col min="14331" max="14333" width="1.7109375" bestFit="1" customWidth="1"/>
    <col min="14334" max="14334" width="8" bestFit="1" customWidth="1"/>
    <col min="14335" max="14335" width="8.5703125" bestFit="1" customWidth="1"/>
    <col min="14336" max="14336" width="6.28515625" bestFit="1" customWidth="1"/>
    <col min="14337" max="14337" width="8.5703125" bestFit="1" customWidth="1"/>
    <col min="14338" max="14338" width="18.7109375" bestFit="1" customWidth="1"/>
    <col min="14339" max="14339" width="16.7109375" bestFit="1" customWidth="1"/>
    <col min="14340" max="14340" width="9" bestFit="1" customWidth="1"/>
    <col min="14341" max="14342" width="6.85546875" bestFit="1" customWidth="1"/>
    <col min="14343" max="14344" width="7.85546875" bestFit="1" customWidth="1"/>
    <col min="14345" max="14345" width="9.28515625" bestFit="1" customWidth="1"/>
    <col min="14346" max="14351" width="0" hidden="1" customWidth="1"/>
    <col min="14574" max="14574" width="4.85546875" bestFit="1" customWidth="1"/>
    <col min="14575" max="14575" width="28.7109375" bestFit="1" customWidth="1"/>
    <col min="14576" max="14576" width="15" bestFit="1" customWidth="1"/>
    <col min="14577" max="14577" width="8.28515625" bestFit="1" customWidth="1"/>
    <col min="14578" max="14578" width="8.5703125" bestFit="1" customWidth="1"/>
    <col min="14579" max="14579" width="7.140625" bestFit="1" customWidth="1"/>
    <col min="14580" max="14580" width="8.5703125" bestFit="1" customWidth="1"/>
    <col min="14581" max="14581" width="8.28515625" bestFit="1" customWidth="1"/>
    <col min="14582" max="14582" width="8.5703125" bestFit="1" customWidth="1"/>
    <col min="14583" max="14583" width="7.140625" bestFit="1" customWidth="1"/>
    <col min="14584" max="14584" width="8.5703125" bestFit="1" customWidth="1"/>
    <col min="14585" max="14585" width="7.140625" bestFit="1" customWidth="1"/>
    <col min="14586" max="14586" width="8.5703125" bestFit="1" customWidth="1"/>
    <col min="14587" max="14589" width="1.7109375" bestFit="1" customWidth="1"/>
    <col min="14590" max="14590" width="8" bestFit="1" customWidth="1"/>
    <col min="14591" max="14591" width="8.5703125" bestFit="1" customWidth="1"/>
    <col min="14592" max="14592" width="6.28515625" bestFit="1" customWidth="1"/>
    <col min="14593" max="14593" width="8.5703125" bestFit="1" customWidth="1"/>
    <col min="14594" max="14594" width="18.7109375" bestFit="1" customWidth="1"/>
    <col min="14595" max="14595" width="16.7109375" bestFit="1" customWidth="1"/>
    <col min="14596" max="14596" width="9" bestFit="1" customWidth="1"/>
    <col min="14597" max="14598" width="6.85546875" bestFit="1" customWidth="1"/>
    <col min="14599" max="14600" width="7.85546875" bestFit="1" customWidth="1"/>
    <col min="14601" max="14601" width="9.28515625" bestFit="1" customWidth="1"/>
    <col min="14602" max="14607" width="0" hidden="1" customWidth="1"/>
    <col min="14830" max="14830" width="4.85546875" bestFit="1" customWidth="1"/>
    <col min="14831" max="14831" width="28.7109375" bestFit="1" customWidth="1"/>
    <col min="14832" max="14832" width="15" bestFit="1" customWidth="1"/>
    <col min="14833" max="14833" width="8.28515625" bestFit="1" customWidth="1"/>
    <col min="14834" max="14834" width="8.5703125" bestFit="1" customWidth="1"/>
    <col min="14835" max="14835" width="7.140625" bestFit="1" customWidth="1"/>
    <col min="14836" max="14836" width="8.5703125" bestFit="1" customWidth="1"/>
    <col min="14837" max="14837" width="8.28515625" bestFit="1" customWidth="1"/>
    <col min="14838" max="14838" width="8.5703125" bestFit="1" customWidth="1"/>
    <col min="14839" max="14839" width="7.140625" bestFit="1" customWidth="1"/>
    <col min="14840" max="14840" width="8.5703125" bestFit="1" customWidth="1"/>
    <col min="14841" max="14841" width="7.140625" bestFit="1" customWidth="1"/>
    <col min="14842" max="14842" width="8.5703125" bestFit="1" customWidth="1"/>
    <col min="14843" max="14845" width="1.7109375" bestFit="1" customWidth="1"/>
    <col min="14846" max="14846" width="8" bestFit="1" customWidth="1"/>
    <col min="14847" max="14847" width="8.5703125" bestFit="1" customWidth="1"/>
    <col min="14848" max="14848" width="6.28515625" bestFit="1" customWidth="1"/>
    <col min="14849" max="14849" width="8.5703125" bestFit="1" customWidth="1"/>
    <col min="14850" max="14850" width="18.7109375" bestFit="1" customWidth="1"/>
    <col min="14851" max="14851" width="16.7109375" bestFit="1" customWidth="1"/>
    <col min="14852" max="14852" width="9" bestFit="1" customWidth="1"/>
    <col min="14853" max="14854" width="6.85546875" bestFit="1" customWidth="1"/>
    <col min="14855" max="14856" width="7.85546875" bestFit="1" customWidth="1"/>
    <col min="14857" max="14857" width="9.28515625" bestFit="1" customWidth="1"/>
    <col min="14858" max="14863" width="0" hidden="1" customWidth="1"/>
    <col min="15086" max="15086" width="4.85546875" bestFit="1" customWidth="1"/>
    <col min="15087" max="15087" width="28.7109375" bestFit="1" customWidth="1"/>
    <col min="15088" max="15088" width="15" bestFit="1" customWidth="1"/>
    <col min="15089" max="15089" width="8.28515625" bestFit="1" customWidth="1"/>
    <col min="15090" max="15090" width="8.5703125" bestFit="1" customWidth="1"/>
    <col min="15091" max="15091" width="7.140625" bestFit="1" customWidth="1"/>
    <col min="15092" max="15092" width="8.5703125" bestFit="1" customWidth="1"/>
    <col min="15093" max="15093" width="8.28515625" bestFit="1" customWidth="1"/>
    <col min="15094" max="15094" width="8.5703125" bestFit="1" customWidth="1"/>
    <col min="15095" max="15095" width="7.140625" bestFit="1" customWidth="1"/>
    <col min="15096" max="15096" width="8.5703125" bestFit="1" customWidth="1"/>
    <col min="15097" max="15097" width="7.140625" bestFit="1" customWidth="1"/>
    <col min="15098" max="15098" width="8.5703125" bestFit="1" customWidth="1"/>
    <col min="15099" max="15101" width="1.7109375" bestFit="1" customWidth="1"/>
    <col min="15102" max="15102" width="8" bestFit="1" customWidth="1"/>
    <col min="15103" max="15103" width="8.5703125" bestFit="1" customWidth="1"/>
    <col min="15104" max="15104" width="6.28515625" bestFit="1" customWidth="1"/>
    <col min="15105" max="15105" width="8.5703125" bestFit="1" customWidth="1"/>
    <col min="15106" max="15106" width="18.7109375" bestFit="1" customWidth="1"/>
    <col min="15107" max="15107" width="16.7109375" bestFit="1" customWidth="1"/>
    <col min="15108" max="15108" width="9" bestFit="1" customWidth="1"/>
    <col min="15109" max="15110" width="6.85546875" bestFit="1" customWidth="1"/>
    <col min="15111" max="15112" width="7.85546875" bestFit="1" customWidth="1"/>
    <col min="15113" max="15113" width="9.28515625" bestFit="1" customWidth="1"/>
    <col min="15114" max="15119" width="0" hidden="1" customWidth="1"/>
    <col min="15342" max="15342" width="4.85546875" bestFit="1" customWidth="1"/>
    <col min="15343" max="15343" width="28.7109375" bestFit="1" customWidth="1"/>
    <col min="15344" max="15344" width="15" bestFit="1" customWidth="1"/>
    <col min="15345" max="15345" width="8.28515625" bestFit="1" customWidth="1"/>
    <col min="15346" max="15346" width="8.5703125" bestFit="1" customWidth="1"/>
    <col min="15347" max="15347" width="7.140625" bestFit="1" customWidth="1"/>
    <col min="15348" max="15348" width="8.5703125" bestFit="1" customWidth="1"/>
    <col min="15349" max="15349" width="8.28515625" bestFit="1" customWidth="1"/>
    <col min="15350" max="15350" width="8.5703125" bestFit="1" customWidth="1"/>
    <col min="15351" max="15351" width="7.140625" bestFit="1" customWidth="1"/>
    <col min="15352" max="15352" width="8.5703125" bestFit="1" customWidth="1"/>
    <col min="15353" max="15353" width="7.140625" bestFit="1" customWidth="1"/>
    <col min="15354" max="15354" width="8.5703125" bestFit="1" customWidth="1"/>
    <col min="15355" max="15357" width="1.7109375" bestFit="1" customWidth="1"/>
    <col min="15358" max="15358" width="8" bestFit="1" customWidth="1"/>
    <col min="15359" max="15359" width="8.5703125" bestFit="1" customWidth="1"/>
    <col min="15360" max="15360" width="6.28515625" bestFit="1" customWidth="1"/>
    <col min="15361" max="15361" width="8.5703125" bestFit="1" customWidth="1"/>
    <col min="15362" max="15362" width="18.7109375" bestFit="1" customWidth="1"/>
    <col min="15363" max="15363" width="16.7109375" bestFit="1" customWidth="1"/>
    <col min="15364" max="15364" width="9" bestFit="1" customWidth="1"/>
    <col min="15365" max="15366" width="6.85546875" bestFit="1" customWidth="1"/>
    <col min="15367" max="15368" width="7.85546875" bestFit="1" customWidth="1"/>
    <col min="15369" max="15369" width="9.28515625" bestFit="1" customWidth="1"/>
    <col min="15370" max="15375" width="0" hidden="1" customWidth="1"/>
    <col min="15598" max="15598" width="4.85546875" bestFit="1" customWidth="1"/>
    <col min="15599" max="15599" width="28.7109375" bestFit="1" customWidth="1"/>
    <col min="15600" max="15600" width="15" bestFit="1" customWidth="1"/>
    <col min="15601" max="15601" width="8.28515625" bestFit="1" customWidth="1"/>
    <col min="15602" max="15602" width="8.5703125" bestFit="1" customWidth="1"/>
    <col min="15603" max="15603" width="7.140625" bestFit="1" customWidth="1"/>
    <col min="15604" max="15604" width="8.5703125" bestFit="1" customWidth="1"/>
    <col min="15605" max="15605" width="8.28515625" bestFit="1" customWidth="1"/>
    <col min="15606" max="15606" width="8.5703125" bestFit="1" customWidth="1"/>
    <col min="15607" max="15607" width="7.140625" bestFit="1" customWidth="1"/>
    <col min="15608" max="15608" width="8.5703125" bestFit="1" customWidth="1"/>
    <col min="15609" max="15609" width="7.140625" bestFit="1" customWidth="1"/>
    <col min="15610" max="15610" width="8.5703125" bestFit="1" customWidth="1"/>
    <col min="15611" max="15613" width="1.7109375" bestFit="1" customWidth="1"/>
    <col min="15614" max="15614" width="8" bestFit="1" customWidth="1"/>
    <col min="15615" max="15615" width="8.5703125" bestFit="1" customWidth="1"/>
    <col min="15616" max="15616" width="6.28515625" bestFit="1" customWidth="1"/>
    <col min="15617" max="15617" width="8.5703125" bestFit="1" customWidth="1"/>
    <col min="15618" max="15618" width="18.7109375" bestFit="1" customWidth="1"/>
    <col min="15619" max="15619" width="16.7109375" bestFit="1" customWidth="1"/>
    <col min="15620" max="15620" width="9" bestFit="1" customWidth="1"/>
    <col min="15621" max="15622" width="6.85546875" bestFit="1" customWidth="1"/>
    <col min="15623" max="15624" width="7.85546875" bestFit="1" customWidth="1"/>
    <col min="15625" max="15625" width="9.28515625" bestFit="1" customWidth="1"/>
    <col min="15626" max="15631" width="0" hidden="1" customWidth="1"/>
    <col min="15854" max="15854" width="4.85546875" bestFit="1" customWidth="1"/>
    <col min="15855" max="15855" width="28.7109375" bestFit="1" customWidth="1"/>
    <col min="15856" max="15856" width="15" bestFit="1" customWidth="1"/>
    <col min="15857" max="15857" width="8.28515625" bestFit="1" customWidth="1"/>
    <col min="15858" max="15858" width="8.5703125" bestFit="1" customWidth="1"/>
    <col min="15859" max="15859" width="7.140625" bestFit="1" customWidth="1"/>
    <col min="15860" max="15860" width="8.5703125" bestFit="1" customWidth="1"/>
    <col min="15861" max="15861" width="8.28515625" bestFit="1" customWidth="1"/>
    <col min="15862" max="15862" width="8.5703125" bestFit="1" customWidth="1"/>
    <col min="15863" max="15863" width="7.140625" bestFit="1" customWidth="1"/>
    <col min="15864" max="15864" width="8.5703125" bestFit="1" customWidth="1"/>
    <col min="15865" max="15865" width="7.140625" bestFit="1" customWidth="1"/>
    <col min="15866" max="15866" width="8.5703125" bestFit="1" customWidth="1"/>
    <col min="15867" max="15869" width="1.7109375" bestFit="1" customWidth="1"/>
    <col min="15870" max="15870" width="8" bestFit="1" customWidth="1"/>
    <col min="15871" max="15871" width="8.5703125" bestFit="1" customWidth="1"/>
    <col min="15872" max="15872" width="6.28515625" bestFit="1" customWidth="1"/>
    <col min="15873" max="15873" width="8.5703125" bestFit="1" customWidth="1"/>
    <col min="15874" max="15874" width="18.7109375" bestFit="1" customWidth="1"/>
    <col min="15875" max="15875" width="16.7109375" bestFit="1" customWidth="1"/>
    <col min="15876" max="15876" width="9" bestFit="1" customWidth="1"/>
    <col min="15877" max="15878" width="6.85546875" bestFit="1" customWidth="1"/>
    <col min="15879" max="15880" width="7.85546875" bestFit="1" customWidth="1"/>
    <col min="15881" max="15881" width="9.28515625" bestFit="1" customWidth="1"/>
    <col min="15882" max="15887" width="0" hidden="1" customWidth="1"/>
    <col min="16110" max="16110" width="4.85546875" bestFit="1" customWidth="1"/>
    <col min="16111" max="16111" width="28.7109375" bestFit="1" customWidth="1"/>
    <col min="16112" max="16112" width="15" bestFit="1" customWidth="1"/>
    <col min="16113" max="16113" width="8.28515625" bestFit="1" customWidth="1"/>
    <col min="16114" max="16114" width="8.5703125" bestFit="1" customWidth="1"/>
    <col min="16115" max="16115" width="7.140625" bestFit="1" customWidth="1"/>
    <col min="16116" max="16116" width="8.5703125" bestFit="1" customWidth="1"/>
    <col min="16117" max="16117" width="8.28515625" bestFit="1" customWidth="1"/>
    <col min="16118" max="16118" width="8.5703125" bestFit="1" customWidth="1"/>
    <col min="16119" max="16119" width="7.140625" bestFit="1" customWidth="1"/>
    <col min="16120" max="16120" width="8.5703125" bestFit="1" customWidth="1"/>
    <col min="16121" max="16121" width="7.140625" bestFit="1" customWidth="1"/>
    <col min="16122" max="16122" width="8.5703125" bestFit="1" customWidth="1"/>
    <col min="16123" max="16125" width="1.7109375" bestFit="1" customWidth="1"/>
    <col min="16126" max="16126" width="8" bestFit="1" customWidth="1"/>
    <col min="16127" max="16127" width="8.5703125" bestFit="1" customWidth="1"/>
    <col min="16128" max="16128" width="6.28515625" bestFit="1" customWidth="1"/>
    <col min="16129" max="16129" width="8.5703125" bestFit="1" customWidth="1"/>
    <col min="16130" max="16130" width="18.7109375" bestFit="1" customWidth="1"/>
    <col min="16131" max="16131" width="16.7109375" bestFit="1" customWidth="1"/>
    <col min="16132" max="16132" width="9" bestFit="1" customWidth="1"/>
    <col min="16133" max="16134" width="6.85546875" bestFit="1" customWidth="1"/>
    <col min="16135" max="16136" width="7.85546875" bestFit="1" customWidth="1"/>
    <col min="16137" max="16137" width="9.28515625" bestFit="1" customWidth="1"/>
    <col min="16138" max="16143" width="0" hidden="1" customWidth="1"/>
  </cols>
  <sheetData>
    <row r="1" spans="1:29" ht="16.5" customHeight="1">
      <c r="A1" s="318" t="s">
        <v>0</v>
      </c>
      <c r="B1" s="319"/>
      <c r="C1" s="319"/>
      <c r="D1" s="319"/>
      <c r="E1" s="319"/>
      <c r="F1" s="319"/>
      <c r="G1" s="319"/>
      <c r="H1" s="319"/>
      <c r="I1" s="319"/>
      <c r="J1" s="319"/>
      <c r="K1" s="319"/>
      <c r="L1" s="319"/>
      <c r="M1" s="319"/>
      <c r="N1" s="1"/>
    </row>
    <row r="2" spans="1:29" ht="17.25" customHeight="1" thickBot="1">
      <c r="A2" s="320" t="s">
        <v>367</v>
      </c>
      <c r="B2" s="320"/>
      <c r="C2" s="320"/>
      <c r="D2" s="320"/>
      <c r="E2" s="320"/>
      <c r="F2" s="320"/>
      <c r="G2" s="320"/>
      <c r="H2" s="320"/>
      <c r="I2" s="320"/>
      <c r="J2" s="320"/>
      <c r="K2" s="320"/>
      <c r="L2" s="320"/>
      <c r="M2" s="320"/>
      <c r="N2" s="2"/>
      <c r="O2" s="2"/>
      <c r="P2" s="2"/>
      <c r="Q2" s="2"/>
      <c r="R2" s="2"/>
    </row>
    <row r="3" spans="1:29" ht="17.25" customHeight="1">
      <c r="A3" s="322" t="s">
        <v>1</v>
      </c>
      <c r="B3" s="322"/>
      <c r="C3" s="283" t="s">
        <v>362</v>
      </c>
      <c r="D3" s="283"/>
      <c r="E3" s="283" t="s">
        <v>362</v>
      </c>
      <c r="F3" s="283"/>
      <c r="G3" s="283" t="s">
        <v>363</v>
      </c>
      <c r="H3" s="283"/>
      <c r="I3" s="283" t="s">
        <v>363</v>
      </c>
      <c r="J3" s="283"/>
      <c r="K3" s="283" t="s">
        <v>363</v>
      </c>
      <c r="L3" s="283"/>
      <c r="M3" s="283" t="s">
        <v>363</v>
      </c>
      <c r="N3" s="310"/>
      <c r="O3" s="283"/>
      <c r="P3" s="283" t="s">
        <v>363</v>
      </c>
      <c r="Q3" s="283"/>
      <c r="R3" s="283" t="s">
        <v>363</v>
      </c>
    </row>
    <row r="4" spans="1:29" ht="26.25" customHeight="1" thickBot="1">
      <c r="A4" s="323"/>
      <c r="B4" s="323"/>
      <c r="C4" s="309">
        <f>Info!C3</f>
        <v>2022</v>
      </c>
      <c r="D4" s="311" t="s">
        <v>364</v>
      </c>
      <c r="E4" s="309">
        <f>Info!C2</f>
        <v>2023</v>
      </c>
      <c r="F4" s="311" t="s">
        <v>364</v>
      </c>
      <c r="G4" s="309" t="str">
        <f>"I. Q "&amp;Info!C5&amp;"           k 31.03."&amp;Info!C5</f>
        <v>I. Q 2024           k 31.03.2024</v>
      </c>
      <c r="H4" s="311" t="s">
        <v>364</v>
      </c>
      <c r="I4" s="309" t="str">
        <f>"II. Q "&amp;Info!C5&amp;"           k 30.06."&amp;Info!C5</f>
        <v>II. Q 2024           k 30.06.2024</v>
      </c>
      <c r="J4" s="311" t="s">
        <v>364</v>
      </c>
      <c r="K4" s="309" t="str">
        <f>"III. Q "&amp;Info!C5&amp;"           k 30.09."&amp;Info!C5</f>
        <v>III. Q 2024           k 30.09.2024</v>
      </c>
      <c r="L4" s="311" t="s">
        <v>364</v>
      </c>
      <c r="M4" s="309" t="str">
        <f>"IV. Q "&amp;Info!C5&amp;"           k 31.12."&amp;Info!C5</f>
        <v>IV. Q 2024           k 31.12.2024</v>
      </c>
      <c r="N4" s="312"/>
      <c r="O4" s="311" t="s">
        <v>364</v>
      </c>
      <c r="P4" s="309" t="str">
        <f>"I. Q "&amp;Info!C6&amp;"           k 31.03."&amp;Info!C6</f>
        <v>I. Q 2025           k 31.03.2025</v>
      </c>
      <c r="Q4" s="311" t="s">
        <v>364</v>
      </c>
      <c r="R4" s="309" t="str">
        <f>"II. Q "&amp;Info!C6&amp;"           k 30.06."&amp;Info!C6</f>
        <v>II. Q 2025           k 30.06.2025</v>
      </c>
    </row>
    <row r="5" spans="1:29" ht="15" customHeight="1" thickBot="1">
      <c r="A5" s="315" t="s">
        <v>2</v>
      </c>
      <c r="B5" s="41" t="s">
        <v>3</v>
      </c>
      <c r="C5" s="42">
        <f>SUM(C6+C15+C26)</f>
        <v>5213057</v>
      </c>
      <c r="D5" s="42">
        <f>E5-C5</f>
        <v>113681</v>
      </c>
      <c r="E5" s="42">
        <v>5326738</v>
      </c>
      <c r="F5" s="42">
        <f>G5-E5</f>
        <v>-63158</v>
      </c>
      <c r="G5" s="7">
        <v>5263580</v>
      </c>
      <c r="H5" s="42">
        <f t="shared" ref="H5:H52" si="0">I5-G5</f>
        <v>-432375</v>
      </c>
      <c r="I5" s="42">
        <v>4831205</v>
      </c>
      <c r="J5" s="42">
        <f>K5-I5</f>
        <v>28427</v>
      </c>
      <c r="K5" s="42">
        <v>4859632</v>
      </c>
      <c r="L5" s="42">
        <f>M5-K5</f>
        <v>-74352</v>
      </c>
      <c r="M5" s="42">
        <v>4785280</v>
      </c>
      <c r="N5" s="46"/>
      <c r="O5" s="42">
        <f t="shared" ref="O5:O52" si="1">P5-M5</f>
        <v>-87730</v>
      </c>
      <c r="P5" s="42">
        <v>4697550</v>
      </c>
      <c r="Q5" s="42">
        <f>R5-P5</f>
        <v>-86659</v>
      </c>
      <c r="R5" s="42">
        <v>4610891</v>
      </c>
      <c r="S5" s="324"/>
      <c r="T5" s="324"/>
      <c r="U5" s="324"/>
      <c r="V5" s="324"/>
      <c r="W5" s="324"/>
      <c r="X5" s="324"/>
      <c r="Y5" s="324"/>
      <c r="Z5" s="324"/>
      <c r="AA5" s="324"/>
      <c r="AB5" s="324"/>
      <c r="AC5" s="324"/>
    </row>
    <row r="6" spans="1:29" s="6" customFormat="1" ht="14.45" customHeight="1" thickBot="1">
      <c r="A6" s="58" t="s">
        <v>4</v>
      </c>
      <c r="B6" s="285" t="s">
        <v>5</v>
      </c>
      <c r="C6" s="286">
        <f>SUM(C7+C9)</f>
        <v>4860758</v>
      </c>
      <c r="D6" s="287">
        <f t="shared" ref="D6:D52" si="2">E6-C6</f>
        <v>-172939</v>
      </c>
      <c r="E6" s="286">
        <v>4687819</v>
      </c>
      <c r="F6" s="287">
        <f t="shared" ref="F6:F52" si="3">G6-E6</f>
        <v>-87523</v>
      </c>
      <c r="G6" s="288">
        <v>4600296</v>
      </c>
      <c r="H6" s="287">
        <f t="shared" si="0"/>
        <v>-87526</v>
      </c>
      <c r="I6" s="286">
        <v>4512770</v>
      </c>
      <c r="J6" s="287">
        <f t="shared" ref="J6:J52" si="4">K6-I6</f>
        <v>61227</v>
      </c>
      <c r="K6" s="286">
        <v>4573997</v>
      </c>
      <c r="L6" s="287">
        <f t="shared" ref="L6:L52" si="5">M6-K6</f>
        <v>-98775</v>
      </c>
      <c r="M6" s="286">
        <v>4475222</v>
      </c>
      <c r="N6" s="289"/>
      <c r="O6" s="290">
        <f t="shared" si="1"/>
        <v>-98773</v>
      </c>
      <c r="P6" s="286">
        <v>4376449</v>
      </c>
      <c r="Q6" s="287">
        <f t="shared" ref="Q6:Q52" si="6">R6-P6</f>
        <v>-98774</v>
      </c>
      <c r="R6" s="286">
        <v>4277675</v>
      </c>
      <c r="S6" s="324"/>
      <c r="T6" s="324"/>
      <c r="U6" s="324"/>
      <c r="V6" s="324"/>
      <c r="W6" s="324"/>
      <c r="X6" s="324"/>
      <c r="Y6" s="324"/>
      <c r="Z6" s="324"/>
      <c r="AA6" s="324"/>
      <c r="AB6" s="324"/>
      <c r="AC6" s="324"/>
    </row>
    <row r="7" spans="1:29" s="6" customFormat="1" ht="14.45" customHeight="1" thickBot="1">
      <c r="A7" s="4" t="s">
        <v>6</v>
      </c>
      <c r="B7" s="291" t="s">
        <v>7</v>
      </c>
      <c r="C7" s="292">
        <f>SUM(C8)</f>
        <v>130298</v>
      </c>
      <c r="D7" s="293">
        <f t="shared" si="2"/>
        <v>30885</v>
      </c>
      <c r="E7" s="292">
        <v>161183</v>
      </c>
      <c r="F7" s="293">
        <f t="shared" si="3"/>
        <v>-25651</v>
      </c>
      <c r="G7" s="288">
        <v>135532</v>
      </c>
      <c r="H7" s="293">
        <f t="shared" si="0"/>
        <v>-25652</v>
      </c>
      <c r="I7" s="292">
        <v>109880</v>
      </c>
      <c r="J7" s="293">
        <f t="shared" si="4"/>
        <v>29349</v>
      </c>
      <c r="K7" s="292">
        <v>139229</v>
      </c>
      <c r="L7" s="293">
        <f t="shared" si="5"/>
        <v>-30652</v>
      </c>
      <c r="M7" s="292">
        <v>108577</v>
      </c>
      <c r="N7" s="294"/>
      <c r="O7" s="293">
        <f t="shared" si="1"/>
        <v>-30651</v>
      </c>
      <c r="P7" s="292">
        <v>77926</v>
      </c>
      <c r="Q7" s="293">
        <f t="shared" si="6"/>
        <v>-30651</v>
      </c>
      <c r="R7" s="292">
        <v>47275</v>
      </c>
      <c r="S7" s="324"/>
      <c r="T7" s="324"/>
      <c r="U7" s="324"/>
      <c r="V7" s="324"/>
      <c r="W7" s="324"/>
      <c r="X7" s="324"/>
      <c r="Y7" s="324"/>
      <c r="Z7" s="324"/>
      <c r="AA7" s="324"/>
      <c r="AB7" s="324"/>
      <c r="AC7" s="324"/>
    </row>
    <row r="8" spans="1:29" s="6" customFormat="1" ht="14.45" customHeight="1" thickBot="1">
      <c r="A8" s="4" t="s">
        <v>8</v>
      </c>
      <c r="B8" s="295" t="s">
        <v>9</v>
      </c>
      <c r="C8" s="288">
        <v>130298</v>
      </c>
      <c r="D8" s="296">
        <f t="shared" si="2"/>
        <v>30885</v>
      </c>
      <c r="E8" s="288">
        <v>161183</v>
      </c>
      <c r="F8" s="296">
        <f t="shared" si="3"/>
        <v>-25651</v>
      </c>
      <c r="G8" s="288">
        <v>135532</v>
      </c>
      <c r="H8" s="296">
        <f t="shared" si="0"/>
        <v>-25652</v>
      </c>
      <c r="I8" s="288">
        <v>109880</v>
      </c>
      <c r="J8" s="296">
        <f t="shared" si="4"/>
        <v>29349</v>
      </c>
      <c r="K8" s="288">
        <v>139229</v>
      </c>
      <c r="L8" s="296">
        <f t="shared" si="5"/>
        <v>-30652</v>
      </c>
      <c r="M8" s="288">
        <v>108577</v>
      </c>
      <c r="N8" s="294"/>
      <c r="O8" s="296">
        <f t="shared" si="1"/>
        <v>-30651</v>
      </c>
      <c r="P8" s="288">
        <v>77926</v>
      </c>
      <c r="Q8" s="296">
        <f t="shared" si="6"/>
        <v>-30651</v>
      </c>
      <c r="R8" s="288">
        <v>47275</v>
      </c>
      <c r="S8" s="324"/>
      <c r="T8" s="324"/>
      <c r="U8" s="324"/>
      <c r="V8" s="324"/>
      <c r="W8" s="324"/>
      <c r="X8" s="324"/>
      <c r="Y8" s="324"/>
      <c r="Z8" s="324"/>
      <c r="AA8" s="324"/>
      <c r="AB8" s="324"/>
      <c r="AC8" s="324"/>
    </row>
    <row r="9" spans="1:29" s="6" customFormat="1" ht="14.45" customHeight="1" thickBot="1">
      <c r="A9" s="4" t="s">
        <v>10</v>
      </c>
      <c r="B9" s="295" t="s">
        <v>11</v>
      </c>
      <c r="C9" s="288">
        <f>SUM(C10:C14)</f>
        <v>4730460</v>
      </c>
      <c r="D9" s="296">
        <f t="shared" si="2"/>
        <v>-203824</v>
      </c>
      <c r="E9" s="288">
        <v>4526636</v>
      </c>
      <c r="F9" s="296">
        <f t="shared" si="3"/>
        <v>-61872</v>
      </c>
      <c r="G9" s="288">
        <v>4464764</v>
      </c>
      <c r="H9" s="296">
        <f t="shared" si="0"/>
        <v>-61874</v>
      </c>
      <c r="I9" s="288">
        <v>4402890</v>
      </c>
      <c r="J9" s="296">
        <f t="shared" si="4"/>
        <v>31878</v>
      </c>
      <c r="K9" s="288">
        <v>4434768</v>
      </c>
      <c r="L9" s="296">
        <f t="shared" si="5"/>
        <v>-68123</v>
      </c>
      <c r="M9" s="288">
        <v>4366645</v>
      </c>
      <c r="N9" s="294"/>
      <c r="O9" s="296">
        <f t="shared" si="1"/>
        <v>-68122</v>
      </c>
      <c r="P9" s="288">
        <v>4298523</v>
      </c>
      <c r="Q9" s="296">
        <f t="shared" si="6"/>
        <v>-68123</v>
      </c>
      <c r="R9" s="288">
        <v>4230400</v>
      </c>
      <c r="S9" s="324"/>
      <c r="T9" s="324"/>
      <c r="U9" s="324"/>
      <c r="V9" s="324"/>
      <c r="W9" s="324"/>
      <c r="X9" s="324"/>
      <c r="Y9" s="324"/>
      <c r="Z9" s="324"/>
      <c r="AA9" s="324"/>
      <c r="AB9" s="324"/>
      <c r="AC9" s="324"/>
    </row>
    <row r="10" spans="1:29" s="6" customFormat="1" ht="14.45" customHeight="1" thickBot="1">
      <c r="A10" s="11" t="s">
        <v>12</v>
      </c>
      <c r="B10" s="297" t="s">
        <v>13</v>
      </c>
      <c r="C10" s="298">
        <v>33</v>
      </c>
      <c r="D10" s="296">
        <f t="shared" si="2"/>
        <v>0</v>
      </c>
      <c r="E10" s="298">
        <v>33</v>
      </c>
      <c r="F10" s="296">
        <f t="shared" si="3"/>
        <v>0</v>
      </c>
      <c r="G10" s="298">
        <v>33</v>
      </c>
      <c r="H10" s="296">
        <f t="shared" si="0"/>
        <v>0</v>
      </c>
      <c r="I10" s="298">
        <v>33</v>
      </c>
      <c r="J10" s="296">
        <f t="shared" si="4"/>
        <v>0</v>
      </c>
      <c r="K10" s="298">
        <v>33</v>
      </c>
      <c r="L10" s="296">
        <f t="shared" si="5"/>
        <v>0</v>
      </c>
      <c r="M10" s="298">
        <v>33</v>
      </c>
      <c r="N10" s="299"/>
      <c r="O10" s="296">
        <f t="shared" si="1"/>
        <v>0</v>
      </c>
      <c r="P10" s="298">
        <v>33</v>
      </c>
      <c r="Q10" s="296">
        <f t="shared" si="6"/>
        <v>0</v>
      </c>
      <c r="R10" s="298">
        <v>33</v>
      </c>
      <c r="S10" s="324"/>
      <c r="T10" s="324"/>
      <c r="U10" s="324"/>
      <c r="V10" s="324"/>
      <c r="W10" s="324"/>
      <c r="X10" s="324"/>
      <c r="Y10" s="324"/>
      <c r="Z10" s="324"/>
      <c r="AA10" s="324"/>
      <c r="AB10" s="324"/>
      <c r="AC10" s="324"/>
    </row>
    <row r="11" spans="1:29" s="6" customFormat="1" ht="14.45" customHeight="1" thickBot="1">
      <c r="A11" s="11" t="s">
        <v>14</v>
      </c>
      <c r="B11" s="297" t="s">
        <v>15</v>
      </c>
      <c r="C11" s="298">
        <v>4595402</v>
      </c>
      <c r="D11" s="296">
        <f t="shared" si="2"/>
        <v>-206815</v>
      </c>
      <c r="E11" s="298">
        <v>4388587</v>
      </c>
      <c r="F11" s="296">
        <f t="shared" si="3"/>
        <v>-51917</v>
      </c>
      <c r="G11" s="298">
        <v>4336670</v>
      </c>
      <c r="H11" s="296">
        <f t="shared" si="0"/>
        <v>-51918</v>
      </c>
      <c r="I11" s="298">
        <v>4284752</v>
      </c>
      <c r="J11" s="296">
        <f t="shared" si="4"/>
        <v>-51917</v>
      </c>
      <c r="K11" s="298">
        <v>4232835</v>
      </c>
      <c r="L11" s="296">
        <f t="shared" si="5"/>
        <v>-51918</v>
      </c>
      <c r="M11" s="298">
        <v>4180917</v>
      </c>
      <c r="N11" s="299"/>
      <c r="O11" s="296">
        <f t="shared" si="1"/>
        <v>-51917</v>
      </c>
      <c r="P11" s="298">
        <v>4129000</v>
      </c>
      <c r="Q11" s="296">
        <f t="shared" si="6"/>
        <v>-51918</v>
      </c>
      <c r="R11" s="298">
        <v>4077082</v>
      </c>
      <c r="S11" s="324"/>
      <c r="T11" s="324"/>
      <c r="U11" s="324"/>
      <c r="V11" s="324"/>
      <c r="W11" s="324"/>
      <c r="X11" s="324"/>
      <c r="Y11" s="324"/>
      <c r="Z11" s="324"/>
      <c r="AA11" s="324"/>
      <c r="AB11" s="324"/>
      <c r="AC11" s="324"/>
    </row>
    <row r="12" spans="1:29" s="6" customFormat="1" ht="14.45" customHeight="1" thickBot="1">
      <c r="A12" s="11" t="s">
        <v>8</v>
      </c>
      <c r="B12" s="297" t="s">
        <v>16</v>
      </c>
      <c r="C12" s="298">
        <v>132645</v>
      </c>
      <c r="D12" s="296">
        <f t="shared" si="2"/>
        <v>4591</v>
      </c>
      <c r="E12" s="298">
        <v>137236</v>
      </c>
      <c r="F12" s="296">
        <f t="shared" si="3"/>
        <v>-9955</v>
      </c>
      <c r="G12" s="298">
        <v>127281</v>
      </c>
      <c r="H12" s="296">
        <f t="shared" si="0"/>
        <v>-9956</v>
      </c>
      <c r="I12" s="298">
        <v>117325</v>
      </c>
      <c r="J12" s="296">
        <f t="shared" si="4"/>
        <v>83795</v>
      </c>
      <c r="K12" s="298">
        <v>201120</v>
      </c>
      <c r="L12" s="296">
        <f t="shared" si="5"/>
        <v>-16205</v>
      </c>
      <c r="M12" s="298">
        <v>184915</v>
      </c>
      <c r="N12" s="299"/>
      <c r="O12" s="296">
        <f t="shared" si="1"/>
        <v>-16205</v>
      </c>
      <c r="P12" s="298">
        <v>168710</v>
      </c>
      <c r="Q12" s="296">
        <f t="shared" si="6"/>
        <v>-16205</v>
      </c>
      <c r="R12" s="298">
        <v>152505</v>
      </c>
      <c r="S12" s="324"/>
      <c r="T12" s="324"/>
      <c r="U12" s="324"/>
      <c r="V12" s="324"/>
      <c r="W12" s="324"/>
      <c r="X12" s="324"/>
      <c r="Y12" s="324"/>
      <c r="Z12" s="324"/>
      <c r="AA12" s="324"/>
      <c r="AB12" s="324"/>
      <c r="AC12" s="324"/>
    </row>
    <row r="13" spans="1:29" s="6" customFormat="1" ht="14.45" customHeight="1" thickBot="1">
      <c r="A13" s="11" t="s">
        <v>17</v>
      </c>
      <c r="B13" s="297" t="s">
        <v>18</v>
      </c>
      <c r="C13" s="298"/>
      <c r="D13" s="296">
        <f t="shared" si="2"/>
        <v>0</v>
      </c>
      <c r="E13" s="298"/>
      <c r="F13" s="296">
        <f t="shared" si="3"/>
        <v>0</v>
      </c>
      <c r="G13" s="298"/>
      <c r="H13" s="296">
        <f t="shared" si="0"/>
        <v>0</v>
      </c>
      <c r="I13" s="298"/>
      <c r="J13" s="296">
        <f t="shared" si="4"/>
        <v>0</v>
      </c>
      <c r="K13" s="298"/>
      <c r="L13" s="296">
        <f t="shared" si="5"/>
        <v>0</v>
      </c>
      <c r="M13" s="298"/>
      <c r="N13" s="299"/>
      <c r="O13" s="296">
        <f t="shared" si="1"/>
        <v>0</v>
      </c>
      <c r="P13" s="298"/>
      <c r="Q13" s="296">
        <f t="shared" si="6"/>
        <v>0</v>
      </c>
      <c r="R13" s="298"/>
      <c r="S13" s="324"/>
      <c r="T13" s="324"/>
      <c r="U13" s="324"/>
      <c r="V13" s="324"/>
      <c r="W13" s="324"/>
      <c r="X13" s="324"/>
      <c r="Y13" s="324"/>
      <c r="Z13" s="324"/>
      <c r="AA13" s="324"/>
      <c r="AB13" s="324"/>
      <c r="AC13" s="324"/>
    </row>
    <row r="14" spans="1:29" s="6" customFormat="1" ht="14.45" customHeight="1" thickBot="1">
      <c r="A14" s="11" t="s">
        <v>19</v>
      </c>
      <c r="B14" s="297" t="s">
        <v>20</v>
      </c>
      <c r="C14" s="298">
        <v>2380</v>
      </c>
      <c r="D14" s="296">
        <f t="shared" si="2"/>
        <v>-1600</v>
      </c>
      <c r="E14" s="298">
        <v>780</v>
      </c>
      <c r="F14" s="296">
        <f t="shared" si="3"/>
        <v>0</v>
      </c>
      <c r="G14" s="298">
        <v>780</v>
      </c>
      <c r="H14" s="296">
        <f t="shared" si="0"/>
        <v>0</v>
      </c>
      <c r="I14" s="298">
        <v>780</v>
      </c>
      <c r="J14" s="296">
        <f t="shared" si="4"/>
        <v>0</v>
      </c>
      <c r="K14" s="298">
        <v>780</v>
      </c>
      <c r="L14" s="296">
        <f t="shared" si="5"/>
        <v>0</v>
      </c>
      <c r="M14" s="298">
        <v>780</v>
      </c>
      <c r="N14" s="299"/>
      <c r="O14" s="296">
        <f t="shared" si="1"/>
        <v>0</v>
      </c>
      <c r="P14" s="298">
        <v>780</v>
      </c>
      <c r="Q14" s="296">
        <f t="shared" si="6"/>
        <v>0</v>
      </c>
      <c r="R14" s="298">
        <v>780</v>
      </c>
      <c r="S14" s="324"/>
      <c r="T14" s="324"/>
      <c r="U14" s="324"/>
      <c r="V14" s="324"/>
      <c r="W14" s="324"/>
      <c r="X14" s="324"/>
      <c r="Y14" s="324"/>
      <c r="Z14" s="324"/>
      <c r="AA14" s="324"/>
      <c r="AB14" s="324"/>
      <c r="AC14" s="324"/>
    </row>
    <row r="15" spans="1:29" s="6" customFormat="1" ht="14.45" customHeight="1" thickBot="1">
      <c r="A15" s="4" t="s">
        <v>21</v>
      </c>
      <c r="B15" s="295" t="s">
        <v>22</v>
      </c>
      <c r="C15" s="288">
        <f>SUM(C16+C19+C23)</f>
        <v>341674</v>
      </c>
      <c r="D15" s="296">
        <f t="shared" si="2"/>
        <v>286711</v>
      </c>
      <c r="E15" s="288">
        <v>628385</v>
      </c>
      <c r="F15" s="296">
        <f t="shared" si="3"/>
        <v>27861</v>
      </c>
      <c r="G15" s="288">
        <v>656246</v>
      </c>
      <c r="H15" s="296">
        <f t="shared" si="0"/>
        <v>-344345</v>
      </c>
      <c r="I15" s="288">
        <v>311901</v>
      </c>
      <c r="J15" s="296">
        <f t="shared" si="4"/>
        <v>-31361</v>
      </c>
      <c r="K15" s="288">
        <v>280540</v>
      </c>
      <c r="L15" s="296">
        <f t="shared" si="5"/>
        <v>25423</v>
      </c>
      <c r="M15" s="288">
        <v>305963</v>
      </c>
      <c r="N15" s="294"/>
      <c r="O15" s="296">
        <f t="shared" si="1"/>
        <v>9638</v>
      </c>
      <c r="P15" s="288">
        <v>315601</v>
      </c>
      <c r="Q15" s="296">
        <f t="shared" si="6"/>
        <v>12565</v>
      </c>
      <c r="R15" s="288">
        <v>328166</v>
      </c>
      <c r="S15" s="324"/>
      <c r="T15" s="324"/>
      <c r="U15" s="324"/>
      <c r="V15" s="324"/>
      <c r="W15" s="324"/>
      <c r="X15" s="324"/>
      <c r="Y15" s="324"/>
      <c r="Z15" s="324"/>
      <c r="AA15" s="324"/>
      <c r="AB15" s="324"/>
      <c r="AC15" s="324"/>
    </row>
    <row r="16" spans="1:29" s="6" customFormat="1" ht="14.45" customHeight="1" thickBot="1">
      <c r="A16" s="4" t="s">
        <v>23</v>
      </c>
      <c r="B16" s="295" t="s">
        <v>24</v>
      </c>
      <c r="C16" s="288">
        <f>SUM(C17+C18)</f>
        <v>140610</v>
      </c>
      <c r="D16" s="296">
        <f t="shared" si="2"/>
        <v>26556</v>
      </c>
      <c r="E16" s="288">
        <v>167166</v>
      </c>
      <c r="F16" s="296">
        <f t="shared" si="3"/>
        <v>0</v>
      </c>
      <c r="G16" s="288">
        <v>167166</v>
      </c>
      <c r="H16" s="296">
        <f t="shared" si="0"/>
        <v>0</v>
      </c>
      <c r="I16" s="288">
        <v>167166</v>
      </c>
      <c r="J16" s="296">
        <f t="shared" si="4"/>
        <v>0</v>
      </c>
      <c r="K16" s="288">
        <v>167166</v>
      </c>
      <c r="L16" s="296">
        <f t="shared" si="5"/>
        <v>0</v>
      </c>
      <c r="M16" s="288">
        <v>167166</v>
      </c>
      <c r="N16" s="294"/>
      <c r="O16" s="296">
        <f t="shared" si="1"/>
        <v>0</v>
      </c>
      <c r="P16" s="288">
        <v>167166</v>
      </c>
      <c r="Q16" s="296">
        <f t="shared" si="6"/>
        <v>0</v>
      </c>
      <c r="R16" s="288">
        <v>167166</v>
      </c>
      <c r="S16" s="324"/>
      <c r="T16" s="324"/>
      <c r="U16" s="324"/>
      <c r="V16" s="324"/>
      <c r="W16" s="324"/>
      <c r="X16" s="324"/>
      <c r="Y16" s="324"/>
      <c r="Z16" s="324"/>
      <c r="AA16" s="324"/>
      <c r="AB16" s="324"/>
      <c r="AC16" s="324"/>
    </row>
    <row r="17" spans="1:29" s="6" customFormat="1" ht="14.45" customHeight="1" thickBot="1">
      <c r="A17" s="11" t="s">
        <v>12</v>
      </c>
      <c r="B17" s="297" t="s">
        <v>25</v>
      </c>
      <c r="C17" s="298">
        <v>30000</v>
      </c>
      <c r="D17" s="296">
        <f t="shared" si="2"/>
        <v>0</v>
      </c>
      <c r="E17" s="298">
        <v>30000</v>
      </c>
      <c r="F17" s="296">
        <f t="shared" si="3"/>
        <v>0</v>
      </c>
      <c r="G17" s="298">
        <v>30000</v>
      </c>
      <c r="H17" s="296">
        <f t="shared" si="0"/>
        <v>0</v>
      </c>
      <c r="I17" s="298">
        <v>30000</v>
      </c>
      <c r="J17" s="296">
        <f t="shared" si="4"/>
        <v>0</v>
      </c>
      <c r="K17" s="298">
        <v>30000</v>
      </c>
      <c r="L17" s="296">
        <f t="shared" si="5"/>
        <v>0</v>
      </c>
      <c r="M17" s="298">
        <v>30000</v>
      </c>
      <c r="N17" s="299"/>
      <c r="O17" s="296">
        <f t="shared" si="1"/>
        <v>0</v>
      </c>
      <c r="P17" s="298">
        <v>30000</v>
      </c>
      <c r="Q17" s="296">
        <f t="shared" si="6"/>
        <v>0</v>
      </c>
      <c r="R17" s="298">
        <v>30000</v>
      </c>
      <c r="S17" s="324"/>
      <c r="T17" s="324"/>
      <c r="U17" s="324"/>
      <c r="V17" s="324"/>
      <c r="W17" s="324"/>
      <c r="X17" s="324"/>
      <c r="Y17" s="324"/>
      <c r="Z17" s="324"/>
      <c r="AA17" s="324"/>
      <c r="AB17" s="324"/>
      <c r="AC17" s="324"/>
    </row>
    <row r="18" spans="1:29" s="6" customFormat="1" ht="14.45" customHeight="1" thickBot="1">
      <c r="A18" s="11" t="s">
        <v>26</v>
      </c>
      <c r="B18" s="297" t="s">
        <v>27</v>
      </c>
      <c r="C18" s="298">
        <v>110610</v>
      </c>
      <c r="D18" s="296">
        <f t="shared" si="2"/>
        <v>26556</v>
      </c>
      <c r="E18" s="298">
        <v>137166</v>
      </c>
      <c r="F18" s="296">
        <f t="shared" si="3"/>
        <v>0</v>
      </c>
      <c r="G18" s="298">
        <v>137166</v>
      </c>
      <c r="H18" s="296">
        <f t="shared" si="0"/>
        <v>0</v>
      </c>
      <c r="I18" s="298">
        <v>137166</v>
      </c>
      <c r="J18" s="296">
        <f t="shared" si="4"/>
        <v>0</v>
      </c>
      <c r="K18" s="298">
        <v>137166</v>
      </c>
      <c r="L18" s="296">
        <f t="shared" si="5"/>
        <v>0</v>
      </c>
      <c r="M18" s="298">
        <v>137166</v>
      </c>
      <c r="N18" s="299"/>
      <c r="O18" s="296">
        <f t="shared" si="1"/>
        <v>0</v>
      </c>
      <c r="P18" s="298">
        <v>137166</v>
      </c>
      <c r="Q18" s="296">
        <f t="shared" si="6"/>
        <v>0</v>
      </c>
      <c r="R18" s="298">
        <v>137166</v>
      </c>
      <c r="S18" s="324"/>
      <c r="T18" s="324"/>
      <c r="U18" s="324"/>
      <c r="V18" s="324"/>
      <c r="W18" s="324"/>
      <c r="X18" s="324"/>
      <c r="Y18" s="324"/>
      <c r="Z18" s="324"/>
      <c r="AA18" s="324"/>
      <c r="AB18" s="324"/>
      <c r="AC18" s="324"/>
    </row>
    <row r="19" spans="1:29" s="6" customFormat="1" ht="14.45" customHeight="1" thickBot="1">
      <c r="A19" s="4" t="s">
        <v>28</v>
      </c>
      <c r="B19" s="295" t="s">
        <v>29</v>
      </c>
      <c r="C19" s="288">
        <f>SUM(C20:C22)</f>
        <v>129832</v>
      </c>
      <c r="D19" s="296">
        <f t="shared" si="2"/>
        <v>305035</v>
      </c>
      <c r="E19" s="288">
        <v>434867</v>
      </c>
      <c r="F19" s="296">
        <f t="shared" si="3"/>
        <v>-36285</v>
      </c>
      <c r="G19" s="288">
        <v>398582</v>
      </c>
      <c r="H19" s="296">
        <f t="shared" si="0"/>
        <v>-311082</v>
      </c>
      <c r="I19" s="288">
        <v>87500</v>
      </c>
      <c r="J19" s="296">
        <f t="shared" si="4"/>
        <v>-51900</v>
      </c>
      <c r="K19" s="288">
        <v>35600</v>
      </c>
      <c r="L19" s="296">
        <f t="shared" si="5"/>
        <v>32924</v>
      </c>
      <c r="M19" s="288">
        <v>68524</v>
      </c>
      <c r="N19" s="294"/>
      <c r="O19" s="296">
        <f t="shared" si="1"/>
        <v>10128</v>
      </c>
      <c r="P19" s="288">
        <v>78652</v>
      </c>
      <c r="Q19" s="296">
        <f t="shared" si="6"/>
        <v>20202</v>
      </c>
      <c r="R19" s="288">
        <v>98854</v>
      </c>
      <c r="S19" s="324"/>
      <c r="T19" s="324"/>
      <c r="U19" s="324"/>
      <c r="V19" s="324"/>
      <c r="W19" s="324"/>
      <c r="X19" s="324"/>
      <c r="Y19" s="324"/>
      <c r="Z19" s="324"/>
      <c r="AA19" s="324"/>
      <c r="AB19" s="324"/>
      <c r="AC19" s="324"/>
    </row>
    <row r="20" spans="1:29" s="6" customFormat="1" ht="14.45" customHeight="1" thickBot="1">
      <c r="A20" s="11" t="s">
        <v>12</v>
      </c>
      <c r="B20" s="297" t="s">
        <v>25</v>
      </c>
      <c r="C20" s="298">
        <v>129832</v>
      </c>
      <c r="D20" s="296">
        <f t="shared" si="2"/>
        <v>296721</v>
      </c>
      <c r="E20" s="298">
        <v>426553</v>
      </c>
      <c r="F20" s="296">
        <f t="shared" si="3"/>
        <v>-27971</v>
      </c>
      <c r="G20" s="298">
        <v>398582</v>
      </c>
      <c r="H20" s="296">
        <f t="shared" si="0"/>
        <v>-311082</v>
      </c>
      <c r="I20" s="298">
        <v>87500</v>
      </c>
      <c r="J20" s="296">
        <f t="shared" si="4"/>
        <v>-51900</v>
      </c>
      <c r="K20" s="298">
        <v>35600</v>
      </c>
      <c r="L20" s="296">
        <f t="shared" si="5"/>
        <v>32924</v>
      </c>
      <c r="M20" s="298">
        <v>68524</v>
      </c>
      <c r="N20" s="299"/>
      <c r="O20" s="296">
        <f t="shared" si="1"/>
        <v>10128</v>
      </c>
      <c r="P20" s="298">
        <v>78652</v>
      </c>
      <c r="Q20" s="296">
        <f t="shared" si="6"/>
        <v>20202</v>
      </c>
      <c r="R20" s="298">
        <v>98854</v>
      </c>
      <c r="S20" s="324"/>
      <c r="T20" s="324"/>
      <c r="U20" s="324"/>
      <c r="V20" s="324"/>
      <c r="W20" s="324"/>
      <c r="X20" s="324"/>
      <c r="Y20" s="324"/>
      <c r="Z20" s="324"/>
      <c r="AA20" s="324"/>
      <c r="AB20" s="324"/>
      <c r="AC20" s="324"/>
    </row>
    <row r="21" spans="1:29" s="6" customFormat="1" ht="14.45" customHeight="1" thickBot="1">
      <c r="A21" s="11">
        <v>7</v>
      </c>
      <c r="B21" s="297" t="s">
        <v>30</v>
      </c>
      <c r="C21" s="298">
        <v>0</v>
      </c>
      <c r="D21" s="296">
        <f t="shared" si="2"/>
        <v>8314</v>
      </c>
      <c r="E21" s="298">
        <v>8314</v>
      </c>
      <c r="F21" s="296">
        <f t="shared" si="3"/>
        <v>-8314</v>
      </c>
      <c r="G21" s="298">
        <v>0</v>
      </c>
      <c r="H21" s="296">
        <f t="shared" si="0"/>
        <v>0</v>
      </c>
      <c r="I21" s="298">
        <v>0</v>
      </c>
      <c r="J21" s="296">
        <f t="shared" si="4"/>
        <v>0</v>
      </c>
      <c r="K21" s="298">
        <v>0</v>
      </c>
      <c r="L21" s="296">
        <f t="shared" si="5"/>
        <v>0</v>
      </c>
      <c r="M21" s="298">
        <v>0</v>
      </c>
      <c r="N21" s="299"/>
      <c r="O21" s="296">
        <f t="shared" si="1"/>
        <v>0</v>
      </c>
      <c r="P21" s="298"/>
      <c r="Q21" s="296">
        <f t="shared" si="6"/>
        <v>0</v>
      </c>
      <c r="R21" s="298"/>
      <c r="S21" s="324"/>
      <c r="T21" s="324"/>
      <c r="U21" s="324"/>
      <c r="V21" s="324"/>
      <c r="W21" s="324"/>
      <c r="X21" s="324"/>
      <c r="Y21" s="324"/>
      <c r="Z21" s="324"/>
      <c r="AA21" s="324"/>
      <c r="AB21" s="324"/>
      <c r="AC21" s="324"/>
    </row>
    <row r="22" spans="1:29" s="6" customFormat="1" ht="14.45" customHeight="1" thickBot="1">
      <c r="A22" s="11" t="s">
        <v>31</v>
      </c>
      <c r="B22" s="297" t="s">
        <v>32</v>
      </c>
      <c r="C22" s="298">
        <v>0</v>
      </c>
      <c r="D22" s="296">
        <f t="shared" si="2"/>
        <v>0</v>
      </c>
      <c r="E22" s="298">
        <v>0</v>
      </c>
      <c r="F22" s="296">
        <f t="shared" si="3"/>
        <v>0</v>
      </c>
      <c r="G22" s="298">
        <v>0</v>
      </c>
      <c r="H22" s="296">
        <f t="shared" si="0"/>
        <v>0</v>
      </c>
      <c r="I22" s="298">
        <v>0</v>
      </c>
      <c r="J22" s="296">
        <f t="shared" si="4"/>
        <v>0</v>
      </c>
      <c r="K22" s="298">
        <v>0</v>
      </c>
      <c r="L22" s="296">
        <f t="shared" si="5"/>
        <v>0</v>
      </c>
      <c r="M22" s="298">
        <v>0</v>
      </c>
      <c r="N22" s="299"/>
      <c r="O22" s="296">
        <f t="shared" si="1"/>
        <v>0</v>
      </c>
      <c r="P22" s="298">
        <v>0</v>
      </c>
      <c r="Q22" s="296">
        <f t="shared" si="6"/>
        <v>0</v>
      </c>
      <c r="R22" s="298">
        <v>0</v>
      </c>
      <c r="S22" s="324"/>
      <c r="T22" s="324"/>
      <c r="U22" s="324"/>
      <c r="V22" s="324"/>
      <c r="W22" s="324"/>
      <c r="X22" s="324"/>
      <c r="Y22" s="324"/>
      <c r="Z22" s="324"/>
      <c r="AA22" s="324"/>
      <c r="AB22" s="324"/>
      <c r="AC22" s="324"/>
    </row>
    <row r="23" spans="1:29" s="6" customFormat="1" ht="14.45" customHeight="1" thickBot="1">
      <c r="A23" s="4" t="s">
        <v>33</v>
      </c>
      <c r="B23" s="295" t="s">
        <v>34</v>
      </c>
      <c r="C23" s="288">
        <f>SUM(C24+C25)</f>
        <v>71232</v>
      </c>
      <c r="D23" s="296">
        <f t="shared" si="2"/>
        <v>-44880</v>
      </c>
      <c r="E23" s="288">
        <v>26352</v>
      </c>
      <c r="F23" s="296">
        <f t="shared" si="3"/>
        <v>64146</v>
      </c>
      <c r="G23" s="288">
        <v>90498</v>
      </c>
      <c r="H23" s="296">
        <f t="shared" si="0"/>
        <v>-33263</v>
      </c>
      <c r="I23" s="288">
        <v>57235</v>
      </c>
      <c r="J23" s="296">
        <f t="shared" si="4"/>
        <v>20539</v>
      </c>
      <c r="K23" s="288">
        <v>77774</v>
      </c>
      <c r="L23" s="296">
        <f t="shared" si="5"/>
        <v>-7501</v>
      </c>
      <c r="M23" s="288">
        <v>70273</v>
      </c>
      <c r="N23" s="294"/>
      <c r="O23" s="296">
        <f t="shared" si="1"/>
        <v>-490</v>
      </c>
      <c r="P23" s="288">
        <v>69783</v>
      </c>
      <c r="Q23" s="296">
        <f t="shared" si="6"/>
        <v>-7637</v>
      </c>
      <c r="R23" s="288">
        <v>62146</v>
      </c>
      <c r="S23" s="324"/>
      <c r="T23" s="324"/>
      <c r="U23" s="324"/>
      <c r="V23" s="324"/>
      <c r="W23" s="324"/>
      <c r="X23" s="324"/>
      <c r="Y23" s="324"/>
      <c r="Z23" s="324"/>
      <c r="AA23" s="324"/>
      <c r="AB23" s="324"/>
      <c r="AC23" s="324"/>
    </row>
    <row r="24" spans="1:29" s="6" customFormat="1" ht="14.45" customHeight="1" thickBot="1">
      <c r="A24" s="11" t="s">
        <v>12</v>
      </c>
      <c r="B24" s="297" t="s">
        <v>35</v>
      </c>
      <c r="C24" s="298">
        <v>1982</v>
      </c>
      <c r="D24" s="296">
        <f t="shared" si="2"/>
        <v>6382</v>
      </c>
      <c r="E24" s="298">
        <v>8364</v>
      </c>
      <c r="F24" s="296">
        <f t="shared" si="3"/>
        <v>-6286</v>
      </c>
      <c r="G24" s="298">
        <v>2078</v>
      </c>
      <c r="H24" s="296">
        <f t="shared" si="0"/>
        <v>-1093</v>
      </c>
      <c r="I24" s="298">
        <v>985</v>
      </c>
      <c r="J24" s="296">
        <f t="shared" si="4"/>
        <v>469</v>
      </c>
      <c r="K24" s="298">
        <v>1454</v>
      </c>
      <c r="L24" s="296">
        <f t="shared" si="5"/>
        <v>569</v>
      </c>
      <c r="M24" s="298">
        <v>2023</v>
      </c>
      <c r="N24" s="299"/>
      <c r="O24" s="296">
        <f t="shared" si="1"/>
        <v>-567</v>
      </c>
      <c r="P24" s="298">
        <v>1456</v>
      </c>
      <c r="Q24" s="296">
        <f t="shared" si="6"/>
        <v>567</v>
      </c>
      <c r="R24" s="298">
        <v>2023</v>
      </c>
      <c r="S24" s="324"/>
      <c r="T24" s="324"/>
      <c r="U24" s="324"/>
      <c r="V24" s="324"/>
      <c r="W24" s="324"/>
      <c r="X24" s="324"/>
      <c r="Y24" s="324"/>
      <c r="Z24" s="324"/>
      <c r="AA24" s="324"/>
      <c r="AB24" s="324"/>
      <c r="AC24" s="324"/>
    </row>
    <row r="25" spans="1:29" s="6" customFormat="1" ht="14.45" customHeight="1" thickBot="1">
      <c r="A25" s="11" t="s">
        <v>14</v>
      </c>
      <c r="B25" s="297" t="s">
        <v>36</v>
      </c>
      <c r="C25" s="298">
        <v>69250</v>
      </c>
      <c r="D25" s="296">
        <f t="shared" si="2"/>
        <v>-51262</v>
      </c>
      <c r="E25" s="298">
        <v>17988</v>
      </c>
      <c r="F25" s="296">
        <f t="shared" si="3"/>
        <v>70432</v>
      </c>
      <c r="G25" s="298">
        <v>88420</v>
      </c>
      <c r="H25" s="296">
        <f t="shared" si="0"/>
        <v>-32170</v>
      </c>
      <c r="I25" s="298">
        <v>56250</v>
      </c>
      <c r="J25" s="296">
        <f t="shared" si="4"/>
        <v>20070</v>
      </c>
      <c r="K25" s="298">
        <v>76320</v>
      </c>
      <c r="L25" s="296">
        <f t="shared" si="5"/>
        <v>-8070</v>
      </c>
      <c r="M25" s="298">
        <v>68250</v>
      </c>
      <c r="N25" s="299"/>
      <c r="O25" s="296">
        <f t="shared" si="1"/>
        <v>77</v>
      </c>
      <c r="P25" s="298">
        <v>68327</v>
      </c>
      <c r="Q25" s="296">
        <f t="shared" si="6"/>
        <v>-8204</v>
      </c>
      <c r="R25" s="298">
        <v>60123</v>
      </c>
      <c r="S25" s="324"/>
      <c r="T25" s="324"/>
      <c r="U25" s="324"/>
      <c r="V25" s="324"/>
      <c r="W25" s="324"/>
      <c r="X25" s="324"/>
      <c r="Y25" s="324"/>
      <c r="Z25" s="324"/>
      <c r="AA25" s="324"/>
      <c r="AB25" s="324"/>
      <c r="AC25" s="324"/>
    </row>
    <row r="26" spans="1:29" s="6" customFormat="1" ht="14.45" customHeight="1" thickBot="1">
      <c r="A26" s="4" t="s">
        <v>37</v>
      </c>
      <c r="B26" s="295" t="s">
        <v>38</v>
      </c>
      <c r="C26" s="288">
        <f>SUM(C27+0)</f>
        <v>10625</v>
      </c>
      <c r="D26" s="296">
        <f t="shared" si="2"/>
        <v>-91</v>
      </c>
      <c r="E26" s="288">
        <v>10534</v>
      </c>
      <c r="F26" s="296">
        <f t="shared" si="3"/>
        <v>-3496</v>
      </c>
      <c r="G26" s="288">
        <v>7038</v>
      </c>
      <c r="H26" s="296">
        <f t="shared" si="0"/>
        <v>-504</v>
      </c>
      <c r="I26" s="288">
        <v>6534</v>
      </c>
      <c r="J26" s="296">
        <f t="shared" si="4"/>
        <v>-1439</v>
      </c>
      <c r="K26" s="288">
        <v>5095</v>
      </c>
      <c r="L26" s="296">
        <f t="shared" si="5"/>
        <v>-1000</v>
      </c>
      <c r="M26" s="288">
        <v>4095</v>
      </c>
      <c r="N26" s="294"/>
      <c r="O26" s="296">
        <f t="shared" si="1"/>
        <v>1405</v>
      </c>
      <c r="P26" s="288">
        <v>5500</v>
      </c>
      <c r="Q26" s="296">
        <f t="shared" si="6"/>
        <v>-450</v>
      </c>
      <c r="R26" s="288">
        <v>5050</v>
      </c>
      <c r="S26" s="324"/>
      <c r="T26" s="324"/>
      <c r="U26" s="324"/>
      <c r="V26" s="324"/>
      <c r="W26" s="324"/>
      <c r="X26" s="324"/>
      <c r="Y26" s="324"/>
      <c r="Z26" s="324"/>
      <c r="AA26" s="324"/>
      <c r="AB26" s="324"/>
      <c r="AC26" s="324"/>
    </row>
    <row r="27" spans="1:29" s="6" customFormat="1" ht="14.45" customHeight="1" thickBot="1">
      <c r="A27" s="11" t="s">
        <v>14</v>
      </c>
      <c r="B27" s="297" t="s">
        <v>39</v>
      </c>
      <c r="C27" s="298">
        <v>10625</v>
      </c>
      <c r="D27" s="296">
        <f t="shared" si="2"/>
        <v>-91</v>
      </c>
      <c r="E27" s="298">
        <v>10534</v>
      </c>
      <c r="F27" s="296">
        <f t="shared" si="3"/>
        <v>-3496</v>
      </c>
      <c r="G27" s="298">
        <v>7038</v>
      </c>
      <c r="H27" s="296">
        <f t="shared" si="0"/>
        <v>-504</v>
      </c>
      <c r="I27" s="298">
        <v>6534</v>
      </c>
      <c r="J27" s="296">
        <f t="shared" si="4"/>
        <v>-1439</v>
      </c>
      <c r="K27" s="298">
        <v>5095</v>
      </c>
      <c r="L27" s="296">
        <f t="shared" si="5"/>
        <v>-1000</v>
      </c>
      <c r="M27" s="298">
        <v>4095</v>
      </c>
      <c r="N27" s="299"/>
      <c r="O27" s="296">
        <f t="shared" si="1"/>
        <v>1405</v>
      </c>
      <c r="P27" s="298">
        <v>5500</v>
      </c>
      <c r="Q27" s="296">
        <f t="shared" si="6"/>
        <v>-450</v>
      </c>
      <c r="R27" s="298">
        <v>5050</v>
      </c>
      <c r="S27" s="324"/>
      <c r="T27" s="324"/>
      <c r="U27" s="324"/>
      <c r="V27" s="324"/>
      <c r="W27" s="324"/>
      <c r="X27" s="324"/>
      <c r="Y27" s="324"/>
      <c r="Z27" s="324"/>
      <c r="AA27" s="324"/>
      <c r="AB27" s="324"/>
      <c r="AC27" s="324"/>
    </row>
    <row r="28" spans="1:29" ht="14.45" customHeight="1" thickBot="1">
      <c r="A28" s="14"/>
      <c r="B28" s="15" t="s">
        <v>40</v>
      </c>
      <c r="C28" s="7">
        <f>SUM(C29+C35+C50)</f>
        <v>5213057</v>
      </c>
      <c r="D28" s="7">
        <f t="shared" si="2"/>
        <v>113681</v>
      </c>
      <c r="E28" s="7">
        <v>5326738</v>
      </c>
      <c r="F28" s="7">
        <f t="shared" si="3"/>
        <v>-63158</v>
      </c>
      <c r="G28" s="7">
        <v>5263580</v>
      </c>
      <c r="H28" s="7">
        <f t="shared" si="0"/>
        <v>-432375</v>
      </c>
      <c r="I28" s="7">
        <v>4831205</v>
      </c>
      <c r="J28" s="7">
        <f t="shared" si="4"/>
        <v>28427</v>
      </c>
      <c r="K28" s="7">
        <v>4859632</v>
      </c>
      <c r="L28" s="7">
        <f t="shared" si="5"/>
        <v>-74352</v>
      </c>
      <c r="M28" s="7">
        <v>4785280</v>
      </c>
      <c r="N28" s="46"/>
      <c r="O28" s="7">
        <f t="shared" si="1"/>
        <v>-87730</v>
      </c>
      <c r="P28" s="7">
        <v>4697550</v>
      </c>
      <c r="Q28" s="7">
        <f t="shared" si="6"/>
        <v>-86659</v>
      </c>
      <c r="R28" s="7">
        <v>4610891</v>
      </c>
      <c r="S28" s="324"/>
      <c r="T28" s="324"/>
      <c r="U28" s="324"/>
      <c r="V28" s="324"/>
      <c r="W28" s="324"/>
      <c r="X28" s="324"/>
      <c r="Y28" s="324"/>
      <c r="Z28" s="324"/>
      <c r="AA28" s="324"/>
      <c r="AB28" s="324"/>
      <c r="AC28" s="324"/>
    </row>
    <row r="29" spans="1:29" s="6" customFormat="1" ht="14.45" customHeight="1" thickBot="1">
      <c r="A29" s="4" t="s">
        <v>4</v>
      </c>
      <c r="B29" s="295" t="s">
        <v>41</v>
      </c>
      <c r="C29" s="288">
        <f>SUM(C30+C31+C32+C33+C34)</f>
        <v>-1141364</v>
      </c>
      <c r="D29" s="296">
        <f t="shared" si="2"/>
        <v>1019219</v>
      </c>
      <c r="E29" s="288">
        <v>-122145</v>
      </c>
      <c r="F29" s="296">
        <f t="shared" si="3"/>
        <v>-107435</v>
      </c>
      <c r="G29" s="288">
        <v>-229580</v>
      </c>
      <c r="H29" s="296">
        <f t="shared" si="0"/>
        <v>678948</v>
      </c>
      <c r="I29" s="288">
        <v>449368</v>
      </c>
      <c r="J29" s="296">
        <f t="shared" si="4"/>
        <v>268488</v>
      </c>
      <c r="K29" s="288">
        <v>717856</v>
      </c>
      <c r="L29" s="296">
        <f t="shared" si="5"/>
        <v>-101763</v>
      </c>
      <c r="M29" s="288">
        <v>616093</v>
      </c>
      <c r="N29" s="294"/>
      <c r="O29" s="296">
        <f t="shared" si="1"/>
        <v>-108837</v>
      </c>
      <c r="P29" s="288">
        <v>507256</v>
      </c>
      <c r="Q29" s="296">
        <f t="shared" si="6"/>
        <v>-134991</v>
      </c>
      <c r="R29" s="288">
        <v>372265</v>
      </c>
      <c r="S29" s="324"/>
      <c r="T29" s="324"/>
      <c r="U29" s="324"/>
      <c r="V29" s="324"/>
      <c r="W29" s="324"/>
      <c r="X29" s="324"/>
      <c r="Y29" s="324"/>
      <c r="Z29" s="324"/>
      <c r="AA29" s="324"/>
      <c r="AB29" s="324"/>
      <c r="AC29" s="324"/>
    </row>
    <row r="30" spans="1:29" s="6" customFormat="1" ht="14.45" customHeight="1" thickBot="1">
      <c r="A30" s="4" t="s">
        <v>6</v>
      </c>
      <c r="B30" s="295" t="s">
        <v>42</v>
      </c>
      <c r="C30" s="300">
        <v>17211532</v>
      </c>
      <c r="D30" s="296">
        <f t="shared" si="2"/>
        <v>1959913</v>
      </c>
      <c r="E30" s="300">
        <v>19171445</v>
      </c>
      <c r="F30" s="296">
        <f t="shared" si="3"/>
        <v>0</v>
      </c>
      <c r="G30" s="300">
        <v>19171445</v>
      </c>
      <c r="H30" s="296">
        <f t="shared" si="0"/>
        <v>730000</v>
      </c>
      <c r="I30" s="300">
        <v>19901445</v>
      </c>
      <c r="J30" s="296">
        <f t="shared" si="4"/>
        <v>0</v>
      </c>
      <c r="K30" s="300">
        <v>19901445</v>
      </c>
      <c r="L30" s="296">
        <f t="shared" si="5"/>
        <v>0</v>
      </c>
      <c r="M30" s="300">
        <v>19901445</v>
      </c>
      <c r="N30" s="301"/>
      <c r="O30" s="296">
        <f t="shared" si="1"/>
        <v>0</v>
      </c>
      <c r="P30" s="300">
        <v>19901445</v>
      </c>
      <c r="Q30" s="296">
        <f t="shared" si="6"/>
        <v>0</v>
      </c>
      <c r="R30" s="300">
        <v>19901445</v>
      </c>
      <c r="S30" s="324"/>
      <c r="T30" s="324"/>
      <c r="U30" s="324"/>
      <c r="V30" s="324"/>
      <c r="W30" s="324"/>
      <c r="X30" s="324"/>
      <c r="Y30" s="324"/>
      <c r="Z30" s="324"/>
      <c r="AA30" s="324"/>
      <c r="AB30" s="324"/>
      <c r="AC30" s="324"/>
    </row>
    <row r="31" spans="1:29" s="6" customFormat="1" ht="14.45" customHeight="1" thickBot="1">
      <c r="A31" s="4" t="s">
        <v>43</v>
      </c>
      <c r="B31" s="295" t="s">
        <v>44</v>
      </c>
      <c r="C31" s="300">
        <v>729988.58</v>
      </c>
      <c r="D31" s="296">
        <f t="shared" si="2"/>
        <v>0</v>
      </c>
      <c r="E31" s="300">
        <v>729988.58</v>
      </c>
      <c r="F31" s="296">
        <f t="shared" si="3"/>
        <v>0.42000000004190952</v>
      </c>
      <c r="G31" s="300">
        <v>729989</v>
      </c>
      <c r="H31" s="296">
        <f t="shared" si="0"/>
        <v>0</v>
      </c>
      <c r="I31" s="300">
        <v>729989</v>
      </c>
      <c r="J31" s="296">
        <f t="shared" si="4"/>
        <v>0</v>
      </c>
      <c r="K31" s="300">
        <v>729989</v>
      </c>
      <c r="L31" s="296">
        <f t="shared" si="5"/>
        <v>0</v>
      </c>
      <c r="M31" s="300">
        <v>729989</v>
      </c>
      <c r="N31" s="301"/>
      <c r="O31" s="296">
        <f t="shared" si="1"/>
        <v>0</v>
      </c>
      <c r="P31" s="300">
        <v>729989</v>
      </c>
      <c r="Q31" s="296">
        <f t="shared" si="6"/>
        <v>0</v>
      </c>
      <c r="R31" s="300">
        <v>729989</v>
      </c>
      <c r="S31" s="324"/>
      <c r="T31" s="324"/>
      <c r="U31" s="324"/>
      <c r="V31" s="324"/>
      <c r="W31" s="324"/>
      <c r="X31" s="324"/>
      <c r="Y31" s="324"/>
      <c r="Z31" s="324"/>
      <c r="AA31" s="324"/>
      <c r="AB31" s="324"/>
      <c r="AC31" s="324"/>
    </row>
    <row r="32" spans="1:29" s="6" customFormat="1" ht="14.45" customHeight="1" thickBot="1">
      <c r="A32" s="4" t="s">
        <v>45</v>
      </c>
      <c r="B32" s="295" t="s">
        <v>46</v>
      </c>
      <c r="C32" s="300">
        <v>63569.48</v>
      </c>
      <c r="D32" s="296">
        <f t="shared" si="2"/>
        <v>0</v>
      </c>
      <c r="E32" s="300">
        <v>63569.48</v>
      </c>
      <c r="F32" s="296">
        <f t="shared" si="3"/>
        <v>-0.48000000000320142</v>
      </c>
      <c r="G32" s="300">
        <v>63569</v>
      </c>
      <c r="H32" s="296">
        <f t="shared" si="0"/>
        <v>0</v>
      </c>
      <c r="I32" s="300">
        <v>63569</v>
      </c>
      <c r="J32" s="296">
        <f t="shared" si="4"/>
        <v>0</v>
      </c>
      <c r="K32" s="300">
        <v>63569</v>
      </c>
      <c r="L32" s="296">
        <f t="shared" si="5"/>
        <v>0</v>
      </c>
      <c r="M32" s="300">
        <v>63569</v>
      </c>
      <c r="N32" s="301"/>
      <c r="O32" s="296">
        <f t="shared" si="1"/>
        <v>0</v>
      </c>
      <c r="P32" s="300">
        <v>63569</v>
      </c>
      <c r="Q32" s="296">
        <f t="shared" si="6"/>
        <v>0</v>
      </c>
      <c r="R32" s="300">
        <v>63569</v>
      </c>
      <c r="S32" s="324"/>
      <c r="T32" s="324"/>
      <c r="U32" s="324"/>
      <c r="V32" s="324"/>
      <c r="W32" s="324"/>
      <c r="X32" s="324"/>
      <c r="Y32" s="324"/>
      <c r="Z32" s="324"/>
      <c r="AA32" s="324"/>
      <c r="AB32" s="324"/>
      <c r="AC32" s="324"/>
    </row>
    <row r="33" spans="1:29" s="6" customFormat="1" ht="21" customHeight="1" thickBot="1">
      <c r="A33" s="4" t="s">
        <v>47</v>
      </c>
      <c r="B33" s="302" t="s">
        <v>48</v>
      </c>
      <c r="C33" s="300">
        <v>-17220088</v>
      </c>
      <c r="D33" s="296">
        <f t="shared" si="2"/>
        <v>-1926365</v>
      </c>
      <c r="E33" s="300">
        <v>-19146453</v>
      </c>
      <c r="F33" s="296">
        <f t="shared" si="3"/>
        <v>-940695.05999999866</v>
      </c>
      <c r="G33" s="300">
        <v>-20087148.059999999</v>
      </c>
      <c r="H33" s="296">
        <f t="shared" si="0"/>
        <v>0</v>
      </c>
      <c r="I33" s="300">
        <v>-20087148.059999999</v>
      </c>
      <c r="J33" s="296">
        <f t="shared" si="4"/>
        <v>0</v>
      </c>
      <c r="K33" s="300">
        <v>-20087148.059999999</v>
      </c>
      <c r="L33" s="296">
        <f t="shared" si="5"/>
        <v>0</v>
      </c>
      <c r="M33" s="300">
        <v>-20087148.059999999</v>
      </c>
      <c r="N33" s="301"/>
      <c r="O33" s="296">
        <f t="shared" si="1"/>
        <v>8238.0599999986589</v>
      </c>
      <c r="P33" s="300">
        <v>-20078910</v>
      </c>
      <c r="Q33" s="296">
        <f t="shared" si="6"/>
        <v>0</v>
      </c>
      <c r="R33" s="300">
        <v>-20078910</v>
      </c>
      <c r="S33" s="324"/>
      <c r="T33" s="324"/>
      <c r="U33" s="324"/>
      <c r="V33" s="324"/>
      <c r="W33" s="324"/>
      <c r="X33" s="324"/>
      <c r="Y33" s="324"/>
      <c r="Z33" s="324"/>
      <c r="AA33" s="324"/>
      <c r="AB33" s="324"/>
      <c r="AC33" s="324"/>
    </row>
    <row r="34" spans="1:29" s="6" customFormat="1" ht="21" customHeight="1" thickBot="1">
      <c r="A34" s="12" t="s">
        <v>49</v>
      </c>
      <c r="B34" s="303" t="s">
        <v>50</v>
      </c>
      <c r="C34" s="298">
        <v>-1926366.0599999987</v>
      </c>
      <c r="D34" s="296">
        <f t="shared" si="2"/>
        <v>985671</v>
      </c>
      <c r="E34" s="298">
        <v>-940695.05999999866</v>
      </c>
      <c r="F34" s="296">
        <f t="shared" si="3"/>
        <v>833260.11999999732</v>
      </c>
      <c r="G34" s="298">
        <v>-107434.94000000134</v>
      </c>
      <c r="H34" s="296">
        <f t="shared" si="0"/>
        <v>-51052</v>
      </c>
      <c r="I34" s="298">
        <v>-158486.94000000134</v>
      </c>
      <c r="J34" s="296">
        <f t="shared" si="4"/>
        <v>268488</v>
      </c>
      <c r="K34" s="298">
        <v>110001.05999999866</v>
      </c>
      <c r="L34" s="296">
        <f t="shared" si="5"/>
        <v>-101763</v>
      </c>
      <c r="M34" s="298">
        <v>8238.0599999986589</v>
      </c>
      <c r="N34" s="299"/>
      <c r="O34" s="296">
        <f t="shared" si="1"/>
        <v>-117075.05999999866</v>
      </c>
      <c r="P34" s="298">
        <v>-108837</v>
      </c>
      <c r="Q34" s="296">
        <f t="shared" si="6"/>
        <v>-134991</v>
      </c>
      <c r="R34" s="298">
        <v>-243828</v>
      </c>
      <c r="S34" s="324"/>
      <c r="T34" s="324"/>
      <c r="U34" s="324"/>
      <c r="V34" s="324"/>
      <c r="W34" s="324"/>
      <c r="X34" s="324"/>
      <c r="Y34" s="324"/>
      <c r="Z34" s="324"/>
      <c r="AA34" s="324"/>
      <c r="AB34" s="324"/>
      <c r="AC34" s="324"/>
    </row>
    <row r="35" spans="1:29" s="6" customFormat="1" ht="14.1" customHeight="1" thickBot="1">
      <c r="A35" s="4" t="s">
        <v>21</v>
      </c>
      <c r="B35" s="295" t="s">
        <v>51</v>
      </c>
      <c r="C35" s="288">
        <f>C36+C37+C40+C47+C48+C46</f>
        <v>4107745</v>
      </c>
      <c r="D35" s="296">
        <f t="shared" si="2"/>
        <v>-771956</v>
      </c>
      <c r="E35" s="288">
        <v>3335789</v>
      </c>
      <c r="F35" s="296">
        <f t="shared" si="3"/>
        <v>74880</v>
      </c>
      <c r="G35" s="288">
        <v>3410669</v>
      </c>
      <c r="H35" s="296">
        <f t="shared" si="0"/>
        <v>-1080720</v>
      </c>
      <c r="I35" s="288">
        <v>2329949</v>
      </c>
      <c r="J35" s="296">
        <f t="shared" si="4"/>
        <v>-209458</v>
      </c>
      <c r="K35" s="288">
        <v>2120491</v>
      </c>
      <c r="L35" s="296">
        <f t="shared" si="5"/>
        <v>58014</v>
      </c>
      <c r="M35" s="288">
        <v>2178505</v>
      </c>
      <c r="N35" s="294"/>
      <c r="O35" s="296">
        <f t="shared" si="1"/>
        <v>51710</v>
      </c>
      <c r="P35" s="288">
        <v>2230215</v>
      </c>
      <c r="Q35" s="296">
        <f t="shared" si="6"/>
        <v>78935</v>
      </c>
      <c r="R35" s="288">
        <v>2309150</v>
      </c>
      <c r="S35" s="324"/>
      <c r="T35" s="324"/>
      <c r="U35" s="324"/>
      <c r="V35" s="324"/>
      <c r="W35" s="324"/>
      <c r="X35" s="324"/>
      <c r="Y35" s="324"/>
      <c r="Z35" s="324"/>
      <c r="AA35" s="324"/>
      <c r="AB35" s="324"/>
      <c r="AC35" s="324"/>
    </row>
    <row r="36" spans="1:29" s="6" customFormat="1" ht="14.1" customHeight="1" thickBot="1">
      <c r="A36" s="4" t="s">
        <v>23</v>
      </c>
      <c r="B36" s="295" t="s">
        <v>52</v>
      </c>
      <c r="C36" s="304"/>
      <c r="D36" s="296">
        <f t="shared" si="2"/>
        <v>0</v>
      </c>
      <c r="E36" s="304"/>
      <c r="F36" s="296">
        <f t="shared" si="3"/>
        <v>0</v>
      </c>
      <c r="G36" s="304"/>
      <c r="H36" s="296">
        <f t="shared" si="0"/>
        <v>0</v>
      </c>
      <c r="I36" s="304"/>
      <c r="J36" s="296">
        <f t="shared" si="4"/>
        <v>0</v>
      </c>
      <c r="K36" s="304"/>
      <c r="L36" s="296">
        <f t="shared" si="5"/>
        <v>0</v>
      </c>
      <c r="M36" s="304"/>
      <c r="N36" s="305"/>
      <c r="O36" s="296">
        <f t="shared" si="1"/>
        <v>0</v>
      </c>
      <c r="P36" s="304"/>
      <c r="Q36" s="296">
        <f t="shared" si="6"/>
        <v>0</v>
      </c>
      <c r="R36" s="304"/>
      <c r="S36" s="324"/>
      <c r="T36" s="324"/>
      <c r="U36" s="324"/>
      <c r="V36" s="324"/>
      <c r="W36" s="324"/>
      <c r="X36" s="324"/>
      <c r="Y36" s="324"/>
      <c r="Z36" s="324"/>
      <c r="AA36" s="324"/>
      <c r="AB36" s="324"/>
      <c r="AC36" s="324"/>
    </row>
    <row r="37" spans="1:29" s="6" customFormat="1" ht="14.1" customHeight="1" thickBot="1">
      <c r="A37" s="4" t="s">
        <v>53</v>
      </c>
      <c r="B37" s="295" t="s">
        <v>54</v>
      </c>
      <c r="C37" s="288">
        <f>SUM(C38+C39)</f>
        <v>87419</v>
      </c>
      <c r="D37" s="296">
        <f t="shared" si="2"/>
        <v>-3504</v>
      </c>
      <c r="E37" s="288">
        <v>83915</v>
      </c>
      <c r="F37" s="296">
        <f t="shared" si="3"/>
        <v>1529</v>
      </c>
      <c r="G37" s="288">
        <v>85444</v>
      </c>
      <c r="H37" s="296">
        <f t="shared" si="0"/>
        <v>-551</v>
      </c>
      <c r="I37" s="288">
        <v>84893</v>
      </c>
      <c r="J37" s="296">
        <f t="shared" si="4"/>
        <v>-500</v>
      </c>
      <c r="K37" s="288">
        <v>84393</v>
      </c>
      <c r="L37" s="296">
        <f t="shared" si="5"/>
        <v>0</v>
      </c>
      <c r="M37" s="288">
        <v>84393</v>
      </c>
      <c r="N37" s="294"/>
      <c r="O37" s="296">
        <f t="shared" si="1"/>
        <v>0</v>
      </c>
      <c r="P37" s="288">
        <v>84393</v>
      </c>
      <c r="Q37" s="296">
        <f t="shared" si="6"/>
        <v>-500</v>
      </c>
      <c r="R37" s="288">
        <v>83893</v>
      </c>
      <c r="S37" s="324"/>
      <c r="T37" s="324"/>
      <c r="U37" s="324"/>
      <c r="V37" s="324"/>
      <c r="W37" s="324"/>
      <c r="X37" s="324"/>
      <c r="Y37" s="324"/>
      <c r="Z37" s="324"/>
      <c r="AA37" s="324"/>
      <c r="AB37" s="324"/>
      <c r="AC37" s="324"/>
    </row>
    <row r="38" spans="1:29" s="6" customFormat="1" ht="14.1" customHeight="1" thickBot="1">
      <c r="A38" s="11" t="s">
        <v>31</v>
      </c>
      <c r="B38" s="297" t="s">
        <v>55</v>
      </c>
      <c r="C38" s="298">
        <v>3516</v>
      </c>
      <c r="D38" s="296">
        <f t="shared" si="2"/>
        <v>-3494</v>
      </c>
      <c r="E38" s="298">
        <v>22</v>
      </c>
      <c r="F38" s="296">
        <f t="shared" si="3"/>
        <v>1529</v>
      </c>
      <c r="G38" s="298">
        <v>1551</v>
      </c>
      <c r="H38" s="296">
        <f t="shared" si="0"/>
        <v>-551</v>
      </c>
      <c r="I38" s="298">
        <v>1000</v>
      </c>
      <c r="J38" s="296">
        <f t="shared" si="4"/>
        <v>-500</v>
      </c>
      <c r="K38" s="298">
        <v>500</v>
      </c>
      <c r="L38" s="296">
        <f t="shared" si="5"/>
        <v>0</v>
      </c>
      <c r="M38" s="298">
        <v>500</v>
      </c>
      <c r="N38" s="299"/>
      <c r="O38" s="296">
        <f t="shared" si="1"/>
        <v>0</v>
      </c>
      <c r="P38" s="298">
        <v>500</v>
      </c>
      <c r="Q38" s="296">
        <f t="shared" si="6"/>
        <v>-500</v>
      </c>
      <c r="R38" s="298">
        <v>0</v>
      </c>
      <c r="S38" s="324"/>
      <c r="T38" s="324"/>
      <c r="U38" s="324"/>
      <c r="V38" s="324"/>
      <c r="W38" s="324"/>
      <c r="X38" s="324"/>
      <c r="Y38" s="324"/>
      <c r="Z38" s="324"/>
      <c r="AA38" s="324"/>
      <c r="AB38" s="324"/>
      <c r="AC38" s="324"/>
    </row>
    <row r="39" spans="1:29" s="6" customFormat="1" ht="14.1" customHeight="1" thickBot="1">
      <c r="A39" s="11">
        <v>12</v>
      </c>
      <c r="B39" s="297" t="s">
        <v>56</v>
      </c>
      <c r="C39" s="298">
        <v>83903</v>
      </c>
      <c r="D39" s="296">
        <f t="shared" si="2"/>
        <v>-10</v>
      </c>
      <c r="E39" s="298">
        <v>83893</v>
      </c>
      <c r="F39" s="296">
        <f t="shared" si="3"/>
        <v>0</v>
      </c>
      <c r="G39" s="298">
        <v>83893</v>
      </c>
      <c r="H39" s="296">
        <f t="shared" si="0"/>
        <v>0</v>
      </c>
      <c r="I39" s="298">
        <v>83893</v>
      </c>
      <c r="J39" s="296">
        <f t="shared" si="4"/>
        <v>0</v>
      </c>
      <c r="K39" s="298">
        <v>83893</v>
      </c>
      <c r="L39" s="296">
        <f t="shared" si="5"/>
        <v>0</v>
      </c>
      <c r="M39" s="298">
        <v>83893</v>
      </c>
      <c r="N39" s="299"/>
      <c r="O39" s="296">
        <f t="shared" si="1"/>
        <v>0</v>
      </c>
      <c r="P39" s="298">
        <v>83893</v>
      </c>
      <c r="Q39" s="296">
        <f t="shared" si="6"/>
        <v>0</v>
      </c>
      <c r="R39" s="298">
        <v>83893</v>
      </c>
      <c r="S39" s="324"/>
      <c r="T39" s="324"/>
      <c r="U39" s="324"/>
      <c r="V39" s="324"/>
      <c r="W39" s="324"/>
      <c r="X39" s="324"/>
      <c r="Y39" s="324"/>
      <c r="Z39" s="324"/>
      <c r="AA39" s="324"/>
      <c r="AB39" s="324"/>
      <c r="AC39" s="324"/>
    </row>
    <row r="40" spans="1:29" s="6" customFormat="1" ht="14.1" customHeight="1" thickBot="1">
      <c r="A40" s="4" t="s">
        <v>57</v>
      </c>
      <c r="B40" s="295" t="s">
        <v>58</v>
      </c>
      <c r="C40" s="288">
        <f>SUM(C41:C45)</f>
        <v>227598</v>
      </c>
      <c r="D40" s="296">
        <f t="shared" si="2"/>
        <v>34394</v>
      </c>
      <c r="E40" s="288">
        <v>261992</v>
      </c>
      <c r="F40" s="296">
        <f t="shared" si="3"/>
        <v>-161896</v>
      </c>
      <c r="G40" s="288">
        <v>100096</v>
      </c>
      <c r="H40" s="296">
        <f t="shared" si="0"/>
        <v>-4622</v>
      </c>
      <c r="I40" s="288">
        <v>95474</v>
      </c>
      <c r="J40" s="296">
        <f t="shared" si="4"/>
        <v>675</v>
      </c>
      <c r="K40" s="288">
        <v>96149</v>
      </c>
      <c r="L40" s="296">
        <f t="shared" si="5"/>
        <v>-11256</v>
      </c>
      <c r="M40" s="288">
        <v>84893</v>
      </c>
      <c r="N40" s="294"/>
      <c r="O40" s="296">
        <f t="shared" si="1"/>
        <v>4382</v>
      </c>
      <c r="P40" s="288">
        <v>89275</v>
      </c>
      <c r="Q40" s="296">
        <f t="shared" si="6"/>
        <v>-4609</v>
      </c>
      <c r="R40" s="288">
        <v>84666</v>
      </c>
      <c r="S40" s="324"/>
      <c r="T40" s="324"/>
      <c r="U40" s="324"/>
      <c r="V40" s="324"/>
      <c r="W40" s="324"/>
      <c r="X40" s="324"/>
      <c r="Y40" s="324"/>
      <c r="Z40" s="324"/>
      <c r="AA40" s="324"/>
      <c r="AB40" s="324"/>
      <c r="AC40" s="324"/>
    </row>
    <row r="41" spans="1:29" s="6" customFormat="1" ht="14.1" customHeight="1" thickBot="1">
      <c r="A41" s="11" t="s">
        <v>12</v>
      </c>
      <c r="B41" s="297" t="s">
        <v>59</v>
      </c>
      <c r="C41" s="298">
        <v>112145</v>
      </c>
      <c r="D41" s="296">
        <f t="shared" si="2"/>
        <v>90045</v>
      </c>
      <c r="E41" s="298">
        <v>202190</v>
      </c>
      <c r="F41" s="296">
        <f t="shared" si="3"/>
        <v>-171693</v>
      </c>
      <c r="G41" s="298">
        <v>30497</v>
      </c>
      <c r="H41" s="296">
        <f t="shared" si="0"/>
        <v>-4474</v>
      </c>
      <c r="I41" s="298">
        <v>26023</v>
      </c>
      <c r="J41" s="296">
        <f t="shared" si="4"/>
        <v>-2390</v>
      </c>
      <c r="K41" s="298">
        <v>23633</v>
      </c>
      <c r="L41" s="296">
        <f t="shared" si="5"/>
        <v>-16896</v>
      </c>
      <c r="M41" s="298">
        <v>6737</v>
      </c>
      <c r="N41" s="299"/>
      <c r="O41" s="296">
        <f t="shared" si="1"/>
        <v>6528</v>
      </c>
      <c r="P41" s="298">
        <v>13265</v>
      </c>
      <c r="Q41" s="296">
        <f t="shared" si="6"/>
        <v>-3065</v>
      </c>
      <c r="R41" s="298">
        <v>10200</v>
      </c>
      <c r="S41" s="324"/>
      <c r="T41" s="324"/>
      <c r="U41" s="324"/>
      <c r="V41" s="324"/>
      <c r="W41" s="324"/>
      <c r="X41" s="324"/>
      <c r="Y41" s="324"/>
      <c r="Z41" s="324"/>
      <c r="AA41" s="324"/>
      <c r="AB41" s="324"/>
      <c r="AC41" s="324"/>
    </row>
    <row r="42" spans="1:29" s="6" customFormat="1" ht="14.1" customHeight="1" thickBot="1">
      <c r="A42" s="11" t="s">
        <v>60</v>
      </c>
      <c r="B42" s="297" t="s">
        <v>61</v>
      </c>
      <c r="C42" s="298">
        <v>61996</v>
      </c>
      <c r="D42" s="296">
        <f t="shared" si="2"/>
        <v>-30359</v>
      </c>
      <c r="E42" s="298">
        <v>31637</v>
      </c>
      <c r="F42" s="296">
        <f t="shared" si="3"/>
        <v>6633</v>
      </c>
      <c r="G42" s="298">
        <v>38270</v>
      </c>
      <c r="H42" s="296">
        <f t="shared" si="0"/>
        <v>0</v>
      </c>
      <c r="I42" s="298">
        <v>38270</v>
      </c>
      <c r="J42" s="296">
        <f t="shared" si="4"/>
        <v>1290</v>
      </c>
      <c r="K42" s="298">
        <v>39560</v>
      </c>
      <c r="L42" s="296">
        <f t="shared" si="5"/>
        <v>6745</v>
      </c>
      <c r="M42" s="298">
        <v>46305</v>
      </c>
      <c r="N42" s="299"/>
      <c r="O42" s="296">
        <f t="shared" si="1"/>
        <v>995</v>
      </c>
      <c r="P42" s="298">
        <v>47300</v>
      </c>
      <c r="Q42" s="296">
        <f t="shared" si="6"/>
        <v>953</v>
      </c>
      <c r="R42" s="298">
        <v>48253</v>
      </c>
      <c r="S42" s="324"/>
      <c r="T42" s="324"/>
      <c r="U42" s="324"/>
      <c r="V42" s="324"/>
      <c r="W42" s="324"/>
      <c r="X42" s="324"/>
      <c r="Y42" s="324"/>
      <c r="Z42" s="324"/>
      <c r="AA42" s="324"/>
      <c r="AB42" s="324"/>
      <c r="AC42" s="324"/>
    </row>
    <row r="43" spans="1:29" s="6" customFormat="1" ht="14.1" customHeight="1" thickBot="1">
      <c r="A43" s="11" t="s">
        <v>19</v>
      </c>
      <c r="B43" s="297" t="s">
        <v>62</v>
      </c>
      <c r="C43" s="298">
        <v>39795</v>
      </c>
      <c r="D43" s="296">
        <f t="shared" si="2"/>
        <v>-20832</v>
      </c>
      <c r="E43" s="298">
        <v>18963</v>
      </c>
      <c r="F43" s="296">
        <f t="shared" si="3"/>
        <v>3999</v>
      </c>
      <c r="G43" s="298">
        <v>22962</v>
      </c>
      <c r="H43" s="296">
        <f t="shared" si="0"/>
        <v>730</v>
      </c>
      <c r="I43" s="298">
        <v>23692</v>
      </c>
      <c r="J43" s="296">
        <f t="shared" si="4"/>
        <v>644</v>
      </c>
      <c r="K43" s="298">
        <v>24336</v>
      </c>
      <c r="L43" s="296">
        <f t="shared" si="5"/>
        <v>-153</v>
      </c>
      <c r="M43" s="298">
        <v>24183</v>
      </c>
      <c r="N43" s="299"/>
      <c r="O43" s="296">
        <f t="shared" si="1"/>
        <v>4197</v>
      </c>
      <c r="P43" s="298">
        <v>28380</v>
      </c>
      <c r="Q43" s="296">
        <f t="shared" si="6"/>
        <v>571</v>
      </c>
      <c r="R43" s="298">
        <v>28951</v>
      </c>
      <c r="S43" s="324"/>
      <c r="T43" s="324"/>
      <c r="U43" s="324"/>
      <c r="V43" s="324"/>
      <c r="W43" s="324"/>
      <c r="X43" s="324"/>
      <c r="Y43" s="324"/>
      <c r="Z43" s="324"/>
      <c r="AA43" s="324"/>
      <c r="AB43" s="324"/>
      <c r="AC43" s="324"/>
    </row>
    <row r="44" spans="1:29" s="6" customFormat="1" ht="14.1" customHeight="1" thickBot="1">
      <c r="A44" s="11" t="s">
        <v>26</v>
      </c>
      <c r="B44" s="297" t="s">
        <v>63</v>
      </c>
      <c r="C44" s="298">
        <v>13632</v>
      </c>
      <c r="D44" s="296">
        <f t="shared" si="2"/>
        <v>-6960</v>
      </c>
      <c r="E44" s="298">
        <v>6672</v>
      </c>
      <c r="F44" s="296">
        <f t="shared" si="3"/>
        <v>43</v>
      </c>
      <c r="G44" s="298">
        <v>6715</v>
      </c>
      <c r="H44" s="296">
        <f t="shared" si="0"/>
        <v>0</v>
      </c>
      <c r="I44" s="298">
        <v>6715</v>
      </c>
      <c r="J44" s="296">
        <f t="shared" si="4"/>
        <v>2009</v>
      </c>
      <c r="K44" s="298">
        <v>8724</v>
      </c>
      <c r="L44" s="296">
        <f t="shared" si="5"/>
        <v>-74</v>
      </c>
      <c r="M44" s="298">
        <v>8650</v>
      </c>
      <c r="N44" s="299"/>
      <c r="O44" s="296">
        <f t="shared" si="1"/>
        <v>-6460</v>
      </c>
      <c r="P44" s="298">
        <v>2190</v>
      </c>
      <c r="Q44" s="296">
        <f t="shared" si="6"/>
        <v>-2190</v>
      </c>
      <c r="R44" s="298">
        <v>0</v>
      </c>
      <c r="S44" s="324"/>
      <c r="T44" s="324"/>
      <c r="U44" s="324"/>
      <c r="V44" s="324"/>
      <c r="W44" s="324"/>
      <c r="X44" s="324"/>
      <c r="Y44" s="324"/>
      <c r="Z44" s="324"/>
      <c r="AA44" s="324"/>
      <c r="AB44" s="324"/>
      <c r="AC44" s="324"/>
    </row>
    <row r="45" spans="1:29" s="6" customFormat="1" ht="14.1" customHeight="1" thickBot="1">
      <c r="A45" s="11" t="s">
        <v>64</v>
      </c>
      <c r="B45" s="297" t="s">
        <v>65</v>
      </c>
      <c r="C45" s="298">
        <v>30</v>
      </c>
      <c r="D45" s="296">
        <f t="shared" si="2"/>
        <v>2500</v>
      </c>
      <c r="E45" s="298">
        <v>2530</v>
      </c>
      <c r="F45" s="296">
        <f t="shared" si="3"/>
        <v>-878</v>
      </c>
      <c r="G45" s="298">
        <v>1652</v>
      </c>
      <c r="H45" s="296">
        <f t="shared" si="0"/>
        <v>-878</v>
      </c>
      <c r="I45" s="298">
        <v>774</v>
      </c>
      <c r="J45" s="296">
        <f t="shared" si="4"/>
        <v>-878</v>
      </c>
      <c r="K45" s="298">
        <v>-104</v>
      </c>
      <c r="L45" s="296">
        <f t="shared" si="5"/>
        <v>-878</v>
      </c>
      <c r="M45" s="298">
        <v>-982</v>
      </c>
      <c r="N45" s="299"/>
      <c r="O45" s="296">
        <f t="shared" si="1"/>
        <v>-878</v>
      </c>
      <c r="P45" s="298">
        <v>-1860</v>
      </c>
      <c r="Q45" s="296">
        <f t="shared" si="6"/>
        <v>-878</v>
      </c>
      <c r="R45" s="298">
        <v>-2738</v>
      </c>
      <c r="S45" s="324"/>
      <c r="T45" s="324"/>
      <c r="U45" s="324"/>
      <c r="V45" s="324"/>
      <c r="W45" s="324"/>
      <c r="X45" s="324"/>
      <c r="Y45" s="324"/>
      <c r="Z45" s="324"/>
      <c r="AA45" s="324"/>
      <c r="AB45" s="324"/>
      <c r="AC45" s="324"/>
    </row>
    <row r="46" spans="1:29" s="6" customFormat="1" ht="14.1" customHeight="1" thickBot="1">
      <c r="A46" s="59" t="s">
        <v>33</v>
      </c>
      <c r="B46" s="295" t="s">
        <v>66</v>
      </c>
      <c r="C46" s="306">
        <v>530272</v>
      </c>
      <c r="D46" s="296">
        <f t="shared" si="2"/>
        <v>145249</v>
      </c>
      <c r="E46" s="307">
        <v>675521</v>
      </c>
      <c r="F46" s="296">
        <f t="shared" si="3"/>
        <v>-5193</v>
      </c>
      <c r="G46" s="297">
        <v>670328</v>
      </c>
      <c r="H46" s="296">
        <f t="shared" si="0"/>
        <v>-4506</v>
      </c>
      <c r="I46" s="288">
        <v>665822</v>
      </c>
      <c r="J46" s="296">
        <f t="shared" si="4"/>
        <v>-4998</v>
      </c>
      <c r="K46" s="288">
        <v>660824</v>
      </c>
      <c r="L46" s="296">
        <f t="shared" si="5"/>
        <v>15500</v>
      </c>
      <c r="M46" s="288">
        <v>676324</v>
      </c>
      <c r="N46" s="308"/>
      <c r="O46" s="296">
        <f t="shared" si="1"/>
        <v>-5072</v>
      </c>
      <c r="P46" s="288">
        <v>671252</v>
      </c>
      <c r="Q46" s="296">
        <f t="shared" si="6"/>
        <v>-5360</v>
      </c>
      <c r="R46" s="288">
        <v>665892</v>
      </c>
      <c r="S46" s="324"/>
      <c r="T46" s="324"/>
      <c r="U46" s="324"/>
      <c r="V46" s="324"/>
      <c r="W46" s="324"/>
      <c r="X46" s="324"/>
      <c r="Y46" s="324"/>
      <c r="Z46" s="324"/>
      <c r="AA46" s="324"/>
      <c r="AB46" s="324"/>
      <c r="AC46" s="324"/>
    </row>
    <row r="47" spans="1:29" s="6" customFormat="1" ht="14.1" customHeight="1" thickBot="1">
      <c r="A47" s="22" t="s">
        <v>67</v>
      </c>
      <c r="B47" s="295" t="s">
        <v>68</v>
      </c>
      <c r="C47" s="288">
        <v>3262456</v>
      </c>
      <c r="D47" s="296">
        <f t="shared" si="2"/>
        <v>-948095</v>
      </c>
      <c r="E47" s="288">
        <v>2314361</v>
      </c>
      <c r="F47" s="296">
        <f t="shared" si="3"/>
        <v>240440</v>
      </c>
      <c r="G47" s="288">
        <v>2554801</v>
      </c>
      <c r="H47" s="296">
        <f t="shared" si="0"/>
        <v>-1071041</v>
      </c>
      <c r="I47" s="288">
        <v>1483760</v>
      </c>
      <c r="J47" s="296">
        <f t="shared" si="4"/>
        <v>-204635</v>
      </c>
      <c r="K47" s="288">
        <v>1279125</v>
      </c>
      <c r="L47" s="296">
        <f t="shared" si="5"/>
        <v>53770</v>
      </c>
      <c r="M47" s="288">
        <v>1332895</v>
      </c>
      <c r="N47" s="294"/>
      <c r="O47" s="296">
        <f t="shared" si="1"/>
        <v>52400</v>
      </c>
      <c r="P47" s="288">
        <v>1385295</v>
      </c>
      <c r="Q47" s="296">
        <f t="shared" si="6"/>
        <v>89404</v>
      </c>
      <c r="R47" s="288">
        <v>1474699</v>
      </c>
      <c r="S47" s="324"/>
      <c r="T47" s="324"/>
      <c r="U47" s="324"/>
      <c r="V47" s="324"/>
      <c r="W47" s="324"/>
      <c r="X47" s="324"/>
      <c r="Y47" s="324"/>
      <c r="Z47" s="324"/>
      <c r="AA47" s="324"/>
      <c r="AB47" s="324"/>
      <c r="AC47" s="324"/>
    </row>
    <row r="48" spans="1:29" s="6" customFormat="1" ht="14.1" customHeight="1" thickBot="1">
      <c r="A48" s="22" t="s">
        <v>69</v>
      </c>
      <c r="B48" s="295" t="s">
        <v>70</v>
      </c>
      <c r="C48" s="288">
        <f>SUM(C49+0)</f>
        <v>0</v>
      </c>
      <c r="D48" s="296">
        <f t="shared" si="2"/>
        <v>0</v>
      </c>
      <c r="E48" s="288">
        <v>0</v>
      </c>
      <c r="F48" s="296">
        <f t="shared" si="3"/>
        <v>0</v>
      </c>
      <c r="G48" s="288">
        <v>0</v>
      </c>
      <c r="H48" s="296">
        <f t="shared" si="0"/>
        <v>0</v>
      </c>
      <c r="I48" s="288">
        <v>0</v>
      </c>
      <c r="J48" s="296">
        <f t="shared" si="4"/>
        <v>0</v>
      </c>
      <c r="K48" s="288">
        <v>0</v>
      </c>
      <c r="L48" s="296">
        <f t="shared" si="5"/>
        <v>0</v>
      </c>
      <c r="M48" s="288">
        <v>0</v>
      </c>
      <c r="N48" s="294"/>
      <c r="O48" s="296">
        <f t="shared" si="1"/>
        <v>0</v>
      </c>
      <c r="P48" s="288">
        <v>0</v>
      </c>
      <c r="Q48" s="296">
        <f t="shared" si="6"/>
        <v>0</v>
      </c>
      <c r="R48" s="288">
        <v>0</v>
      </c>
      <c r="S48" s="324"/>
      <c r="T48" s="324"/>
      <c r="U48" s="324"/>
      <c r="V48" s="324"/>
      <c r="W48" s="324"/>
      <c r="X48" s="324"/>
      <c r="Y48" s="324"/>
      <c r="Z48" s="324"/>
      <c r="AA48" s="324"/>
      <c r="AB48" s="324"/>
      <c r="AC48" s="324"/>
    </row>
    <row r="49" spans="1:29" s="6" customFormat="1" ht="14.1" customHeight="1" thickBot="1">
      <c r="A49" s="11" t="s">
        <v>12</v>
      </c>
      <c r="B49" s="297" t="s">
        <v>71</v>
      </c>
      <c r="C49" s="298">
        <v>0</v>
      </c>
      <c r="D49" s="296">
        <f t="shared" si="2"/>
        <v>0</v>
      </c>
      <c r="E49" s="298">
        <v>0</v>
      </c>
      <c r="F49" s="296">
        <f t="shared" si="3"/>
        <v>0</v>
      </c>
      <c r="G49" s="298">
        <v>0</v>
      </c>
      <c r="H49" s="296">
        <f t="shared" si="0"/>
        <v>0</v>
      </c>
      <c r="I49" s="298">
        <v>0</v>
      </c>
      <c r="J49" s="296">
        <f t="shared" si="4"/>
        <v>0</v>
      </c>
      <c r="K49" s="298">
        <v>0</v>
      </c>
      <c r="L49" s="296">
        <f t="shared" si="5"/>
        <v>0</v>
      </c>
      <c r="M49" s="298">
        <v>0</v>
      </c>
      <c r="N49" s="299"/>
      <c r="O49" s="296">
        <f t="shared" si="1"/>
        <v>0</v>
      </c>
      <c r="P49" s="298">
        <v>0</v>
      </c>
      <c r="Q49" s="296">
        <f t="shared" si="6"/>
        <v>0</v>
      </c>
      <c r="R49" s="298">
        <v>0</v>
      </c>
      <c r="S49" s="324"/>
      <c r="T49" s="324"/>
      <c r="U49" s="324"/>
      <c r="V49" s="324"/>
      <c r="W49" s="324"/>
      <c r="X49" s="324"/>
      <c r="Y49" s="324"/>
      <c r="Z49" s="324"/>
      <c r="AA49" s="324"/>
      <c r="AB49" s="324"/>
      <c r="AC49" s="324"/>
    </row>
    <row r="50" spans="1:29" s="6" customFormat="1" ht="14.1" customHeight="1" thickBot="1">
      <c r="A50" s="4" t="s">
        <v>37</v>
      </c>
      <c r="B50" s="295" t="s">
        <v>72</v>
      </c>
      <c r="C50" s="288">
        <f>SUM(C51+C52)</f>
        <v>2246676</v>
      </c>
      <c r="D50" s="296">
        <f t="shared" si="2"/>
        <v>-133582</v>
      </c>
      <c r="E50" s="288">
        <v>2113094</v>
      </c>
      <c r="F50" s="296">
        <f t="shared" si="3"/>
        <v>-30603</v>
      </c>
      <c r="G50" s="288">
        <v>2082491</v>
      </c>
      <c r="H50" s="296">
        <f t="shared" si="0"/>
        <v>-30603</v>
      </c>
      <c r="I50" s="288">
        <v>2051888</v>
      </c>
      <c r="J50" s="296">
        <f t="shared" si="4"/>
        <v>-30603</v>
      </c>
      <c r="K50" s="288">
        <v>2021285</v>
      </c>
      <c r="L50" s="296">
        <f t="shared" si="5"/>
        <v>-30603</v>
      </c>
      <c r="M50" s="288">
        <v>1990682</v>
      </c>
      <c r="N50" s="294"/>
      <c r="O50" s="296">
        <f t="shared" si="1"/>
        <v>-30603</v>
      </c>
      <c r="P50" s="288">
        <v>1960079</v>
      </c>
      <c r="Q50" s="296">
        <f t="shared" si="6"/>
        <v>-30603</v>
      </c>
      <c r="R50" s="288">
        <v>1929476</v>
      </c>
      <c r="S50" s="324"/>
      <c r="T50" s="324"/>
      <c r="U50" s="324"/>
      <c r="V50" s="324"/>
      <c r="W50" s="324"/>
      <c r="X50" s="324"/>
      <c r="Y50" s="324"/>
      <c r="Z50" s="324"/>
      <c r="AA50" s="324"/>
      <c r="AB50" s="324"/>
      <c r="AC50" s="324"/>
    </row>
    <row r="51" spans="1:29" s="6" customFormat="1" ht="14.1" customHeight="1" thickBot="1">
      <c r="A51" s="16" t="s">
        <v>8</v>
      </c>
      <c r="B51" s="297" t="s">
        <v>73</v>
      </c>
      <c r="C51" s="298">
        <v>2113094</v>
      </c>
      <c r="D51" s="296">
        <f t="shared" si="2"/>
        <v>-122412</v>
      </c>
      <c r="E51" s="298">
        <v>1990682</v>
      </c>
      <c r="F51" s="296">
        <f t="shared" si="3"/>
        <v>0</v>
      </c>
      <c r="G51" s="298">
        <v>1990682</v>
      </c>
      <c r="H51" s="296">
        <f t="shared" si="0"/>
        <v>0</v>
      </c>
      <c r="I51" s="298">
        <v>1990682</v>
      </c>
      <c r="J51" s="296">
        <f t="shared" si="4"/>
        <v>0</v>
      </c>
      <c r="K51" s="298">
        <v>1990682</v>
      </c>
      <c r="L51" s="296">
        <f t="shared" si="5"/>
        <v>-122412</v>
      </c>
      <c r="M51" s="298">
        <v>1868270</v>
      </c>
      <c r="N51" s="299"/>
      <c r="O51" s="296">
        <f t="shared" si="1"/>
        <v>0</v>
      </c>
      <c r="P51" s="298">
        <v>1868270</v>
      </c>
      <c r="Q51" s="296">
        <f t="shared" si="6"/>
        <v>0</v>
      </c>
      <c r="R51" s="298">
        <v>1868270</v>
      </c>
      <c r="S51" s="324"/>
      <c r="T51" s="324"/>
      <c r="U51" s="324"/>
      <c r="V51" s="324"/>
      <c r="W51" s="324"/>
      <c r="X51" s="324"/>
      <c r="Y51" s="324"/>
      <c r="Z51" s="324"/>
      <c r="AA51" s="324"/>
      <c r="AB51" s="324"/>
      <c r="AC51" s="324"/>
    </row>
    <row r="52" spans="1:29" s="6" customFormat="1" ht="14.1" customHeight="1" thickBot="1">
      <c r="A52" s="11" t="s">
        <v>17</v>
      </c>
      <c r="B52" s="297" t="s">
        <v>74</v>
      </c>
      <c r="C52" s="298">
        <v>133582</v>
      </c>
      <c r="D52" s="296">
        <f t="shared" si="2"/>
        <v>-11170</v>
      </c>
      <c r="E52" s="298">
        <v>122412</v>
      </c>
      <c r="F52" s="296">
        <f t="shared" si="3"/>
        <v>-30603</v>
      </c>
      <c r="G52" s="298">
        <v>91809</v>
      </c>
      <c r="H52" s="296">
        <f t="shared" si="0"/>
        <v>-30603</v>
      </c>
      <c r="I52" s="298">
        <v>61206</v>
      </c>
      <c r="J52" s="296">
        <f t="shared" si="4"/>
        <v>-30603</v>
      </c>
      <c r="K52" s="298">
        <v>30603</v>
      </c>
      <c r="L52" s="296">
        <f t="shared" si="5"/>
        <v>91809</v>
      </c>
      <c r="M52" s="298">
        <v>122412</v>
      </c>
      <c r="N52" s="299"/>
      <c r="O52" s="296">
        <f t="shared" si="1"/>
        <v>-30603</v>
      </c>
      <c r="P52" s="298">
        <v>91809</v>
      </c>
      <c r="Q52" s="296">
        <f t="shared" si="6"/>
        <v>-30603</v>
      </c>
      <c r="R52" s="298">
        <v>61206</v>
      </c>
      <c r="S52" s="324"/>
      <c r="T52" s="324"/>
      <c r="U52" s="324"/>
      <c r="V52" s="324"/>
      <c r="W52" s="324"/>
      <c r="X52" s="324"/>
      <c r="Y52" s="324"/>
      <c r="Z52" s="324"/>
      <c r="AA52" s="324"/>
      <c r="AB52" s="324"/>
      <c r="AC52" s="324"/>
    </row>
    <row r="53" spans="1:29" ht="12.75" customHeight="1">
      <c r="B53" s="313" t="s">
        <v>382</v>
      </c>
      <c r="C53" s="314"/>
      <c r="D53" s="314"/>
      <c r="E53" s="314"/>
      <c r="F53" s="314"/>
      <c r="G53" s="314"/>
      <c r="H53" s="314"/>
      <c r="I53" s="314"/>
      <c r="J53" s="314"/>
      <c r="K53" s="314"/>
      <c r="L53" s="314"/>
      <c r="M53" s="314"/>
      <c r="N53" s="314"/>
      <c r="O53" s="314"/>
      <c r="P53" s="314"/>
      <c r="Q53" s="314"/>
      <c r="R53" s="314"/>
      <c r="S53" s="324"/>
      <c r="T53" s="324"/>
      <c r="U53" s="324"/>
      <c r="V53" s="324"/>
      <c r="W53" s="324"/>
      <c r="X53" s="324"/>
      <c r="Y53" s="324"/>
      <c r="Z53" s="324"/>
      <c r="AA53" s="324"/>
      <c r="AB53" s="324"/>
      <c r="AC53" s="324"/>
    </row>
    <row r="54" spans="1:29" ht="12.75" customHeight="1">
      <c r="B54" s="325" t="s">
        <v>383</v>
      </c>
      <c r="C54" s="325"/>
      <c r="D54" s="325"/>
      <c r="E54" s="325"/>
      <c r="F54" s="325"/>
      <c r="G54" s="325"/>
      <c r="H54" s="325"/>
      <c r="I54" s="325"/>
      <c r="J54" s="325"/>
      <c r="K54" s="325"/>
      <c r="L54" s="325"/>
      <c r="M54" s="325"/>
      <c r="N54" s="314"/>
      <c r="O54" s="314"/>
      <c r="P54" s="314"/>
      <c r="Q54" s="314"/>
      <c r="R54" s="314"/>
      <c r="S54" s="324"/>
      <c r="T54" s="324"/>
      <c r="U54" s="324"/>
      <c r="V54" s="324"/>
      <c r="W54" s="324"/>
      <c r="X54" s="324"/>
      <c r="Y54" s="324"/>
      <c r="Z54" s="324"/>
      <c r="AA54" s="324"/>
      <c r="AB54" s="324"/>
      <c r="AC54" s="324"/>
    </row>
    <row r="55" spans="1:29" ht="12.75" customHeight="1">
      <c r="B55" s="325"/>
      <c r="C55" s="325"/>
      <c r="D55" s="325"/>
      <c r="E55" s="325"/>
      <c r="F55" s="325"/>
      <c r="G55" s="325"/>
      <c r="H55" s="325"/>
      <c r="I55" s="325"/>
      <c r="J55" s="325"/>
      <c r="K55" s="325"/>
      <c r="L55" s="325"/>
      <c r="M55" s="325"/>
      <c r="N55" s="49"/>
      <c r="O55" s="280"/>
      <c r="P55" s="316" t="s">
        <v>126</v>
      </c>
      <c r="Q55" s="316"/>
      <c r="R55" s="316"/>
      <c r="S55" s="324"/>
      <c r="T55" s="324"/>
      <c r="U55" s="324"/>
      <c r="V55" s="324"/>
      <c r="W55" s="324"/>
      <c r="X55" s="324"/>
      <c r="Y55" s="324"/>
      <c r="Z55" s="324"/>
      <c r="AA55" s="324"/>
      <c r="AB55" s="324"/>
      <c r="AC55" s="324"/>
    </row>
    <row r="56" spans="1:29" ht="17.25" customHeight="1">
      <c r="A56" s="18"/>
      <c r="B56" s="325"/>
      <c r="C56" s="325"/>
      <c r="D56" s="325"/>
      <c r="E56" s="325"/>
      <c r="F56" s="325"/>
      <c r="G56" s="325"/>
      <c r="H56" s="325"/>
      <c r="I56" s="325"/>
      <c r="J56" s="325"/>
      <c r="K56" s="325"/>
      <c r="L56" s="325"/>
      <c r="M56" s="325"/>
      <c r="N56" s="19"/>
      <c r="O56" s="17"/>
      <c r="P56" s="316" t="s">
        <v>384</v>
      </c>
      <c r="Q56" s="316"/>
      <c r="R56" s="316"/>
    </row>
    <row r="57" spans="1:29" ht="5.25" customHeight="1">
      <c r="B57" s="321"/>
      <c r="C57" s="321"/>
      <c r="D57" s="321"/>
      <c r="E57" s="321"/>
      <c r="F57" s="321"/>
      <c r="G57" s="321"/>
      <c r="H57" s="321"/>
      <c r="I57" s="321"/>
      <c r="J57" s="321"/>
      <c r="K57" s="321"/>
      <c r="L57" s="321"/>
      <c r="M57" s="321"/>
      <c r="N57" s="19"/>
      <c r="P57" s="316"/>
      <c r="Q57" s="316"/>
      <c r="R57" s="316"/>
    </row>
    <row r="58" spans="1:29" ht="13.15" customHeight="1">
      <c r="B58" s="321"/>
      <c r="C58" s="321"/>
      <c r="D58" s="321"/>
      <c r="E58" s="321"/>
      <c r="F58" s="321"/>
      <c r="G58" s="321"/>
      <c r="H58" s="321"/>
      <c r="I58" s="321"/>
      <c r="J58" s="321"/>
      <c r="K58" s="321"/>
      <c r="L58" s="321"/>
      <c r="M58" s="321"/>
      <c r="N58" s="19"/>
      <c r="P58" s="65"/>
    </row>
    <row r="59" spans="1:29">
      <c r="B59" s="321"/>
      <c r="C59" s="321"/>
      <c r="D59" s="321"/>
      <c r="E59" s="321"/>
      <c r="F59" s="321"/>
      <c r="G59" s="321"/>
      <c r="H59" s="321"/>
      <c r="I59" s="321"/>
      <c r="J59" s="321"/>
      <c r="K59" s="321"/>
      <c r="L59" s="321"/>
      <c r="M59" s="321"/>
      <c r="N59" s="19"/>
      <c r="O59" s="20"/>
      <c r="P59" s="67"/>
    </row>
    <row r="60" spans="1:29">
      <c r="O60" s="20"/>
    </row>
    <row r="64" spans="1:29">
      <c r="D64" t="s">
        <v>76</v>
      </c>
    </row>
    <row r="66" spans="15:15" ht="12.75" customHeight="1">
      <c r="O66" s="17"/>
    </row>
    <row r="67" spans="15:15" ht="12.75" customHeight="1">
      <c r="O67" s="17"/>
    </row>
  </sheetData>
  <mergeCells count="6">
    <mergeCell ref="A1:M1"/>
    <mergeCell ref="A2:M2"/>
    <mergeCell ref="B57:M59"/>
    <mergeCell ref="A3:B4"/>
    <mergeCell ref="S5:AC55"/>
    <mergeCell ref="B54:M56"/>
  </mergeCells>
  <pageMargins left="0" right="0" top="0" bottom="0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N42"/>
  <sheetViews>
    <sheetView zoomScale="99" zoomScaleNormal="99" workbookViewId="0">
      <pane xSplit="2" ySplit="4" topLeftCell="C23" activePane="bottomRight" state="frozen"/>
      <selection pane="topRight" activeCell="C1" sqref="C1"/>
      <selection pane="bottomLeft" activeCell="A5" sqref="A5"/>
      <selection pane="bottomRight" activeCell="G47" sqref="G47"/>
    </sheetView>
  </sheetViews>
  <sheetFormatPr defaultRowHeight="12.75"/>
  <cols>
    <col min="1" max="1" width="3.28515625" customWidth="1"/>
    <col min="2" max="2" width="28.85546875" customWidth="1"/>
    <col min="3" max="3" width="0.28515625" customWidth="1"/>
    <col min="4" max="4" width="8.140625" customWidth="1"/>
    <col min="5" max="5" width="8.85546875" customWidth="1"/>
    <col min="6" max="6" width="8.28515625" customWidth="1"/>
    <col min="7" max="7" width="9" customWidth="1"/>
    <col min="8" max="8" width="8.140625" customWidth="1"/>
    <col min="9" max="9" width="9.42578125" customWidth="1"/>
    <col min="10" max="10" width="1" customWidth="1"/>
    <col min="11" max="11" width="8.85546875" customWidth="1"/>
    <col min="12" max="12" width="8.28515625" customWidth="1"/>
    <col min="13" max="13" width="9" bestFit="1" customWidth="1"/>
    <col min="14" max="14" width="11" customWidth="1"/>
    <col min="256" max="256" width="3.5703125" customWidth="1"/>
    <col min="257" max="257" width="39.140625" customWidth="1"/>
    <col min="258" max="258" width="0" hidden="1" customWidth="1"/>
    <col min="259" max="259" width="8.7109375" customWidth="1"/>
    <col min="260" max="261" width="0" hidden="1" customWidth="1"/>
    <col min="262" max="264" width="9.7109375" customWidth="1"/>
    <col min="265" max="265" width="9.42578125" customWidth="1"/>
    <col min="266" max="266" width="0" hidden="1" customWidth="1"/>
    <col min="267" max="268" width="8.7109375" customWidth="1"/>
    <col min="269" max="269" width="0.140625" customWidth="1"/>
    <col min="270" max="270" width="11" customWidth="1"/>
    <col min="512" max="512" width="3.5703125" customWidth="1"/>
    <col min="513" max="513" width="39.140625" customWidth="1"/>
    <col min="514" max="514" width="0" hidden="1" customWidth="1"/>
    <col min="515" max="515" width="8.7109375" customWidth="1"/>
    <col min="516" max="517" width="0" hidden="1" customWidth="1"/>
    <col min="518" max="520" width="9.7109375" customWidth="1"/>
    <col min="521" max="521" width="9.42578125" customWidth="1"/>
    <col min="522" max="522" width="0" hidden="1" customWidth="1"/>
    <col min="523" max="524" width="8.7109375" customWidth="1"/>
    <col min="525" max="525" width="0.140625" customWidth="1"/>
    <col min="526" max="526" width="11" customWidth="1"/>
    <col min="768" max="768" width="3.5703125" customWidth="1"/>
    <col min="769" max="769" width="39.140625" customWidth="1"/>
    <col min="770" max="770" width="0" hidden="1" customWidth="1"/>
    <col min="771" max="771" width="8.7109375" customWidth="1"/>
    <col min="772" max="773" width="0" hidden="1" customWidth="1"/>
    <col min="774" max="776" width="9.7109375" customWidth="1"/>
    <col min="777" max="777" width="9.42578125" customWidth="1"/>
    <col min="778" max="778" width="0" hidden="1" customWidth="1"/>
    <col min="779" max="780" width="8.7109375" customWidth="1"/>
    <col min="781" max="781" width="0.140625" customWidth="1"/>
    <col min="782" max="782" width="11" customWidth="1"/>
    <col min="1024" max="1024" width="3.5703125" customWidth="1"/>
    <col min="1025" max="1025" width="39.140625" customWidth="1"/>
    <col min="1026" max="1026" width="0" hidden="1" customWidth="1"/>
    <col min="1027" max="1027" width="8.7109375" customWidth="1"/>
    <col min="1028" max="1029" width="0" hidden="1" customWidth="1"/>
    <col min="1030" max="1032" width="9.7109375" customWidth="1"/>
    <col min="1033" max="1033" width="9.42578125" customWidth="1"/>
    <col min="1034" max="1034" width="0" hidden="1" customWidth="1"/>
    <col min="1035" max="1036" width="8.7109375" customWidth="1"/>
    <col min="1037" max="1037" width="0.140625" customWidth="1"/>
    <col min="1038" max="1038" width="11" customWidth="1"/>
    <col min="1280" max="1280" width="3.5703125" customWidth="1"/>
    <col min="1281" max="1281" width="39.140625" customWidth="1"/>
    <col min="1282" max="1282" width="0" hidden="1" customWidth="1"/>
    <col min="1283" max="1283" width="8.7109375" customWidth="1"/>
    <col min="1284" max="1285" width="0" hidden="1" customWidth="1"/>
    <col min="1286" max="1288" width="9.7109375" customWidth="1"/>
    <col min="1289" max="1289" width="9.42578125" customWidth="1"/>
    <col min="1290" max="1290" width="0" hidden="1" customWidth="1"/>
    <col min="1291" max="1292" width="8.7109375" customWidth="1"/>
    <col min="1293" max="1293" width="0.140625" customWidth="1"/>
    <col min="1294" max="1294" width="11" customWidth="1"/>
    <col min="1536" max="1536" width="3.5703125" customWidth="1"/>
    <col min="1537" max="1537" width="39.140625" customWidth="1"/>
    <col min="1538" max="1538" width="0" hidden="1" customWidth="1"/>
    <col min="1539" max="1539" width="8.7109375" customWidth="1"/>
    <col min="1540" max="1541" width="0" hidden="1" customWidth="1"/>
    <col min="1542" max="1544" width="9.7109375" customWidth="1"/>
    <col min="1545" max="1545" width="9.42578125" customWidth="1"/>
    <col min="1546" max="1546" width="0" hidden="1" customWidth="1"/>
    <col min="1547" max="1548" width="8.7109375" customWidth="1"/>
    <col min="1549" max="1549" width="0.140625" customWidth="1"/>
    <col min="1550" max="1550" width="11" customWidth="1"/>
    <col min="1792" max="1792" width="3.5703125" customWidth="1"/>
    <col min="1793" max="1793" width="39.140625" customWidth="1"/>
    <col min="1794" max="1794" width="0" hidden="1" customWidth="1"/>
    <col min="1795" max="1795" width="8.7109375" customWidth="1"/>
    <col min="1796" max="1797" width="0" hidden="1" customWidth="1"/>
    <col min="1798" max="1800" width="9.7109375" customWidth="1"/>
    <col min="1801" max="1801" width="9.42578125" customWidth="1"/>
    <col min="1802" max="1802" width="0" hidden="1" customWidth="1"/>
    <col min="1803" max="1804" width="8.7109375" customWidth="1"/>
    <col min="1805" max="1805" width="0.140625" customWidth="1"/>
    <col min="1806" max="1806" width="11" customWidth="1"/>
    <col min="2048" max="2048" width="3.5703125" customWidth="1"/>
    <col min="2049" max="2049" width="39.140625" customWidth="1"/>
    <col min="2050" max="2050" width="0" hidden="1" customWidth="1"/>
    <col min="2051" max="2051" width="8.7109375" customWidth="1"/>
    <col min="2052" max="2053" width="0" hidden="1" customWidth="1"/>
    <col min="2054" max="2056" width="9.7109375" customWidth="1"/>
    <col min="2057" max="2057" width="9.42578125" customWidth="1"/>
    <col min="2058" max="2058" width="0" hidden="1" customWidth="1"/>
    <col min="2059" max="2060" width="8.7109375" customWidth="1"/>
    <col min="2061" max="2061" width="0.140625" customWidth="1"/>
    <col min="2062" max="2062" width="11" customWidth="1"/>
    <col min="2304" max="2304" width="3.5703125" customWidth="1"/>
    <col min="2305" max="2305" width="39.140625" customWidth="1"/>
    <col min="2306" max="2306" width="0" hidden="1" customWidth="1"/>
    <col min="2307" max="2307" width="8.7109375" customWidth="1"/>
    <col min="2308" max="2309" width="0" hidden="1" customWidth="1"/>
    <col min="2310" max="2312" width="9.7109375" customWidth="1"/>
    <col min="2313" max="2313" width="9.42578125" customWidth="1"/>
    <col min="2314" max="2314" width="0" hidden="1" customWidth="1"/>
    <col min="2315" max="2316" width="8.7109375" customWidth="1"/>
    <col min="2317" max="2317" width="0.140625" customWidth="1"/>
    <col min="2318" max="2318" width="11" customWidth="1"/>
    <col min="2560" max="2560" width="3.5703125" customWidth="1"/>
    <col min="2561" max="2561" width="39.140625" customWidth="1"/>
    <col min="2562" max="2562" width="0" hidden="1" customWidth="1"/>
    <col min="2563" max="2563" width="8.7109375" customWidth="1"/>
    <col min="2564" max="2565" width="0" hidden="1" customWidth="1"/>
    <col min="2566" max="2568" width="9.7109375" customWidth="1"/>
    <col min="2569" max="2569" width="9.42578125" customWidth="1"/>
    <col min="2570" max="2570" width="0" hidden="1" customWidth="1"/>
    <col min="2571" max="2572" width="8.7109375" customWidth="1"/>
    <col min="2573" max="2573" width="0.140625" customWidth="1"/>
    <col min="2574" max="2574" width="11" customWidth="1"/>
    <col min="2816" max="2816" width="3.5703125" customWidth="1"/>
    <col min="2817" max="2817" width="39.140625" customWidth="1"/>
    <col min="2818" max="2818" width="0" hidden="1" customWidth="1"/>
    <col min="2819" max="2819" width="8.7109375" customWidth="1"/>
    <col min="2820" max="2821" width="0" hidden="1" customWidth="1"/>
    <col min="2822" max="2824" width="9.7109375" customWidth="1"/>
    <col min="2825" max="2825" width="9.42578125" customWidth="1"/>
    <col min="2826" max="2826" width="0" hidden="1" customWidth="1"/>
    <col min="2827" max="2828" width="8.7109375" customWidth="1"/>
    <col min="2829" max="2829" width="0.140625" customWidth="1"/>
    <col min="2830" max="2830" width="11" customWidth="1"/>
    <col min="3072" max="3072" width="3.5703125" customWidth="1"/>
    <col min="3073" max="3073" width="39.140625" customWidth="1"/>
    <col min="3074" max="3074" width="0" hidden="1" customWidth="1"/>
    <col min="3075" max="3075" width="8.7109375" customWidth="1"/>
    <col min="3076" max="3077" width="0" hidden="1" customWidth="1"/>
    <col min="3078" max="3080" width="9.7109375" customWidth="1"/>
    <col min="3081" max="3081" width="9.42578125" customWidth="1"/>
    <col min="3082" max="3082" width="0" hidden="1" customWidth="1"/>
    <col min="3083" max="3084" width="8.7109375" customWidth="1"/>
    <col min="3085" max="3085" width="0.140625" customWidth="1"/>
    <col min="3086" max="3086" width="11" customWidth="1"/>
    <col min="3328" max="3328" width="3.5703125" customWidth="1"/>
    <col min="3329" max="3329" width="39.140625" customWidth="1"/>
    <col min="3330" max="3330" width="0" hidden="1" customWidth="1"/>
    <col min="3331" max="3331" width="8.7109375" customWidth="1"/>
    <col min="3332" max="3333" width="0" hidden="1" customWidth="1"/>
    <col min="3334" max="3336" width="9.7109375" customWidth="1"/>
    <col min="3337" max="3337" width="9.42578125" customWidth="1"/>
    <col min="3338" max="3338" width="0" hidden="1" customWidth="1"/>
    <col min="3339" max="3340" width="8.7109375" customWidth="1"/>
    <col min="3341" max="3341" width="0.140625" customWidth="1"/>
    <col min="3342" max="3342" width="11" customWidth="1"/>
    <col min="3584" max="3584" width="3.5703125" customWidth="1"/>
    <col min="3585" max="3585" width="39.140625" customWidth="1"/>
    <col min="3586" max="3586" width="0" hidden="1" customWidth="1"/>
    <col min="3587" max="3587" width="8.7109375" customWidth="1"/>
    <col min="3588" max="3589" width="0" hidden="1" customWidth="1"/>
    <col min="3590" max="3592" width="9.7109375" customWidth="1"/>
    <col min="3593" max="3593" width="9.42578125" customWidth="1"/>
    <col min="3594" max="3594" width="0" hidden="1" customWidth="1"/>
    <col min="3595" max="3596" width="8.7109375" customWidth="1"/>
    <col min="3597" max="3597" width="0.140625" customWidth="1"/>
    <col min="3598" max="3598" width="11" customWidth="1"/>
    <col min="3840" max="3840" width="3.5703125" customWidth="1"/>
    <col min="3841" max="3841" width="39.140625" customWidth="1"/>
    <col min="3842" max="3842" width="0" hidden="1" customWidth="1"/>
    <col min="3843" max="3843" width="8.7109375" customWidth="1"/>
    <col min="3844" max="3845" width="0" hidden="1" customWidth="1"/>
    <col min="3846" max="3848" width="9.7109375" customWidth="1"/>
    <col min="3849" max="3849" width="9.42578125" customWidth="1"/>
    <col min="3850" max="3850" width="0" hidden="1" customWidth="1"/>
    <col min="3851" max="3852" width="8.7109375" customWidth="1"/>
    <col min="3853" max="3853" width="0.140625" customWidth="1"/>
    <col min="3854" max="3854" width="11" customWidth="1"/>
    <col min="4096" max="4096" width="3.5703125" customWidth="1"/>
    <col min="4097" max="4097" width="39.140625" customWidth="1"/>
    <col min="4098" max="4098" width="0" hidden="1" customWidth="1"/>
    <col min="4099" max="4099" width="8.7109375" customWidth="1"/>
    <col min="4100" max="4101" width="0" hidden="1" customWidth="1"/>
    <col min="4102" max="4104" width="9.7109375" customWidth="1"/>
    <col min="4105" max="4105" width="9.42578125" customWidth="1"/>
    <col min="4106" max="4106" width="0" hidden="1" customWidth="1"/>
    <col min="4107" max="4108" width="8.7109375" customWidth="1"/>
    <col min="4109" max="4109" width="0.140625" customWidth="1"/>
    <col min="4110" max="4110" width="11" customWidth="1"/>
    <col min="4352" max="4352" width="3.5703125" customWidth="1"/>
    <col min="4353" max="4353" width="39.140625" customWidth="1"/>
    <col min="4354" max="4354" width="0" hidden="1" customWidth="1"/>
    <col min="4355" max="4355" width="8.7109375" customWidth="1"/>
    <col min="4356" max="4357" width="0" hidden="1" customWidth="1"/>
    <col min="4358" max="4360" width="9.7109375" customWidth="1"/>
    <col min="4361" max="4361" width="9.42578125" customWidth="1"/>
    <col min="4362" max="4362" width="0" hidden="1" customWidth="1"/>
    <col min="4363" max="4364" width="8.7109375" customWidth="1"/>
    <col min="4365" max="4365" width="0.140625" customWidth="1"/>
    <col min="4366" max="4366" width="11" customWidth="1"/>
    <col min="4608" max="4608" width="3.5703125" customWidth="1"/>
    <col min="4609" max="4609" width="39.140625" customWidth="1"/>
    <col min="4610" max="4610" width="0" hidden="1" customWidth="1"/>
    <col min="4611" max="4611" width="8.7109375" customWidth="1"/>
    <col min="4612" max="4613" width="0" hidden="1" customWidth="1"/>
    <col min="4614" max="4616" width="9.7109375" customWidth="1"/>
    <col min="4617" max="4617" width="9.42578125" customWidth="1"/>
    <col min="4618" max="4618" width="0" hidden="1" customWidth="1"/>
    <col min="4619" max="4620" width="8.7109375" customWidth="1"/>
    <col min="4621" max="4621" width="0.140625" customWidth="1"/>
    <col min="4622" max="4622" width="11" customWidth="1"/>
    <col min="4864" max="4864" width="3.5703125" customWidth="1"/>
    <col min="4865" max="4865" width="39.140625" customWidth="1"/>
    <col min="4866" max="4866" width="0" hidden="1" customWidth="1"/>
    <col min="4867" max="4867" width="8.7109375" customWidth="1"/>
    <col min="4868" max="4869" width="0" hidden="1" customWidth="1"/>
    <col min="4870" max="4872" width="9.7109375" customWidth="1"/>
    <col min="4873" max="4873" width="9.42578125" customWidth="1"/>
    <col min="4874" max="4874" width="0" hidden="1" customWidth="1"/>
    <col min="4875" max="4876" width="8.7109375" customWidth="1"/>
    <col min="4877" max="4877" width="0.140625" customWidth="1"/>
    <col min="4878" max="4878" width="11" customWidth="1"/>
    <col min="5120" max="5120" width="3.5703125" customWidth="1"/>
    <col min="5121" max="5121" width="39.140625" customWidth="1"/>
    <col min="5122" max="5122" width="0" hidden="1" customWidth="1"/>
    <col min="5123" max="5123" width="8.7109375" customWidth="1"/>
    <col min="5124" max="5125" width="0" hidden="1" customWidth="1"/>
    <col min="5126" max="5128" width="9.7109375" customWidth="1"/>
    <col min="5129" max="5129" width="9.42578125" customWidth="1"/>
    <col min="5130" max="5130" width="0" hidden="1" customWidth="1"/>
    <col min="5131" max="5132" width="8.7109375" customWidth="1"/>
    <col min="5133" max="5133" width="0.140625" customWidth="1"/>
    <col min="5134" max="5134" width="11" customWidth="1"/>
    <col min="5376" max="5376" width="3.5703125" customWidth="1"/>
    <col min="5377" max="5377" width="39.140625" customWidth="1"/>
    <col min="5378" max="5378" width="0" hidden="1" customWidth="1"/>
    <col min="5379" max="5379" width="8.7109375" customWidth="1"/>
    <col min="5380" max="5381" width="0" hidden="1" customWidth="1"/>
    <col min="5382" max="5384" width="9.7109375" customWidth="1"/>
    <col min="5385" max="5385" width="9.42578125" customWidth="1"/>
    <col min="5386" max="5386" width="0" hidden="1" customWidth="1"/>
    <col min="5387" max="5388" width="8.7109375" customWidth="1"/>
    <col min="5389" max="5389" width="0.140625" customWidth="1"/>
    <col min="5390" max="5390" width="11" customWidth="1"/>
    <col min="5632" max="5632" width="3.5703125" customWidth="1"/>
    <col min="5633" max="5633" width="39.140625" customWidth="1"/>
    <col min="5634" max="5634" width="0" hidden="1" customWidth="1"/>
    <col min="5635" max="5635" width="8.7109375" customWidth="1"/>
    <col min="5636" max="5637" width="0" hidden="1" customWidth="1"/>
    <col min="5638" max="5640" width="9.7109375" customWidth="1"/>
    <col min="5641" max="5641" width="9.42578125" customWidth="1"/>
    <col min="5642" max="5642" width="0" hidden="1" customWidth="1"/>
    <col min="5643" max="5644" width="8.7109375" customWidth="1"/>
    <col min="5645" max="5645" width="0.140625" customWidth="1"/>
    <col min="5646" max="5646" width="11" customWidth="1"/>
    <col min="5888" max="5888" width="3.5703125" customWidth="1"/>
    <col min="5889" max="5889" width="39.140625" customWidth="1"/>
    <col min="5890" max="5890" width="0" hidden="1" customWidth="1"/>
    <col min="5891" max="5891" width="8.7109375" customWidth="1"/>
    <col min="5892" max="5893" width="0" hidden="1" customWidth="1"/>
    <col min="5894" max="5896" width="9.7109375" customWidth="1"/>
    <col min="5897" max="5897" width="9.42578125" customWidth="1"/>
    <col min="5898" max="5898" width="0" hidden="1" customWidth="1"/>
    <col min="5899" max="5900" width="8.7109375" customWidth="1"/>
    <col min="5901" max="5901" width="0.140625" customWidth="1"/>
    <col min="5902" max="5902" width="11" customWidth="1"/>
    <col min="6144" max="6144" width="3.5703125" customWidth="1"/>
    <col min="6145" max="6145" width="39.140625" customWidth="1"/>
    <col min="6146" max="6146" width="0" hidden="1" customWidth="1"/>
    <col min="6147" max="6147" width="8.7109375" customWidth="1"/>
    <col min="6148" max="6149" width="0" hidden="1" customWidth="1"/>
    <col min="6150" max="6152" width="9.7109375" customWidth="1"/>
    <col min="6153" max="6153" width="9.42578125" customWidth="1"/>
    <col min="6154" max="6154" width="0" hidden="1" customWidth="1"/>
    <col min="6155" max="6156" width="8.7109375" customWidth="1"/>
    <col min="6157" max="6157" width="0.140625" customWidth="1"/>
    <col min="6158" max="6158" width="11" customWidth="1"/>
    <col min="6400" max="6400" width="3.5703125" customWidth="1"/>
    <col min="6401" max="6401" width="39.140625" customWidth="1"/>
    <col min="6402" max="6402" width="0" hidden="1" customWidth="1"/>
    <col min="6403" max="6403" width="8.7109375" customWidth="1"/>
    <col min="6404" max="6405" width="0" hidden="1" customWidth="1"/>
    <col min="6406" max="6408" width="9.7109375" customWidth="1"/>
    <col min="6409" max="6409" width="9.42578125" customWidth="1"/>
    <col min="6410" max="6410" width="0" hidden="1" customWidth="1"/>
    <col min="6411" max="6412" width="8.7109375" customWidth="1"/>
    <col min="6413" max="6413" width="0.140625" customWidth="1"/>
    <col min="6414" max="6414" width="11" customWidth="1"/>
    <col min="6656" max="6656" width="3.5703125" customWidth="1"/>
    <col min="6657" max="6657" width="39.140625" customWidth="1"/>
    <col min="6658" max="6658" width="0" hidden="1" customWidth="1"/>
    <col min="6659" max="6659" width="8.7109375" customWidth="1"/>
    <col min="6660" max="6661" width="0" hidden="1" customWidth="1"/>
    <col min="6662" max="6664" width="9.7109375" customWidth="1"/>
    <col min="6665" max="6665" width="9.42578125" customWidth="1"/>
    <col min="6666" max="6666" width="0" hidden="1" customWidth="1"/>
    <col min="6667" max="6668" width="8.7109375" customWidth="1"/>
    <col min="6669" max="6669" width="0.140625" customWidth="1"/>
    <col min="6670" max="6670" width="11" customWidth="1"/>
    <col min="6912" max="6912" width="3.5703125" customWidth="1"/>
    <col min="6913" max="6913" width="39.140625" customWidth="1"/>
    <col min="6914" max="6914" width="0" hidden="1" customWidth="1"/>
    <col min="6915" max="6915" width="8.7109375" customWidth="1"/>
    <col min="6916" max="6917" width="0" hidden="1" customWidth="1"/>
    <col min="6918" max="6920" width="9.7109375" customWidth="1"/>
    <col min="6921" max="6921" width="9.42578125" customWidth="1"/>
    <col min="6922" max="6922" width="0" hidden="1" customWidth="1"/>
    <col min="6923" max="6924" width="8.7109375" customWidth="1"/>
    <col min="6925" max="6925" width="0.140625" customWidth="1"/>
    <col min="6926" max="6926" width="11" customWidth="1"/>
    <col min="7168" max="7168" width="3.5703125" customWidth="1"/>
    <col min="7169" max="7169" width="39.140625" customWidth="1"/>
    <col min="7170" max="7170" width="0" hidden="1" customWidth="1"/>
    <col min="7171" max="7171" width="8.7109375" customWidth="1"/>
    <col min="7172" max="7173" width="0" hidden="1" customWidth="1"/>
    <col min="7174" max="7176" width="9.7109375" customWidth="1"/>
    <col min="7177" max="7177" width="9.42578125" customWidth="1"/>
    <col min="7178" max="7178" width="0" hidden="1" customWidth="1"/>
    <col min="7179" max="7180" width="8.7109375" customWidth="1"/>
    <col min="7181" max="7181" width="0.140625" customWidth="1"/>
    <col min="7182" max="7182" width="11" customWidth="1"/>
    <col min="7424" max="7424" width="3.5703125" customWidth="1"/>
    <col min="7425" max="7425" width="39.140625" customWidth="1"/>
    <col min="7426" max="7426" width="0" hidden="1" customWidth="1"/>
    <col min="7427" max="7427" width="8.7109375" customWidth="1"/>
    <col min="7428" max="7429" width="0" hidden="1" customWidth="1"/>
    <col min="7430" max="7432" width="9.7109375" customWidth="1"/>
    <col min="7433" max="7433" width="9.42578125" customWidth="1"/>
    <col min="7434" max="7434" width="0" hidden="1" customWidth="1"/>
    <col min="7435" max="7436" width="8.7109375" customWidth="1"/>
    <col min="7437" max="7437" width="0.140625" customWidth="1"/>
    <col min="7438" max="7438" width="11" customWidth="1"/>
    <col min="7680" max="7680" width="3.5703125" customWidth="1"/>
    <col min="7681" max="7681" width="39.140625" customWidth="1"/>
    <col min="7682" max="7682" width="0" hidden="1" customWidth="1"/>
    <col min="7683" max="7683" width="8.7109375" customWidth="1"/>
    <col min="7684" max="7685" width="0" hidden="1" customWidth="1"/>
    <col min="7686" max="7688" width="9.7109375" customWidth="1"/>
    <col min="7689" max="7689" width="9.42578125" customWidth="1"/>
    <col min="7690" max="7690" width="0" hidden="1" customWidth="1"/>
    <col min="7691" max="7692" width="8.7109375" customWidth="1"/>
    <col min="7693" max="7693" width="0.140625" customWidth="1"/>
    <col min="7694" max="7694" width="11" customWidth="1"/>
    <col min="7936" max="7936" width="3.5703125" customWidth="1"/>
    <col min="7937" max="7937" width="39.140625" customWidth="1"/>
    <col min="7938" max="7938" width="0" hidden="1" customWidth="1"/>
    <col min="7939" max="7939" width="8.7109375" customWidth="1"/>
    <col min="7940" max="7941" width="0" hidden="1" customWidth="1"/>
    <col min="7942" max="7944" width="9.7109375" customWidth="1"/>
    <col min="7945" max="7945" width="9.42578125" customWidth="1"/>
    <col min="7946" max="7946" width="0" hidden="1" customWidth="1"/>
    <col min="7947" max="7948" width="8.7109375" customWidth="1"/>
    <col min="7949" max="7949" width="0.140625" customWidth="1"/>
    <col min="7950" max="7950" width="11" customWidth="1"/>
    <col min="8192" max="8192" width="3.5703125" customWidth="1"/>
    <col min="8193" max="8193" width="39.140625" customWidth="1"/>
    <col min="8194" max="8194" width="0" hidden="1" customWidth="1"/>
    <col min="8195" max="8195" width="8.7109375" customWidth="1"/>
    <col min="8196" max="8197" width="0" hidden="1" customWidth="1"/>
    <col min="8198" max="8200" width="9.7109375" customWidth="1"/>
    <col min="8201" max="8201" width="9.42578125" customWidth="1"/>
    <col min="8202" max="8202" width="0" hidden="1" customWidth="1"/>
    <col min="8203" max="8204" width="8.7109375" customWidth="1"/>
    <col min="8205" max="8205" width="0.140625" customWidth="1"/>
    <col min="8206" max="8206" width="11" customWidth="1"/>
    <col min="8448" max="8448" width="3.5703125" customWidth="1"/>
    <col min="8449" max="8449" width="39.140625" customWidth="1"/>
    <col min="8450" max="8450" width="0" hidden="1" customWidth="1"/>
    <col min="8451" max="8451" width="8.7109375" customWidth="1"/>
    <col min="8452" max="8453" width="0" hidden="1" customWidth="1"/>
    <col min="8454" max="8456" width="9.7109375" customWidth="1"/>
    <col min="8457" max="8457" width="9.42578125" customWidth="1"/>
    <col min="8458" max="8458" width="0" hidden="1" customWidth="1"/>
    <col min="8459" max="8460" width="8.7109375" customWidth="1"/>
    <col min="8461" max="8461" width="0.140625" customWidth="1"/>
    <col min="8462" max="8462" width="11" customWidth="1"/>
    <col min="8704" max="8704" width="3.5703125" customWidth="1"/>
    <col min="8705" max="8705" width="39.140625" customWidth="1"/>
    <col min="8706" max="8706" width="0" hidden="1" customWidth="1"/>
    <col min="8707" max="8707" width="8.7109375" customWidth="1"/>
    <col min="8708" max="8709" width="0" hidden="1" customWidth="1"/>
    <col min="8710" max="8712" width="9.7109375" customWidth="1"/>
    <col min="8713" max="8713" width="9.42578125" customWidth="1"/>
    <col min="8714" max="8714" width="0" hidden="1" customWidth="1"/>
    <col min="8715" max="8716" width="8.7109375" customWidth="1"/>
    <col min="8717" max="8717" width="0.140625" customWidth="1"/>
    <col min="8718" max="8718" width="11" customWidth="1"/>
    <col min="8960" max="8960" width="3.5703125" customWidth="1"/>
    <col min="8961" max="8961" width="39.140625" customWidth="1"/>
    <col min="8962" max="8962" width="0" hidden="1" customWidth="1"/>
    <col min="8963" max="8963" width="8.7109375" customWidth="1"/>
    <col min="8964" max="8965" width="0" hidden="1" customWidth="1"/>
    <col min="8966" max="8968" width="9.7109375" customWidth="1"/>
    <col min="8969" max="8969" width="9.42578125" customWidth="1"/>
    <col min="8970" max="8970" width="0" hidden="1" customWidth="1"/>
    <col min="8971" max="8972" width="8.7109375" customWidth="1"/>
    <col min="8973" max="8973" width="0.140625" customWidth="1"/>
    <col min="8974" max="8974" width="11" customWidth="1"/>
    <col min="9216" max="9216" width="3.5703125" customWidth="1"/>
    <col min="9217" max="9217" width="39.140625" customWidth="1"/>
    <col min="9218" max="9218" width="0" hidden="1" customWidth="1"/>
    <col min="9219" max="9219" width="8.7109375" customWidth="1"/>
    <col min="9220" max="9221" width="0" hidden="1" customWidth="1"/>
    <col min="9222" max="9224" width="9.7109375" customWidth="1"/>
    <col min="9225" max="9225" width="9.42578125" customWidth="1"/>
    <col min="9226" max="9226" width="0" hidden="1" customWidth="1"/>
    <col min="9227" max="9228" width="8.7109375" customWidth="1"/>
    <col min="9229" max="9229" width="0.140625" customWidth="1"/>
    <col min="9230" max="9230" width="11" customWidth="1"/>
    <col min="9472" max="9472" width="3.5703125" customWidth="1"/>
    <col min="9473" max="9473" width="39.140625" customWidth="1"/>
    <col min="9474" max="9474" width="0" hidden="1" customWidth="1"/>
    <col min="9475" max="9475" width="8.7109375" customWidth="1"/>
    <col min="9476" max="9477" width="0" hidden="1" customWidth="1"/>
    <col min="9478" max="9480" width="9.7109375" customWidth="1"/>
    <col min="9481" max="9481" width="9.42578125" customWidth="1"/>
    <col min="9482" max="9482" width="0" hidden="1" customWidth="1"/>
    <col min="9483" max="9484" width="8.7109375" customWidth="1"/>
    <col min="9485" max="9485" width="0.140625" customWidth="1"/>
    <col min="9486" max="9486" width="11" customWidth="1"/>
    <col min="9728" max="9728" width="3.5703125" customWidth="1"/>
    <col min="9729" max="9729" width="39.140625" customWidth="1"/>
    <col min="9730" max="9730" width="0" hidden="1" customWidth="1"/>
    <col min="9731" max="9731" width="8.7109375" customWidth="1"/>
    <col min="9732" max="9733" width="0" hidden="1" customWidth="1"/>
    <col min="9734" max="9736" width="9.7109375" customWidth="1"/>
    <col min="9737" max="9737" width="9.42578125" customWidth="1"/>
    <col min="9738" max="9738" width="0" hidden="1" customWidth="1"/>
    <col min="9739" max="9740" width="8.7109375" customWidth="1"/>
    <col min="9741" max="9741" width="0.140625" customWidth="1"/>
    <col min="9742" max="9742" width="11" customWidth="1"/>
    <col min="9984" max="9984" width="3.5703125" customWidth="1"/>
    <col min="9985" max="9985" width="39.140625" customWidth="1"/>
    <col min="9986" max="9986" width="0" hidden="1" customWidth="1"/>
    <col min="9987" max="9987" width="8.7109375" customWidth="1"/>
    <col min="9988" max="9989" width="0" hidden="1" customWidth="1"/>
    <col min="9990" max="9992" width="9.7109375" customWidth="1"/>
    <col min="9993" max="9993" width="9.42578125" customWidth="1"/>
    <col min="9994" max="9994" width="0" hidden="1" customWidth="1"/>
    <col min="9995" max="9996" width="8.7109375" customWidth="1"/>
    <col min="9997" max="9997" width="0.140625" customWidth="1"/>
    <col min="9998" max="9998" width="11" customWidth="1"/>
    <col min="10240" max="10240" width="3.5703125" customWidth="1"/>
    <col min="10241" max="10241" width="39.140625" customWidth="1"/>
    <col min="10242" max="10242" width="0" hidden="1" customWidth="1"/>
    <col min="10243" max="10243" width="8.7109375" customWidth="1"/>
    <col min="10244" max="10245" width="0" hidden="1" customWidth="1"/>
    <col min="10246" max="10248" width="9.7109375" customWidth="1"/>
    <col min="10249" max="10249" width="9.42578125" customWidth="1"/>
    <col min="10250" max="10250" width="0" hidden="1" customWidth="1"/>
    <col min="10251" max="10252" width="8.7109375" customWidth="1"/>
    <col min="10253" max="10253" width="0.140625" customWidth="1"/>
    <col min="10254" max="10254" width="11" customWidth="1"/>
    <col min="10496" max="10496" width="3.5703125" customWidth="1"/>
    <col min="10497" max="10497" width="39.140625" customWidth="1"/>
    <col min="10498" max="10498" width="0" hidden="1" customWidth="1"/>
    <col min="10499" max="10499" width="8.7109375" customWidth="1"/>
    <col min="10500" max="10501" width="0" hidden="1" customWidth="1"/>
    <col min="10502" max="10504" width="9.7109375" customWidth="1"/>
    <col min="10505" max="10505" width="9.42578125" customWidth="1"/>
    <col min="10506" max="10506" width="0" hidden="1" customWidth="1"/>
    <col min="10507" max="10508" width="8.7109375" customWidth="1"/>
    <col min="10509" max="10509" width="0.140625" customWidth="1"/>
    <col min="10510" max="10510" width="11" customWidth="1"/>
    <col min="10752" max="10752" width="3.5703125" customWidth="1"/>
    <col min="10753" max="10753" width="39.140625" customWidth="1"/>
    <col min="10754" max="10754" width="0" hidden="1" customWidth="1"/>
    <col min="10755" max="10755" width="8.7109375" customWidth="1"/>
    <col min="10756" max="10757" width="0" hidden="1" customWidth="1"/>
    <col min="10758" max="10760" width="9.7109375" customWidth="1"/>
    <col min="10761" max="10761" width="9.42578125" customWidth="1"/>
    <col min="10762" max="10762" width="0" hidden="1" customWidth="1"/>
    <col min="10763" max="10764" width="8.7109375" customWidth="1"/>
    <col min="10765" max="10765" width="0.140625" customWidth="1"/>
    <col min="10766" max="10766" width="11" customWidth="1"/>
    <col min="11008" max="11008" width="3.5703125" customWidth="1"/>
    <col min="11009" max="11009" width="39.140625" customWidth="1"/>
    <col min="11010" max="11010" width="0" hidden="1" customWidth="1"/>
    <col min="11011" max="11011" width="8.7109375" customWidth="1"/>
    <col min="11012" max="11013" width="0" hidden="1" customWidth="1"/>
    <col min="11014" max="11016" width="9.7109375" customWidth="1"/>
    <col min="11017" max="11017" width="9.42578125" customWidth="1"/>
    <col min="11018" max="11018" width="0" hidden="1" customWidth="1"/>
    <col min="11019" max="11020" width="8.7109375" customWidth="1"/>
    <col min="11021" max="11021" width="0.140625" customWidth="1"/>
    <col min="11022" max="11022" width="11" customWidth="1"/>
    <col min="11264" max="11264" width="3.5703125" customWidth="1"/>
    <col min="11265" max="11265" width="39.140625" customWidth="1"/>
    <col min="11266" max="11266" width="0" hidden="1" customWidth="1"/>
    <col min="11267" max="11267" width="8.7109375" customWidth="1"/>
    <col min="11268" max="11269" width="0" hidden="1" customWidth="1"/>
    <col min="11270" max="11272" width="9.7109375" customWidth="1"/>
    <col min="11273" max="11273" width="9.42578125" customWidth="1"/>
    <col min="11274" max="11274" width="0" hidden="1" customWidth="1"/>
    <col min="11275" max="11276" width="8.7109375" customWidth="1"/>
    <col min="11277" max="11277" width="0.140625" customWidth="1"/>
    <col min="11278" max="11278" width="11" customWidth="1"/>
    <col min="11520" max="11520" width="3.5703125" customWidth="1"/>
    <col min="11521" max="11521" width="39.140625" customWidth="1"/>
    <col min="11522" max="11522" width="0" hidden="1" customWidth="1"/>
    <col min="11523" max="11523" width="8.7109375" customWidth="1"/>
    <col min="11524" max="11525" width="0" hidden="1" customWidth="1"/>
    <col min="11526" max="11528" width="9.7109375" customWidth="1"/>
    <col min="11529" max="11529" width="9.42578125" customWidth="1"/>
    <col min="11530" max="11530" width="0" hidden="1" customWidth="1"/>
    <col min="11531" max="11532" width="8.7109375" customWidth="1"/>
    <col min="11533" max="11533" width="0.140625" customWidth="1"/>
    <col min="11534" max="11534" width="11" customWidth="1"/>
    <col min="11776" max="11776" width="3.5703125" customWidth="1"/>
    <col min="11777" max="11777" width="39.140625" customWidth="1"/>
    <col min="11778" max="11778" width="0" hidden="1" customWidth="1"/>
    <col min="11779" max="11779" width="8.7109375" customWidth="1"/>
    <col min="11780" max="11781" width="0" hidden="1" customWidth="1"/>
    <col min="11782" max="11784" width="9.7109375" customWidth="1"/>
    <col min="11785" max="11785" width="9.42578125" customWidth="1"/>
    <col min="11786" max="11786" width="0" hidden="1" customWidth="1"/>
    <col min="11787" max="11788" width="8.7109375" customWidth="1"/>
    <col min="11789" max="11789" width="0.140625" customWidth="1"/>
    <col min="11790" max="11790" width="11" customWidth="1"/>
    <col min="12032" max="12032" width="3.5703125" customWidth="1"/>
    <col min="12033" max="12033" width="39.140625" customWidth="1"/>
    <col min="12034" max="12034" width="0" hidden="1" customWidth="1"/>
    <col min="12035" max="12035" width="8.7109375" customWidth="1"/>
    <col min="12036" max="12037" width="0" hidden="1" customWidth="1"/>
    <col min="12038" max="12040" width="9.7109375" customWidth="1"/>
    <col min="12041" max="12041" width="9.42578125" customWidth="1"/>
    <col min="12042" max="12042" width="0" hidden="1" customWidth="1"/>
    <col min="12043" max="12044" width="8.7109375" customWidth="1"/>
    <col min="12045" max="12045" width="0.140625" customWidth="1"/>
    <col min="12046" max="12046" width="11" customWidth="1"/>
    <col min="12288" max="12288" width="3.5703125" customWidth="1"/>
    <col min="12289" max="12289" width="39.140625" customWidth="1"/>
    <col min="12290" max="12290" width="0" hidden="1" customWidth="1"/>
    <col min="12291" max="12291" width="8.7109375" customWidth="1"/>
    <col min="12292" max="12293" width="0" hidden="1" customWidth="1"/>
    <col min="12294" max="12296" width="9.7109375" customWidth="1"/>
    <col min="12297" max="12297" width="9.42578125" customWidth="1"/>
    <col min="12298" max="12298" width="0" hidden="1" customWidth="1"/>
    <col min="12299" max="12300" width="8.7109375" customWidth="1"/>
    <col min="12301" max="12301" width="0.140625" customWidth="1"/>
    <col min="12302" max="12302" width="11" customWidth="1"/>
    <col min="12544" max="12544" width="3.5703125" customWidth="1"/>
    <col min="12545" max="12545" width="39.140625" customWidth="1"/>
    <col min="12546" max="12546" width="0" hidden="1" customWidth="1"/>
    <col min="12547" max="12547" width="8.7109375" customWidth="1"/>
    <col min="12548" max="12549" width="0" hidden="1" customWidth="1"/>
    <col min="12550" max="12552" width="9.7109375" customWidth="1"/>
    <col min="12553" max="12553" width="9.42578125" customWidth="1"/>
    <col min="12554" max="12554" width="0" hidden="1" customWidth="1"/>
    <col min="12555" max="12556" width="8.7109375" customWidth="1"/>
    <col min="12557" max="12557" width="0.140625" customWidth="1"/>
    <col min="12558" max="12558" width="11" customWidth="1"/>
    <col min="12800" max="12800" width="3.5703125" customWidth="1"/>
    <col min="12801" max="12801" width="39.140625" customWidth="1"/>
    <col min="12802" max="12802" width="0" hidden="1" customWidth="1"/>
    <col min="12803" max="12803" width="8.7109375" customWidth="1"/>
    <col min="12804" max="12805" width="0" hidden="1" customWidth="1"/>
    <col min="12806" max="12808" width="9.7109375" customWidth="1"/>
    <col min="12809" max="12809" width="9.42578125" customWidth="1"/>
    <col min="12810" max="12810" width="0" hidden="1" customWidth="1"/>
    <col min="12811" max="12812" width="8.7109375" customWidth="1"/>
    <col min="12813" max="12813" width="0.140625" customWidth="1"/>
    <col min="12814" max="12814" width="11" customWidth="1"/>
    <col min="13056" max="13056" width="3.5703125" customWidth="1"/>
    <col min="13057" max="13057" width="39.140625" customWidth="1"/>
    <col min="13058" max="13058" width="0" hidden="1" customWidth="1"/>
    <col min="13059" max="13059" width="8.7109375" customWidth="1"/>
    <col min="13060" max="13061" width="0" hidden="1" customWidth="1"/>
    <col min="13062" max="13064" width="9.7109375" customWidth="1"/>
    <col min="13065" max="13065" width="9.42578125" customWidth="1"/>
    <col min="13066" max="13066" width="0" hidden="1" customWidth="1"/>
    <col min="13067" max="13068" width="8.7109375" customWidth="1"/>
    <col min="13069" max="13069" width="0.140625" customWidth="1"/>
    <col min="13070" max="13070" width="11" customWidth="1"/>
    <col min="13312" max="13312" width="3.5703125" customWidth="1"/>
    <col min="13313" max="13313" width="39.140625" customWidth="1"/>
    <col min="13314" max="13314" width="0" hidden="1" customWidth="1"/>
    <col min="13315" max="13315" width="8.7109375" customWidth="1"/>
    <col min="13316" max="13317" width="0" hidden="1" customWidth="1"/>
    <col min="13318" max="13320" width="9.7109375" customWidth="1"/>
    <col min="13321" max="13321" width="9.42578125" customWidth="1"/>
    <col min="13322" max="13322" width="0" hidden="1" customWidth="1"/>
    <col min="13323" max="13324" width="8.7109375" customWidth="1"/>
    <col min="13325" max="13325" width="0.140625" customWidth="1"/>
    <col min="13326" max="13326" width="11" customWidth="1"/>
    <col min="13568" max="13568" width="3.5703125" customWidth="1"/>
    <col min="13569" max="13569" width="39.140625" customWidth="1"/>
    <col min="13570" max="13570" width="0" hidden="1" customWidth="1"/>
    <col min="13571" max="13571" width="8.7109375" customWidth="1"/>
    <col min="13572" max="13573" width="0" hidden="1" customWidth="1"/>
    <col min="13574" max="13576" width="9.7109375" customWidth="1"/>
    <col min="13577" max="13577" width="9.42578125" customWidth="1"/>
    <col min="13578" max="13578" width="0" hidden="1" customWidth="1"/>
    <col min="13579" max="13580" width="8.7109375" customWidth="1"/>
    <col min="13581" max="13581" width="0.140625" customWidth="1"/>
    <col min="13582" max="13582" width="11" customWidth="1"/>
    <col min="13824" max="13824" width="3.5703125" customWidth="1"/>
    <col min="13825" max="13825" width="39.140625" customWidth="1"/>
    <col min="13826" max="13826" width="0" hidden="1" customWidth="1"/>
    <col min="13827" max="13827" width="8.7109375" customWidth="1"/>
    <col min="13828" max="13829" width="0" hidden="1" customWidth="1"/>
    <col min="13830" max="13832" width="9.7109375" customWidth="1"/>
    <col min="13833" max="13833" width="9.42578125" customWidth="1"/>
    <col min="13834" max="13834" width="0" hidden="1" customWidth="1"/>
    <col min="13835" max="13836" width="8.7109375" customWidth="1"/>
    <col min="13837" max="13837" width="0.140625" customWidth="1"/>
    <col min="13838" max="13838" width="11" customWidth="1"/>
    <col min="14080" max="14080" width="3.5703125" customWidth="1"/>
    <col min="14081" max="14081" width="39.140625" customWidth="1"/>
    <col min="14082" max="14082" width="0" hidden="1" customWidth="1"/>
    <col min="14083" max="14083" width="8.7109375" customWidth="1"/>
    <col min="14084" max="14085" width="0" hidden="1" customWidth="1"/>
    <col min="14086" max="14088" width="9.7109375" customWidth="1"/>
    <col min="14089" max="14089" width="9.42578125" customWidth="1"/>
    <col min="14090" max="14090" width="0" hidden="1" customWidth="1"/>
    <col min="14091" max="14092" width="8.7109375" customWidth="1"/>
    <col min="14093" max="14093" width="0.140625" customWidth="1"/>
    <col min="14094" max="14094" width="11" customWidth="1"/>
    <col min="14336" max="14336" width="3.5703125" customWidth="1"/>
    <col min="14337" max="14337" width="39.140625" customWidth="1"/>
    <col min="14338" max="14338" width="0" hidden="1" customWidth="1"/>
    <col min="14339" max="14339" width="8.7109375" customWidth="1"/>
    <col min="14340" max="14341" width="0" hidden="1" customWidth="1"/>
    <col min="14342" max="14344" width="9.7109375" customWidth="1"/>
    <col min="14345" max="14345" width="9.42578125" customWidth="1"/>
    <col min="14346" max="14346" width="0" hidden="1" customWidth="1"/>
    <col min="14347" max="14348" width="8.7109375" customWidth="1"/>
    <col min="14349" max="14349" width="0.140625" customWidth="1"/>
    <col min="14350" max="14350" width="11" customWidth="1"/>
    <col min="14592" max="14592" width="3.5703125" customWidth="1"/>
    <col min="14593" max="14593" width="39.140625" customWidth="1"/>
    <col min="14594" max="14594" width="0" hidden="1" customWidth="1"/>
    <col min="14595" max="14595" width="8.7109375" customWidth="1"/>
    <col min="14596" max="14597" width="0" hidden="1" customWidth="1"/>
    <col min="14598" max="14600" width="9.7109375" customWidth="1"/>
    <col min="14601" max="14601" width="9.42578125" customWidth="1"/>
    <col min="14602" max="14602" width="0" hidden="1" customWidth="1"/>
    <col min="14603" max="14604" width="8.7109375" customWidth="1"/>
    <col min="14605" max="14605" width="0.140625" customWidth="1"/>
    <col min="14606" max="14606" width="11" customWidth="1"/>
    <col min="14848" max="14848" width="3.5703125" customWidth="1"/>
    <col min="14849" max="14849" width="39.140625" customWidth="1"/>
    <col min="14850" max="14850" width="0" hidden="1" customWidth="1"/>
    <col min="14851" max="14851" width="8.7109375" customWidth="1"/>
    <col min="14852" max="14853" width="0" hidden="1" customWidth="1"/>
    <col min="14854" max="14856" width="9.7109375" customWidth="1"/>
    <col min="14857" max="14857" width="9.42578125" customWidth="1"/>
    <col min="14858" max="14858" width="0" hidden="1" customWidth="1"/>
    <col min="14859" max="14860" width="8.7109375" customWidth="1"/>
    <col min="14861" max="14861" width="0.140625" customWidth="1"/>
    <col min="14862" max="14862" width="11" customWidth="1"/>
    <col min="15104" max="15104" width="3.5703125" customWidth="1"/>
    <col min="15105" max="15105" width="39.140625" customWidth="1"/>
    <col min="15106" max="15106" width="0" hidden="1" customWidth="1"/>
    <col min="15107" max="15107" width="8.7109375" customWidth="1"/>
    <col min="15108" max="15109" width="0" hidden="1" customWidth="1"/>
    <col min="15110" max="15112" width="9.7109375" customWidth="1"/>
    <col min="15113" max="15113" width="9.42578125" customWidth="1"/>
    <col min="15114" max="15114" width="0" hidden="1" customWidth="1"/>
    <col min="15115" max="15116" width="8.7109375" customWidth="1"/>
    <col min="15117" max="15117" width="0.140625" customWidth="1"/>
    <col min="15118" max="15118" width="11" customWidth="1"/>
    <col min="15360" max="15360" width="3.5703125" customWidth="1"/>
    <col min="15361" max="15361" width="39.140625" customWidth="1"/>
    <col min="15362" max="15362" width="0" hidden="1" customWidth="1"/>
    <col min="15363" max="15363" width="8.7109375" customWidth="1"/>
    <col min="15364" max="15365" width="0" hidden="1" customWidth="1"/>
    <col min="15366" max="15368" width="9.7109375" customWidth="1"/>
    <col min="15369" max="15369" width="9.42578125" customWidth="1"/>
    <col min="15370" max="15370" width="0" hidden="1" customWidth="1"/>
    <col min="15371" max="15372" width="8.7109375" customWidth="1"/>
    <col min="15373" max="15373" width="0.140625" customWidth="1"/>
    <col min="15374" max="15374" width="11" customWidth="1"/>
    <col min="15616" max="15616" width="3.5703125" customWidth="1"/>
    <col min="15617" max="15617" width="39.140625" customWidth="1"/>
    <col min="15618" max="15618" width="0" hidden="1" customWidth="1"/>
    <col min="15619" max="15619" width="8.7109375" customWidth="1"/>
    <col min="15620" max="15621" width="0" hidden="1" customWidth="1"/>
    <col min="15622" max="15624" width="9.7109375" customWidth="1"/>
    <col min="15625" max="15625" width="9.42578125" customWidth="1"/>
    <col min="15626" max="15626" width="0" hidden="1" customWidth="1"/>
    <col min="15627" max="15628" width="8.7109375" customWidth="1"/>
    <col min="15629" max="15629" width="0.140625" customWidth="1"/>
    <col min="15630" max="15630" width="11" customWidth="1"/>
    <col min="15872" max="15872" width="3.5703125" customWidth="1"/>
    <col min="15873" max="15873" width="39.140625" customWidth="1"/>
    <col min="15874" max="15874" width="0" hidden="1" customWidth="1"/>
    <col min="15875" max="15875" width="8.7109375" customWidth="1"/>
    <col min="15876" max="15877" width="0" hidden="1" customWidth="1"/>
    <col min="15878" max="15880" width="9.7109375" customWidth="1"/>
    <col min="15881" max="15881" width="9.42578125" customWidth="1"/>
    <col min="15882" max="15882" width="0" hidden="1" customWidth="1"/>
    <col min="15883" max="15884" width="8.7109375" customWidth="1"/>
    <col min="15885" max="15885" width="0.140625" customWidth="1"/>
    <col min="15886" max="15886" width="11" customWidth="1"/>
    <col min="16128" max="16128" width="3.5703125" customWidth="1"/>
    <col min="16129" max="16129" width="39.140625" customWidth="1"/>
    <col min="16130" max="16130" width="0" hidden="1" customWidth="1"/>
    <col min="16131" max="16131" width="8.7109375" customWidth="1"/>
    <col min="16132" max="16133" width="0" hidden="1" customWidth="1"/>
    <col min="16134" max="16136" width="9.7109375" customWidth="1"/>
    <col min="16137" max="16137" width="9.42578125" customWidth="1"/>
    <col min="16138" max="16138" width="0" hidden="1" customWidth="1"/>
    <col min="16139" max="16140" width="8.7109375" customWidth="1"/>
    <col min="16141" max="16141" width="0.140625" customWidth="1"/>
    <col min="16142" max="16142" width="11" customWidth="1"/>
  </cols>
  <sheetData>
    <row r="1" spans="1:14" ht="26.25" customHeight="1">
      <c r="A1" s="326" t="s">
        <v>77</v>
      </c>
      <c r="B1" s="326"/>
      <c r="C1" s="326"/>
      <c r="D1" s="326"/>
      <c r="E1" s="326"/>
      <c r="F1" s="326"/>
      <c r="G1" s="326"/>
      <c r="H1" s="326"/>
      <c r="I1" s="326"/>
      <c r="J1" s="326"/>
      <c r="K1" s="326"/>
      <c r="L1" s="326"/>
    </row>
    <row r="2" spans="1:14" ht="26.25" customHeight="1" thickBot="1">
      <c r="A2" s="327" t="s">
        <v>366</v>
      </c>
      <c r="B2" s="327"/>
      <c r="C2" s="327"/>
      <c r="D2" s="327"/>
      <c r="E2" s="327"/>
      <c r="F2" s="327"/>
      <c r="G2" s="327"/>
      <c r="H2" s="327"/>
      <c r="I2" s="327"/>
      <c r="J2" s="327"/>
      <c r="K2" s="327"/>
      <c r="L2" s="327"/>
      <c r="M2" s="21"/>
    </row>
    <row r="3" spans="1:14" ht="15">
      <c r="A3" s="329" t="s">
        <v>78</v>
      </c>
      <c r="B3" s="329"/>
      <c r="C3" s="43" t="s">
        <v>362</v>
      </c>
      <c r="D3" s="284" t="s">
        <v>362</v>
      </c>
      <c r="E3" s="43" t="s">
        <v>363</v>
      </c>
      <c r="F3" s="43" t="s">
        <v>363</v>
      </c>
      <c r="G3" s="43" t="s">
        <v>363</v>
      </c>
      <c r="H3" s="43" t="s">
        <v>363</v>
      </c>
      <c r="I3" s="43" t="s">
        <v>363</v>
      </c>
      <c r="J3" s="43"/>
      <c r="K3" s="43" t="s">
        <v>363</v>
      </c>
      <c r="L3" s="43" t="s">
        <v>363</v>
      </c>
      <c r="M3" s="21"/>
    </row>
    <row r="4" spans="1:14" ht="13.5" thickBot="1">
      <c r="A4" s="330"/>
      <c r="B4" s="330"/>
      <c r="C4" s="45">
        <f>Info!C2-1</f>
        <v>2022</v>
      </c>
      <c r="D4" s="45">
        <f>Info!C2</f>
        <v>2023</v>
      </c>
      <c r="E4" s="44">
        <f>Info!C5</f>
        <v>2024</v>
      </c>
      <c r="F4" s="45" t="str">
        <f>"I. Q "&amp;Info!C5</f>
        <v>I. Q 2024</v>
      </c>
      <c r="G4" s="45" t="str">
        <f>"II. Q "&amp;Info!C5</f>
        <v>II. Q 2024</v>
      </c>
      <c r="H4" s="45" t="str">
        <f>"III. Q "&amp;Info!C5</f>
        <v>III. Q 2024</v>
      </c>
      <c r="I4" s="44" t="str">
        <f>"IV. Q "&amp;Info!C5</f>
        <v>IV. Q 2024</v>
      </c>
      <c r="J4" s="48"/>
      <c r="K4" s="44" t="str">
        <f>"I. Q "&amp;Info!C6</f>
        <v>I. Q 2025</v>
      </c>
      <c r="L4" s="45" t="str">
        <f>"II. Q "&amp;Info!C6</f>
        <v>II. Q 2025</v>
      </c>
    </row>
    <row r="5" spans="1:14" ht="16.5" customHeight="1" thickBot="1">
      <c r="A5" s="53" t="s">
        <v>79</v>
      </c>
      <c r="B5" s="54" t="s">
        <v>80</v>
      </c>
      <c r="C5" s="55">
        <f>C7</f>
        <v>723702</v>
      </c>
      <c r="D5" s="55">
        <f>D6</f>
        <v>2392125</v>
      </c>
      <c r="E5" s="55">
        <v>3207432</v>
      </c>
      <c r="F5" s="55">
        <v>737652</v>
      </c>
      <c r="G5" s="55">
        <v>715423</v>
      </c>
      <c r="H5" s="55">
        <v>1059714</v>
      </c>
      <c r="I5" s="55">
        <v>694643</v>
      </c>
      <c r="J5" s="47"/>
      <c r="K5" s="55">
        <v>723347</v>
      </c>
      <c r="L5" s="55">
        <v>667593</v>
      </c>
    </row>
    <row r="6" spans="1:14" ht="16.5" customHeight="1" thickBot="1">
      <c r="A6" s="50" t="s">
        <v>81</v>
      </c>
      <c r="B6" s="51" t="s">
        <v>82</v>
      </c>
      <c r="C6" s="52">
        <f t="shared" ref="C6" si="0">SUM(C7:C8)</f>
        <v>1684828</v>
      </c>
      <c r="D6" s="52">
        <f t="shared" ref="D6" si="1">SUM(D7:D8)</f>
        <v>2392125</v>
      </c>
      <c r="E6" s="52">
        <v>3207432</v>
      </c>
      <c r="F6" s="52">
        <v>737652</v>
      </c>
      <c r="G6" s="52">
        <v>715423</v>
      </c>
      <c r="H6" s="52">
        <v>1059714</v>
      </c>
      <c r="I6" s="52">
        <v>694643</v>
      </c>
      <c r="J6" s="36"/>
      <c r="K6" s="52">
        <v>723347</v>
      </c>
      <c r="L6" s="52">
        <v>667593</v>
      </c>
    </row>
    <row r="7" spans="1:14" ht="16.5" customHeight="1" thickBot="1">
      <c r="A7" s="8" t="s">
        <v>83</v>
      </c>
      <c r="B7" s="9" t="s">
        <v>84</v>
      </c>
      <c r="C7" s="10">
        <v>723702</v>
      </c>
      <c r="D7" s="10">
        <f>1621+893662</f>
        <v>895283</v>
      </c>
      <c r="E7" s="10">
        <v>1577832</v>
      </c>
      <c r="F7" s="10">
        <v>317000</v>
      </c>
      <c r="G7" s="10">
        <v>350000</v>
      </c>
      <c r="H7" s="10">
        <v>585432</v>
      </c>
      <c r="I7" s="10">
        <v>325400</v>
      </c>
      <c r="J7" s="25"/>
      <c r="K7" s="10">
        <v>342895</v>
      </c>
      <c r="L7" s="10">
        <v>324836</v>
      </c>
      <c r="N7" s="3"/>
    </row>
    <row r="8" spans="1:14" ht="16.5" customHeight="1" thickBot="1">
      <c r="A8" s="11" t="s">
        <v>85</v>
      </c>
      <c r="B8" s="12" t="s">
        <v>86</v>
      </c>
      <c r="C8" s="13">
        <v>961126</v>
      </c>
      <c r="D8" s="13">
        <f>833+1496009</f>
        <v>1496842</v>
      </c>
      <c r="E8" s="13">
        <v>1629600</v>
      </c>
      <c r="F8" s="13">
        <v>420652</v>
      </c>
      <c r="G8" s="13">
        <v>365423</v>
      </c>
      <c r="H8" s="13">
        <v>474282</v>
      </c>
      <c r="I8" s="13">
        <v>369243</v>
      </c>
      <c r="J8" s="25"/>
      <c r="K8" s="13">
        <v>380452</v>
      </c>
      <c r="L8" s="13">
        <v>342757</v>
      </c>
      <c r="N8" s="3"/>
    </row>
    <row r="9" spans="1:14" ht="16.5" customHeight="1" thickBot="1">
      <c r="A9" s="50" t="s">
        <v>81</v>
      </c>
      <c r="B9" s="51" t="s">
        <v>87</v>
      </c>
      <c r="C9" s="52">
        <f t="shared" ref="C9" si="2">SUM(C10:C12)+C16+C17+C18</f>
        <v>3605027</v>
      </c>
      <c r="D9" s="52">
        <f t="shared" ref="D9" si="3">SUM(D10:D12)+D16+D17+D18</f>
        <v>3357728</v>
      </c>
      <c r="E9" s="52">
        <v>3195405</v>
      </c>
      <c r="F9" s="52">
        <v>844667</v>
      </c>
      <c r="G9" s="52">
        <v>766093</v>
      </c>
      <c r="H9" s="52">
        <v>790812</v>
      </c>
      <c r="I9" s="52">
        <v>793833</v>
      </c>
      <c r="J9" s="36"/>
      <c r="K9" s="52">
        <v>831782</v>
      </c>
      <c r="L9" s="52">
        <v>802194</v>
      </c>
      <c r="N9" s="3"/>
    </row>
    <row r="10" spans="1:14" ht="16.5" customHeight="1" thickBot="1">
      <c r="A10" s="11" t="s">
        <v>21</v>
      </c>
      <c r="B10" s="12" t="s">
        <v>88</v>
      </c>
      <c r="C10" s="13">
        <v>283268</v>
      </c>
      <c r="D10" s="13">
        <f>1132+322758</f>
        <v>323890</v>
      </c>
      <c r="E10" s="13">
        <v>336456</v>
      </c>
      <c r="F10" s="13">
        <v>96735</v>
      </c>
      <c r="G10" s="13">
        <v>68774</v>
      </c>
      <c r="H10" s="13">
        <v>79202</v>
      </c>
      <c r="I10" s="13">
        <v>91745</v>
      </c>
      <c r="J10" s="25"/>
      <c r="K10" s="13">
        <v>97823</v>
      </c>
      <c r="L10" s="13">
        <v>73252</v>
      </c>
      <c r="M10" s="3"/>
    </row>
    <row r="11" spans="1:14" ht="16.5" customHeight="1" thickBot="1">
      <c r="A11" s="8" t="s">
        <v>89</v>
      </c>
      <c r="B11" s="9" t="s">
        <v>90</v>
      </c>
      <c r="C11" s="10">
        <v>1218447</v>
      </c>
      <c r="D11" s="10">
        <v>1451442</v>
      </c>
      <c r="E11" s="10">
        <v>1680359</v>
      </c>
      <c r="F11" s="10">
        <v>455355</v>
      </c>
      <c r="G11" s="10">
        <v>412496</v>
      </c>
      <c r="H11" s="10">
        <v>412255</v>
      </c>
      <c r="I11" s="10">
        <v>400253</v>
      </c>
      <c r="J11" s="25"/>
      <c r="K11" s="10">
        <v>428362</v>
      </c>
      <c r="L11" s="10">
        <v>422315</v>
      </c>
    </row>
    <row r="12" spans="1:14" ht="16.5" customHeight="1" thickBot="1">
      <c r="A12" s="11" t="s">
        <v>91</v>
      </c>
      <c r="B12" s="22" t="s">
        <v>92</v>
      </c>
      <c r="C12" s="23">
        <f t="shared" ref="C12" si="4">C13+C14+C15</f>
        <v>1727169</v>
      </c>
      <c r="D12" s="23">
        <f>D13+D14+D15</f>
        <v>1059763</v>
      </c>
      <c r="E12" s="23">
        <v>773311</v>
      </c>
      <c r="F12" s="23">
        <v>194009</v>
      </c>
      <c r="G12" s="23">
        <v>189446</v>
      </c>
      <c r="H12" s="23">
        <v>194067</v>
      </c>
      <c r="I12" s="23">
        <v>195789</v>
      </c>
      <c r="J12" s="37"/>
      <c r="K12" s="23">
        <v>198254</v>
      </c>
      <c r="L12" s="23">
        <v>202453</v>
      </c>
      <c r="M12" s="3"/>
    </row>
    <row r="13" spans="1:14" ht="16.5" customHeight="1" thickBot="1">
      <c r="A13" s="11" t="s">
        <v>93</v>
      </c>
      <c r="B13" s="12" t="s">
        <v>94</v>
      </c>
      <c r="C13" s="13">
        <v>1194042</v>
      </c>
      <c r="D13" s="13">
        <v>689265</v>
      </c>
      <c r="E13" s="13">
        <v>489245</v>
      </c>
      <c r="F13" s="13">
        <v>122743.12195799999</v>
      </c>
      <c r="G13" s="13">
        <v>119855.28525199999</v>
      </c>
      <c r="H13" s="13">
        <v>122778.816354</v>
      </c>
      <c r="I13" s="13">
        <v>123868.26031799999</v>
      </c>
      <c r="J13" s="10"/>
      <c r="K13" s="13">
        <v>125427.77214799999</v>
      </c>
      <c r="L13" s="13">
        <v>128084.31988599998</v>
      </c>
    </row>
    <row r="14" spans="1:14" ht="16.5" customHeight="1" thickBot="1">
      <c r="A14" s="8" t="s">
        <v>8</v>
      </c>
      <c r="B14" s="9" t="s">
        <v>95</v>
      </c>
      <c r="C14" s="10">
        <v>411236</v>
      </c>
      <c r="D14" s="10">
        <v>234607</v>
      </c>
      <c r="E14" s="13">
        <v>169608</v>
      </c>
      <c r="F14" s="10">
        <v>42551.411942999999</v>
      </c>
      <c r="G14" s="10">
        <v>41550.622841999997</v>
      </c>
      <c r="H14" s="10">
        <v>42564.132909</v>
      </c>
      <c r="I14" s="10">
        <v>42941.814003</v>
      </c>
      <c r="J14" s="25"/>
      <c r="K14" s="10">
        <v>43482.455058</v>
      </c>
      <c r="L14" s="10">
        <v>44403.409131</v>
      </c>
      <c r="M14" s="3"/>
    </row>
    <row r="15" spans="1:14" ht="16.5" customHeight="1" thickBot="1">
      <c r="A15" s="11" t="s">
        <v>17</v>
      </c>
      <c r="B15" s="12" t="s">
        <v>96</v>
      </c>
      <c r="C15" s="13">
        <v>121891</v>
      </c>
      <c r="D15" s="13">
        <v>135891</v>
      </c>
      <c r="E15" s="13">
        <v>114458</v>
      </c>
      <c r="F15" s="13">
        <v>28715.272090000002</v>
      </c>
      <c r="G15" s="13">
        <v>28039.902460000001</v>
      </c>
      <c r="H15" s="13">
        <v>28723.856670000001</v>
      </c>
      <c r="I15" s="13">
        <v>28978.729890000002</v>
      </c>
      <c r="J15" s="25"/>
      <c r="K15" s="13">
        <v>29343.574540000001</v>
      </c>
      <c r="L15" s="13">
        <v>29965.06853</v>
      </c>
    </row>
    <row r="16" spans="1:14" ht="16.5" customHeight="1" thickBot="1">
      <c r="A16" s="11" t="s">
        <v>97</v>
      </c>
      <c r="B16" s="12" t="s">
        <v>98</v>
      </c>
      <c r="C16" s="13">
        <v>16187</v>
      </c>
      <c r="D16" s="13">
        <v>14072</v>
      </c>
      <c r="E16" s="13">
        <v>15450</v>
      </c>
      <c r="F16" s="13">
        <v>5306</v>
      </c>
      <c r="G16" s="13">
        <v>3454</v>
      </c>
      <c r="H16" s="13">
        <v>2950</v>
      </c>
      <c r="I16" s="13">
        <v>3740</v>
      </c>
      <c r="J16" s="25"/>
      <c r="K16" s="13">
        <v>3620</v>
      </c>
      <c r="L16" s="13">
        <v>1530</v>
      </c>
    </row>
    <row r="17" spans="1:12" ht="16.5" customHeight="1" thickBot="1">
      <c r="A17" s="11" t="s">
        <v>99</v>
      </c>
      <c r="B17" s="12" t="s">
        <v>100</v>
      </c>
      <c r="C17" s="13">
        <v>343434</v>
      </c>
      <c r="D17" s="13">
        <f>351304+14760</f>
        <v>366064</v>
      </c>
      <c r="E17" s="13">
        <v>372597</v>
      </c>
      <c r="F17" s="13">
        <v>87523</v>
      </c>
      <c r="G17" s="13">
        <v>87526</v>
      </c>
      <c r="H17" s="13">
        <v>98773</v>
      </c>
      <c r="I17" s="13">
        <v>98775</v>
      </c>
      <c r="J17" s="25">
        <v>315650</v>
      </c>
      <c r="K17" s="13">
        <v>98773</v>
      </c>
      <c r="L17" s="13">
        <v>98774</v>
      </c>
    </row>
    <row r="18" spans="1:12" ht="16.5" customHeight="1" thickBot="1">
      <c r="A18" s="11" t="s">
        <v>101</v>
      </c>
      <c r="B18" s="9" t="s">
        <v>102</v>
      </c>
      <c r="C18" s="10">
        <v>16522</v>
      </c>
      <c r="D18" s="10">
        <v>142497</v>
      </c>
      <c r="E18" s="10">
        <v>17232</v>
      </c>
      <c r="F18" s="10">
        <v>5739</v>
      </c>
      <c r="G18" s="10">
        <v>4397</v>
      </c>
      <c r="H18" s="10">
        <v>3565</v>
      </c>
      <c r="I18" s="10">
        <v>3531</v>
      </c>
      <c r="J18" s="25"/>
      <c r="K18" s="10">
        <v>4950</v>
      </c>
      <c r="L18" s="10">
        <v>3870</v>
      </c>
    </row>
    <row r="19" spans="1:12" ht="24" customHeight="1" thickBot="1">
      <c r="A19" s="50" t="s">
        <v>103</v>
      </c>
      <c r="B19" s="56" t="s">
        <v>104</v>
      </c>
      <c r="C19" s="52">
        <f t="shared" ref="C19" si="5">SUM(C6-C9)</f>
        <v>-1920199</v>
      </c>
      <c r="D19" s="52">
        <f t="shared" ref="D19" si="6">SUM(D6-D9)</f>
        <v>-965603</v>
      </c>
      <c r="E19" s="52">
        <v>12027</v>
      </c>
      <c r="F19" s="52">
        <v>-107015</v>
      </c>
      <c r="G19" s="52">
        <v>-50670</v>
      </c>
      <c r="H19" s="52">
        <v>268902</v>
      </c>
      <c r="I19" s="52">
        <v>-99190</v>
      </c>
      <c r="J19" s="36"/>
      <c r="K19" s="52">
        <v>-108435</v>
      </c>
      <c r="L19" s="52">
        <v>-134601</v>
      </c>
    </row>
    <row r="20" spans="1:12" ht="16.5" customHeight="1" thickBot="1">
      <c r="A20" s="50" t="s">
        <v>79</v>
      </c>
      <c r="B20" s="51" t="s">
        <v>105</v>
      </c>
      <c r="C20" s="52">
        <f>C7-C10-C11</f>
        <v>-778013</v>
      </c>
      <c r="D20" s="52">
        <f>D7-D10-D11</f>
        <v>-880049</v>
      </c>
      <c r="E20" s="52">
        <v>-438983</v>
      </c>
      <c r="F20" s="52">
        <v>-235090</v>
      </c>
      <c r="G20" s="52">
        <v>-131270</v>
      </c>
      <c r="H20" s="52">
        <v>93975</v>
      </c>
      <c r="I20" s="52">
        <v>-166598</v>
      </c>
      <c r="J20" s="36"/>
      <c r="K20" s="52">
        <v>-183290</v>
      </c>
      <c r="L20" s="52">
        <v>-170731</v>
      </c>
    </row>
    <row r="21" spans="1:12" ht="16.5" customHeight="1" thickBot="1">
      <c r="A21" s="8" t="s">
        <v>106</v>
      </c>
      <c r="B21" s="9" t="s">
        <v>107</v>
      </c>
      <c r="C21" s="10"/>
      <c r="D21" s="10"/>
      <c r="E21" s="10"/>
      <c r="F21" s="10"/>
      <c r="G21" s="10"/>
      <c r="H21" s="10"/>
      <c r="I21" s="10"/>
      <c r="J21" s="25"/>
      <c r="K21" s="10"/>
      <c r="L21" s="10"/>
    </row>
    <row r="22" spans="1:12" ht="16.5" customHeight="1" thickBot="1">
      <c r="A22" s="11" t="s">
        <v>108</v>
      </c>
      <c r="B22" s="12" t="s">
        <v>109</v>
      </c>
      <c r="C22" s="13">
        <v>157</v>
      </c>
      <c r="D22" s="13">
        <v>44</v>
      </c>
      <c r="E22" s="13">
        <v>54</v>
      </c>
      <c r="F22" s="13">
        <v>13</v>
      </c>
      <c r="G22" s="13">
        <v>17</v>
      </c>
      <c r="H22" s="13">
        <v>15</v>
      </c>
      <c r="I22" s="13">
        <v>9</v>
      </c>
      <c r="J22" s="25"/>
      <c r="K22" s="13">
        <v>90</v>
      </c>
      <c r="L22" s="13">
        <v>90</v>
      </c>
    </row>
    <row r="23" spans="1:12" ht="16.5" customHeight="1" thickBot="1">
      <c r="A23" s="11" t="s">
        <v>110</v>
      </c>
      <c r="B23" s="12" t="s">
        <v>111</v>
      </c>
      <c r="C23" s="13"/>
      <c r="D23" s="13"/>
      <c r="E23" s="13">
        <v>0</v>
      </c>
      <c r="F23" s="13"/>
      <c r="G23" s="13"/>
      <c r="H23" s="13"/>
      <c r="I23" s="13"/>
      <c r="J23" s="25"/>
      <c r="K23" s="13"/>
      <c r="L23" s="13"/>
    </row>
    <row r="24" spans="1:12" ht="16.5" customHeight="1" thickBot="1">
      <c r="A24" s="11" t="s">
        <v>112</v>
      </c>
      <c r="B24" s="12" t="s">
        <v>113</v>
      </c>
      <c r="C24" s="13">
        <v>11</v>
      </c>
      <c r="D24" s="13">
        <v>5</v>
      </c>
      <c r="E24" s="13">
        <v>0</v>
      </c>
      <c r="F24" s="13"/>
      <c r="G24" s="13"/>
      <c r="H24" s="13"/>
      <c r="I24" s="13"/>
      <c r="J24" s="25"/>
      <c r="K24" s="13"/>
      <c r="L24" s="13"/>
    </row>
    <row r="25" spans="1:12" ht="16.5" customHeight="1" thickBot="1">
      <c r="A25" s="11" t="s">
        <v>114</v>
      </c>
      <c r="B25" s="12" t="s">
        <v>115</v>
      </c>
      <c r="C25" s="13">
        <v>0</v>
      </c>
      <c r="D25" s="13">
        <v>0</v>
      </c>
      <c r="E25" s="13"/>
      <c r="F25" s="13"/>
      <c r="G25" s="13"/>
      <c r="H25" s="13"/>
      <c r="I25" s="13"/>
      <c r="J25" s="25"/>
      <c r="K25" s="13"/>
      <c r="L25" s="13"/>
    </row>
    <row r="26" spans="1:12" ht="16.5" customHeight="1" thickBot="1">
      <c r="A26" s="11" t="s">
        <v>116</v>
      </c>
      <c r="B26" s="12" t="s">
        <v>117</v>
      </c>
      <c r="C26" s="13">
        <v>6666</v>
      </c>
      <c r="D26" s="13">
        <v>1609</v>
      </c>
      <c r="E26" s="13">
        <v>1545</v>
      </c>
      <c r="F26" s="13">
        <v>407</v>
      </c>
      <c r="G26" s="13">
        <v>365</v>
      </c>
      <c r="H26" s="13">
        <v>399</v>
      </c>
      <c r="I26" s="13">
        <v>374</v>
      </c>
      <c r="J26" s="25"/>
      <c r="K26" s="13">
        <v>312</v>
      </c>
      <c r="L26" s="13">
        <v>300</v>
      </c>
    </row>
    <row r="27" spans="1:12" ht="26.25" customHeight="1" thickBot="1">
      <c r="A27" s="50" t="s">
        <v>103</v>
      </c>
      <c r="B27" s="56" t="s">
        <v>118</v>
      </c>
      <c r="C27" s="52">
        <f>SUM(C21-C22+C23-C24+C25-C26)</f>
        <v>-6834</v>
      </c>
      <c r="D27" s="52">
        <f>SUM(D21-D22+D23-D24+D25-D26)</f>
        <v>-1658</v>
      </c>
      <c r="E27" s="52">
        <v>-1599</v>
      </c>
      <c r="F27" s="52">
        <v>-420</v>
      </c>
      <c r="G27" s="52">
        <v>-382</v>
      </c>
      <c r="H27" s="52">
        <v>-414</v>
      </c>
      <c r="I27" s="52">
        <v>-383</v>
      </c>
      <c r="J27" s="35"/>
      <c r="K27" s="52">
        <v>-402</v>
      </c>
      <c r="L27" s="52">
        <v>-390</v>
      </c>
    </row>
    <row r="28" spans="1:12" ht="27.75" customHeight="1" thickBot="1">
      <c r="A28" s="50" t="s">
        <v>119</v>
      </c>
      <c r="B28" s="56" t="s">
        <v>368</v>
      </c>
      <c r="C28" s="52">
        <f t="shared" ref="C28" si="7">SUM(C19+C27)</f>
        <v>-1927033</v>
      </c>
      <c r="D28" s="52">
        <f t="shared" ref="D28" si="8">SUM(D19+D27)</f>
        <v>-967261</v>
      </c>
      <c r="E28" s="52">
        <v>10428</v>
      </c>
      <c r="F28" s="52">
        <v>-107435</v>
      </c>
      <c r="G28" s="52">
        <v>-51052</v>
      </c>
      <c r="H28" s="52">
        <v>268488</v>
      </c>
      <c r="I28" s="52">
        <v>-99573</v>
      </c>
      <c r="J28" s="36"/>
      <c r="K28" s="52">
        <v>-108837</v>
      </c>
      <c r="L28" s="52">
        <v>-134991</v>
      </c>
    </row>
    <row r="29" spans="1:12" ht="16.5" customHeight="1" thickBot="1">
      <c r="A29" s="11" t="s">
        <v>120</v>
      </c>
      <c r="B29" s="12" t="s">
        <v>121</v>
      </c>
      <c r="C29" s="5">
        <v>-667</v>
      </c>
      <c r="D29" s="5">
        <f>SUM(D30+D31)</f>
        <v>-26566</v>
      </c>
      <c r="E29" s="5">
        <v>2190</v>
      </c>
      <c r="F29" s="5">
        <v>0</v>
      </c>
      <c r="G29" s="5">
        <v>0</v>
      </c>
      <c r="H29" s="5">
        <v>0</v>
      </c>
      <c r="I29" s="5">
        <v>2190</v>
      </c>
      <c r="J29" s="36"/>
      <c r="K29" s="5">
        <v>0</v>
      </c>
      <c r="L29" s="5">
        <v>0</v>
      </c>
    </row>
    <row r="30" spans="1:12" ht="16.5" customHeight="1" thickBot="1">
      <c r="A30" s="11" t="s">
        <v>122</v>
      </c>
      <c r="B30" s="12" t="s">
        <v>123</v>
      </c>
      <c r="C30" s="5">
        <v>0</v>
      </c>
      <c r="D30" s="5">
        <v>0</v>
      </c>
      <c r="E30" s="5">
        <v>2190</v>
      </c>
      <c r="F30" s="5"/>
      <c r="G30" s="5"/>
      <c r="H30" s="5"/>
      <c r="I30" s="5">
        <v>2190</v>
      </c>
      <c r="J30" s="36"/>
      <c r="K30" s="5"/>
      <c r="L30" s="5"/>
    </row>
    <row r="31" spans="1:12" ht="16.5" customHeight="1" thickBot="1">
      <c r="A31" s="11" t="s">
        <v>120</v>
      </c>
      <c r="B31" s="12" t="s">
        <v>124</v>
      </c>
      <c r="C31" s="13">
        <v>-667</v>
      </c>
      <c r="D31" s="13">
        <v>-26566</v>
      </c>
      <c r="E31" s="13">
        <v>0</v>
      </c>
      <c r="F31" s="13"/>
      <c r="G31" s="13"/>
      <c r="H31" s="13"/>
      <c r="I31" s="13"/>
      <c r="J31" s="25"/>
      <c r="K31" s="13">
        <v>0</v>
      </c>
      <c r="L31" s="13"/>
    </row>
    <row r="32" spans="1:12" ht="28.5" customHeight="1" thickBot="1">
      <c r="A32" s="50" t="s">
        <v>119</v>
      </c>
      <c r="B32" s="56" t="s">
        <v>125</v>
      </c>
      <c r="C32" s="52">
        <f>SUM(C28-C29)</f>
        <v>-1926366</v>
      </c>
      <c r="D32" s="52">
        <f>SUM(D28-D29)</f>
        <v>-940695</v>
      </c>
      <c r="E32" s="52">
        <v>8238</v>
      </c>
      <c r="F32" s="52">
        <v>-107435</v>
      </c>
      <c r="G32" s="52">
        <v>-51052</v>
      </c>
      <c r="H32" s="52">
        <v>268488</v>
      </c>
      <c r="I32" s="52">
        <v>-101763</v>
      </c>
      <c r="J32" s="36"/>
      <c r="K32" s="52">
        <v>-108837</v>
      </c>
      <c r="L32" s="52">
        <v>-134991</v>
      </c>
    </row>
    <row r="33" spans="1:12">
      <c r="F33" s="3"/>
      <c r="G33" s="3"/>
      <c r="H33" s="3"/>
      <c r="I33" s="3"/>
      <c r="K33" s="3"/>
      <c r="L33" s="3"/>
    </row>
    <row r="34" spans="1:12" ht="21" customHeight="1">
      <c r="A34" s="24"/>
      <c r="B34" s="24" t="s">
        <v>75</v>
      </c>
      <c r="C34" s="24"/>
      <c r="D34" s="24"/>
      <c r="E34" s="24"/>
      <c r="F34" s="24"/>
      <c r="G34" s="25"/>
      <c r="H34" s="25"/>
      <c r="I34" s="3"/>
      <c r="L34" s="3"/>
    </row>
    <row r="35" spans="1:12" ht="4.5" customHeight="1">
      <c r="A35" s="24"/>
      <c r="B35" s="328" t="s">
        <v>381</v>
      </c>
      <c r="C35" s="328"/>
      <c r="D35" s="328"/>
      <c r="E35" s="328"/>
      <c r="F35" s="328"/>
      <c r="G35" s="328"/>
      <c r="H35" s="328"/>
    </row>
    <row r="36" spans="1:12">
      <c r="A36" s="24"/>
      <c r="B36" s="328"/>
      <c r="C36" s="328"/>
      <c r="D36" s="328"/>
      <c r="E36" s="328"/>
      <c r="F36" s="328"/>
      <c r="G36" s="328"/>
      <c r="H36" s="328"/>
    </row>
    <row r="39" spans="1:12" ht="12.75" customHeight="1">
      <c r="I39" s="331" t="s">
        <v>126</v>
      </c>
      <c r="J39" s="331"/>
      <c r="K39" s="331"/>
      <c r="L39" s="331"/>
    </row>
    <row r="40" spans="1:12">
      <c r="I40" s="331"/>
      <c r="J40" s="331"/>
      <c r="K40" s="331"/>
      <c r="L40" s="331"/>
    </row>
    <row r="41" spans="1:12" ht="12.75" customHeight="1">
      <c r="I41" s="20"/>
      <c r="J41" s="20"/>
      <c r="K41" s="20"/>
      <c r="L41" s="20"/>
    </row>
    <row r="42" spans="1:12">
      <c r="I42" s="20"/>
      <c r="J42" s="20"/>
      <c r="K42" s="20"/>
      <c r="L42" s="20"/>
    </row>
  </sheetData>
  <mergeCells count="5">
    <mergeCell ref="A1:L1"/>
    <mergeCell ref="A2:L2"/>
    <mergeCell ref="B35:H36"/>
    <mergeCell ref="A3:B4"/>
    <mergeCell ref="I39:L40"/>
  </mergeCells>
  <pageMargins left="0" right="0" top="0.98425196850393704" bottom="0.98425196850393704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O176"/>
  <sheetViews>
    <sheetView tabSelected="1" zoomScale="112" zoomScaleNormal="112" workbookViewId="0">
      <selection activeCell="R19" sqref="R19"/>
    </sheetView>
  </sheetViews>
  <sheetFormatPr defaultRowHeight="15"/>
  <cols>
    <col min="1" max="1" width="5.7109375" style="26" customWidth="1"/>
    <col min="2" max="2" width="50.28515625" style="26" customWidth="1"/>
    <col min="3" max="3" width="3.85546875" style="28" customWidth="1"/>
    <col min="4" max="4" width="14.7109375" style="26" customWidth="1"/>
    <col min="5" max="10" width="0.140625" style="26" hidden="1" customWidth="1"/>
    <col min="11" max="11" width="6.140625" style="26" hidden="1" customWidth="1"/>
    <col min="12" max="12" width="15.7109375" style="26" customWidth="1"/>
    <col min="13" max="257" width="8.7109375" style="26"/>
    <col min="258" max="258" width="5.7109375" style="26" customWidth="1"/>
    <col min="259" max="259" width="28.5703125" style="26" customWidth="1"/>
    <col min="260" max="260" width="3.85546875" style="26" customWidth="1"/>
    <col min="261" max="261" width="9.42578125" style="26" customWidth="1"/>
    <col min="262" max="262" width="7.7109375" style="26" customWidth="1"/>
    <col min="263" max="263" width="8.85546875" style="26" customWidth="1"/>
    <col min="264" max="264" width="9" style="26" customWidth="1"/>
    <col min="265" max="265" width="8.42578125" style="26" customWidth="1"/>
    <col min="266" max="266" width="7.85546875" style="26" customWidth="1"/>
    <col min="267" max="267" width="7.5703125" style="26" customWidth="1"/>
    <col min="268" max="513" width="8.7109375" style="26"/>
    <col min="514" max="514" width="5.7109375" style="26" customWidth="1"/>
    <col min="515" max="515" width="28.5703125" style="26" customWidth="1"/>
    <col min="516" max="516" width="3.85546875" style="26" customWidth="1"/>
    <col min="517" max="517" width="9.42578125" style="26" customWidth="1"/>
    <col min="518" max="518" width="7.7109375" style="26" customWidth="1"/>
    <col min="519" max="519" width="8.85546875" style="26" customWidth="1"/>
    <col min="520" max="520" width="9" style="26" customWidth="1"/>
    <col min="521" max="521" width="8.42578125" style="26" customWidth="1"/>
    <col min="522" max="522" width="7.85546875" style="26" customWidth="1"/>
    <col min="523" max="523" width="7.5703125" style="26" customWidth="1"/>
    <col min="524" max="769" width="8.7109375" style="26"/>
    <col min="770" max="770" width="5.7109375" style="26" customWidth="1"/>
    <col min="771" max="771" width="28.5703125" style="26" customWidth="1"/>
    <col min="772" max="772" width="3.85546875" style="26" customWidth="1"/>
    <col min="773" max="773" width="9.42578125" style="26" customWidth="1"/>
    <col min="774" max="774" width="7.7109375" style="26" customWidth="1"/>
    <col min="775" max="775" width="8.85546875" style="26" customWidth="1"/>
    <col min="776" max="776" width="9" style="26" customWidth="1"/>
    <col min="777" max="777" width="8.42578125" style="26" customWidth="1"/>
    <col min="778" max="778" width="7.85546875" style="26" customWidth="1"/>
    <col min="779" max="779" width="7.5703125" style="26" customWidth="1"/>
    <col min="780" max="1025" width="8.7109375" style="26"/>
    <col min="1026" max="1026" width="5.7109375" style="26" customWidth="1"/>
    <col min="1027" max="1027" width="28.5703125" style="26" customWidth="1"/>
    <col min="1028" max="1028" width="3.85546875" style="26" customWidth="1"/>
    <col min="1029" max="1029" width="9.42578125" style="26" customWidth="1"/>
    <col min="1030" max="1030" width="7.7109375" style="26" customWidth="1"/>
    <col min="1031" max="1031" width="8.85546875" style="26" customWidth="1"/>
    <col min="1032" max="1032" width="9" style="26" customWidth="1"/>
    <col min="1033" max="1033" width="8.42578125" style="26" customWidth="1"/>
    <col min="1034" max="1034" width="7.85546875" style="26" customWidth="1"/>
    <col min="1035" max="1035" width="7.5703125" style="26" customWidth="1"/>
    <col min="1036" max="1281" width="8.7109375" style="26"/>
    <col min="1282" max="1282" width="5.7109375" style="26" customWidth="1"/>
    <col min="1283" max="1283" width="28.5703125" style="26" customWidth="1"/>
    <col min="1284" max="1284" width="3.85546875" style="26" customWidth="1"/>
    <col min="1285" max="1285" width="9.42578125" style="26" customWidth="1"/>
    <col min="1286" max="1286" width="7.7109375" style="26" customWidth="1"/>
    <col min="1287" max="1287" width="8.85546875" style="26" customWidth="1"/>
    <col min="1288" max="1288" width="9" style="26" customWidth="1"/>
    <col min="1289" max="1289" width="8.42578125" style="26" customWidth="1"/>
    <col min="1290" max="1290" width="7.85546875" style="26" customWidth="1"/>
    <col min="1291" max="1291" width="7.5703125" style="26" customWidth="1"/>
    <col min="1292" max="1537" width="8.7109375" style="26"/>
    <col min="1538" max="1538" width="5.7109375" style="26" customWidth="1"/>
    <col min="1539" max="1539" width="28.5703125" style="26" customWidth="1"/>
    <col min="1540" max="1540" width="3.85546875" style="26" customWidth="1"/>
    <col min="1541" max="1541" width="9.42578125" style="26" customWidth="1"/>
    <col min="1542" max="1542" width="7.7109375" style="26" customWidth="1"/>
    <col min="1543" max="1543" width="8.85546875" style="26" customWidth="1"/>
    <col min="1544" max="1544" width="9" style="26" customWidth="1"/>
    <col min="1545" max="1545" width="8.42578125" style="26" customWidth="1"/>
    <col min="1546" max="1546" width="7.85546875" style="26" customWidth="1"/>
    <col min="1547" max="1547" width="7.5703125" style="26" customWidth="1"/>
    <col min="1548" max="1793" width="8.7109375" style="26"/>
    <col min="1794" max="1794" width="5.7109375" style="26" customWidth="1"/>
    <col min="1795" max="1795" width="28.5703125" style="26" customWidth="1"/>
    <col min="1796" max="1796" width="3.85546875" style="26" customWidth="1"/>
    <col min="1797" max="1797" width="9.42578125" style="26" customWidth="1"/>
    <col min="1798" max="1798" width="7.7109375" style="26" customWidth="1"/>
    <col min="1799" max="1799" width="8.85546875" style="26" customWidth="1"/>
    <col min="1800" max="1800" width="9" style="26" customWidth="1"/>
    <col min="1801" max="1801" width="8.42578125" style="26" customWidth="1"/>
    <col min="1802" max="1802" width="7.85546875" style="26" customWidth="1"/>
    <col min="1803" max="1803" width="7.5703125" style="26" customWidth="1"/>
    <col min="1804" max="2049" width="8.7109375" style="26"/>
    <col min="2050" max="2050" width="5.7109375" style="26" customWidth="1"/>
    <col min="2051" max="2051" width="28.5703125" style="26" customWidth="1"/>
    <col min="2052" max="2052" width="3.85546875" style="26" customWidth="1"/>
    <col min="2053" max="2053" width="9.42578125" style="26" customWidth="1"/>
    <col min="2054" max="2054" width="7.7109375" style="26" customWidth="1"/>
    <col min="2055" max="2055" width="8.85546875" style="26" customWidth="1"/>
    <col min="2056" max="2056" width="9" style="26" customWidth="1"/>
    <col min="2057" max="2057" width="8.42578125" style="26" customWidth="1"/>
    <col min="2058" max="2058" width="7.85546875" style="26" customWidth="1"/>
    <col min="2059" max="2059" width="7.5703125" style="26" customWidth="1"/>
    <col min="2060" max="2305" width="8.7109375" style="26"/>
    <col min="2306" max="2306" width="5.7109375" style="26" customWidth="1"/>
    <col min="2307" max="2307" width="28.5703125" style="26" customWidth="1"/>
    <col min="2308" max="2308" width="3.85546875" style="26" customWidth="1"/>
    <col min="2309" max="2309" width="9.42578125" style="26" customWidth="1"/>
    <col min="2310" max="2310" width="7.7109375" style="26" customWidth="1"/>
    <col min="2311" max="2311" width="8.85546875" style="26" customWidth="1"/>
    <col min="2312" max="2312" width="9" style="26" customWidth="1"/>
    <col min="2313" max="2313" width="8.42578125" style="26" customWidth="1"/>
    <col min="2314" max="2314" width="7.85546875" style="26" customWidth="1"/>
    <col min="2315" max="2315" width="7.5703125" style="26" customWidth="1"/>
    <col min="2316" max="2561" width="8.7109375" style="26"/>
    <col min="2562" max="2562" width="5.7109375" style="26" customWidth="1"/>
    <col min="2563" max="2563" width="28.5703125" style="26" customWidth="1"/>
    <col min="2564" max="2564" width="3.85546875" style="26" customWidth="1"/>
    <col min="2565" max="2565" width="9.42578125" style="26" customWidth="1"/>
    <col min="2566" max="2566" width="7.7109375" style="26" customWidth="1"/>
    <col min="2567" max="2567" width="8.85546875" style="26" customWidth="1"/>
    <col min="2568" max="2568" width="9" style="26" customWidth="1"/>
    <col min="2569" max="2569" width="8.42578125" style="26" customWidth="1"/>
    <col min="2570" max="2570" width="7.85546875" style="26" customWidth="1"/>
    <col min="2571" max="2571" width="7.5703125" style="26" customWidth="1"/>
    <col min="2572" max="2817" width="8.7109375" style="26"/>
    <col min="2818" max="2818" width="5.7109375" style="26" customWidth="1"/>
    <col min="2819" max="2819" width="28.5703125" style="26" customWidth="1"/>
    <col min="2820" max="2820" width="3.85546875" style="26" customWidth="1"/>
    <col min="2821" max="2821" width="9.42578125" style="26" customWidth="1"/>
    <col min="2822" max="2822" width="7.7109375" style="26" customWidth="1"/>
    <col min="2823" max="2823" width="8.85546875" style="26" customWidth="1"/>
    <col min="2824" max="2824" width="9" style="26" customWidth="1"/>
    <col min="2825" max="2825" width="8.42578125" style="26" customWidth="1"/>
    <col min="2826" max="2826" width="7.85546875" style="26" customWidth="1"/>
    <col min="2827" max="2827" width="7.5703125" style="26" customWidth="1"/>
    <col min="2828" max="3073" width="8.7109375" style="26"/>
    <col min="3074" max="3074" width="5.7109375" style="26" customWidth="1"/>
    <col min="3075" max="3075" width="28.5703125" style="26" customWidth="1"/>
    <col min="3076" max="3076" width="3.85546875" style="26" customWidth="1"/>
    <col min="3077" max="3077" width="9.42578125" style="26" customWidth="1"/>
    <col min="3078" max="3078" width="7.7109375" style="26" customWidth="1"/>
    <col min="3079" max="3079" width="8.85546875" style="26" customWidth="1"/>
    <col min="3080" max="3080" width="9" style="26" customWidth="1"/>
    <col min="3081" max="3081" width="8.42578125" style="26" customWidth="1"/>
    <col min="3082" max="3082" width="7.85546875" style="26" customWidth="1"/>
    <col min="3083" max="3083" width="7.5703125" style="26" customWidth="1"/>
    <col min="3084" max="3329" width="8.7109375" style="26"/>
    <col min="3330" max="3330" width="5.7109375" style="26" customWidth="1"/>
    <col min="3331" max="3331" width="28.5703125" style="26" customWidth="1"/>
    <col min="3332" max="3332" width="3.85546875" style="26" customWidth="1"/>
    <col min="3333" max="3333" width="9.42578125" style="26" customWidth="1"/>
    <col min="3334" max="3334" width="7.7109375" style="26" customWidth="1"/>
    <col min="3335" max="3335" width="8.85546875" style="26" customWidth="1"/>
    <col min="3336" max="3336" width="9" style="26" customWidth="1"/>
    <col min="3337" max="3337" width="8.42578125" style="26" customWidth="1"/>
    <col min="3338" max="3338" width="7.85546875" style="26" customWidth="1"/>
    <col min="3339" max="3339" width="7.5703125" style="26" customWidth="1"/>
    <col min="3340" max="3585" width="8.7109375" style="26"/>
    <col min="3586" max="3586" width="5.7109375" style="26" customWidth="1"/>
    <col min="3587" max="3587" width="28.5703125" style="26" customWidth="1"/>
    <col min="3588" max="3588" width="3.85546875" style="26" customWidth="1"/>
    <col min="3589" max="3589" width="9.42578125" style="26" customWidth="1"/>
    <col min="3590" max="3590" width="7.7109375" style="26" customWidth="1"/>
    <col min="3591" max="3591" width="8.85546875" style="26" customWidth="1"/>
    <col min="3592" max="3592" width="9" style="26" customWidth="1"/>
    <col min="3593" max="3593" width="8.42578125" style="26" customWidth="1"/>
    <col min="3594" max="3594" width="7.85546875" style="26" customWidth="1"/>
    <col min="3595" max="3595" width="7.5703125" style="26" customWidth="1"/>
    <col min="3596" max="3841" width="8.7109375" style="26"/>
    <col min="3842" max="3842" width="5.7109375" style="26" customWidth="1"/>
    <col min="3843" max="3843" width="28.5703125" style="26" customWidth="1"/>
    <col min="3844" max="3844" width="3.85546875" style="26" customWidth="1"/>
    <col min="3845" max="3845" width="9.42578125" style="26" customWidth="1"/>
    <col min="3846" max="3846" width="7.7109375" style="26" customWidth="1"/>
    <col min="3847" max="3847" width="8.85546875" style="26" customWidth="1"/>
    <col min="3848" max="3848" width="9" style="26" customWidth="1"/>
    <col min="3849" max="3849" width="8.42578125" style="26" customWidth="1"/>
    <col min="3850" max="3850" width="7.85546875" style="26" customWidth="1"/>
    <col min="3851" max="3851" width="7.5703125" style="26" customWidth="1"/>
    <col min="3852" max="4097" width="8.7109375" style="26"/>
    <col min="4098" max="4098" width="5.7109375" style="26" customWidth="1"/>
    <col min="4099" max="4099" width="28.5703125" style="26" customWidth="1"/>
    <col min="4100" max="4100" width="3.85546875" style="26" customWidth="1"/>
    <col min="4101" max="4101" width="9.42578125" style="26" customWidth="1"/>
    <col min="4102" max="4102" width="7.7109375" style="26" customWidth="1"/>
    <col min="4103" max="4103" width="8.85546875" style="26" customWidth="1"/>
    <col min="4104" max="4104" width="9" style="26" customWidth="1"/>
    <col min="4105" max="4105" width="8.42578125" style="26" customWidth="1"/>
    <col min="4106" max="4106" width="7.85546875" style="26" customWidth="1"/>
    <col min="4107" max="4107" width="7.5703125" style="26" customWidth="1"/>
    <col min="4108" max="4353" width="8.7109375" style="26"/>
    <col min="4354" max="4354" width="5.7109375" style="26" customWidth="1"/>
    <col min="4355" max="4355" width="28.5703125" style="26" customWidth="1"/>
    <col min="4356" max="4356" width="3.85546875" style="26" customWidth="1"/>
    <col min="4357" max="4357" width="9.42578125" style="26" customWidth="1"/>
    <col min="4358" max="4358" width="7.7109375" style="26" customWidth="1"/>
    <col min="4359" max="4359" width="8.85546875" style="26" customWidth="1"/>
    <col min="4360" max="4360" width="9" style="26" customWidth="1"/>
    <col min="4361" max="4361" width="8.42578125" style="26" customWidth="1"/>
    <col min="4362" max="4362" width="7.85546875" style="26" customWidth="1"/>
    <col min="4363" max="4363" width="7.5703125" style="26" customWidth="1"/>
    <col min="4364" max="4609" width="8.7109375" style="26"/>
    <col min="4610" max="4610" width="5.7109375" style="26" customWidth="1"/>
    <col min="4611" max="4611" width="28.5703125" style="26" customWidth="1"/>
    <col min="4612" max="4612" width="3.85546875" style="26" customWidth="1"/>
    <col min="4613" max="4613" width="9.42578125" style="26" customWidth="1"/>
    <col min="4614" max="4614" width="7.7109375" style="26" customWidth="1"/>
    <col min="4615" max="4615" width="8.85546875" style="26" customWidth="1"/>
    <col min="4616" max="4616" width="9" style="26" customWidth="1"/>
    <col min="4617" max="4617" width="8.42578125" style="26" customWidth="1"/>
    <col min="4618" max="4618" width="7.85546875" style="26" customWidth="1"/>
    <col min="4619" max="4619" width="7.5703125" style="26" customWidth="1"/>
    <col min="4620" max="4865" width="8.7109375" style="26"/>
    <col min="4866" max="4866" width="5.7109375" style="26" customWidth="1"/>
    <col min="4867" max="4867" width="28.5703125" style="26" customWidth="1"/>
    <col min="4868" max="4868" width="3.85546875" style="26" customWidth="1"/>
    <col min="4869" max="4869" width="9.42578125" style="26" customWidth="1"/>
    <col min="4870" max="4870" width="7.7109375" style="26" customWidth="1"/>
    <col min="4871" max="4871" width="8.85546875" style="26" customWidth="1"/>
    <col min="4872" max="4872" width="9" style="26" customWidth="1"/>
    <col min="4873" max="4873" width="8.42578125" style="26" customWidth="1"/>
    <col min="4874" max="4874" width="7.85546875" style="26" customWidth="1"/>
    <col min="4875" max="4875" width="7.5703125" style="26" customWidth="1"/>
    <col min="4876" max="5121" width="8.7109375" style="26"/>
    <col min="5122" max="5122" width="5.7109375" style="26" customWidth="1"/>
    <col min="5123" max="5123" width="28.5703125" style="26" customWidth="1"/>
    <col min="5124" max="5124" width="3.85546875" style="26" customWidth="1"/>
    <col min="5125" max="5125" width="9.42578125" style="26" customWidth="1"/>
    <col min="5126" max="5126" width="7.7109375" style="26" customWidth="1"/>
    <col min="5127" max="5127" width="8.85546875" style="26" customWidth="1"/>
    <col min="5128" max="5128" width="9" style="26" customWidth="1"/>
    <col min="5129" max="5129" width="8.42578125" style="26" customWidth="1"/>
    <col min="5130" max="5130" width="7.85546875" style="26" customWidth="1"/>
    <col min="5131" max="5131" width="7.5703125" style="26" customWidth="1"/>
    <col min="5132" max="5377" width="8.7109375" style="26"/>
    <col min="5378" max="5378" width="5.7109375" style="26" customWidth="1"/>
    <col min="5379" max="5379" width="28.5703125" style="26" customWidth="1"/>
    <col min="5380" max="5380" width="3.85546875" style="26" customWidth="1"/>
    <col min="5381" max="5381" width="9.42578125" style="26" customWidth="1"/>
    <col min="5382" max="5382" width="7.7109375" style="26" customWidth="1"/>
    <col min="5383" max="5383" width="8.85546875" style="26" customWidth="1"/>
    <col min="5384" max="5384" width="9" style="26" customWidth="1"/>
    <col min="5385" max="5385" width="8.42578125" style="26" customWidth="1"/>
    <col min="5386" max="5386" width="7.85546875" style="26" customWidth="1"/>
    <col min="5387" max="5387" width="7.5703125" style="26" customWidth="1"/>
    <col min="5388" max="5633" width="8.7109375" style="26"/>
    <col min="5634" max="5634" width="5.7109375" style="26" customWidth="1"/>
    <col min="5635" max="5635" width="28.5703125" style="26" customWidth="1"/>
    <col min="5636" max="5636" width="3.85546875" style="26" customWidth="1"/>
    <col min="5637" max="5637" width="9.42578125" style="26" customWidth="1"/>
    <col min="5638" max="5638" width="7.7109375" style="26" customWidth="1"/>
    <col min="5639" max="5639" width="8.85546875" style="26" customWidth="1"/>
    <col min="5640" max="5640" width="9" style="26" customWidth="1"/>
    <col min="5641" max="5641" width="8.42578125" style="26" customWidth="1"/>
    <col min="5642" max="5642" width="7.85546875" style="26" customWidth="1"/>
    <col min="5643" max="5643" width="7.5703125" style="26" customWidth="1"/>
    <col min="5644" max="5889" width="8.7109375" style="26"/>
    <col min="5890" max="5890" width="5.7109375" style="26" customWidth="1"/>
    <col min="5891" max="5891" width="28.5703125" style="26" customWidth="1"/>
    <col min="5892" max="5892" width="3.85546875" style="26" customWidth="1"/>
    <col min="5893" max="5893" width="9.42578125" style="26" customWidth="1"/>
    <col min="5894" max="5894" width="7.7109375" style="26" customWidth="1"/>
    <col min="5895" max="5895" width="8.85546875" style="26" customWidth="1"/>
    <col min="5896" max="5896" width="9" style="26" customWidth="1"/>
    <col min="5897" max="5897" width="8.42578125" style="26" customWidth="1"/>
    <col min="5898" max="5898" width="7.85546875" style="26" customWidth="1"/>
    <col min="5899" max="5899" width="7.5703125" style="26" customWidth="1"/>
    <col min="5900" max="6145" width="8.7109375" style="26"/>
    <col min="6146" max="6146" width="5.7109375" style="26" customWidth="1"/>
    <col min="6147" max="6147" width="28.5703125" style="26" customWidth="1"/>
    <col min="6148" max="6148" width="3.85546875" style="26" customWidth="1"/>
    <col min="6149" max="6149" width="9.42578125" style="26" customWidth="1"/>
    <col min="6150" max="6150" width="7.7109375" style="26" customWidth="1"/>
    <col min="6151" max="6151" width="8.85546875" style="26" customWidth="1"/>
    <col min="6152" max="6152" width="9" style="26" customWidth="1"/>
    <col min="6153" max="6153" width="8.42578125" style="26" customWidth="1"/>
    <col min="6154" max="6154" width="7.85546875" style="26" customWidth="1"/>
    <col min="6155" max="6155" width="7.5703125" style="26" customWidth="1"/>
    <col min="6156" max="6401" width="8.7109375" style="26"/>
    <col min="6402" max="6402" width="5.7109375" style="26" customWidth="1"/>
    <col min="6403" max="6403" width="28.5703125" style="26" customWidth="1"/>
    <col min="6404" max="6404" width="3.85546875" style="26" customWidth="1"/>
    <col min="6405" max="6405" width="9.42578125" style="26" customWidth="1"/>
    <col min="6406" max="6406" width="7.7109375" style="26" customWidth="1"/>
    <col min="6407" max="6407" width="8.85546875" style="26" customWidth="1"/>
    <col min="6408" max="6408" width="9" style="26" customWidth="1"/>
    <col min="6409" max="6409" width="8.42578125" style="26" customWidth="1"/>
    <col min="6410" max="6410" width="7.85546875" style="26" customWidth="1"/>
    <col min="6411" max="6411" width="7.5703125" style="26" customWidth="1"/>
    <col min="6412" max="6657" width="8.7109375" style="26"/>
    <col min="6658" max="6658" width="5.7109375" style="26" customWidth="1"/>
    <col min="6659" max="6659" width="28.5703125" style="26" customWidth="1"/>
    <col min="6660" max="6660" width="3.85546875" style="26" customWidth="1"/>
    <col min="6661" max="6661" width="9.42578125" style="26" customWidth="1"/>
    <col min="6662" max="6662" width="7.7109375" style="26" customWidth="1"/>
    <col min="6663" max="6663" width="8.85546875" style="26" customWidth="1"/>
    <col min="6664" max="6664" width="9" style="26" customWidth="1"/>
    <col min="6665" max="6665" width="8.42578125" style="26" customWidth="1"/>
    <col min="6666" max="6666" width="7.85546875" style="26" customWidth="1"/>
    <col min="6667" max="6667" width="7.5703125" style="26" customWidth="1"/>
    <col min="6668" max="6913" width="8.7109375" style="26"/>
    <col min="6914" max="6914" width="5.7109375" style="26" customWidth="1"/>
    <col min="6915" max="6915" width="28.5703125" style="26" customWidth="1"/>
    <col min="6916" max="6916" width="3.85546875" style="26" customWidth="1"/>
    <col min="6917" max="6917" width="9.42578125" style="26" customWidth="1"/>
    <col min="6918" max="6918" width="7.7109375" style="26" customWidth="1"/>
    <col min="6919" max="6919" width="8.85546875" style="26" customWidth="1"/>
    <col min="6920" max="6920" width="9" style="26" customWidth="1"/>
    <col min="6921" max="6921" width="8.42578125" style="26" customWidth="1"/>
    <col min="6922" max="6922" width="7.85546875" style="26" customWidth="1"/>
    <col min="6923" max="6923" width="7.5703125" style="26" customWidth="1"/>
    <col min="6924" max="7169" width="8.7109375" style="26"/>
    <col min="7170" max="7170" width="5.7109375" style="26" customWidth="1"/>
    <col min="7171" max="7171" width="28.5703125" style="26" customWidth="1"/>
    <col min="7172" max="7172" width="3.85546875" style="26" customWidth="1"/>
    <col min="7173" max="7173" width="9.42578125" style="26" customWidth="1"/>
    <col min="7174" max="7174" width="7.7109375" style="26" customWidth="1"/>
    <col min="7175" max="7175" width="8.85546875" style="26" customWidth="1"/>
    <col min="7176" max="7176" width="9" style="26" customWidth="1"/>
    <col min="7177" max="7177" width="8.42578125" style="26" customWidth="1"/>
    <col min="7178" max="7178" width="7.85546875" style="26" customWidth="1"/>
    <col min="7179" max="7179" width="7.5703125" style="26" customWidth="1"/>
    <col min="7180" max="7425" width="8.7109375" style="26"/>
    <col min="7426" max="7426" width="5.7109375" style="26" customWidth="1"/>
    <col min="7427" max="7427" width="28.5703125" style="26" customWidth="1"/>
    <col min="7428" max="7428" width="3.85546875" style="26" customWidth="1"/>
    <col min="7429" max="7429" width="9.42578125" style="26" customWidth="1"/>
    <col min="7430" max="7430" width="7.7109375" style="26" customWidth="1"/>
    <col min="7431" max="7431" width="8.85546875" style="26" customWidth="1"/>
    <col min="7432" max="7432" width="9" style="26" customWidth="1"/>
    <col min="7433" max="7433" width="8.42578125" style="26" customWidth="1"/>
    <col min="7434" max="7434" width="7.85546875" style="26" customWidth="1"/>
    <col min="7435" max="7435" width="7.5703125" style="26" customWidth="1"/>
    <col min="7436" max="7681" width="8.7109375" style="26"/>
    <col min="7682" max="7682" width="5.7109375" style="26" customWidth="1"/>
    <col min="7683" max="7683" width="28.5703125" style="26" customWidth="1"/>
    <col min="7684" max="7684" width="3.85546875" style="26" customWidth="1"/>
    <col min="7685" max="7685" width="9.42578125" style="26" customWidth="1"/>
    <col min="7686" max="7686" width="7.7109375" style="26" customWidth="1"/>
    <col min="7687" max="7687" width="8.85546875" style="26" customWidth="1"/>
    <col min="7688" max="7688" width="9" style="26" customWidth="1"/>
    <col min="7689" max="7689" width="8.42578125" style="26" customWidth="1"/>
    <col min="7690" max="7690" width="7.85546875" style="26" customWidth="1"/>
    <col min="7691" max="7691" width="7.5703125" style="26" customWidth="1"/>
    <col min="7692" max="7937" width="8.7109375" style="26"/>
    <col min="7938" max="7938" width="5.7109375" style="26" customWidth="1"/>
    <col min="7939" max="7939" width="28.5703125" style="26" customWidth="1"/>
    <col min="7940" max="7940" width="3.85546875" style="26" customWidth="1"/>
    <col min="7941" max="7941" width="9.42578125" style="26" customWidth="1"/>
    <col min="7942" max="7942" width="7.7109375" style="26" customWidth="1"/>
    <col min="7943" max="7943" width="8.85546875" style="26" customWidth="1"/>
    <col min="7944" max="7944" width="9" style="26" customWidth="1"/>
    <col min="7945" max="7945" width="8.42578125" style="26" customWidth="1"/>
    <col min="7946" max="7946" width="7.85546875" style="26" customWidth="1"/>
    <col min="7947" max="7947" width="7.5703125" style="26" customWidth="1"/>
    <col min="7948" max="8193" width="8.7109375" style="26"/>
    <col min="8194" max="8194" width="5.7109375" style="26" customWidth="1"/>
    <col min="8195" max="8195" width="28.5703125" style="26" customWidth="1"/>
    <col min="8196" max="8196" width="3.85546875" style="26" customWidth="1"/>
    <col min="8197" max="8197" width="9.42578125" style="26" customWidth="1"/>
    <col min="8198" max="8198" width="7.7109375" style="26" customWidth="1"/>
    <col min="8199" max="8199" width="8.85546875" style="26" customWidth="1"/>
    <col min="8200" max="8200" width="9" style="26" customWidth="1"/>
    <col min="8201" max="8201" width="8.42578125" style="26" customWidth="1"/>
    <col min="8202" max="8202" width="7.85546875" style="26" customWidth="1"/>
    <col min="8203" max="8203" width="7.5703125" style="26" customWidth="1"/>
    <col min="8204" max="8449" width="8.7109375" style="26"/>
    <col min="8450" max="8450" width="5.7109375" style="26" customWidth="1"/>
    <col min="8451" max="8451" width="28.5703125" style="26" customWidth="1"/>
    <col min="8452" max="8452" width="3.85546875" style="26" customWidth="1"/>
    <col min="8453" max="8453" width="9.42578125" style="26" customWidth="1"/>
    <col min="8454" max="8454" width="7.7109375" style="26" customWidth="1"/>
    <col min="8455" max="8455" width="8.85546875" style="26" customWidth="1"/>
    <col min="8456" max="8456" width="9" style="26" customWidth="1"/>
    <col min="8457" max="8457" width="8.42578125" style="26" customWidth="1"/>
    <col min="8458" max="8458" width="7.85546875" style="26" customWidth="1"/>
    <col min="8459" max="8459" width="7.5703125" style="26" customWidth="1"/>
    <col min="8460" max="8705" width="8.7109375" style="26"/>
    <col min="8706" max="8706" width="5.7109375" style="26" customWidth="1"/>
    <col min="8707" max="8707" width="28.5703125" style="26" customWidth="1"/>
    <col min="8708" max="8708" width="3.85546875" style="26" customWidth="1"/>
    <col min="8709" max="8709" width="9.42578125" style="26" customWidth="1"/>
    <col min="8710" max="8710" width="7.7109375" style="26" customWidth="1"/>
    <col min="8711" max="8711" width="8.85546875" style="26" customWidth="1"/>
    <col min="8712" max="8712" width="9" style="26" customWidth="1"/>
    <col min="8713" max="8713" width="8.42578125" style="26" customWidth="1"/>
    <col min="8714" max="8714" width="7.85546875" style="26" customWidth="1"/>
    <col min="8715" max="8715" width="7.5703125" style="26" customWidth="1"/>
    <col min="8716" max="8961" width="8.7109375" style="26"/>
    <col min="8962" max="8962" width="5.7109375" style="26" customWidth="1"/>
    <col min="8963" max="8963" width="28.5703125" style="26" customWidth="1"/>
    <col min="8964" max="8964" width="3.85546875" style="26" customWidth="1"/>
    <col min="8965" max="8965" width="9.42578125" style="26" customWidth="1"/>
    <col min="8966" max="8966" width="7.7109375" style="26" customWidth="1"/>
    <col min="8967" max="8967" width="8.85546875" style="26" customWidth="1"/>
    <col min="8968" max="8968" width="9" style="26" customWidth="1"/>
    <col min="8969" max="8969" width="8.42578125" style="26" customWidth="1"/>
    <col min="8970" max="8970" width="7.85546875" style="26" customWidth="1"/>
    <col min="8971" max="8971" width="7.5703125" style="26" customWidth="1"/>
    <col min="8972" max="9217" width="8.7109375" style="26"/>
    <col min="9218" max="9218" width="5.7109375" style="26" customWidth="1"/>
    <col min="9219" max="9219" width="28.5703125" style="26" customWidth="1"/>
    <col min="9220" max="9220" width="3.85546875" style="26" customWidth="1"/>
    <col min="9221" max="9221" width="9.42578125" style="26" customWidth="1"/>
    <col min="9222" max="9222" width="7.7109375" style="26" customWidth="1"/>
    <col min="9223" max="9223" width="8.85546875" style="26" customWidth="1"/>
    <col min="9224" max="9224" width="9" style="26" customWidth="1"/>
    <col min="9225" max="9225" width="8.42578125" style="26" customWidth="1"/>
    <col min="9226" max="9226" width="7.85546875" style="26" customWidth="1"/>
    <col min="9227" max="9227" width="7.5703125" style="26" customWidth="1"/>
    <col min="9228" max="9473" width="8.7109375" style="26"/>
    <col min="9474" max="9474" width="5.7109375" style="26" customWidth="1"/>
    <col min="9475" max="9475" width="28.5703125" style="26" customWidth="1"/>
    <col min="9476" max="9476" width="3.85546875" style="26" customWidth="1"/>
    <col min="9477" max="9477" width="9.42578125" style="26" customWidth="1"/>
    <col min="9478" max="9478" width="7.7109375" style="26" customWidth="1"/>
    <col min="9479" max="9479" width="8.85546875" style="26" customWidth="1"/>
    <col min="9480" max="9480" width="9" style="26" customWidth="1"/>
    <col min="9481" max="9481" width="8.42578125" style="26" customWidth="1"/>
    <col min="9482" max="9482" width="7.85546875" style="26" customWidth="1"/>
    <col min="9483" max="9483" width="7.5703125" style="26" customWidth="1"/>
    <col min="9484" max="9729" width="8.7109375" style="26"/>
    <col min="9730" max="9730" width="5.7109375" style="26" customWidth="1"/>
    <col min="9731" max="9731" width="28.5703125" style="26" customWidth="1"/>
    <col min="9732" max="9732" width="3.85546875" style="26" customWidth="1"/>
    <col min="9733" max="9733" width="9.42578125" style="26" customWidth="1"/>
    <col min="9734" max="9734" width="7.7109375" style="26" customWidth="1"/>
    <col min="9735" max="9735" width="8.85546875" style="26" customWidth="1"/>
    <col min="9736" max="9736" width="9" style="26" customWidth="1"/>
    <col min="9737" max="9737" width="8.42578125" style="26" customWidth="1"/>
    <col min="9738" max="9738" width="7.85546875" style="26" customWidth="1"/>
    <col min="9739" max="9739" width="7.5703125" style="26" customWidth="1"/>
    <col min="9740" max="9985" width="8.7109375" style="26"/>
    <col min="9986" max="9986" width="5.7109375" style="26" customWidth="1"/>
    <col min="9987" max="9987" width="28.5703125" style="26" customWidth="1"/>
    <col min="9988" max="9988" width="3.85546875" style="26" customWidth="1"/>
    <col min="9989" max="9989" width="9.42578125" style="26" customWidth="1"/>
    <col min="9990" max="9990" width="7.7109375" style="26" customWidth="1"/>
    <col min="9991" max="9991" width="8.85546875" style="26" customWidth="1"/>
    <col min="9992" max="9992" width="9" style="26" customWidth="1"/>
    <col min="9993" max="9993" width="8.42578125" style="26" customWidth="1"/>
    <col min="9994" max="9994" width="7.85546875" style="26" customWidth="1"/>
    <col min="9995" max="9995" width="7.5703125" style="26" customWidth="1"/>
    <col min="9996" max="10241" width="8.7109375" style="26"/>
    <col min="10242" max="10242" width="5.7109375" style="26" customWidth="1"/>
    <col min="10243" max="10243" width="28.5703125" style="26" customWidth="1"/>
    <col min="10244" max="10244" width="3.85546875" style="26" customWidth="1"/>
    <col min="10245" max="10245" width="9.42578125" style="26" customWidth="1"/>
    <col min="10246" max="10246" width="7.7109375" style="26" customWidth="1"/>
    <col min="10247" max="10247" width="8.85546875" style="26" customWidth="1"/>
    <col min="10248" max="10248" width="9" style="26" customWidth="1"/>
    <col min="10249" max="10249" width="8.42578125" style="26" customWidth="1"/>
    <col min="10250" max="10250" width="7.85546875" style="26" customWidth="1"/>
    <col min="10251" max="10251" width="7.5703125" style="26" customWidth="1"/>
    <col min="10252" max="10497" width="8.7109375" style="26"/>
    <col min="10498" max="10498" width="5.7109375" style="26" customWidth="1"/>
    <col min="10499" max="10499" width="28.5703125" style="26" customWidth="1"/>
    <col min="10500" max="10500" width="3.85546875" style="26" customWidth="1"/>
    <col min="10501" max="10501" width="9.42578125" style="26" customWidth="1"/>
    <col min="10502" max="10502" width="7.7109375" style="26" customWidth="1"/>
    <col min="10503" max="10503" width="8.85546875" style="26" customWidth="1"/>
    <col min="10504" max="10504" width="9" style="26" customWidth="1"/>
    <col min="10505" max="10505" width="8.42578125" style="26" customWidth="1"/>
    <col min="10506" max="10506" width="7.85546875" style="26" customWidth="1"/>
    <col min="10507" max="10507" width="7.5703125" style="26" customWidth="1"/>
    <col min="10508" max="10753" width="8.7109375" style="26"/>
    <col min="10754" max="10754" width="5.7109375" style="26" customWidth="1"/>
    <col min="10755" max="10755" width="28.5703125" style="26" customWidth="1"/>
    <col min="10756" max="10756" width="3.85546875" style="26" customWidth="1"/>
    <col min="10757" max="10757" width="9.42578125" style="26" customWidth="1"/>
    <col min="10758" max="10758" width="7.7109375" style="26" customWidth="1"/>
    <col min="10759" max="10759" width="8.85546875" style="26" customWidth="1"/>
    <col min="10760" max="10760" width="9" style="26" customWidth="1"/>
    <col min="10761" max="10761" width="8.42578125" style="26" customWidth="1"/>
    <col min="10762" max="10762" width="7.85546875" style="26" customWidth="1"/>
    <col min="10763" max="10763" width="7.5703125" style="26" customWidth="1"/>
    <col min="10764" max="11009" width="8.7109375" style="26"/>
    <col min="11010" max="11010" width="5.7109375" style="26" customWidth="1"/>
    <col min="11011" max="11011" width="28.5703125" style="26" customWidth="1"/>
    <col min="11012" max="11012" width="3.85546875" style="26" customWidth="1"/>
    <col min="11013" max="11013" width="9.42578125" style="26" customWidth="1"/>
    <col min="11014" max="11014" width="7.7109375" style="26" customWidth="1"/>
    <col min="11015" max="11015" width="8.85546875" style="26" customWidth="1"/>
    <col min="11016" max="11016" width="9" style="26" customWidth="1"/>
    <col min="11017" max="11017" width="8.42578125" style="26" customWidth="1"/>
    <col min="11018" max="11018" width="7.85546875" style="26" customWidth="1"/>
    <col min="11019" max="11019" width="7.5703125" style="26" customWidth="1"/>
    <col min="11020" max="11265" width="8.7109375" style="26"/>
    <col min="11266" max="11266" width="5.7109375" style="26" customWidth="1"/>
    <col min="11267" max="11267" width="28.5703125" style="26" customWidth="1"/>
    <col min="11268" max="11268" width="3.85546875" style="26" customWidth="1"/>
    <col min="11269" max="11269" width="9.42578125" style="26" customWidth="1"/>
    <col min="11270" max="11270" width="7.7109375" style="26" customWidth="1"/>
    <col min="11271" max="11271" width="8.85546875" style="26" customWidth="1"/>
    <col min="11272" max="11272" width="9" style="26" customWidth="1"/>
    <col min="11273" max="11273" width="8.42578125" style="26" customWidth="1"/>
    <col min="11274" max="11274" width="7.85546875" style="26" customWidth="1"/>
    <col min="11275" max="11275" width="7.5703125" style="26" customWidth="1"/>
    <col min="11276" max="11521" width="8.7109375" style="26"/>
    <col min="11522" max="11522" width="5.7109375" style="26" customWidth="1"/>
    <col min="11523" max="11523" width="28.5703125" style="26" customWidth="1"/>
    <col min="11524" max="11524" width="3.85546875" style="26" customWidth="1"/>
    <col min="11525" max="11525" width="9.42578125" style="26" customWidth="1"/>
    <col min="11526" max="11526" width="7.7109375" style="26" customWidth="1"/>
    <col min="11527" max="11527" width="8.85546875" style="26" customWidth="1"/>
    <col min="11528" max="11528" width="9" style="26" customWidth="1"/>
    <col min="11529" max="11529" width="8.42578125" style="26" customWidth="1"/>
    <col min="11530" max="11530" width="7.85546875" style="26" customWidth="1"/>
    <col min="11531" max="11531" width="7.5703125" style="26" customWidth="1"/>
    <col min="11532" max="11777" width="8.7109375" style="26"/>
    <col min="11778" max="11778" width="5.7109375" style="26" customWidth="1"/>
    <col min="11779" max="11779" width="28.5703125" style="26" customWidth="1"/>
    <col min="11780" max="11780" width="3.85546875" style="26" customWidth="1"/>
    <col min="11781" max="11781" width="9.42578125" style="26" customWidth="1"/>
    <col min="11782" max="11782" width="7.7109375" style="26" customWidth="1"/>
    <col min="11783" max="11783" width="8.85546875" style="26" customWidth="1"/>
    <col min="11784" max="11784" width="9" style="26" customWidth="1"/>
    <col min="11785" max="11785" width="8.42578125" style="26" customWidth="1"/>
    <col min="11786" max="11786" width="7.85546875" style="26" customWidth="1"/>
    <col min="11787" max="11787" width="7.5703125" style="26" customWidth="1"/>
    <col min="11788" max="12033" width="8.7109375" style="26"/>
    <col min="12034" max="12034" width="5.7109375" style="26" customWidth="1"/>
    <col min="12035" max="12035" width="28.5703125" style="26" customWidth="1"/>
    <col min="12036" max="12036" width="3.85546875" style="26" customWidth="1"/>
    <col min="12037" max="12037" width="9.42578125" style="26" customWidth="1"/>
    <col min="12038" max="12038" width="7.7109375" style="26" customWidth="1"/>
    <col min="12039" max="12039" width="8.85546875" style="26" customWidth="1"/>
    <col min="12040" max="12040" width="9" style="26" customWidth="1"/>
    <col min="12041" max="12041" width="8.42578125" style="26" customWidth="1"/>
    <col min="12042" max="12042" width="7.85546875" style="26" customWidth="1"/>
    <col min="12043" max="12043" width="7.5703125" style="26" customWidth="1"/>
    <col min="12044" max="12289" width="8.7109375" style="26"/>
    <col min="12290" max="12290" width="5.7109375" style="26" customWidth="1"/>
    <col min="12291" max="12291" width="28.5703125" style="26" customWidth="1"/>
    <col min="12292" max="12292" width="3.85546875" style="26" customWidth="1"/>
    <col min="12293" max="12293" width="9.42578125" style="26" customWidth="1"/>
    <col min="12294" max="12294" width="7.7109375" style="26" customWidth="1"/>
    <col min="12295" max="12295" width="8.85546875" style="26" customWidth="1"/>
    <col min="12296" max="12296" width="9" style="26" customWidth="1"/>
    <col min="12297" max="12297" width="8.42578125" style="26" customWidth="1"/>
    <col min="12298" max="12298" width="7.85546875" style="26" customWidth="1"/>
    <col min="12299" max="12299" width="7.5703125" style="26" customWidth="1"/>
    <col min="12300" max="12545" width="8.7109375" style="26"/>
    <col min="12546" max="12546" width="5.7109375" style="26" customWidth="1"/>
    <col min="12547" max="12547" width="28.5703125" style="26" customWidth="1"/>
    <col min="12548" max="12548" width="3.85546875" style="26" customWidth="1"/>
    <col min="12549" max="12549" width="9.42578125" style="26" customWidth="1"/>
    <col min="12550" max="12550" width="7.7109375" style="26" customWidth="1"/>
    <col min="12551" max="12551" width="8.85546875" style="26" customWidth="1"/>
    <col min="12552" max="12552" width="9" style="26" customWidth="1"/>
    <col min="12553" max="12553" width="8.42578125" style="26" customWidth="1"/>
    <col min="12554" max="12554" width="7.85546875" style="26" customWidth="1"/>
    <col min="12555" max="12555" width="7.5703125" style="26" customWidth="1"/>
    <col min="12556" max="12801" width="8.7109375" style="26"/>
    <col min="12802" max="12802" width="5.7109375" style="26" customWidth="1"/>
    <col min="12803" max="12803" width="28.5703125" style="26" customWidth="1"/>
    <col min="12804" max="12804" width="3.85546875" style="26" customWidth="1"/>
    <col min="12805" max="12805" width="9.42578125" style="26" customWidth="1"/>
    <col min="12806" max="12806" width="7.7109375" style="26" customWidth="1"/>
    <col min="12807" max="12807" width="8.85546875" style="26" customWidth="1"/>
    <col min="12808" max="12808" width="9" style="26" customWidth="1"/>
    <col min="12809" max="12809" width="8.42578125" style="26" customWidth="1"/>
    <col min="12810" max="12810" width="7.85546875" style="26" customWidth="1"/>
    <col min="12811" max="12811" width="7.5703125" style="26" customWidth="1"/>
    <col min="12812" max="13057" width="8.7109375" style="26"/>
    <col min="13058" max="13058" width="5.7109375" style="26" customWidth="1"/>
    <col min="13059" max="13059" width="28.5703125" style="26" customWidth="1"/>
    <col min="13060" max="13060" width="3.85546875" style="26" customWidth="1"/>
    <col min="13061" max="13061" width="9.42578125" style="26" customWidth="1"/>
    <col min="13062" max="13062" width="7.7109375" style="26" customWidth="1"/>
    <col min="13063" max="13063" width="8.85546875" style="26" customWidth="1"/>
    <col min="13064" max="13064" width="9" style="26" customWidth="1"/>
    <col min="13065" max="13065" width="8.42578125" style="26" customWidth="1"/>
    <col min="13066" max="13066" width="7.85546875" style="26" customWidth="1"/>
    <col min="13067" max="13067" width="7.5703125" style="26" customWidth="1"/>
    <col min="13068" max="13313" width="8.7109375" style="26"/>
    <col min="13314" max="13314" width="5.7109375" style="26" customWidth="1"/>
    <col min="13315" max="13315" width="28.5703125" style="26" customWidth="1"/>
    <col min="13316" max="13316" width="3.85546875" style="26" customWidth="1"/>
    <col min="13317" max="13317" width="9.42578125" style="26" customWidth="1"/>
    <col min="13318" max="13318" width="7.7109375" style="26" customWidth="1"/>
    <col min="13319" max="13319" width="8.85546875" style="26" customWidth="1"/>
    <col min="13320" max="13320" width="9" style="26" customWidth="1"/>
    <col min="13321" max="13321" width="8.42578125" style="26" customWidth="1"/>
    <col min="13322" max="13322" width="7.85546875" style="26" customWidth="1"/>
    <col min="13323" max="13323" width="7.5703125" style="26" customWidth="1"/>
    <col min="13324" max="13569" width="8.7109375" style="26"/>
    <col min="13570" max="13570" width="5.7109375" style="26" customWidth="1"/>
    <col min="13571" max="13571" width="28.5703125" style="26" customWidth="1"/>
    <col min="13572" max="13572" width="3.85546875" style="26" customWidth="1"/>
    <col min="13573" max="13573" width="9.42578125" style="26" customWidth="1"/>
    <col min="13574" max="13574" width="7.7109375" style="26" customWidth="1"/>
    <col min="13575" max="13575" width="8.85546875" style="26" customWidth="1"/>
    <col min="13576" max="13576" width="9" style="26" customWidth="1"/>
    <col min="13577" max="13577" width="8.42578125" style="26" customWidth="1"/>
    <col min="13578" max="13578" width="7.85546875" style="26" customWidth="1"/>
    <col min="13579" max="13579" width="7.5703125" style="26" customWidth="1"/>
    <col min="13580" max="13825" width="8.7109375" style="26"/>
    <col min="13826" max="13826" width="5.7109375" style="26" customWidth="1"/>
    <col min="13827" max="13827" width="28.5703125" style="26" customWidth="1"/>
    <col min="13828" max="13828" width="3.85546875" style="26" customWidth="1"/>
    <col min="13829" max="13829" width="9.42578125" style="26" customWidth="1"/>
    <col min="13830" max="13830" width="7.7109375" style="26" customWidth="1"/>
    <col min="13831" max="13831" width="8.85546875" style="26" customWidth="1"/>
    <col min="13832" max="13832" width="9" style="26" customWidth="1"/>
    <col min="13833" max="13833" width="8.42578125" style="26" customWidth="1"/>
    <col min="13834" max="13834" width="7.85546875" style="26" customWidth="1"/>
    <col min="13835" max="13835" width="7.5703125" style="26" customWidth="1"/>
    <col min="13836" max="14081" width="8.7109375" style="26"/>
    <col min="14082" max="14082" width="5.7109375" style="26" customWidth="1"/>
    <col min="14083" max="14083" width="28.5703125" style="26" customWidth="1"/>
    <col min="14084" max="14084" width="3.85546875" style="26" customWidth="1"/>
    <col min="14085" max="14085" width="9.42578125" style="26" customWidth="1"/>
    <col min="14086" max="14086" width="7.7109375" style="26" customWidth="1"/>
    <col min="14087" max="14087" width="8.85546875" style="26" customWidth="1"/>
    <col min="14088" max="14088" width="9" style="26" customWidth="1"/>
    <col min="14089" max="14089" width="8.42578125" style="26" customWidth="1"/>
    <col min="14090" max="14090" width="7.85546875" style="26" customWidth="1"/>
    <col min="14091" max="14091" width="7.5703125" style="26" customWidth="1"/>
    <col min="14092" max="14337" width="8.7109375" style="26"/>
    <col min="14338" max="14338" width="5.7109375" style="26" customWidth="1"/>
    <col min="14339" max="14339" width="28.5703125" style="26" customWidth="1"/>
    <col min="14340" max="14340" width="3.85546875" style="26" customWidth="1"/>
    <col min="14341" max="14341" width="9.42578125" style="26" customWidth="1"/>
    <col min="14342" max="14342" width="7.7109375" style="26" customWidth="1"/>
    <col min="14343" max="14343" width="8.85546875" style="26" customWidth="1"/>
    <col min="14344" max="14344" width="9" style="26" customWidth="1"/>
    <col min="14345" max="14345" width="8.42578125" style="26" customWidth="1"/>
    <col min="14346" max="14346" width="7.85546875" style="26" customWidth="1"/>
    <col min="14347" max="14347" width="7.5703125" style="26" customWidth="1"/>
    <col min="14348" max="14593" width="8.7109375" style="26"/>
    <col min="14594" max="14594" width="5.7109375" style="26" customWidth="1"/>
    <col min="14595" max="14595" width="28.5703125" style="26" customWidth="1"/>
    <col min="14596" max="14596" width="3.85546875" style="26" customWidth="1"/>
    <col min="14597" max="14597" width="9.42578125" style="26" customWidth="1"/>
    <col min="14598" max="14598" width="7.7109375" style="26" customWidth="1"/>
    <col min="14599" max="14599" width="8.85546875" style="26" customWidth="1"/>
    <col min="14600" max="14600" width="9" style="26" customWidth="1"/>
    <col min="14601" max="14601" width="8.42578125" style="26" customWidth="1"/>
    <col min="14602" max="14602" width="7.85546875" style="26" customWidth="1"/>
    <col min="14603" max="14603" width="7.5703125" style="26" customWidth="1"/>
    <col min="14604" max="14849" width="8.7109375" style="26"/>
    <col min="14850" max="14850" width="5.7109375" style="26" customWidth="1"/>
    <col min="14851" max="14851" width="28.5703125" style="26" customWidth="1"/>
    <col min="14852" max="14852" width="3.85546875" style="26" customWidth="1"/>
    <col min="14853" max="14853" width="9.42578125" style="26" customWidth="1"/>
    <col min="14854" max="14854" width="7.7109375" style="26" customWidth="1"/>
    <col min="14855" max="14855" width="8.85546875" style="26" customWidth="1"/>
    <col min="14856" max="14856" width="9" style="26" customWidth="1"/>
    <col min="14857" max="14857" width="8.42578125" style="26" customWidth="1"/>
    <col min="14858" max="14858" width="7.85546875" style="26" customWidth="1"/>
    <col min="14859" max="14859" width="7.5703125" style="26" customWidth="1"/>
    <col min="14860" max="15105" width="8.7109375" style="26"/>
    <col min="15106" max="15106" width="5.7109375" style="26" customWidth="1"/>
    <col min="15107" max="15107" width="28.5703125" style="26" customWidth="1"/>
    <col min="15108" max="15108" width="3.85546875" style="26" customWidth="1"/>
    <col min="15109" max="15109" width="9.42578125" style="26" customWidth="1"/>
    <col min="15110" max="15110" width="7.7109375" style="26" customWidth="1"/>
    <col min="15111" max="15111" width="8.85546875" style="26" customWidth="1"/>
    <col min="15112" max="15112" width="9" style="26" customWidth="1"/>
    <col min="15113" max="15113" width="8.42578125" style="26" customWidth="1"/>
    <col min="15114" max="15114" width="7.85546875" style="26" customWidth="1"/>
    <col min="15115" max="15115" width="7.5703125" style="26" customWidth="1"/>
    <col min="15116" max="15361" width="8.7109375" style="26"/>
    <col min="15362" max="15362" width="5.7109375" style="26" customWidth="1"/>
    <col min="15363" max="15363" width="28.5703125" style="26" customWidth="1"/>
    <col min="15364" max="15364" width="3.85546875" style="26" customWidth="1"/>
    <col min="15365" max="15365" width="9.42578125" style="26" customWidth="1"/>
    <col min="15366" max="15366" width="7.7109375" style="26" customWidth="1"/>
    <col min="15367" max="15367" width="8.85546875" style="26" customWidth="1"/>
    <col min="15368" max="15368" width="9" style="26" customWidth="1"/>
    <col min="15369" max="15369" width="8.42578125" style="26" customWidth="1"/>
    <col min="15370" max="15370" width="7.85546875" style="26" customWidth="1"/>
    <col min="15371" max="15371" width="7.5703125" style="26" customWidth="1"/>
    <col min="15372" max="15617" width="8.7109375" style="26"/>
    <col min="15618" max="15618" width="5.7109375" style="26" customWidth="1"/>
    <col min="15619" max="15619" width="28.5703125" style="26" customWidth="1"/>
    <col min="15620" max="15620" width="3.85546875" style="26" customWidth="1"/>
    <col min="15621" max="15621" width="9.42578125" style="26" customWidth="1"/>
    <col min="15622" max="15622" width="7.7109375" style="26" customWidth="1"/>
    <col min="15623" max="15623" width="8.85546875" style="26" customWidth="1"/>
    <col min="15624" max="15624" width="9" style="26" customWidth="1"/>
    <col min="15625" max="15625" width="8.42578125" style="26" customWidth="1"/>
    <col min="15626" max="15626" width="7.85546875" style="26" customWidth="1"/>
    <col min="15627" max="15627" width="7.5703125" style="26" customWidth="1"/>
    <col min="15628" max="15873" width="8.7109375" style="26"/>
    <col min="15874" max="15874" width="5.7109375" style="26" customWidth="1"/>
    <col min="15875" max="15875" width="28.5703125" style="26" customWidth="1"/>
    <col min="15876" max="15876" width="3.85546875" style="26" customWidth="1"/>
    <col min="15877" max="15877" width="9.42578125" style="26" customWidth="1"/>
    <col min="15878" max="15878" width="7.7109375" style="26" customWidth="1"/>
    <col min="15879" max="15879" width="8.85546875" style="26" customWidth="1"/>
    <col min="15880" max="15880" width="9" style="26" customWidth="1"/>
    <col min="15881" max="15881" width="8.42578125" style="26" customWidth="1"/>
    <col min="15882" max="15882" width="7.85546875" style="26" customWidth="1"/>
    <col min="15883" max="15883" width="7.5703125" style="26" customWidth="1"/>
    <col min="15884" max="16129" width="8.7109375" style="26"/>
    <col min="16130" max="16130" width="5.7109375" style="26" customWidth="1"/>
    <col min="16131" max="16131" width="28.5703125" style="26" customWidth="1"/>
    <col min="16132" max="16132" width="3.85546875" style="26" customWidth="1"/>
    <col min="16133" max="16133" width="9.42578125" style="26" customWidth="1"/>
    <col min="16134" max="16134" width="7.7109375" style="26" customWidth="1"/>
    <col min="16135" max="16135" width="8.85546875" style="26" customWidth="1"/>
    <col min="16136" max="16136" width="9" style="26" customWidth="1"/>
    <col min="16137" max="16137" width="8.42578125" style="26" customWidth="1"/>
    <col min="16138" max="16138" width="7.85546875" style="26" customWidth="1"/>
    <col min="16139" max="16139" width="7.5703125" style="26" customWidth="1"/>
    <col min="16140" max="16384" width="8.7109375" style="26"/>
  </cols>
  <sheetData>
    <row r="1" spans="1:14" ht="19.5" customHeight="1">
      <c r="A1" s="338" t="s">
        <v>127</v>
      </c>
      <c r="B1" s="338"/>
      <c r="C1" s="338"/>
      <c r="D1" s="338"/>
      <c r="E1" s="338"/>
      <c r="F1" s="338"/>
      <c r="G1" s="338"/>
      <c r="H1" s="338"/>
      <c r="I1" s="281"/>
      <c r="N1" s="73"/>
    </row>
    <row r="2" spans="1:14" ht="15.75">
      <c r="A2" s="338" t="s">
        <v>380</v>
      </c>
      <c r="B2" s="338"/>
      <c r="C2" s="338"/>
      <c r="D2" s="338"/>
      <c r="E2" s="338"/>
      <c r="F2" s="338"/>
      <c r="G2" s="338"/>
      <c r="H2" s="338"/>
      <c r="I2" s="281"/>
    </row>
    <row r="3" spans="1:14">
      <c r="A3" s="339" t="s">
        <v>128</v>
      </c>
      <c r="B3" s="339"/>
      <c r="C3" s="339"/>
      <c r="D3" s="339"/>
      <c r="E3" s="339"/>
      <c r="F3" s="339"/>
      <c r="G3" s="339"/>
      <c r="H3" s="339"/>
      <c r="I3" s="282"/>
    </row>
    <row r="4" spans="1:14">
      <c r="A4" s="282"/>
      <c r="B4" s="282"/>
      <c r="C4" s="282"/>
      <c r="D4" s="282"/>
      <c r="E4" s="282"/>
      <c r="F4" s="282"/>
      <c r="G4" s="282"/>
      <c r="H4" s="282"/>
      <c r="I4" s="282"/>
    </row>
    <row r="5" spans="1:14">
      <c r="A5" s="282"/>
      <c r="B5" s="282"/>
      <c r="C5" s="282" t="s">
        <v>378</v>
      </c>
      <c r="D5" s="282"/>
      <c r="E5" s="282"/>
      <c r="F5" s="282"/>
      <c r="G5" s="282"/>
      <c r="H5" s="282"/>
      <c r="I5" s="282"/>
    </row>
    <row r="6" spans="1:14">
      <c r="B6" s="282"/>
      <c r="C6" s="63"/>
      <c r="D6" s="282"/>
      <c r="E6" s="62"/>
      <c r="F6" s="62"/>
      <c r="H6" s="27"/>
      <c r="I6" s="27"/>
      <c r="K6" s="62" t="s">
        <v>129</v>
      </c>
    </row>
    <row r="7" spans="1:14" ht="18" customHeight="1" thickBot="1">
      <c r="B7" s="62"/>
      <c r="C7" s="63"/>
      <c r="D7" s="282"/>
      <c r="E7" s="62"/>
      <c r="F7" s="62"/>
      <c r="H7" s="27"/>
      <c r="I7" s="27"/>
    </row>
    <row r="8" spans="1:14" ht="50.25" customHeight="1" thickBot="1">
      <c r="A8" s="69" t="s">
        <v>130</v>
      </c>
      <c r="B8" s="215" t="s">
        <v>131</v>
      </c>
      <c r="C8" s="216" t="s">
        <v>132</v>
      </c>
      <c r="D8" s="217" t="str">
        <f>"Obdobie "&amp;Info!C2</f>
        <v>Obdobie 2023</v>
      </c>
      <c r="E8" s="218" t="str">
        <f>"I.Q. "&amp;Info!C5</f>
        <v>I.Q. 2024</v>
      </c>
      <c r="F8" s="219" t="str">
        <f>"II.Q. "&amp;Info!C5</f>
        <v>II.Q. 2024</v>
      </c>
      <c r="G8" s="219" t="str">
        <f>"III.Q. "&amp;Info!C5</f>
        <v>III.Q. 2024</v>
      </c>
      <c r="H8" s="220" t="str">
        <f>"IV.Q. "&amp;Info!C5</f>
        <v>IV.Q. 2024</v>
      </c>
      <c r="I8" s="221"/>
      <c r="J8" s="218" t="str">
        <f>"I.Q. "&amp;Info!C6</f>
        <v>I.Q. 2025</v>
      </c>
      <c r="K8" s="222" t="str">
        <f>"II.Q. "&amp;Info!C6</f>
        <v>II.Q. 2025</v>
      </c>
      <c r="L8" s="223" t="s">
        <v>377</v>
      </c>
    </row>
    <row r="9" spans="1:14" ht="15.75" thickBot="1">
      <c r="A9" s="201">
        <v>1</v>
      </c>
      <c r="B9" s="224">
        <v>2</v>
      </c>
      <c r="C9" s="225">
        <v>3</v>
      </c>
      <c r="D9" s="226">
        <v>4</v>
      </c>
      <c r="E9" s="224">
        <v>5</v>
      </c>
      <c r="F9" s="227">
        <v>6</v>
      </c>
      <c r="G9" s="227">
        <v>7</v>
      </c>
      <c r="H9" s="228">
        <v>8</v>
      </c>
      <c r="I9" s="229"/>
      <c r="J9" s="224">
        <v>9</v>
      </c>
      <c r="K9" s="230">
        <v>10</v>
      </c>
      <c r="L9" s="181">
        <v>5</v>
      </c>
    </row>
    <row r="10" spans="1:14" ht="15" customHeight="1" thickBot="1">
      <c r="A10" s="68" t="s">
        <v>4</v>
      </c>
      <c r="B10" s="340" t="s">
        <v>133</v>
      </c>
      <c r="C10" s="341"/>
      <c r="D10" s="341"/>
      <c r="E10" s="341"/>
      <c r="F10" s="341"/>
      <c r="G10" s="341"/>
      <c r="H10" s="341"/>
      <c r="I10" s="341"/>
      <c r="J10" s="341"/>
      <c r="K10" s="341"/>
      <c r="L10" s="342"/>
    </row>
    <row r="11" spans="1:14" ht="18" customHeight="1" thickBot="1">
      <c r="A11" s="69" t="s">
        <v>134</v>
      </c>
      <c r="B11" s="74" t="s">
        <v>135</v>
      </c>
      <c r="C11" s="75" t="s">
        <v>136</v>
      </c>
      <c r="D11" s="76">
        <f t="shared" ref="D11" si="0">SUM(D12:D20)</f>
        <v>-2993278</v>
      </c>
      <c r="E11" s="77">
        <f t="shared" ref="E11" si="1">SUM(E12:E20)</f>
        <v>-757551</v>
      </c>
      <c r="F11" s="78">
        <f t="shared" ref="F11" si="2">SUM(F12:F20)</f>
        <v>-678932</v>
      </c>
      <c r="G11" s="78">
        <f t="shared" ref="G11" si="3">SUM(G12:G20)</f>
        <v>-692438</v>
      </c>
      <c r="H11" s="79">
        <f t="shared" ref="H11" si="4">SUM(H12:H20)</f>
        <v>-695432</v>
      </c>
      <c r="I11" s="193"/>
      <c r="J11" s="80">
        <f t="shared" ref="J11" si="5">SUM(J12:J20)</f>
        <v>-733321</v>
      </c>
      <c r="K11" s="81">
        <f t="shared" ref="K11" si="6">SUM(K12:K20)</f>
        <v>-703720</v>
      </c>
      <c r="L11" s="196">
        <v>-3268270</v>
      </c>
    </row>
    <row r="12" spans="1:14" ht="26.25" customHeight="1">
      <c r="A12" s="253" t="s">
        <v>137</v>
      </c>
      <c r="B12" s="82" t="s">
        <v>138</v>
      </c>
      <c r="C12" s="83" t="s">
        <v>139</v>
      </c>
      <c r="D12" s="84"/>
      <c r="E12" s="85"/>
      <c r="F12" s="86"/>
      <c r="G12" s="86"/>
      <c r="H12" s="87"/>
      <c r="I12" s="190"/>
      <c r="J12" s="88"/>
      <c r="K12" s="89"/>
      <c r="L12" s="197"/>
    </row>
    <row r="13" spans="1:14" ht="24.75">
      <c r="A13" s="254" t="s">
        <v>140</v>
      </c>
      <c r="B13" s="90" t="s">
        <v>141</v>
      </c>
      <c r="C13" s="91" t="s">
        <v>142</v>
      </c>
      <c r="D13" s="92">
        <f>-(vysledovka!D10+vysledovka!D11)</f>
        <v>-1775332</v>
      </c>
      <c r="E13" s="93">
        <f>-(vysledovka!F10+vysledovka!F11)</f>
        <v>-552090</v>
      </c>
      <c r="F13" s="94">
        <f>-(vysledovka!G10+vysledovka!G11)</f>
        <v>-481270</v>
      </c>
      <c r="G13" s="94">
        <f>-(vysledovka!H10+vysledovka!H11)</f>
        <v>-491457</v>
      </c>
      <c r="H13" s="95">
        <f>-(vysledovka!I10+vysledovka!I11)</f>
        <v>-491998</v>
      </c>
      <c r="I13" s="255"/>
      <c r="J13" s="96">
        <f>-(vysledovka!K10+vysledovka!K11)</f>
        <v>-526185</v>
      </c>
      <c r="K13" s="97">
        <f>-(vysledovka!L10+vysledovka!L11)</f>
        <v>-495567</v>
      </c>
      <c r="L13" s="194">
        <v>-1501715</v>
      </c>
    </row>
    <row r="14" spans="1:14">
      <c r="A14" s="254" t="s">
        <v>143</v>
      </c>
      <c r="B14" s="90" t="s">
        <v>144</v>
      </c>
      <c r="C14" s="91" t="s">
        <v>145</v>
      </c>
      <c r="D14" s="92"/>
      <c r="E14" s="93"/>
      <c r="F14" s="94"/>
      <c r="G14" s="94"/>
      <c r="H14" s="98"/>
      <c r="I14" s="190"/>
      <c r="J14" s="96"/>
      <c r="K14" s="99"/>
      <c r="L14" s="183"/>
    </row>
    <row r="15" spans="1:14">
      <c r="A15" s="254" t="s">
        <v>146</v>
      </c>
      <c r="B15" s="90" t="s">
        <v>147</v>
      </c>
      <c r="C15" s="91" t="s">
        <v>148</v>
      </c>
      <c r="D15" s="92">
        <f>-vysledovka!D12</f>
        <v>-1059763</v>
      </c>
      <c r="E15" s="93">
        <f>-vysledovka!F12</f>
        <v>-194009</v>
      </c>
      <c r="F15" s="94">
        <f>-vysledovka!G12</f>
        <v>-189446</v>
      </c>
      <c r="G15" s="94">
        <f>-vysledovka!H12</f>
        <v>-194067</v>
      </c>
      <c r="H15" s="95">
        <f>-vysledovka!I12</f>
        <v>-195789</v>
      </c>
      <c r="I15" s="255"/>
      <c r="J15" s="96">
        <f>-vysledovka!K12</f>
        <v>-198254</v>
      </c>
      <c r="K15" s="100">
        <f>-vysledovka!L12</f>
        <v>-202453</v>
      </c>
      <c r="L15" s="194">
        <v>-1727169</v>
      </c>
    </row>
    <row r="16" spans="1:14">
      <c r="A16" s="254" t="s">
        <v>149</v>
      </c>
      <c r="B16" s="90" t="s">
        <v>150</v>
      </c>
      <c r="C16" s="91" t="s">
        <v>151</v>
      </c>
      <c r="D16" s="92">
        <f>-vysledovka!D16</f>
        <v>-14072</v>
      </c>
      <c r="E16" s="93">
        <f>-vysledovka!F16</f>
        <v>-5306</v>
      </c>
      <c r="F16" s="94">
        <f>-vysledovka!G16</f>
        <v>-3454</v>
      </c>
      <c r="G16" s="94">
        <f>-vysledovka!H16</f>
        <v>-2950</v>
      </c>
      <c r="H16" s="98">
        <f>-vysledovka!I16</f>
        <v>-3740</v>
      </c>
      <c r="I16" s="190"/>
      <c r="J16" s="96">
        <f>-vysledovka!K16</f>
        <v>-3620</v>
      </c>
      <c r="K16" s="100">
        <f>-vysledovka!L16</f>
        <v>-1530</v>
      </c>
      <c r="L16" s="194">
        <v>-16187</v>
      </c>
    </row>
    <row r="17" spans="1:12">
      <c r="A17" s="254" t="s">
        <v>152</v>
      </c>
      <c r="B17" s="90" t="s">
        <v>153</v>
      </c>
      <c r="C17" s="91" t="s">
        <v>154</v>
      </c>
      <c r="D17" s="92">
        <f>-vysledovka!D18</f>
        <v>-142497</v>
      </c>
      <c r="E17" s="93">
        <f>-vysledovka!F18</f>
        <v>-5739</v>
      </c>
      <c r="F17" s="94">
        <f>-vysledovka!G18</f>
        <v>-4397</v>
      </c>
      <c r="G17" s="94">
        <f>-vysledovka!H18</f>
        <v>-3565</v>
      </c>
      <c r="H17" s="95">
        <f>-vysledovka!I18</f>
        <v>-3531</v>
      </c>
      <c r="I17" s="255"/>
      <c r="J17" s="96">
        <f>-vysledovka!K18</f>
        <v>-4950</v>
      </c>
      <c r="K17" s="100">
        <f>-vysledovka!L18</f>
        <v>-3870</v>
      </c>
      <c r="L17" s="194">
        <v>-16522</v>
      </c>
    </row>
    <row r="18" spans="1:12">
      <c r="A18" s="254" t="s">
        <v>155</v>
      </c>
      <c r="B18" s="90" t="s">
        <v>156</v>
      </c>
      <c r="C18" s="91" t="s">
        <v>157</v>
      </c>
      <c r="D18" s="92"/>
      <c r="E18" s="93"/>
      <c r="F18" s="94"/>
      <c r="G18" s="94"/>
      <c r="H18" s="98"/>
      <c r="I18" s="190"/>
      <c r="J18" s="96"/>
      <c r="K18" s="100"/>
      <c r="L18" s="194"/>
    </row>
    <row r="19" spans="1:12" ht="24.75">
      <c r="A19" s="254" t="s">
        <v>158</v>
      </c>
      <c r="B19" s="90" t="s">
        <v>159</v>
      </c>
      <c r="C19" s="91" t="s">
        <v>160</v>
      </c>
      <c r="D19" s="92">
        <f>-vysledovka!D24</f>
        <v>-5</v>
      </c>
      <c r="E19" s="93">
        <f>-vysledovka!F24</f>
        <v>0</v>
      </c>
      <c r="F19" s="94">
        <f>-vysledovka!G24</f>
        <v>0</v>
      </c>
      <c r="G19" s="94">
        <f>-vysledovka!H24</f>
        <v>0</v>
      </c>
      <c r="H19" s="98">
        <f>-vysledovka!I24</f>
        <v>0</v>
      </c>
      <c r="I19" s="190"/>
      <c r="J19" s="96">
        <f>-vysledovka!K24</f>
        <v>0</v>
      </c>
      <c r="K19" s="100">
        <f>-vysledovka!L24</f>
        <v>0</v>
      </c>
      <c r="L19" s="194">
        <v>-11</v>
      </c>
    </row>
    <row r="20" spans="1:12" ht="38.25" customHeight="1" thickBot="1">
      <c r="A20" s="256" t="s">
        <v>161</v>
      </c>
      <c r="B20" s="101" t="s">
        <v>162</v>
      </c>
      <c r="C20" s="102" t="s">
        <v>163</v>
      </c>
      <c r="D20" s="103">
        <f>-vysledovka!D26</f>
        <v>-1609</v>
      </c>
      <c r="E20" s="104">
        <f>-vysledovka!F26</f>
        <v>-407</v>
      </c>
      <c r="F20" s="105">
        <f>-vysledovka!G26</f>
        <v>-365</v>
      </c>
      <c r="G20" s="105">
        <f>-vysledovka!H26</f>
        <v>-399</v>
      </c>
      <c r="H20" s="106">
        <f>-vysledovka!I26</f>
        <v>-374</v>
      </c>
      <c r="I20" s="190"/>
      <c r="J20" s="107">
        <f>-vysledovka!K26</f>
        <v>-312</v>
      </c>
      <c r="K20" s="113">
        <f>-vysledovka!L26</f>
        <v>-300</v>
      </c>
      <c r="L20" s="195">
        <v>-6666</v>
      </c>
    </row>
    <row r="21" spans="1:12" ht="25.5" customHeight="1" thickBot="1">
      <c r="A21" s="69" t="s">
        <v>164</v>
      </c>
      <c r="B21" s="109" t="s">
        <v>165</v>
      </c>
      <c r="C21" s="75" t="s">
        <v>166</v>
      </c>
      <c r="D21" s="76">
        <f t="shared" ref="D21" si="7">SUM(D22:D34)+D35</f>
        <v>-793924</v>
      </c>
      <c r="E21" s="77">
        <f t="shared" ref="E21" si="8">SUM(E22:E34)+E35</f>
        <v>86039</v>
      </c>
      <c r="F21" s="78">
        <f t="shared" ref="F21" si="9">SUM(F22:F34)+F35</f>
        <v>-1078787</v>
      </c>
      <c r="G21" s="78">
        <f t="shared" ref="G21" si="10">SUM(G22:G34)+G35</f>
        <v>-206641</v>
      </c>
      <c r="H21" s="79">
        <f t="shared" ref="H21" si="11">SUM(H22:H34)+H35</f>
        <v>57702</v>
      </c>
      <c r="I21" s="193"/>
      <c r="J21" s="80">
        <f t="shared" ref="J21" si="12">SUM(J22:J34)+J35</f>
        <v>51183</v>
      </c>
      <c r="K21" s="110">
        <f t="shared" ref="K21" si="13">SUM(K22:K34)+K35</f>
        <v>80763</v>
      </c>
      <c r="L21" s="199">
        <v>940028</v>
      </c>
    </row>
    <row r="22" spans="1:12" ht="24.75">
      <c r="A22" s="253" t="s">
        <v>167</v>
      </c>
      <c r="B22" s="82" t="s">
        <v>168</v>
      </c>
      <c r="C22" s="83" t="s">
        <v>169</v>
      </c>
      <c r="D22" s="84"/>
      <c r="E22" s="85"/>
      <c r="F22" s="86"/>
      <c r="G22" s="86"/>
      <c r="H22" s="87"/>
      <c r="I22" s="190"/>
      <c r="J22" s="111"/>
      <c r="K22" s="112"/>
      <c r="L22" s="197"/>
    </row>
    <row r="23" spans="1:12" ht="24.75">
      <c r="A23" s="254" t="s">
        <v>170</v>
      </c>
      <c r="B23" s="90" t="s">
        <v>171</v>
      </c>
      <c r="C23" s="91" t="s">
        <v>172</v>
      </c>
      <c r="D23" s="92"/>
      <c r="E23" s="93"/>
      <c r="F23" s="94"/>
      <c r="G23" s="94"/>
      <c r="H23" s="98"/>
      <c r="I23" s="190"/>
      <c r="J23" s="96"/>
      <c r="K23" s="100"/>
      <c r="L23" s="194"/>
    </row>
    <row r="24" spans="1:12" ht="24.75">
      <c r="A24" s="334" t="s">
        <v>173</v>
      </c>
      <c r="B24" s="90" t="s">
        <v>174</v>
      </c>
      <c r="C24" s="91" t="s">
        <v>175</v>
      </c>
      <c r="D24" s="186">
        <v>212231</v>
      </c>
      <c r="E24" s="104">
        <v>-176886</v>
      </c>
      <c r="F24" s="105">
        <v>-8980</v>
      </c>
      <c r="G24" s="105">
        <v>-7388</v>
      </c>
      <c r="H24" s="106">
        <v>-3586</v>
      </c>
      <c r="I24" s="190"/>
      <c r="J24" s="107">
        <v>1456</v>
      </c>
      <c r="K24" s="113">
        <v>-8425</v>
      </c>
      <c r="L24" s="198">
        <v>15661</v>
      </c>
    </row>
    <row r="25" spans="1:12">
      <c r="A25" s="332"/>
      <c r="B25" s="90" t="s">
        <v>176</v>
      </c>
      <c r="C25" s="91" t="s">
        <v>177</v>
      </c>
      <c r="D25" s="92"/>
      <c r="E25" s="93"/>
      <c r="F25" s="94"/>
      <c r="G25" s="94"/>
      <c r="H25" s="98"/>
      <c r="I25" s="190"/>
      <c r="J25" s="96"/>
      <c r="K25" s="100"/>
      <c r="L25" s="194"/>
    </row>
    <row r="26" spans="1:12">
      <c r="A26" s="333"/>
      <c r="B26" s="90" t="s">
        <v>178</v>
      </c>
      <c r="C26" s="91" t="s">
        <v>179</v>
      </c>
      <c r="D26" s="92"/>
      <c r="E26" s="93"/>
      <c r="F26" s="94"/>
      <c r="G26" s="94"/>
      <c r="H26" s="98"/>
      <c r="I26" s="190"/>
      <c r="J26" s="96"/>
      <c r="K26" s="100"/>
      <c r="L26" s="194"/>
    </row>
    <row r="27" spans="1:12">
      <c r="A27" s="254" t="s">
        <v>180</v>
      </c>
      <c r="B27" s="90" t="s">
        <v>181</v>
      </c>
      <c r="C27" s="91" t="s">
        <v>182</v>
      </c>
      <c r="D27" s="92">
        <f>súvaha!D47</f>
        <v>-948095</v>
      </c>
      <c r="E27" s="93">
        <f>súvaha!F47</f>
        <v>240440</v>
      </c>
      <c r="F27" s="94">
        <f>súvaha!H47</f>
        <v>-1071041</v>
      </c>
      <c r="G27" s="94">
        <f>súvaha!J47</f>
        <v>-204635</v>
      </c>
      <c r="H27" s="98">
        <f>súvaha!L47</f>
        <v>53770</v>
      </c>
      <c r="I27" s="190"/>
      <c r="J27" s="96">
        <f>súvaha!O47</f>
        <v>52400</v>
      </c>
      <c r="K27" s="100">
        <f>súvaha!Q47</f>
        <v>89404</v>
      </c>
      <c r="L27" s="194">
        <v>927605</v>
      </c>
    </row>
    <row r="28" spans="1:12" ht="37.5" customHeight="1">
      <c r="A28" s="254" t="s">
        <v>183</v>
      </c>
      <c r="B28" s="90" t="s">
        <v>184</v>
      </c>
      <c r="C28" s="91" t="s">
        <v>185</v>
      </c>
      <c r="D28" s="92">
        <f>súvaha!D42+súvaha!D43</f>
        <v>-51191</v>
      </c>
      <c r="E28" s="93">
        <f>súvaha!F42+súvaha!F43</f>
        <v>10632</v>
      </c>
      <c r="F28" s="94">
        <f>súvaha!H42+súvaha!H43</f>
        <v>730</v>
      </c>
      <c r="G28" s="94">
        <f>súvaha!J42+súvaha!J43</f>
        <v>1934</v>
      </c>
      <c r="H28" s="98">
        <f>súvaha!L42+súvaha!L43</f>
        <v>6592</v>
      </c>
      <c r="I28" s="190"/>
      <c r="J28" s="96">
        <f>súvaha!O42+súvaha!O43</f>
        <v>5192</v>
      </c>
      <c r="K28" s="100">
        <f>súvaha!Q42+súvaha!Q43</f>
        <v>1524</v>
      </c>
      <c r="L28" s="194">
        <v>15693</v>
      </c>
    </row>
    <row r="29" spans="1:12" ht="28.5" customHeight="1">
      <c r="A29" s="334" t="s">
        <v>186</v>
      </c>
      <c r="B29" s="90" t="s">
        <v>187</v>
      </c>
      <c r="C29" s="91" t="s">
        <v>188</v>
      </c>
      <c r="D29" s="92">
        <f>súvaha!D44</f>
        <v>-6960</v>
      </c>
      <c r="E29" s="93">
        <v>8357</v>
      </c>
      <c r="F29" s="94">
        <f>súvaha!H44</f>
        <v>0</v>
      </c>
      <c r="G29" s="94">
        <f>súvaha!J44</f>
        <v>2009</v>
      </c>
      <c r="H29" s="98">
        <f>súvaha!L44</f>
        <v>-74</v>
      </c>
      <c r="I29" s="190"/>
      <c r="J29" s="96">
        <f>súvaha!O44</f>
        <v>-6460</v>
      </c>
      <c r="K29" s="100">
        <f>súvaha!Q44</f>
        <v>-2190</v>
      </c>
      <c r="L29" s="194">
        <v>-17778</v>
      </c>
    </row>
    <row r="30" spans="1:12">
      <c r="A30" s="332"/>
      <c r="B30" s="90" t="s">
        <v>189</v>
      </c>
      <c r="C30" s="91" t="s">
        <v>190</v>
      </c>
      <c r="D30" s="92"/>
      <c r="E30" s="93"/>
      <c r="F30" s="94"/>
      <c r="G30" s="94"/>
      <c r="H30" s="98"/>
      <c r="I30" s="190"/>
      <c r="J30" s="96"/>
      <c r="K30" s="100"/>
      <c r="L30" s="194"/>
    </row>
    <row r="31" spans="1:12">
      <c r="A31" s="333"/>
      <c r="B31" s="90" t="s">
        <v>191</v>
      </c>
      <c r="C31" s="91" t="s">
        <v>192</v>
      </c>
      <c r="D31" s="92"/>
      <c r="E31" s="93"/>
      <c r="F31" s="94"/>
      <c r="G31" s="94"/>
      <c r="H31" s="98"/>
      <c r="I31" s="190"/>
      <c r="J31" s="96"/>
      <c r="K31" s="100"/>
      <c r="L31" s="194"/>
    </row>
    <row r="32" spans="1:12">
      <c r="A32" s="254" t="s">
        <v>193</v>
      </c>
      <c r="B32" s="90" t="s">
        <v>194</v>
      </c>
      <c r="C32" s="114" t="s">
        <v>195</v>
      </c>
      <c r="D32" s="115">
        <f>-súvaha!D27</f>
        <v>91</v>
      </c>
      <c r="E32" s="116">
        <f>-súvaha!F27</f>
        <v>3496</v>
      </c>
      <c r="F32" s="117">
        <f>-súvaha!H27</f>
        <v>504</v>
      </c>
      <c r="G32" s="117">
        <f>-súvaha!J27</f>
        <v>1439</v>
      </c>
      <c r="H32" s="118">
        <f>-súvaha!L27</f>
        <v>1000</v>
      </c>
      <c r="I32" s="257"/>
      <c r="J32" s="96">
        <f>-súvaha!O27</f>
        <v>-1405</v>
      </c>
      <c r="K32" s="100">
        <f>-súvaha!Q27</f>
        <v>450</v>
      </c>
      <c r="L32" s="194">
        <v>-1153</v>
      </c>
    </row>
    <row r="33" spans="1:12">
      <c r="A33" s="254" t="s">
        <v>196</v>
      </c>
      <c r="B33" s="90" t="s">
        <v>197</v>
      </c>
      <c r="C33" s="114" t="s">
        <v>198</v>
      </c>
      <c r="D33" s="115"/>
      <c r="E33" s="116"/>
      <c r="F33" s="117"/>
      <c r="G33" s="117"/>
      <c r="H33" s="118"/>
      <c r="I33" s="257"/>
      <c r="J33" s="96"/>
      <c r="K33" s="100"/>
      <c r="L33" s="194"/>
    </row>
    <row r="34" spans="1:12" ht="19.5" customHeight="1">
      <c r="A34" s="256" t="s">
        <v>199</v>
      </c>
      <c r="B34" s="101" t="s">
        <v>200</v>
      </c>
      <c r="C34" s="119" t="s">
        <v>201</v>
      </c>
      <c r="D34" s="120"/>
      <c r="E34" s="121"/>
      <c r="F34" s="122"/>
      <c r="G34" s="122"/>
      <c r="H34" s="123"/>
      <c r="I34" s="257"/>
      <c r="J34" s="107"/>
      <c r="K34" s="113"/>
      <c r="L34" s="194"/>
    </row>
    <row r="35" spans="1:12" ht="24.75" thickBot="1">
      <c r="A35" s="258" t="s">
        <v>202</v>
      </c>
      <c r="B35" s="101" t="s">
        <v>203</v>
      </c>
      <c r="C35" s="124">
        <v>25</v>
      </c>
      <c r="D35" s="103"/>
      <c r="E35" s="104"/>
      <c r="F35" s="105"/>
      <c r="G35" s="105"/>
      <c r="H35" s="106"/>
      <c r="I35" s="190"/>
      <c r="J35" s="107"/>
      <c r="K35" s="113"/>
      <c r="L35" s="195"/>
    </row>
    <row r="36" spans="1:12" ht="28.5" customHeight="1" thickBot="1">
      <c r="A36" s="70" t="s">
        <v>204</v>
      </c>
      <c r="B36" s="74" t="s">
        <v>205</v>
      </c>
      <c r="C36" s="125">
        <v>26</v>
      </c>
      <c r="D36" s="76">
        <f t="shared" ref="D36" si="14">D11+D21</f>
        <v>-3787202</v>
      </c>
      <c r="E36" s="77">
        <f t="shared" ref="E36" si="15">E11+E21</f>
        <v>-671512</v>
      </c>
      <c r="F36" s="78">
        <f t="shared" ref="F36" si="16">F11+F21</f>
        <v>-1757719</v>
      </c>
      <c r="G36" s="78">
        <f t="shared" ref="G36" si="17">G11+G21</f>
        <v>-899079</v>
      </c>
      <c r="H36" s="79">
        <f t="shared" ref="H36" si="18">H11+H21</f>
        <v>-637730</v>
      </c>
      <c r="I36" s="193"/>
      <c r="J36" s="80">
        <f t="shared" ref="J36" si="19">J11+J21</f>
        <v>-682138</v>
      </c>
      <c r="K36" s="110">
        <f t="shared" ref="K36" si="20">K11+K21</f>
        <v>-622957</v>
      </c>
      <c r="L36" s="199">
        <v>-2328242</v>
      </c>
    </row>
    <row r="37" spans="1:12" ht="27" customHeight="1" thickBot="1">
      <c r="A37" s="70" t="s">
        <v>206</v>
      </c>
      <c r="B37" s="74" t="s">
        <v>207</v>
      </c>
      <c r="C37" s="125">
        <v>27</v>
      </c>
      <c r="D37" s="76">
        <f t="shared" ref="D37" si="21">SUM(D40:D46)</f>
        <v>2392125</v>
      </c>
      <c r="E37" s="77">
        <f t="shared" ref="E37" si="22">SUM(E40:E46)</f>
        <v>737652</v>
      </c>
      <c r="F37" s="78">
        <f t="shared" ref="F37" si="23">SUM(F40:F46)</f>
        <v>715423</v>
      </c>
      <c r="G37" s="78">
        <f t="shared" ref="G37" si="24">SUM(G40:G46)</f>
        <v>1059714</v>
      </c>
      <c r="H37" s="79">
        <f t="shared" ref="H37" si="25">SUM(H40:H46)</f>
        <v>694643</v>
      </c>
      <c r="I37" s="193"/>
      <c r="J37" s="200">
        <f t="shared" ref="J37" si="26">SUM(J40:J46)</f>
        <v>723347</v>
      </c>
      <c r="K37" s="110">
        <f t="shared" ref="K37" si="27">SUM(K40:K46)</f>
        <v>667593</v>
      </c>
      <c r="L37" s="199">
        <v>1684828</v>
      </c>
    </row>
    <row r="38" spans="1:12" ht="54.75" customHeight="1" thickBot="1">
      <c r="A38" s="69" t="s">
        <v>130</v>
      </c>
      <c r="B38" s="109" t="s">
        <v>131</v>
      </c>
      <c r="C38" s="209" t="s">
        <v>132</v>
      </c>
      <c r="D38" s="210" t="s">
        <v>370</v>
      </c>
      <c r="E38" s="211" t="s">
        <v>371</v>
      </c>
      <c r="F38" s="212" t="s">
        <v>372</v>
      </c>
      <c r="G38" s="212" t="s">
        <v>373</v>
      </c>
      <c r="H38" s="213" t="s">
        <v>374</v>
      </c>
      <c r="I38" s="213"/>
      <c r="J38" s="211" t="s">
        <v>375</v>
      </c>
      <c r="K38" s="125" t="s">
        <v>376</v>
      </c>
      <c r="L38" s="231" t="s">
        <v>377</v>
      </c>
    </row>
    <row r="39" spans="1:12" ht="15.75" thickBot="1">
      <c r="A39" s="201">
        <v>1</v>
      </c>
      <c r="B39" s="202">
        <v>2</v>
      </c>
      <c r="C39" s="203">
        <v>3</v>
      </c>
      <c r="D39" s="204">
        <v>4</v>
      </c>
      <c r="E39" s="205">
        <v>4</v>
      </c>
      <c r="F39" s="206">
        <v>4</v>
      </c>
      <c r="G39" s="206">
        <v>4</v>
      </c>
      <c r="H39" s="206">
        <v>4</v>
      </c>
      <c r="I39" s="206"/>
      <c r="J39" s="206">
        <v>4</v>
      </c>
      <c r="K39" s="203">
        <v>4</v>
      </c>
      <c r="L39" s="184">
        <v>5</v>
      </c>
    </row>
    <row r="40" spans="1:12">
      <c r="A40" s="259" t="s">
        <v>208</v>
      </c>
      <c r="B40" s="82" t="s">
        <v>209</v>
      </c>
      <c r="C40" s="127">
        <v>28</v>
      </c>
      <c r="D40" s="84"/>
      <c r="E40" s="85"/>
      <c r="F40" s="86"/>
      <c r="G40" s="86"/>
      <c r="H40" s="87"/>
      <c r="I40" s="190"/>
      <c r="J40" s="111"/>
      <c r="K40" s="112"/>
      <c r="L40" s="197"/>
    </row>
    <row r="41" spans="1:12">
      <c r="A41" s="260" t="s">
        <v>210</v>
      </c>
      <c r="B41" s="90" t="s">
        <v>211</v>
      </c>
      <c r="C41" s="128">
        <v>29</v>
      </c>
      <c r="D41" s="92">
        <f>vysledovka!D7</f>
        <v>895283</v>
      </c>
      <c r="E41" s="93">
        <f>vysledovka!F7</f>
        <v>317000</v>
      </c>
      <c r="F41" s="94">
        <f>vysledovka!G7</f>
        <v>350000</v>
      </c>
      <c r="G41" s="94">
        <f>vysledovka!H7</f>
        <v>585432</v>
      </c>
      <c r="H41" s="98">
        <f>vysledovka!I7</f>
        <v>325400</v>
      </c>
      <c r="I41" s="190"/>
      <c r="J41" s="96">
        <f>vysledovka!K7</f>
        <v>342895</v>
      </c>
      <c r="K41" s="100">
        <f>vysledovka!L7</f>
        <v>324836</v>
      </c>
      <c r="L41" s="194">
        <v>723702</v>
      </c>
    </row>
    <row r="42" spans="1:12">
      <c r="A42" s="260" t="s">
        <v>212</v>
      </c>
      <c r="B42" s="90" t="s">
        <v>213</v>
      </c>
      <c r="C42" s="128">
        <v>30</v>
      </c>
      <c r="D42" s="92"/>
      <c r="E42" s="93"/>
      <c r="F42" s="94"/>
      <c r="G42" s="94"/>
      <c r="H42" s="98"/>
      <c r="I42" s="190"/>
      <c r="J42" s="96"/>
      <c r="K42" s="100"/>
      <c r="L42" s="194"/>
    </row>
    <row r="43" spans="1:12" ht="42" customHeight="1">
      <c r="A43" s="260" t="s">
        <v>214</v>
      </c>
      <c r="B43" s="90" t="s">
        <v>215</v>
      </c>
      <c r="C43" s="128">
        <v>31</v>
      </c>
      <c r="D43" s="92">
        <f>vysledovka!D8</f>
        <v>1496842</v>
      </c>
      <c r="E43" s="93">
        <f>vysledovka!F8</f>
        <v>420652</v>
      </c>
      <c r="F43" s="94">
        <f>vysledovka!G8</f>
        <v>365423</v>
      </c>
      <c r="G43" s="94">
        <f>vysledovka!H8</f>
        <v>474282</v>
      </c>
      <c r="H43" s="98">
        <f>vysledovka!I8</f>
        <v>369243</v>
      </c>
      <c r="I43" s="190"/>
      <c r="J43" s="96">
        <f>vysledovka!K8</f>
        <v>380452</v>
      </c>
      <c r="K43" s="100">
        <f>vysledovka!L8</f>
        <v>342757</v>
      </c>
      <c r="L43" s="207">
        <v>961126</v>
      </c>
    </row>
    <row r="44" spans="1:12">
      <c r="A44" s="260" t="s">
        <v>216</v>
      </c>
      <c r="B44" s="90" t="s">
        <v>217</v>
      </c>
      <c r="C44" s="128">
        <v>32</v>
      </c>
      <c r="D44" s="92"/>
      <c r="E44" s="93"/>
      <c r="F44" s="94"/>
      <c r="G44" s="94"/>
      <c r="H44" s="98"/>
      <c r="I44" s="190"/>
      <c r="J44" s="96"/>
      <c r="K44" s="100"/>
      <c r="L44" s="194"/>
    </row>
    <row r="45" spans="1:12" ht="24.75">
      <c r="A45" s="260" t="s">
        <v>218</v>
      </c>
      <c r="B45" s="90" t="s">
        <v>219</v>
      </c>
      <c r="C45" s="128">
        <v>33</v>
      </c>
      <c r="D45" s="92"/>
      <c r="E45" s="93"/>
      <c r="F45" s="94"/>
      <c r="G45" s="94"/>
      <c r="H45" s="98"/>
      <c r="I45" s="190"/>
      <c r="J45" s="96"/>
      <c r="K45" s="100"/>
      <c r="L45" s="194"/>
    </row>
    <row r="46" spans="1:12" ht="25.5" thickBot="1">
      <c r="A46" s="258" t="s">
        <v>220</v>
      </c>
      <c r="B46" s="101" t="s">
        <v>221</v>
      </c>
      <c r="C46" s="124">
        <v>34</v>
      </c>
      <c r="D46" s="103"/>
      <c r="E46" s="104"/>
      <c r="F46" s="105"/>
      <c r="G46" s="105"/>
      <c r="H46" s="106"/>
      <c r="I46" s="190"/>
      <c r="J46" s="107"/>
      <c r="K46" s="113"/>
      <c r="L46" s="195"/>
    </row>
    <row r="47" spans="1:12" ht="15.75" thickBot="1">
      <c r="A47" s="70" t="s">
        <v>222</v>
      </c>
      <c r="B47" s="74" t="s">
        <v>223</v>
      </c>
      <c r="C47" s="125">
        <v>35</v>
      </c>
      <c r="D47" s="76">
        <f t="shared" ref="D47" si="28">SUM(D48:D56)</f>
        <v>-430303</v>
      </c>
      <c r="E47" s="129">
        <f t="shared" ref="E47" si="29">SUM(E48:E56)</f>
        <v>-2632</v>
      </c>
      <c r="F47" s="130">
        <f t="shared" ref="F47" si="30">SUM(F48:F56)</f>
        <v>280479</v>
      </c>
      <c r="G47" s="130">
        <f t="shared" ref="G47" si="31">SUM(G48:G56)</f>
        <v>21297</v>
      </c>
      <c r="H47" s="131">
        <f t="shared" ref="H47" si="32">SUM(H48:H56)</f>
        <v>-63527</v>
      </c>
      <c r="I47" s="131"/>
      <c r="J47" s="131">
        <f t="shared" ref="J47" si="33">SUM(J48:J56)</f>
        <v>-40731</v>
      </c>
      <c r="K47" s="110">
        <f t="shared" ref="K47" si="34">SUM(K48:K56)</f>
        <v>-50805</v>
      </c>
      <c r="L47" s="196">
        <v>-93814</v>
      </c>
    </row>
    <row r="48" spans="1:12" ht="24.75">
      <c r="A48" s="332" t="s">
        <v>224</v>
      </c>
      <c r="B48" s="82" t="s">
        <v>225</v>
      </c>
      <c r="C48" s="127">
        <v>36</v>
      </c>
      <c r="D48" s="84">
        <f>-(súvaha!D20+súvaha!D17)</f>
        <v>-296721</v>
      </c>
      <c r="E48" s="85">
        <f>-(súvaha!F20+súvaha!F17)</f>
        <v>27971</v>
      </c>
      <c r="F48" s="86">
        <f>-(súvaha!H20+súvaha!H17)</f>
        <v>311082</v>
      </c>
      <c r="G48" s="86">
        <f>-(súvaha!J20+súvaha!J17)</f>
        <v>51900</v>
      </c>
      <c r="H48" s="87">
        <f>-(súvaha!L20+súvaha!L17)</f>
        <v>-32924</v>
      </c>
      <c r="I48" s="190"/>
      <c r="J48" s="111">
        <f>-(súvaha!O20+súvaha!O17)</f>
        <v>-10128</v>
      </c>
      <c r="K48" s="112">
        <f>-(súvaha!Q20+súvaha!Q17)</f>
        <v>-20202</v>
      </c>
      <c r="L48" s="197">
        <v>17429</v>
      </c>
    </row>
    <row r="49" spans="1:12">
      <c r="A49" s="332"/>
      <c r="B49" s="90" t="s">
        <v>226</v>
      </c>
      <c r="C49" s="128">
        <v>37</v>
      </c>
      <c r="D49" s="92"/>
      <c r="E49" s="93"/>
      <c r="F49" s="94"/>
      <c r="G49" s="94"/>
      <c r="H49" s="98"/>
      <c r="I49" s="190"/>
      <c r="J49" s="96"/>
      <c r="K49" s="100"/>
      <c r="L49" s="194"/>
    </row>
    <row r="50" spans="1:12">
      <c r="A50" s="333"/>
      <c r="B50" s="90" t="s">
        <v>227</v>
      </c>
      <c r="C50" s="128">
        <v>38</v>
      </c>
      <c r="D50" s="92"/>
      <c r="E50" s="93"/>
      <c r="F50" s="94"/>
      <c r="G50" s="94"/>
      <c r="H50" s="98"/>
      <c r="I50" s="190"/>
      <c r="J50" s="96"/>
      <c r="K50" s="100"/>
      <c r="L50" s="194"/>
    </row>
    <row r="51" spans="1:12">
      <c r="A51" s="334" t="s">
        <v>228</v>
      </c>
      <c r="B51" s="90" t="s">
        <v>229</v>
      </c>
      <c r="C51" s="128">
        <v>39</v>
      </c>
      <c r="D51" s="92"/>
      <c r="E51" s="93"/>
      <c r="F51" s="94"/>
      <c r="G51" s="94"/>
      <c r="H51" s="98"/>
      <c r="I51" s="190"/>
      <c r="J51" s="96"/>
      <c r="K51" s="100"/>
      <c r="L51" s="194"/>
    </row>
    <row r="52" spans="1:12">
      <c r="A52" s="332"/>
      <c r="B52" s="90" t="s">
        <v>230</v>
      </c>
      <c r="C52" s="128">
        <v>40</v>
      </c>
      <c r="D52" s="92"/>
      <c r="E52" s="93"/>
      <c r="F52" s="94"/>
      <c r="G52" s="94"/>
      <c r="H52" s="98"/>
      <c r="I52" s="190"/>
      <c r="J52" s="96"/>
      <c r="K52" s="100"/>
      <c r="L52" s="194"/>
    </row>
    <row r="53" spans="1:12">
      <c r="A53" s="333"/>
      <c r="B53" s="90" t="s">
        <v>231</v>
      </c>
      <c r="C53" s="128">
        <v>41</v>
      </c>
      <c r="D53" s="92"/>
      <c r="E53" s="93"/>
      <c r="F53" s="94"/>
      <c r="G53" s="94"/>
      <c r="H53" s="98"/>
      <c r="I53" s="190"/>
      <c r="J53" s="96"/>
      <c r="K53" s="100"/>
      <c r="L53" s="194"/>
    </row>
    <row r="54" spans="1:12">
      <c r="A54" s="260" t="s">
        <v>232</v>
      </c>
      <c r="B54" s="90" t="s">
        <v>233</v>
      </c>
      <c r="C54" s="128">
        <v>42</v>
      </c>
      <c r="D54" s="92"/>
      <c r="E54" s="93"/>
      <c r="F54" s="94"/>
      <c r="G54" s="94"/>
      <c r="H54" s="98"/>
      <c r="I54" s="190"/>
      <c r="J54" s="96"/>
      <c r="K54" s="100"/>
      <c r="L54" s="194"/>
    </row>
    <row r="55" spans="1:12" ht="24.75">
      <c r="A55" s="260" t="s">
        <v>234</v>
      </c>
      <c r="B55" s="90" t="s">
        <v>235</v>
      </c>
      <c r="C55" s="128">
        <v>43</v>
      </c>
      <c r="D55" s="92">
        <f>súvaha!D50</f>
        <v>-133582</v>
      </c>
      <c r="E55" s="133">
        <f>súvaha!F50</f>
        <v>-30603</v>
      </c>
      <c r="F55" s="134">
        <f>súvaha!H50</f>
        <v>-30603</v>
      </c>
      <c r="G55" s="134">
        <f>súvaha!J50</f>
        <v>-30603</v>
      </c>
      <c r="H55" s="98">
        <f>súvaha!L50</f>
        <v>-30603</v>
      </c>
      <c r="I55" s="190"/>
      <c r="J55" s="96">
        <f>súvaha!O50</f>
        <v>-30603</v>
      </c>
      <c r="K55" s="100">
        <f>súvaha!Q50</f>
        <v>-30603</v>
      </c>
      <c r="L55" s="194">
        <v>-111243</v>
      </c>
    </row>
    <row r="56" spans="1:12" ht="15.75" thickBot="1">
      <c r="A56" s="258" t="s">
        <v>236</v>
      </c>
      <c r="B56" s="101" t="s">
        <v>237</v>
      </c>
      <c r="C56" s="124">
        <v>44</v>
      </c>
      <c r="D56" s="103"/>
      <c r="E56" s="104"/>
      <c r="F56" s="105"/>
      <c r="G56" s="105"/>
      <c r="H56" s="106"/>
      <c r="I56" s="190"/>
      <c r="J56" s="107"/>
      <c r="K56" s="113"/>
      <c r="L56" s="195"/>
    </row>
    <row r="57" spans="1:12" ht="21.75" customHeight="1" thickBot="1">
      <c r="A57" s="70" t="s">
        <v>238</v>
      </c>
      <c r="B57" s="74" t="s">
        <v>239</v>
      </c>
      <c r="C57" s="125">
        <v>45</v>
      </c>
      <c r="D57" s="76">
        <f t="shared" ref="D57" si="35">D37+D47</f>
        <v>1961822</v>
      </c>
      <c r="E57" s="77">
        <f t="shared" ref="E57" si="36">E37+E47</f>
        <v>735020</v>
      </c>
      <c r="F57" s="78">
        <f t="shared" ref="F57" si="37">F37+F47</f>
        <v>995902</v>
      </c>
      <c r="G57" s="78">
        <f t="shared" ref="G57" si="38">G37+G47</f>
        <v>1081011</v>
      </c>
      <c r="H57" s="79">
        <f t="shared" ref="H57" si="39">H37+H47</f>
        <v>631116</v>
      </c>
      <c r="I57" s="193"/>
      <c r="J57" s="80">
        <f t="shared" ref="J57" si="40">J37+J47</f>
        <v>682616</v>
      </c>
      <c r="K57" s="110">
        <f t="shared" ref="K57" si="41">K37+K47</f>
        <v>616788</v>
      </c>
      <c r="L57" s="196">
        <v>1591014</v>
      </c>
    </row>
    <row r="58" spans="1:12" ht="24.75">
      <c r="A58" s="259" t="s">
        <v>240</v>
      </c>
      <c r="B58" s="82" t="s">
        <v>241</v>
      </c>
      <c r="C58" s="127">
        <v>46</v>
      </c>
      <c r="D58" s="84">
        <f>-súvaha!D22</f>
        <v>0</v>
      </c>
      <c r="E58" s="85">
        <f>-súvaha!F22</f>
        <v>0</v>
      </c>
      <c r="F58" s="86">
        <f>-súvaha!H22</f>
        <v>0</v>
      </c>
      <c r="G58" s="86">
        <f>-súvaha!J22</f>
        <v>0</v>
      </c>
      <c r="H58" s="87">
        <f>-súvaha!L22</f>
        <v>0</v>
      </c>
      <c r="I58" s="190"/>
      <c r="J58" s="135">
        <f>-súvaha!O22</f>
        <v>0</v>
      </c>
      <c r="K58" s="136">
        <f>-súvaha!Q22</f>
        <v>0</v>
      </c>
      <c r="L58" s="197">
        <v>4800</v>
      </c>
    </row>
    <row r="59" spans="1:12" ht="25.5" thickBot="1">
      <c r="A59" s="258" t="s">
        <v>242</v>
      </c>
      <c r="B59" s="101" t="s">
        <v>243</v>
      </c>
      <c r="C59" s="124">
        <v>47</v>
      </c>
      <c r="D59" s="103">
        <f>súvaha!D45</f>
        <v>2500</v>
      </c>
      <c r="E59" s="104">
        <f>súvaha!F45</f>
        <v>-878</v>
      </c>
      <c r="F59" s="105">
        <f>súvaha!H45</f>
        <v>-878</v>
      </c>
      <c r="G59" s="105">
        <f>súvaha!J45</f>
        <v>-878</v>
      </c>
      <c r="H59" s="106">
        <f>súvaha!L45</f>
        <v>-878</v>
      </c>
      <c r="I59" s="190"/>
      <c r="J59" s="137">
        <f>súvaha!O45</f>
        <v>-878</v>
      </c>
      <c r="K59" s="138">
        <f>súvaha!Q45</f>
        <v>-878</v>
      </c>
      <c r="L59" s="195">
        <v>-70</v>
      </c>
    </row>
    <row r="60" spans="1:12" ht="29.25" customHeight="1" thickBot="1">
      <c r="A60" s="70" t="s">
        <v>244</v>
      </c>
      <c r="B60" s="74" t="s">
        <v>245</v>
      </c>
      <c r="C60" s="125">
        <v>48</v>
      </c>
      <c r="D60" s="76">
        <f t="shared" ref="D60" si="42">D36+D57+D58+D59</f>
        <v>-1822880</v>
      </c>
      <c r="E60" s="77">
        <f t="shared" ref="E60" si="43">E36+E57+E58+E59</f>
        <v>62630</v>
      </c>
      <c r="F60" s="78">
        <f t="shared" ref="F60" si="44">F36+F57+F58+F59</f>
        <v>-762695</v>
      </c>
      <c r="G60" s="78">
        <f t="shared" ref="G60" si="45">G36+G57+G58+G59</f>
        <v>181054</v>
      </c>
      <c r="H60" s="79">
        <f t="shared" ref="H60" si="46">H36+H57+H58+H59</f>
        <v>-7492</v>
      </c>
      <c r="I60" s="79"/>
      <c r="J60" s="79">
        <f t="shared" ref="J60" si="47">J36+J57+J58+J59</f>
        <v>-400</v>
      </c>
      <c r="K60" s="110">
        <f t="shared" ref="K60" si="48">K36+K57+K58+K59</f>
        <v>-7047</v>
      </c>
      <c r="L60" s="196">
        <v>-732498</v>
      </c>
    </row>
    <row r="61" spans="1:12">
      <c r="A61" s="261" t="s">
        <v>246</v>
      </c>
      <c r="B61" s="139" t="s">
        <v>247</v>
      </c>
      <c r="C61" s="140">
        <v>49</v>
      </c>
      <c r="D61" s="141">
        <f>D62+D63</f>
        <v>-44</v>
      </c>
      <c r="E61" s="141">
        <f>E62+E63</f>
        <v>-13</v>
      </c>
      <c r="F61" s="141">
        <f>F62+F63</f>
        <v>-17</v>
      </c>
      <c r="G61" s="141">
        <f>G62+G63</f>
        <v>-15</v>
      </c>
      <c r="H61" s="141">
        <f>H62+H63</f>
        <v>-9</v>
      </c>
      <c r="I61" s="142"/>
      <c r="J61" s="141">
        <f>J62+J63</f>
        <v>-90</v>
      </c>
      <c r="K61" s="143">
        <f>K62+K63</f>
        <v>-90</v>
      </c>
      <c r="L61" s="197">
        <v>-157</v>
      </c>
    </row>
    <row r="62" spans="1:12">
      <c r="A62" s="260" t="s">
        <v>248</v>
      </c>
      <c r="B62" s="90" t="s">
        <v>249</v>
      </c>
      <c r="C62" s="128">
        <v>50</v>
      </c>
      <c r="D62" s="92"/>
      <c r="E62" s="93"/>
      <c r="F62" s="94"/>
      <c r="G62" s="94"/>
      <c r="H62" s="98"/>
      <c r="I62" s="190"/>
      <c r="J62" s="144"/>
      <c r="K62" s="145"/>
      <c r="L62" s="194"/>
    </row>
    <row r="63" spans="1:12">
      <c r="A63" s="236" t="s">
        <v>250</v>
      </c>
      <c r="B63" s="146" t="s">
        <v>251</v>
      </c>
      <c r="C63" s="128">
        <v>51</v>
      </c>
      <c r="D63" s="92">
        <f>-vysledovka!D22</f>
        <v>-44</v>
      </c>
      <c r="E63" s="133">
        <f>-vysledovka!F22</f>
        <v>-13</v>
      </c>
      <c r="F63" s="134">
        <f>-vysledovka!G22</f>
        <v>-17</v>
      </c>
      <c r="G63" s="134">
        <f>-vysledovka!H22</f>
        <v>-15</v>
      </c>
      <c r="H63" s="98">
        <f>-vysledovka!I22</f>
        <v>-9</v>
      </c>
      <c r="I63" s="190"/>
      <c r="J63" s="144">
        <f>-vysledovka!K22</f>
        <v>-90</v>
      </c>
      <c r="K63" s="145">
        <f>-vysledovka!L22</f>
        <v>-90</v>
      </c>
      <c r="L63" s="194">
        <v>-157</v>
      </c>
    </row>
    <row r="64" spans="1:12" ht="24.75">
      <c r="A64" s="237" t="s">
        <v>252</v>
      </c>
      <c r="B64" s="101" t="s">
        <v>253</v>
      </c>
      <c r="C64" s="124">
        <v>52</v>
      </c>
      <c r="D64" s="103"/>
      <c r="E64" s="147"/>
      <c r="F64" s="148"/>
      <c r="G64" s="148"/>
      <c r="H64" s="106"/>
      <c r="I64" s="190"/>
      <c r="J64" s="137"/>
      <c r="K64" s="138"/>
      <c r="L64" s="194"/>
    </row>
    <row r="65" spans="1:12" ht="15.75" thickBot="1">
      <c r="A65" s="237" t="s">
        <v>254</v>
      </c>
      <c r="B65" s="101" t="s">
        <v>255</v>
      </c>
      <c r="C65" s="149">
        <v>53</v>
      </c>
      <c r="D65" s="103"/>
      <c r="E65" s="147"/>
      <c r="F65" s="148"/>
      <c r="G65" s="148"/>
      <c r="H65" s="106"/>
      <c r="I65" s="190"/>
      <c r="J65" s="137"/>
      <c r="K65" s="138"/>
      <c r="L65" s="195"/>
    </row>
    <row r="66" spans="1:12" ht="19.5" customHeight="1" thickBot="1">
      <c r="A66" s="71" t="s">
        <v>256</v>
      </c>
      <c r="B66" s="74" t="s">
        <v>257</v>
      </c>
      <c r="C66" s="150">
        <v>54</v>
      </c>
      <c r="D66" s="76">
        <f t="shared" ref="D66" si="49">D60+D61</f>
        <v>-1822924</v>
      </c>
      <c r="E66" s="129">
        <f t="shared" ref="E66" si="50">E60+E61</f>
        <v>62617</v>
      </c>
      <c r="F66" s="130">
        <f t="shared" ref="F66" si="51">F60+F61</f>
        <v>-762712</v>
      </c>
      <c r="G66" s="130">
        <f t="shared" ref="G66" si="52">G60+G61</f>
        <v>181039</v>
      </c>
      <c r="H66" s="131">
        <f t="shared" ref="H66" si="53">H60+H61</f>
        <v>-7501</v>
      </c>
      <c r="I66" s="208"/>
      <c r="J66" s="80">
        <f t="shared" ref="J66" si="54">J60+J61</f>
        <v>-490</v>
      </c>
      <c r="K66" s="110">
        <f t="shared" ref="K66" si="55">K60+K61</f>
        <v>-7137</v>
      </c>
      <c r="L66" s="196">
        <v>-732655</v>
      </c>
    </row>
    <row r="67" spans="1:12" ht="24.75">
      <c r="A67" s="235" t="s">
        <v>258</v>
      </c>
      <c r="B67" s="82" t="s">
        <v>259</v>
      </c>
      <c r="C67" s="151">
        <v>55</v>
      </c>
      <c r="D67" s="84"/>
      <c r="E67" s="152"/>
      <c r="F67" s="153"/>
      <c r="G67" s="153"/>
      <c r="H67" s="87"/>
      <c r="I67" s="190"/>
      <c r="J67" s="111"/>
      <c r="K67" s="112"/>
      <c r="L67" s="197"/>
    </row>
    <row r="68" spans="1:12" ht="24.75">
      <c r="A68" s="236" t="s">
        <v>260</v>
      </c>
      <c r="B68" s="90" t="s">
        <v>261</v>
      </c>
      <c r="C68" s="154">
        <v>56</v>
      </c>
      <c r="D68" s="92"/>
      <c r="E68" s="133"/>
      <c r="F68" s="134"/>
      <c r="G68" s="134"/>
      <c r="H68" s="98"/>
      <c r="I68" s="233"/>
      <c r="J68" s="96"/>
      <c r="K68" s="100"/>
      <c r="L68" s="194"/>
    </row>
    <row r="69" spans="1:12" ht="24.75">
      <c r="A69" s="235" t="s">
        <v>262</v>
      </c>
      <c r="B69" s="82" t="s">
        <v>263</v>
      </c>
      <c r="C69" s="151">
        <v>57</v>
      </c>
      <c r="D69" s="84"/>
      <c r="E69" s="152"/>
      <c r="F69" s="153"/>
      <c r="G69" s="153"/>
      <c r="H69" s="87"/>
      <c r="I69" s="190"/>
      <c r="J69" s="111"/>
      <c r="K69" s="112"/>
      <c r="L69" s="197"/>
    </row>
    <row r="70" spans="1:12">
      <c r="A70" s="236" t="s">
        <v>264</v>
      </c>
      <c r="B70" s="90" t="s">
        <v>265</v>
      </c>
      <c r="C70" s="154">
        <v>58</v>
      </c>
      <c r="D70" s="92"/>
      <c r="E70" s="133"/>
      <c r="F70" s="134"/>
      <c r="G70" s="134"/>
      <c r="H70" s="98"/>
      <c r="I70" s="190"/>
      <c r="J70" s="96"/>
      <c r="K70" s="100"/>
      <c r="L70" s="194"/>
    </row>
    <row r="71" spans="1:12" ht="15.75" thickBot="1">
      <c r="A71" s="237" t="s">
        <v>266</v>
      </c>
      <c r="B71" s="101" t="s">
        <v>267</v>
      </c>
      <c r="C71" s="149">
        <v>59</v>
      </c>
      <c r="D71" s="103">
        <v>-3504</v>
      </c>
      <c r="E71" s="147">
        <f>súvaha!F26</f>
        <v>-3496</v>
      </c>
      <c r="F71" s="148">
        <f>súvaha!H26</f>
        <v>-504</v>
      </c>
      <c r="G71" s="148">
        <f>súvaha!J26</f>
        <v>-1439</v>
      </c>
      <c r="H71" s="106">
        <f>súvaha!L26</f>
        <v>-1000</v>
      </c>
      <c r="I71" s="190"/>
      <c r="J71" s="107">
        <f>súvaha!O26</f>
        <v>1405</v>
      </c>
      <c r="K71" s="113">
        <f>súvaha!Q26</f>
        <v>-450</v>
      </c>
      <c r="L71" s="195">
        <v>-6735</v>
      </c>
    </row>
    <row r="72" spans="1:12" ht="23.25" customHeight="1" thickBot="1">
      <c r="A72" s="71" t="s">
        <v>268</v>
      </c>
      <c r="B72" s="74" t="s">
        <v>269</v>
      </c>
      <c r="C72" s="150">
        <v>60</v>
      </c>
      <c r="D72" s="76">
        <f t="shared" ref="D72:H72" si="56">D55+D56+D57+D69+D70+D71</f>
        <v>1824736</v>
      </c>
      <c r="E72" s="129">
        <f t="shared" si="56"/>
        <v>700921</v>
      </c>
      <c r="F72" s="130">
        <f t="shared" si="56"/>
        <v>964795</v>
      </c>
      <c r="G72" s="130">
        <f t="shared" si="56"/>
        <v>1048969</v>
      </c>
      <c r="H72" s="131">
        <f t="shared" si="56"/>
        <v>599513</v>
      </c>
      <c r="I72" s="208"/>
      <c r="J72" s="80">
        <f t="shared" ref="J72:K72" si="57">J55+J56+J57+J69+J70+J71</f>
        <v>653418</v>
      </c>
      <c r="K72" s="110">
        <f t="shared" si="57"/>
        <v>585735</v>
      </c>
      <c r="L72" s="196">
        <v>-739390</v>
      </c>
    </row>
    <row r="73" spans="1:12">
      <c r="A73" s="189"/>
      <c r="B73" s="249"/>
      <c r="C73" s="250"/>
      <c r="D73" s="190"/>
      <c r="E73" s="190"/>
      <c r="F73" s="190"/>
      <c r="G73" s="190"/>
      <c r="H73" s="190"/>
      <c r="I73" s="190"/>
      <c r="J73" s="251"/>
      <c r="K73" s="251"/>
      <c r="L73" s="191"/>
    </row>
    <row r="74" spans="1:12">
      <c r="A74" s="189"/>
      <c r="B74" s="249"/>
      <c r="C74" s="250"/>
      <c r="D74" s="190"/>
      <c r="E74" s="190"/>
      <c r="F74" s="190"/>
      <c r="G74" s="190"/>
      <c r="H74" s="190"/>
      <c r="I74" s="190"/>
      <c r="J74" s="251"/>
      <c r="K74" s="251"/>
      <c r="L74" s="191"/>
    </row>
    <row r="75" spans="1:12">
      <c r="A75" s="189"/>
      <c r="B75" s="249"/>
      <c r="C75" s="250"/>
      <c r="D75" s="190"/>
      <c r="E75" s="190"/>
      <c r="F75" s="190"/>
      <c r="G75" s="190"/>
      <c r="H75" s="190"/>
      <c r="I75" s="190"/>
      <c r="J75" s="251"/>
      <c r="K75" s="251"/>
      <c r="L75" s="191"/>
    </row>
    <row r="76" spans="1:12">
      <c r="A76" s="189"/>
      <c r="B76" s="249"/>
      <c r="C76" s="250"/>
      <c r="D76" s="190"/>
      <c r="E76" s="190"/>
      <c r="F76" s="190"/>
      <c r="G76" s="190"/>
      <c r="H76" s="190"/>
      <c r="I76" s="190"/>
      <c r="J76" s="251"/>
      <c r="K76" s="251"/>
      <c r="L76" s="191"/>
    </row>
    <row r="77" spans="1:12" ht="15.75" thickBot="1">
      <c r="A77" s="189"/>
      <c r="B77" s="249"/>
      <c r="C77" s="250"/>
      <c r="D77" s="190"/>
      <c r="E77" s="190"/>
      <c r="F77" s="190"/>
      <c r="G77" s="190"/>
      <c r="H77" s="190"/>
      <c r="I77" s="190"/>
      <c r="J77" s="251"/>
      <c r="K77" s="251"/>
      <c r="L77" s="191"/>
    </row>
    <row r="78" spans="1:12" ht="54.75" customHeight="1" thickBot="1">
      <c r="A78" s="69" t="s">
        <v>130</v>
      </c>
      <c r="B78" s="109" t="s">
        <v>131</v>
      </c>
      <c r="C78" s="209" t="s">
        <v>132</v>
      </c>
      <c r="D78" s="210" t="s">
        <v>370</v>
      </c>
      <c r="E78" s="211" t="s">
        <v>371</v>
      </c>
      <c r="F78" s="212" t="s">
        <v>372</v>
      </c>
      <c r="G78" s="212" t="s">
        <v>373</v>
      </c>
      <c r="H78" s="213" t="s">
        <v>374</v>
      </c>
      <c r="I78" s="213"/>
      <c r="J78" s="211" t="s">
        <v>375</v>
      </c>
      <c r="K78" s="125" t="s">
        <v>376</v>
      </c>
      <c r="L78" s="188" t="s">
        <v>377</v>
      </c>
    </row>
    <row r="79" spans="1:12" ht="15.75" thickBot="1">
      <c r="A79" s="201">
        <v>1</v>
      </c>
      <c r="B79" s="202">
        <v>2</v>
      </c>
      <c r="C79" s="203">
        <v>3</v>
      </c>
      <c r="D79" s="204">
        <v>4</v>
      </c>
      <c r="E79" s="205">
        <v>4</v>
      </c>
      <c r="F79" s="206">
        <v>4</v>
      </c>
      <c r="G79" s="206">
        <v>4</v>
      </c>
      <c r="H79" s="203">
        <v>4</v>
      </c>
      <c r="I79" s="214"/>
      <c r="J79" s="202">
        <v>4</v>
      </c>
      <c r="K79" s="203">
        <v>4</v>
      </c>
      <c r="L79" s="185">
        <v>5</v>
      </c>
    </row>
    <row r="80" spans="1:12" ht="15.75" thickBot="1">
      <c r="A80" s="262" t="s">
        <v>21</v>
      </c>
      <c r="B80" s="335" t="s">
        <v>270</v>
      </c>
      <c r="C80" s="336"/>
      <c r="D80" s="336"/>
      <c r="E80" s="336"/>
      <c r="F80" s="336"/>
      <c r="G80" s="336"/>
      <c r="H80" s="336"/>
      <c r="I80" s="336"/>
      <c r="J80" s="336"/>
      <c r="K80" s="336"/>
      <c r="L80" s="337"/>
    </row>
    <row r="81" spans="1:12" ht="15.75" thickBot="1">
      <c r="A81" s="71" t="s">
        <v>271</v>
      </c>
      <c r="B81" s="74" t="s">
        <v>272</v>
      </c>
      <c r="C81" s="150">
        <v>61</v>
      </c>
      <c r="D81" s="76">
        <f t="shared" ref="D81:J81" si="58">SUM(D82:D85)</f>
        <v>-178365</v>
      </c>
      <c r="E81" s="156">
        <f t="shared" si="58"/>
        <v>0</v>
      </c>
      <c r="F81" s="130">
        <f t="shared" si="58"/>
        <v>0</v>
      </c>
      <c r="G81" s="130">
        <f t="shared" si="58"/>
        <v>-160000</v>
      </c>
      <c r="H81" s="130">
        <f t="shared" si="58"/>
        <v>0</v>
      </c>
      <c r="I81" s="129"/>
      <c r="J81" s="80">
        <f t="shared" si="58"/>
        <v>0</v>
      </c>
      <c r="K81" s="110">
        <v>0</v>
      </c>
      <c r="L81" s="196">
        <v>-272943</v>
      </c>
    </row>
    <row r="82" spans="1:12" ht="24.75">
      <c r="A82" s="235" t="s">
        <v>273</v>
      </c>
      <c r="B82" s="82" t="s">
        <v>274</v>
      </c>
      <c r="C82" s="151">
        <v>62</v>
      </c>
      <c r="D82" s="84">
        <v>-50969</v>
      </c>
      <c r="E82" s="157"/>
      <c r="F82" s="153"/>
      <c r="G82" s="158">
        <v>-100000</v>
      </c>
      <c r="H82" s="159"/>
      <c r="I82" s="190"/>
      <c r="J82" s="111"/>
      <c r="K82" s="112"/>
      <c r="L82" s="197">
        <v>-120165</v>
      </c>
    </row>
    <row r="83" spans="1:12" ht="22.5" customHeight="1">
      <c r="A83" s="236" t="s">
        <v>275</v>
      </c>
      <c r="B83" s="160" t="s">
        <v>276</v>
      </c>
      <c r="C83" s="154">
        <v>63</v>
      </c>
      <c r="D83" s="92">
        <v>-127396</v>
      </c>
      <c r="E83" s="161"/>
      <c r="F83" s="134"/>
      <c r="G83" s="162">
        <v>-60000</v>
      </c>
      <c r="H83" s="163"/>
      <c r="I83" s="190"/>
      <c r="J83" s="96"/>
      <c r="K83" s="100"/>
      <c r="L83" s="194">
        <v>-152778</v>
      </c>
    </row>
    <row r="84" spans="1:12" ht="27" customHeight="1">
      <c r="A84" s="236" t="s">
        <v>277</v>
      </c>
      <c r="B84" s="90" t="s">
        <v>278</v>
      </c>
      <c r="C84" s="154">
        <v>64</v>
      </c>
      <c r="D84" s="92"/>
      <c r="E84" s="164"/>
      <c r="F84" s="134"/>
      <c r="G84" s="134"/>
      <c r="H84" s="163"/>
      <c r="I84" s="190"/>
      <c r="J84" s="96"/>
      <c r="K84" s="99"/>
      <c r="L84" s="183"/>
    </row>
    <row r="85" spans="1:12" ht="35.25" customHeight="1" thickBot="1">
      <c r="A85" s="237" t="s">
        <v>279</v>
      </c>
      <c r="B85" s="101" t="s">
        <v>280</v>
      </c>
      <c r="C85" s="149">
        <v>65</v>
      </c>
      <c r="D85" s="103"/>
      <c r="E85" s="165"/>
      <c r="F85" s="148"/>
      <c r="G85" s="148"/>
      <c r="H85" s="166"/>
      <c r="I85" s="190"/>
      <c r="J85" s="107"/>
      <c r="K85" s="108"/>
      <c r="L85" s="187"/>
    </row>
    <row r="86" spans="1:12" ht="15.75" thickBot="1">
      <c r="A86" s="71" t="s">
        <v>281</v>
      </c>
      <c r="B86" s="74" t="s">
        <v>282</v>
      </c>
      <c r="C86" s="150">
        <v>66</v>
      </c>
      <c r="D86" s="76">
        <f t="shared" ref="D86" si="59">SUM(D87:D94)+D95+D96+D97+D98+D99</f>
        <v>0</v>
      </c>
      <c r="E86" s="156">
        <f t="shared" ref="E86" si="60">SUM(E87:E94)+E95+E96+E97+E98+E99</f>
        <v>0</v>
      </c>
      <c r="F86" s="130">
        <f t="shared" ref="F86" si="61">SUM(F87:F94)+F95+F96+F97+F98+F99</f>
        <v>0</v>
      </c>
      <c r="G86" s="130">
        <f t="shared" ref="G86" si="62">SUM(G87:G94)+G95+G96+G97+G98+G99</f>
        <v>0</v>
      </c>
      <c r="H86" s="167">
        <f t="shared" ref="H86" si="63">SUM(H87:H94)+H95+H96+H97+H98+H99</f>
        <v>0</v>
      </c>
      <c r="I86" s="208"/>
      <c r="J86" s="80">
        <f t="shared" ref="J86" si="64">SUM(J87:J94)+J95+J96+J97+J98+J99</f>
        <v>0</v>
      </c>
      <c r="K86" s="155">
        <f t="shared" ref="K86" si="65">SUM(K87:K94)+K95+K96+K97+K98+K99</f>
        <v>0</v>
      </c>
      <c r="L86" s="232">
        <v>0</v>
      </c>
    </row>
    <row r="87" spans="1:12">
      <c r="A87" s="235" t="s">
        <v>283</v>
      </c>
      <c r="B87" s="82" t="s">
        <v>284</v>
      </c>
      <c r="C87" s="151">
        <v>67</v>
      </c>
      <c r="D87" s="84"/>
      <c r="E87" s="157"/>
      <c r="F87" s="153"/>
      <c r="G87" s="153"/>
      <c r="H87" s="159"/>
      <c r="I87" s="190"/>
      <c r="J87" s="111"/>
      <c r="K87" s="89"/>
      <c r="L87" s="182"/>
    </row>
    <row r="88" spans="1:12">
      <c r="A88" s="236" t="s">
        <v>285</v>
      </c>
      <c r="B88" s="90" t="s">
        <v>286</v>
      </c>
      <c r="C88" s="154">
        <v>68</v>
      </c>
      <c r="D88" s="92"/>
      <c r="E88" s="164"/>
      <c r="F88" s="134"/>
      <c r="G88" s="134"/>
      <c r="H88" s="163"/>
      <c r="I88" s="190"/>
      <c r="J88" s="96"/>
      <c r="K88" s="99"/>
      <c r="L88" s="183"/>
    </row>
    <row r="89" spans="1:12">
      <c r="A89" s="236" t="s">
        <v>287</v>
      </c>
      <c r="B89" s="90" t="s">
        <v>288</v>
      </c>
      <c r="C89" s="154">
        <v>69</v>
      </c>
      <c r="D89" s="92"/>
      <c r="E89" s="164"/>
      <c r="F89" s="134"/>
      <c r="G89" s="134"/>
      <c r="H89" s="163"/>
      <c r="I89" s="190"/>
      <c r="J89" s="96"/>
      <c r="K89" s="99"/>
      <c r="L89" s="183"/>
    </row>
    <row r="90" spans="1:12" ht="27.75" customHeight="1">
      <c r="A90" s="236" t="s">
        <v>289</v>
      </c>
      <c r="B90" s="90" t="s">
        <v>290</v>
      </c>
      <c r="C90" s="154">
        <v>70</v>
      </c>
      <c r="D90" s="92"/>
      <c r="E90" s="164"/>
      <c r="F90" s="134"/>
      <c r="G90" s="134"/>
      <c r="H90" s="163"/>
      <c r="I90" s="190"/>
      <c r="J90" s="96"/>
      <c r="K90" s="99"/>
      <c r="L90" s="183"/>
    </row>
    <row r="91" spans="1:12" ht="24.75">
      <c r="A91" s="236" t="s">
        <v>291</v>
      </c>
      <c r="B91" s="90" t="s">
        <v>292</v>
      </c>
      <c r="C91" s="154">
        <v>71</v>
      </c>
      <c r="D91" s="92"/>
      <c r="E91" s="164"/>
      <c r="F91" s="134"/>
      <c r="G91" s="134"/>
      <c r="H91" s="163"/>
      <c r="I91" s="190"/>
      <c r="J91" s="96"/>
      <c r="K91" s="99"/>
      <c r="L91" s="183"/>
    </row>
    <row r="92" spans="1:12" ht="24.75">
      <c r="A92" s="236" t="s">
        <v>293</v>
      </c>
      <c r="B92" s="90" t="s">
        <v>294</v>
      </c>
      <c r="C92" s="154">
        <v>72</v>
      </c>
      <c r="D92" s="92"/>
      <c r="E92" s="164"/>
      <c r="F92" s="134"/>
      <c r="G92" s="134"/>
      <c r="H92" s="163"/>
      <c r="I92" s="190"/>
      <c r="J92" s="96"/>
      <c r="K92" s="99"/>
      <c r="L92" s="183"/>
    </row>
    <row r="93" spans="1:12">
      <c r="A93" s="236" t="s">
        <v>295</v>
      </c>
      <c r="B93" s="90" t="s">
        <v>296</v>
      </c>
      <c r="C93" s="154">
        <v>73</v>
      </c>
      <c r="D93" s="92"/>
      <c r="E93" s="164"/>
      <c r="F93" s="134"/>
      <c r="G93" s="134"/>
      <c r="H93" s="163"/>
      <c r="I93" s="190"/>
      <c r="J93" s="96"/>
      <c r="K93" s="99"/>
      <c r="L93" s="183"/>
    </row>
    <row r="94" spans="1:12" ht="39" customHeight="1">
      <c r="A94" s="237" t="s">
        <v>297</v>
      </c>
      <c r="B94" s="101" t="s">
        <v>298</v>
      </c>
      <c r="C94" s="149">
        <v>74</v>
      </c>
      <c r="D94" s="103"/>
      <c r="E94" s="165"/>
      <c r="F94" s="148"/>
      <c r="G94" s="148"/>
      <c r="H94" s="166"/>
      <c r="I94" s="190"/>
      <c r="J94" s="107"/>
      <c r="K94" s="108"/>
      <c r="L94" s="183"/>
    </row>
    <row r="95" spans="1:12">
      <c r="A95" s="236" t="s">
        <v>299</v>
      </c>
      <c r="B95" s="90" t="s">
        <v>300</v>
      </c>
      <c r="C95" s="154">
        <v>75</v>
      </c>
      <c r="D95" s="92"/>
      <c r="E95" s="164"/>
      <c r="F95" s="134"/>
      <c r="G95" s="134"/>
      <c r="H95" s="163"/>
      <c r="I95" s="190"/>
      <c r="J95" s="144"/>
      <c r="K95" s="168"/>
      <c r="L95" s="183"/>
    </row>
    <row r="96" spans="1:12">
      <c r="A96" s="236" t="s">
        <v>301</v>
      </c>
      <c r="B96" s="90" t="s">
        <v>302</v>
      </c>
      <c r="C96" s="154">
        <v>76</v>
      </c>
      <c r="D96" s="92"/>
      <c r="E96" s="164"/>
      <c r="F96" s="134"/>
      <c r="G96" s="134"/>
      <c r="H96" s="163"/>
      <c r="I96" s="190"/>
      <c r="J96" s="144"/>
      <c r="K96" s="168"/>
      <c r="L96" s="183"/>
    </row>
    <row r="97" spans="1:12">
      <c r="A97" s="236" t="s">
        <v>303</v>
      </c>
      <c r="B97" s="90" t="s">
        <v>304</v>
      </c>
      <c r="C97" s="154">
        <v>77</v>
      </c>
      <c r="D97" s="92"/>
      <c r="E97" s="164"/>
      <c r="F97" s="134"/>
      <c r="G97" s="134"/>
      <c r="H97" s="163"/>
      <c r="I97" s="190"/>
      <c r="J97" s="144"/>
      <c r="K97" s="168"/>
      <c r="L97" s="183"/>
    </row>
    <row r="98" spans="1:12">
      <c r="A98" s="236" t="s">
        <v>305</v>
      </c>
      <c r="B98" s="90" t="s">
        <v>306</v>
      </c>
      <c r="C98" s="154">
        <v>78</v>
      </c>
      <c r="D98" s="92"/>
      <c r="E98" s="164"/>
      <c r="F98" s="134"/>
      <c r="G98" s="134"/>
      <c r="H98" s="163"/>
      <c r="I98" s="190"/>
      <c r="J98" s="144"/>
      <c r="K98" s="168"/>
      <c r="L98" s="183"/>
    </row>
    <row r="99" spans="1:12" ht="15.75" thickBot="1">
      <c r="A99" s="237" t="s">
        <v>307</v>
      </c>
      <c r="B99" s="101" t="s">
        <v>308</v>
      </c>
      <c r="C99" s="149">
        <v>79</v>
      </c>
      <c r="D99" s="103"/>
      <c r="E99" s="165"/>
      <c r="F99" s="148"/>
      <c r="G99" s="148"/>
      <c r="H99" s="166"/>
      <c r="I99" s="190"/>
      <c r="J99" s="137"/>
      <c r="K99" s="169"/>
      <c r="L99" s="187"/>
    </row>
    <row r="100" spans="1:12" ht="15.75" thickBot="1">
      <c r="A100" s="71" t="s">
        <v>21</v>
      </c>
      <c r="B100" s="74" t="s">
        <v>309</v>
      </c>
      <c r="C100" s="150">
        <v>80</v>
      </c>
      <c r="D100" s="156">
        <f t="shared" ref="D100" si="66">D81+D86+D90+D91+D92+D93+D94+D95+D96+D97+D98+D99</f>
        <v>-178365</v>
      </c>
      <c r="E100" s="156">
        <f t="shared" ref="E100" si="67">E81+E86+E90+E91+E92+E93+E94+E95+E96+E97+E98+E99</f>
        <v>0</v>
      </c>
      <c r="F100" s="130">
        <f t="shared" ref="F100" si="68">F81+F86+F90+F91+F92+F93+F94+F95+F96+F97+F98+F99</f>
        <v>0</v>
      </c>
      <c r="G100" s="130">
        <f t="shared" ref="G100" si="69">G81+G86+G90+G91+G92+G93+G94+G95+G96+G97+G98+G99</f>
        <v>-160000</v>
      </c>
      <c r="H100" s="130">
        <f t="shared" ref="H100" si="70">H81+H86+H90+H91+H92+H93+H94+H95+H96+H97+H98+H99</f>
        <v>0</v>
      </c>
      <c r="I100" s="129"/>
      <c r="J100" s="80">
        <f t="shared" ref="J100" si="71">J81+J86+J90+J91+J92+J93+J94+J95+J96+J97+J98+J99</f>
        <v>0</v>
      </c>
      <c r="K100" s="110">
        <f t="shared" ref="K100" si="72">K81+K86+K90+K91+K92+K93+K94+K95+K96+K97+K98+K99</f>
        <v>0</v>
      </c>
      <c r="L100" s="196">
        <v>-272943</v>
      </c>
    </row>
    <row r="101" spans="1:12" ht="15.75" thickBot="1">
      <c r="A101" s="71" t="s">
        <v>37</v>
      </c>
      <c r="B101" s="335" t="s">
        <v>310</v>
      </c>
      <c r="C101" s="336"/>
      <c r="D101" s="336"/>
      <c r="E101" s="336"/>
      <c r="F101" s="336"/>
      <c r="G101" s="336"/>
      <c r="H101" s="336"/>
      <c r="I101" s="336"/>
      <c r="J101" s="336"/>
      <c r="K101" s="336"/>
      <c r="L101" s="337"/>
    </row>
    <row r="102" spans="1:12" ht="15.75" thickBot="1">
      <c r="A102" s="71" t="s">
        <v>311</v>
      </c>
      <c r="B102" s="74" t="s">
        <v>312</v>
      </c>
      <c r="C102" s="150">
        <v>81</v>
      </c>
      <c r="D102" s="76">
        <f>SUM(D103:D117)-4</f>
        <v>1959913</v>
      </c>
      <c r="E102" s="130">
        <f>SUM(E103:E117)-4</f>
        <v>0</v>
      </c>
      <c r="F102" s="130">
        <f>SUM(F103:F117)-4</f>
        <v>730000</v>
      </c>
      <c r="G102" s="130">
        <f>SUM(G103:G117)-4</f>
        <v>0</v>
      </c>
      <c r="H102" s="130">
        <f>SUM(H103:H117)-4</f>
        <v>0</v>
      </c>
      <c r="I102" s="130"/>
      <c r="J102" s="130">
        <f>SUM(J103:J117)-4</f>
        <v>0</v>
      </c>
      <c r="K102" s="167">
        <f>SUM(K103:K117)-4</f>
        <v>0</v>
      </c>
      <c r="L102" s="196">
        <v>844213</v>
      </c>
    </row>
    <row r="103" spans="1:12" ht="24.75">
      <c r="A103" s="235" t="s">
        <v>313</v>
      </c>
      <c r="B103" s="82" t="s">
        <v>314</v>
      </c>
      <c r="C103" s="151">
        <v>82</v>
      </c>
      <c r="D103" s="84">
        <f>súvaha!D30</f>
        <v>1959913</v>
      </c>
      <c r="E103" s="157">
        <f>súvaha!F30</f>
        <v>0</v>
      </c>
      <c r="F103" s="153">
        <f>súvaha!H30</f>
        <v>730000</v>
      </c>
      <c r="G103" s="153">
        <f>súvaha!J30</f>
        <v>0</v>
      </c>
      <c r="H103" s="159">
        <f>súvaha!L30</f>
        <v>0</v>
      </c>
      <c r="I103" s="233"/>
      <c r="J103" s="111">
        <f>súvaha!O30</f>
        <v>0</v>
      </c>
      <c r="K103" s="112">
        <f>súvaha!Q30</f>
        <v>0</v>
      </c>
      <c r="L103" s="234">
        <v>844213</v>
      </c>
    </row>
    <row r="104" spans="1:12">
      <c r="A104" s="235" t="s">
        <v>315</v>
      </c>
      <c r="B104" s="82" t="s">
        <v>316</v>
      </c>
      <c r="C104" s="151">
        <v>83</v>
      </c>
      <c r="D104" s="84"/>
      <c r="E104" s="157"/>
      <c r="F104" s="153"/>
      <c r="G104" s="153"/>
      <c r="H104" s="87"/>
      <c r="I104" s="190"/>
      <c r="J104" s="135"/>
      <c r="K104" s="170"/>
      <c r="L104" s="182"/>
    </row>
    <row r="105" spans="1:12">
      <c r="A105" s="236" t="s">
        <v>317</v>
      </c>
      <c r="B105" s="90" t="s">
        <v>318</v>
      </c>
      <c r="C105" s="154">
        <v>84</v>
      </c>
      <c r="D105" s="92"/>
      <c r="E105" s="164"/>
      <c r="F105" s="134"/>
      <c r="G105" s="134"/>
      <c r="H105" s="98"/>
      <c r="I105" s="190"/>
      <c r="J105" s="144"/>
      <c r="K105" s="168"/>
      <c r="L105" s="183"/>
    </row>
    <row r="106" spans="1:12" ht="36.75">
      <c r="A106" s="236" t="s">
        <v>319</v>
      </c>
      <c r="B106" s="90" t="s">
        <v>320</v>
      </c>
      <c r="C106" s="154">
        <v>85</v>
      </c>
      <c r="D106" s="92"/>
      <c r="E106" s="164"/>
      <c r="F106" s="134"/>
      <c r="G106" s="134"/>
      <c r="H106" s="98"/>
      <c r="I106" s="190"/>
      <c r="J106" s="144"/>
      <c r="K106" s="168"/>
      <c r="L106" s="183"/>
    </row>
    <row r="107" spans="1:12" ht="24.75">
      <c r="A107" s="236" t="s">
        <v>321</v>
      </c>
      <c r="B107" s="90" t="s">
        <v>322</v>
      </c>
      <c r="C107" s="154">
        <v>86</v>
      </c>
      <c r="D107" s="92"/>
      <c r="E107" s="164"/>
      <c r="F107" s="134"/>
      <c r="G107" s="134"/>
      <c r="H107" s="98"/>
      <c r="I107" s="190"/>
      <c r="J107" s="144"/>
      <c r="K107" s="168"/>
      <c r="L107" s="183"/>
    </row>
    <row r="108" spans="1:12" ht="15.75" thickBot="1">
      <c r="A108" s="238" t="s">
        <v>323</v>
      </c>
      <c r="B108" s="239" t="s">
        <v>324</v>
      </c>
      <c r="C108" s="240">
        <v>87</v>
      </c>
      <c r="D108" s="241"/>
      <c r="E108" s="242"/>
      <c r="F108" s="243"/>
      <c r="G108" s="243"/>
      <c r="H108" s="244"/>
      <c r="I108" s="245"/>
      <c r="J108" s="246"/>
      <c r="K108" s="247"/>
      <c r="L108" s="248"/>
    </row>
    <row r="109" spans="1:12">
      <c r="A109" s="189"/>
      <c r="B109" s="249"/>
      <c r="C109" s="250"/>
      <c r="D109" s="190"/>
      <c r="E109" s="190"/>
      <c r="F109" s="190"/>
      <c r="G109" s="190"/>
      <c r="H109" s="190"/>
      <c r="I109" s="190"/>
      <c r="J109" s="251"/>
      <c r="K109" s="252"/>
      <c r="L109" s="192"/>
    </row>
    <row r="110" spans="1:12">
      <c r="A110" s="189"/>
      <c r="B110" s="249"/>
      <c r="C110" s="250"/>
      <c r="D110" s="190"/>
      <c r="E110" s="190"/>
      <c r="F110" s="190"/>
      <c r="G110" s="190"/>
      <c r="H110" s="190"/>
      <c r="I110" s="190"/>
      <c r="J110" s="251"/>
      <c r="K110" s="252"/>
      <c r="L110" s="192"/>
    </row>
    <row r="111" spans="1:12">
      <c r="A111" s="189"/>
      <c r="B111" s="249"/>
      <c r="C111" s="250"/>
      <c r="D111" s="190"/>
      <c r="E111" s="190"/>
      <c r="F111" s="190"/>
      <c r="G111" s="190"/>
      <c r="H111" s="190"/>
      <c r="I111" s="190"/>
      <c r="J111" s="251"/>
      <c r="K111" s="252"/>
      <c r="L111" s="192"/>
    </row>
    <row r="112" spans="1:12">
      <c r="A112" s="189"/>
      <c r="B112" s="249"/>
      <c r="C112" s="250"/>
      <c r="D112" s="190"/>
      <c r="E112" s="190"/>
      <c r="F112" s="190"/>
      <c r="G112" s="190"/>
      <c r="H112" s="190"/>
      <c r="I112" s="190"/>
      <c r="J112" s="251"/>
      <c r="K112" s="252"/>
      <c r="L112" s="192"/>
    </row>
    <row r="113" spans="1:13">
      <c r="A113" s="189"/>
      <c r="B113" s="249"/>
      <c r="C113" s="250"/>
      <c r="D113" s="190"/>
      <c r="E113" s="190"/>
      <c r="F113" s="190"/>
      <c r="G113" s="190"/>
      <c r="H113" s="190"/>
      <c r="I113" s="190"/>
      <c r="J113" s="251"/>
      <c r="K113" s="252"/>
      <c r="L113" s="192"/>
    </row>
    <row r="114" spans="1:13">
      <c r="A114" s="189"/>
      <c r="B114" s="249"/>
      <c r="C114" s="250"/>
      <c r="D114" s="190"/>
      <c r="E114" s="190"/>
      <c r="F114" s="190"/>
      <c r="G114" s="190"/>
      <c r="H114" s="190"/>
      <c r="I114" s="190"/>
      <c r="J114" s="251"/>
      <c r="K114" s="252"/>
      <c r="L114" s="192"/>
    </row>
    <row r="115" spans="1:13" ht="15.75" thickBot="1">
      <c r="A115" s="189"/>
      <c r="B115" s="249"/>
      <c r="C115" s="250"/>
      <c r="D115" s="190"/>
      <c r="E115" s="190"/>
      <c r="F115" s="190"/>
      <c r="G115" s="190"/>
      <c r="H115" s="190"/>
      <c r="I115" s="190"/>
      <c r="J115" s="251"/>
      <c r="K115" s="252"/>
      <c r="L115" s="192"/>
    </row>
    <row r="116" spans="1:13" ht="75" customHeight="1" thickBot="1">
      <c r="A116" s="264" t="s">
        <v>130</v>
      </c>
      <c r="B116" s="265" t="s">
        <v>131</v>
      </c>
      <c r="C116" s="266" t="s">
        <v>132</v>
      </c>
      <c r="D116" s="267" t="s">
        <v>370</v>
      </c>
      <c r="E116" s="268" t="s">
        <v>371</v>
      </c>
      <c r="F116" s="269" t="s">
        <v>372</v>
      </c>
      <c r="G116" s="269" t="s">
        <v>373</v>
      </c>
      <c r="H116" s="270" t="s">
        <v>374</v>
      </c>
      <c r="I116" s="270"/>
      <c r="J116" s="268" t="s">
        <v>375</v>
      </c>
      <c r="K116" s="126" t="s">
        <v>376</v>
      </c>
      <c r="L116" s="271" t="s">
        <v>377</v>
      </c>
    </row>
    <row r="117" spans="1:13" ht="15.75" thickBot="1">
      <c r="A117" s="201">
        <v>1</v>
      </c>
      <c r="B117" s="202">
        <v>2</v>
      </c>
      <c r="C117" s="203">
        <v>3</v>
      </c>
      <c r="D117" s="204">
        <v>4</v>
      </c>
      <c r="E117" s="202">
        <v>4</v>
      </c>
      <c r="F117" s="206">
        <v>4</v>
      </c>
      <c r="G117" s="206">
        <v>4</v>
      </c>
      <c r="H117" s="203">
        <v>4</v>
      </c>
      <c r="I117" s="214"/>
      <c r="J117" s="202">
        <v>4</v>
      </c>
      <c r="K117" s="203">
        <v>4</v>
      </c>
      <c r="L117" s="184">
        <v>5</v>
      </c>
    </row>
    <row r="118" spans="1:13" ht="15.75" thickBot="1">
      <c r="A118" s="71" t="s">
        <v>325</v>
      </c>
      <c r="B118" s="74" t="s">
        <v>326</v>
      </c>
      <c r="C118" s="150">
        <v>88</v>
      </c>
      <c r="D118" s="76">
        <f t="shared" ref="D118" si="73">SUM(D119:D127)</f>
        <v>0</v>
      </c>
      <c r="E118" s="156">
        <f t="shared" ref="E118" si="74">SUM(E119:E127)</f>
        <v>0</v>
      </c>
      <c r="F118" s="130">
        <f t="shared" ref="F118" si="75">SUM(F119:F127)</f>
        <v>0</v>
      </c>
      <c r="G118" s="130">
        <f t="shared" ref="G118" si="76">SUM(G119:G127)</f>
        <v>0</v>
      </c>
      <c r="H118" s="131">
        <f t="shared" ref="H118" si="77">SUM(H119:H127)</f>
        <v>0</v>
      </c>
      <c r="I118" s="208"/>
      <c r="J118" s="80">
        <f t="shared" ref="J118" si="78">SUM(J119:J127)</f>
        <v>0</v>
      </c>
      <c r="K118" s="155">
        <f t="shared" ref="K118" si="79">SUM(K119:K127)</f>
        <v>0</v>
      </c>
      <c r="L118" s="232">
        <v>0</v>
      </c>
    </row>
    <row r="119" spans="1:13" ht="24.75">
      <c r="A119" s="235" t="s">
        <v>327</v>
      </c>
      <c r="B119" s="82" t="s">
        <v>328</v>
      </c>
      <c r="C119" s="151">
        <v>89</v>
      </c>
      <c r="D119" s="84">
        <v>0</v>
      </c>
      <c r="E119" s="157">
        <v>0</v>
      </c>
      <c r="F119" s="153">
        <v>0</v>
      </c>
      <c r="G119" s="153">
        <v>0</v>
      </c>
      <c r="H119" s="87">
        <v>0</v>
      </c>
      <c r="I119" s="190"/>
      <c r="J119" s="135">
        <v>0</v>
      </c>
      <c r="K119" s="170">
        <v>0</v>
      </c>
      <c r="L119" s="182">
        <v>0</v>
      </c>
    </row>
    <row r="120" spans="1:13" ht="24.75">
      <c r="A120" s="236" t="s">
        <v>329</v>
      </c>
      <c r="B120" s="90" t="s">
        <v>330</v>
      </c>
      <c r="C120" s="154">
        <v>90</v>
      </c>
      <c r="D120" s="92">
        <v>0</v>
      </c>
      <c r="E120" s="164">
        <v>0</v>
      </c>
      <c r="F120" s="134">
        <v>0</v>
      </c>
      <c r="G120" s="134">
        <v>0</v>
      </c>
      <c r="H120" s="98">
        <v>0</v>
      </c>
      <c r="I120" s="190"/>
      <c r="J120" s="144">
        <v>0</v>
      </c>
      <c r="K120" s="168">
        <v>0</v>
      </c>
      <c r="L120" s="183">
        <v>0</v>
      </c>
    </row>
    <row r="121" spans="1:13">
      <c r="A121" s="236" t="s">
        <v>331</v>
      </c>
      <c r="B121" s="90" t="s">
        <v>332</v>
      </c>
      <c r="C121" s="154">
        <v>91</v>
      </c>
      <c r="D121" s="92">
        <v>0</v>
      </c>
      <c r="E121" s="164">
        <v>0</v>
      </c>
      <c r="F121" s="134">
        <v>0</v>
      </c>
      <c r="G121" s="134">
        <v>0</v>
      </c>
      <c r="H121" s="98">
        <v>0</v>
      </c>
      <c r="I121" s="190"/>
      <c r="J121" s="144">
        <v>0</v>
      </c>
      <c r="K121" s="168">
        <v>0</v>
      </c>
      <c r="L121" s="183">
        <v>0</v>
      </c>
    </row>
    <row r="122" spans="1:13">
      <c r="A122" s="236" t="s">
        <v>333</v>
      </c>
      <c r="B122" s="90" t="s">
        <v>334</v>
      </c>
      <c r="C122" s="154">
        <v>92</v>
      </c>
      <c r="D122" s="92">
        <v>0</v>
      </c>
      <c r="E122" s="164">
        <v>0</v>
      </c>
      <c r="F122" s="134">
        <v>0</v>
      </c>
      <c r="G122" s="134">
        <v>0</v>
      </c>
      <c r="H122" s="98">
        <v>0</v>
      </c>
      <c r="I122" s="190"/>
      <c r="J122" s="144">
        <v>0</v>
      </c>
      <c r="K122" s="168">
        <v>0</v>
      </c>
      <c r="L122" s="183">
        <v>0</v>
      </c>
    </row>
    <row r="123" spans="1:13">
      <c r="A123" s="236" t="s">
        <v>335</v>
      </c>
      <c r="B123" s="90" t="s">
        <v>336</v>
      </c>
      <c r="C123" s="154">
        <v>93</v>
      </c>
      <c r="D123" s="92">
        <v>0</v>
      </c>
      <c r="E123" s="164">
        <v>0</v>
      </c>
      <c r="F123" s="134">
        <v>0</v>
      </c>
      <c r="G123" s="134">
        <v>0</v>
      </c>
      <c r="H123" s="98">
        <v>0</v>
      </c>
      <c r="I123" s="190"/>
      <c r="J123" s="144">
        <v>0</v>
      </c>
      <c r="K123" s="168">
        <v>0</v>
      </c>
      <c r="L123" s="183">
        <v>0</v>
      </c>
      <c r="M123" s="28"/>
    </row>
    <row r="124" spans="1:13">
      <c r="A124" s="236" t="s">
        <v>337</v>
      </c>
      <c r="B124" s="90" t="s">
        <v>338</v>
      </c>
      <c r="C124" s="154">
        <v>94</v>
      </c>
      <c r="D124" s="92">
        <v>0</v>
      </c>
      <c r="E124" s="164">
        <v>0</v>
      </c>
      <c r="F124" s="134">
        <v>0</v>
      </c>
      <c r="G124" s="134">
        <v>0</v>
      </c>
      <c r="H124" s="98">
        <v>0</v>
      </c>
      <c r="I124" s="190"/>
      <c r="J124" s="144">
        <v>0</v>
      </c>
      <c r="K124" s="168">
        <v>0</v>
      </c>
      <c r="L124" s="183">
        <v>0</v>
      </c>
    </row>
    <row r="125" spans="1:13">
      <c r="A125" s="236" t="s">
        <v>339</v>
      </c>
      <c r="B125" s="90" t="s">
        <v>340</v>
      </c>
      <c r="C125" s="154">
        <v>95</v>
      </c>
      <c r="D125" s="92">
        <v>0</v>
      </c>
      <c r="E125" s="164">
        <v>0</v>
      </c>
      <c r="F125" s="134">
        <v>0</v>
      </c>
      <c r="G125" s="134">
        <v>0</v>
      </c>
      <c r="H125" s="98">
        <v>0</v>
      </c>
      <c r="I125" s="190"/>
      <c r="J125" s="144">
        <v>0</v>
      </c>
      <c r="K125" s="168">
        <v>0</v>
      </c>
      <c r="L125" s="183">
        <v>0</v>
      </c>
    </row>
    <row r="126" spans="1:13">
      <c r="A126" s="236" t="s">
        <v>341</v>
      </c>
      <c r="B126" s="90" t="s">
        <v>342</v>
      </c>
      <c r="C126" s="154">
        <v>96</v>
      </c>
      <c r="D126" s="92">
        <v>0</v>
      </c>
      <c r="E126" s="164">
        <v>0</v>
      </c>
      <c r="F126" s="134">
        <v>0</v>
      </c>
      <c r="G126" s="134">
        <v>0</v>
      </c>
      <c r="H126" s="98">
        <v>0</v>
      </c>
      <c r="I126" s="190"/>
      <c r="J126" s="144">
        <v>0</v>
      </c>
      <c r="K126" s="168">
        <v>0</v>
      </c>
      <c r="L126" s="183">
        <v>0</v>
      </c>
    </row>
    <row r="127" spans="1:13" ht="15.75" thickBot="1">
      <c r="A127" s="237" t="s">
        <v>343</v>
      </c>
      <c r="B127" s="101" t="s">
        <v>344</v>
      </c>
      <c r="C127" s="149">
        <v>97</v>
      </c>
      <c r="D127" s="103">
        <v>0</v>
      </c>
      <c r="E127" s="165">
        <v>0</v>
      </c>
      <c r="F127" s="148">
        <v>0</v>
      </c>
      <c r="G127" s="148">
        <v>0</v>
      </c>
      <c r="H127" s="106">
        <v>0</v>
      </c>
      <c r="I127" s="190"/>
      <c r="J127" s="137">
        <v>0</v>
      </c>
      <c r="K127" s="169">
        <v>0</v>
      </c>
      <c r="L127" s="187">
        <v>0</v>
      </c>
    </row>
    <row r="128" spans="1:13" ht="30" customHeight="1" thickBot="1">
      <c r="A128" s="71" t="s">
        <v>37</v>
      </c>
      <c r="B128" s="74" t="s">
        <v>345</v>
      </c>
      <c r="C128" s="150">
        <v>98</v>
      </c>
      <c r="D128" s="76">
        <f>D102+D118+D123+D124+D125+D126+D127</f>
        <v>1959913</v>
      </c>
      <c r="E128" s="156">
        <f>E102+E118+E123+E124+E125+E126+E127</f>
        <v>0</v>
      </c>
      <c r="F128" s="130">
        <f>F102+F118+F123+F124+F125+F126+F127</f>
        <v>730000</v>
      </c>
      <c r="G128" s="130">
        <f>G102+G118+G123+G124+G125+G126+G127</f>
        <v>0</v>
      </c>
      <c r="H128" s="131">
        <f>H102+H118+H123+H124+H125+H126+H127</f>
        <v>0</v>
      </c>
      <c r="I128" s="208"/>
      <c r="J128" s="80">
        <f>J102+J118+J123+J124+J125+J126+J127</f>
        <v>0</v>
      </c>
      <c r="K128" s="155">
        <f>K102+K118+K123+K124+K125+K126+K127</f>
        <v>0</v>
      </c>
      <c r="L128" s="263">
        <v>844213</v>
      </c>
    </row>
    <row r="129" spans="1:15" ht="43.5" customHeight="1" thickBot="1">
      <c r="A129" s="72" t="s">
        <v>89</v>
      </c>
      <c r="B129" s="109" t="s">
        <v>346</v>
      </c>
      <c r="C129" s="150">
        <v>99</v>
      </c>
      <c r="D129" s="171">
        <v>-44880</v>
      </c>
      <c r="E129" s="80" t="e">
        <f>SUM(#REF!+E100+E128)</f>
        <v>#REF!</v>
      </c>
      <c r="F129" s="172" t="e">
        <f>SUM(#REF!+F100+F128)</f>
        <v>#REF!</v>
      </c>
      <c r="G129" s="172" t="e">
        <f>SUM(#REF!+G100+G128)</f>
        <v>#REF!</v>
      </c>
      <c r="H129" s="173" t="e">
        <f>SUM(#REF!+H100+H128)</f>
        <v>#REF!</v>
      </c>
      <c r="I129" s="274"/>
      <c r="J129" s="80" t="e">
        <f>SUM(#REF!+J100+J128)</f>
        <v>#REF!</v>
      </c>
      <c r="K129" s="110" t="e">
        <f>SUM(#REF!+K100+K128)</f>
        <v>#REF!</v>
      </c>
      <c r="L129" s="263">
        <v>-168120</v>
      </c>
    </row>
    <row r="130" spans="1:15" ht="32.25" customHeight="1">
      <c r="A130" s="275" t="s">
        <v>347</v>
      </c>
      <c r="B130" s="139" t="s">
        <v>348</v>
      </c>
      <c r="C130" s="276">
        <v>100</v>
      </c>
      <c r="D130" s="84">
        <f>súvaha!C23</f>
        <v>71232</v>
      </c>
      <c r="E130" s="157">
        <f>súvaha!E23</f>
        <v>26352</v>
      </c>
      <c r="F130" s="153">
        <f>súvaha!G23</f>
        <v>90498</v>
      </c>
      <c r="G130" s="153">
        <f>súvaha!I23</f>
        <v>57235</v>
      </c>
      <c r="H130" s="87">
        <f>súvaha!K23</f>
        <v>77774</v>
      </c>
      <c r="I130" s="190"/>
      <c r="J130" s="111">
        <f>súvaha!M23</f>
        <v>70273</v>
      </c>
      <c r="K130" s="112">
        <f>súvaha!P23</f>
        <v>69783</v>
      </c>
      <c r="L130" s="277">
        <v>239352</v>
      </c>
    </row>
    <row r="131" spans="1:15" ht="61.5" customHeight="1">
      <c r="A131" s="273" t="s">
        <v>97</v>
      </c>
      <c r="B131" s="174" t="s">
        <v>349</v>
      </c>
      <c r="C131" s="175">
        <v>101</v>
      </c>
      <c r="D131" s="92"/>
      <c r="E131" s="164"/>
      <c r="F131" s="134"/>
      <c r="G131" s="134"/>
      <c r="H131" s="98"/>
      <c r="I131" s="190"/>
      <c r="J131" s="144"/>
      <c r="K131" s="145"/>
      <c r="L131" s="183"/>
    </row>
    <row r="132" spans="1:15" ht="24">
      <c r="A132" s="273" t="s">
        <v>350</v>
      </c>
      <c r="B132" s="176" t="s">
        <v>351</v>
      </c>
      <c r="C132" s="175">
        <v>102</v>
      </c>
      <c r="D132" s="132"/>
      <c r="E132" s="177"/>
      <c r="F132" s="162"/>
      <c r="G132" s="162"/>
      <c r="H132" s="178"/>
      <c r="I132" s="272"/>
      <c r="J132" s="179"/>
      <c r="K132" s="180"/>
      <c r="L132" s="183"/>
    </row>
    <row r="133" spans="1:15">
      <c r="A133" s="236" t="s">
        <v>352</v>
      </c>
      <c r="B133" s="90" t="s">
        <v>353</v>
      </c>
      <c r="C133" s="154">
        <v>103</v>
      </c>
      <c r="D133" s="92"/>
      <c r="E133" s="164"/>
      <c r="F133" s="134"/>
      <c r="G133" s="134"/>
      <c r="H133" s="98"/>
      <c r="I133" s="190"/>
      <c r="J133" s="144"/>
      <c r="K133" s="145"/>
      <c r="L133" s="183"/>
    </row>
    <row r="134" spans="1:15" ht="15.75" customHeight="1" thickBot="1">
      <c r="A134" s="237" t="s">
        <v>354</v>
      </c>
      <c r="B134" s="101" t="s">
        <v>355</v>
      </c>
      <c r="C134" s="149">
        <v>104</v>
      </c>
      <c r="D134" s="103"/>
      <c r="E134" s="165"/>
      <c r="F134" s="148"/>
      <c r="G134" s="148"/>
      <c r="H134" s="106"/>
      <c r="I134" s="190"/>
      <c r="J134" s="137"/>
      <c r="K134" s="138"/>
      <c r="L134" s="187"/>
      <c r="O134" s="73"/>
    </row>
    <row r="135" spans="1:15" ht="54" customHeight="1" thickBot="1">
      <c r="A135" s="71" t="s">
        <v>356</v>
      </c>
      <c r="B135" s="74" t="s">
        <v>357</v>
      </c>
      <c r="C135" s="150">
        <v>105</v>
      </c>
      <c r="D135" s="171">
        <f t="shared" ref="D135" si="80">D129+D130+D132</f>
        <v>26352</v>
      </c>
      <c r="E135" s="80" t="e">
        <f t="shared" ref="E135" si="81">E129+E130+E132</f>
        <v>#REF!</v>
      </c>
      <c r="F135" s="172" t="e">
        <f t="shared" ref="F135" si="82">F129+F130+F132</f>
        <v>#REF!</v>
      </c>
      <c r="G135" s="172" t="e">
        <f t="shared" ref="G135" si="83">G129+G130+G132</f>
        <v>#REF!</v>
      </c>
      <c r="H135" s="173" t="e">
        <f t="shared" ref="H135" si="84">H129+H130+H132</f>
        <v>#REF!</v>
      </c>
      <c r="I135" s="274"/>
      <c r="J135" s="80" t="e">
        <f t="shared" ref="J135" si="85">J129+J130+J132</f>
        <v>#REF!</v>
      </c>
      <c r="K135" s="110" t="e">
        <f t="shared" ref="K135" si="86">K129+K130+K132</f>
        <v>#REF!</v>
      </c>
      <c r="L135" s="263">
        <v>71232</v>
      </c>
    </row>
    <row r="136" spans="1:15">
      <c r="A136" s="29"/>
      <c r="B136" s="30"/>
      <c r="C136" s="60"/>
      <c r="D136" s="31"/>
      <c r="E136" s="32"/>
      <c r="F136" s="32"/>
      <c r="G136" s="32"/>
      <c r="H136" s="32"/>
      <c r="I136" s="32"/>
    </row>
    <row r="137" spans="1:15">
      <c r="A137" s="64"/>
      <c r="B137" s="66"/>
      <c r="C137" s="60"/>
      <c r="D137" s="278" t="s">
        <v>369</v>
      </c>
      <c r="E137" s="278"/>
      <c r="F137" s="278"/>
      <c r="G137" s="278"/>
      <c r="H137" s="278"/>
      <c r="I137" s="278"/>
      <c r="J137" s="278"/>
      <c r="K137" s="278"/>
      <c r="L137" s="278"/>
      <c r="M137" s="278"/>
    </row>
    <row r="138" spans="1:15">
      <c r="A138" s="64"/>
      <c r="B138" s="66"/>
      <c r="C138" s="60"/>
      <c r="D138" s="279" t="s">
        <v>379</v>
      </c>
      <c r="E138" s="278"/>
      <c r="F138" s="278"/>
      <c r="G138" s="278"/>
      <c r="H138" s="278"/>
      <c r="I138" s="278"/>
      <c r="J138" s="278"/>
      <c r="K138" s="278"/>
      <c r="L138" s="278"/>
      <c r="M138" s="278"/>
    </row>
    <row r="139" spans="1:15">
      <c r="A139" s="64"/>
      <c r="B139" s="66"/>
      <c r="C139" s="60"/>
      <c r="D139" s="278"/>
      <c r="E139" s="278"/>
      <c r="F139" s="278"/>
      <c r="G139" s="278"/>
      <c r="H139" s="278"/>
      <c r="I139" s="278"/>
      <c r="J139" s="278"/>
      <c r="K139" s="278"/>
      <c r="L139" s="278"/>
      <c r="M139" s="278"/>
    </row>
    <row r="140" spans="1:15">
      <c r="A140" s="64"/>
      <c r="B140" s="66"/>
      <c r="C140" s="60"/>
      <c r="D140" s="278"/>
      <c r="E140" s="278"/>
      <c r="F140" s="278"/>
      <c r="G140" s="278"/>
      <c r="H140" s="278"/>
      <c r="I140" s="278"/>
      <c r="J140" s="278"/>
      <c r="K140" s="278"/>
      <c r="L140" s="278"/>
      <c r="M140" s="278"/>
    </row>
    <row r="141" spans="1:15">
      <c r="A141" s="64"/>
      <c r="B141" s="66"/>
      <c r="C141" s="60"/>
      <c r="D141" s="278"/>
      <c r="E141" s="278"/>
      <c r="F141" s="278"/>
      <c r="G141" s="278"/>
      <c r="H141" s="278"/>
      <c r="I141" s="278"/>
      <c r="J141" s="278"/>
      <c r="K141" s="278"/>
      <c r="L141" s="278"/>
      <c r="M141" s="278"/>
    </row>
    <row r="142" spans="1:15">
      <c r="A142" s="64"/>
      <c r="B142" s="66"/>
      <c r="C142" s="60"/>
      <c r="D142" s="278"/>
      <c r="E142" s="278"/>
      <c r="F142" s="278"/>
      <c r="G142" s="278"/>
      <c r="H142" s="278"/>
      <c r="I142" s="278"/>
      <c r="J142" s="278"/>
      <c r="K142" s="278"/>
      <c r="L142" s="278"/>
      <c r="M142" s="278"/>
    </row>
    <row r="143" spans="1:15">
      <c r="A143" s="64"/>
      <c r="B143" s="66"/>
      <c r="C143" s="60"/>
      <c r="D143" s="278"/>
      <c r="E143" s="278"/>
      <c r="F143" s="278"/>
      <c r="G143" s="278"/>
      <c r="H143" s="278"/>
      <c r="I143" s="278"/>
      <c r="J143" s="278"/>
      <c r="K143" s="278"/>
      <c r="L143" s="278"/>
      <c r="M143" s="278"/>
    </row>
    <row r="144" spans="1:15">
      <c r="A144" s="64"/>
      <c r="B144" s="66"/>
      <c r="C144" s="60"/>
      <c r="D144" s="278"/>
      <c r="E144" s="278"/>
      <c r="F144" s="278"/>
      <c r="G144" s="278"/>
      <c r="H144" s="278"/>
      <c r="I144" s="278"/>
      <c r="J144" s="278"/>
      <c r="K144" s="278"/>
      <c r="L144" s="278"/>
      <c r="M144" s="278"/>
    </row>
    <row r="145" spans="1:9">
      <c r="A145" s="33"/>
      <c r="B145" s="30"/>
      <c r="C145" s="60"/>
      <c r="D145" s="31"/>
      <c r="E145" s="31"/>
      <c r="F145" s="31"/>
      <c r="G145" s="31"/>
      <c r="H145" s="31"/>
      <c r="I145" s="31"/>
    </row>
    <row r="146" spans="1:9">
      <c r="A146" s="33"/>
      <c r="B146" s="30"/>
      <c r="C146" s="60"/>
      <c r="D146" s="31"/>
      <c r="E146" s="31"/>
      <c r="F146" s="31"/>
      <c r="G146" s="31"/>
      <c r="H146" s="31"/>
      <c r="I146" s="31"/>
    </row>
    <row r="147" spans="1:9">
      <c r="A147" s="33"/>
      <c r="B147" s="30"/>
      <c r="C147" s="60"/>
      <c r="D147" s="31"/>
      <c r="E147" s="31"/>
      <c r="F147" s="31"/>
      <c r="G147" s="31"/>
      <c r="H147" s="31"/>
      <c r="I147" s="31"/>
    </row>
    <row r="148" spans="1:9">
      <c r="A148" s="33"/>
      <c r="B148" s="30"/>
      <c r="C148" s="60"/>
      <c r="D148" s="31"/>
      <c r="E148" s="31"/>
      <c r="F148" s="31"/>
      <c r="G148" s="31"/>
      <c r="H148" s="31"/>
      <c r="I148" s="31"/>
    </row>
    <row r="149" spans="1:9">
      <c r="A149" s="33"/>
      <c r="B149" s="30"/>
      <c r="C149" s="60"/>
      <c r="D149" s="31"/>
      <c r="E149" s="31"/>
      <c r="F149" s="31"/>
      <c r="G149" s="31"/>
      <c r="H149" s="31"/>
      <c r="I149" s="31"/>
    </row>
    <row r="150" spans="1:9">
      <c r="A150" s="33"/>
      <c r="B150" s="30"/>
      <c r="C150" s="60"/>
      <c r="D150" s="31"/>
      <c r="E150" s="31"/>
      <c r="F150" s="31"/>
      <c r="G150" s="31"/>
      <c r="H150" s="31"/>
      <c r="I150" s="31"/>
    </row>
    <row r="151" spans="1:9">
      <c r="A151" s="33"/>
      <c r="B151" s="30"/>
      <c r="C151" s="60"/>
      <c r="D151" s="31"/>
      <c r="E151" s="31"/>
      <c r="F151" s="31"/>
      <c r="G151" s="31"/>
      <c r="H151" s="31"/>
      <c r="I151" s="31"/>
    </row>
    <row r="152" spans="1:9">
      <c r="A152" s="33"/>
      <c r="B152" s="30"/>
      <c r="C152" s="60"/>
      <c r="D152" s="31"/>
      <c r="E152" s="31"/>
      <c r="F152" s="31"/>
      <c r="G152" s="31"/>
      <c r="H152" s="31"/>
      <c r="I152" s="31"/>
    </row>
    <row r="153" spans="1:9">
      <c r="A153" s="33"/>
      <c r="B153" s="30"/>
      <c r="C153" s="60"/>
      <c r="D153" s="31"/>
      <c r="E153" s="31"/>
      <c r="F153" s="31"/>
      <c r="G153" s="31"/>
      <c r="H153" s="31"/>
      <c r="I153" s="31"/>
    </row>
    <row r="154" spans="1:9">
      <c r="A154" s="33"/>
      <c r="B154" s="30"/>
      <c r="C154" s="60"/>
      <c r="D154" s="31"/>
      <c r="E154" s="31"/>
      <c r="F154" s="31"/>
      <c r="G154" s="31"/>
      <c r="H154" s="31"/>
      <c r="I154" s="31"/>
    </row>
    <row r="155" spans="1:9">
      <c r="A155" s="33"/>
      <c r="B155" s="30"/>
      <c r="C155" s="60"/>
      <c r="D155" s="31"/>
      <c r="E155" s="31"/>
      <c r="F155" s="31"/>
      <c r="G155" s="31"/>
      <c r="H155" s="31"/>
      <c r="I155" s="31"/>
    </row>
    <row r="156" spans="1:9">
      <c r="A156" s="33"/>
      <c r="B156" s="30"/>
      <c r="C156" s="60"/>
      <c r="D156" s="31"/>
      <c r="E156" s="31"/>
      <c r="F156" s="31"/>
      <c r="G156" s="31"/>
      <c r="H156" s="31"/>
      <c r="I156" s="31"/>
    </row>
    <row r="157" spans="1:9">
      <c r="A157" s="33"/>
      <c r="B157" s="30"/>
      <c r="C157" s="60"/>
      <c r="D157" s="31"/>
      <c r="E157" s="31"/>
      <c r="F157" s="31"/>
      <c r="G157" s="31"/>
      <c r="H157" s="31"/>
      <c r="I157" s="31"/>
    </row>
    <row r="158" spans="1:9">
      <c r="A158" s="33"/>
      <c r="B158" s="30"/>
      <c r="C158" s="60"/>
      <c r="D158" s="31"/>
      <c r="E158" s="31"/>
      <c r="F158" s="31"/>
      <c r="G158" s="31"/>
      <c r="H158" s="31"/>
      <c r="I158" s="31"/>
    </row>
    <row r="159" spans="1:9">
      <c r="A159" s="33"/>
      <c r="B159" s="30"/>
      <c r="C159" s="60"/>
      <c r="D159" s="31"/>
      <c r="E159" s="31"/>
      <c r="F159" s="31"/>
      <c r="G159" s="31"/>
      <c r="H159" s="31"/>
      <c r="I159" s="31"/>
    </row>
    <row r="160" spans="1:9">
      <c r="A160" s="33"/>
      <c r="B160" s="30"/>
      <c r="C160" s="60"/>
      <c r="D160" s="31"/>
      <c r="E160" s="31"/>
      <c r="F160" s="31"/>
      <c r="G160" s="31"/>
      <c r="H160" s="31"/>
      <c r="I160" s="31"/>
    </row>
    <row r="161" spans="1:9">
      <c r="A161" s="33"/>
      <c r="B161" s="33"/>
      <c r="C161" s="60"/>
      <c r="D161" s="31"/>
      <c r="E161" s="31"/>
      <c r="F161" s="31"/>
      <c r="G161" s="31"/>
      <c r="H161" s="31"/>
      <c r="I161" s="31"/>
    </row>
    <row r="162" spans="1:9">
      <c r="A162" s="33"/>
      <c r="B162" s="33"/>
      <c r="C162" s="60"/>
      <c r="D162" s="31"/>
      <c r="E162" s="31"/>
      <c r="F162" s="31"/>
      <c r="G162" s="31"/>
      <c r="H162" s="31"/>
      <c r="I162" s="31"/>
    </row>
    <row r="167" spans="1:9">
      <c r="A167" s="34"/>
      <c r="B167" s="34"/>
      <c r="C167" s="61"/>
      <c r="D167" s="34"/>
      <c r="E167" s="34"/>
      <c r="F167" s="34"/>
      <c r="G167" s="34"/>
      <c r="H167" s="34"/>
      <c r="I167" s="34"/>
    </row>
    <row r="168" spans="1:9">
      <c r="A168" s="34"/>
      <c r="B168" s="34"/>
      <c r="C168" s="61"/>
      <c r="D168" s="34"/>
      <c r="E168" s="34"/>
      <c r="F168" s="34"/>
      <c r="G168" s="34"/>
      <c r="H168" s="34"/>
      <c r="I168" s="34"/>
    </row>
    <row r="169" spans="1:9">
      <c r="A169" s="34"/>
      <c r="B169" s="34"/>
      <c r="C169" s="61"/>
      <c r="D169" s="34"/>
      <c r="E169" s="34"/>
      <c r="F169" s="34"/>
      <c r="G169" s="34"/>
      <c r="H169" s="34"/>
      <c r="I169" s="34"/>
    </row>
    <row r="170" spans="1:9">
      <c r="A170" s="34"/>
      <c r="B170" s="34"/>
      <c r="C170" s="61"/>
      <c r="D170" s="34"/>
      <c r="E170" s="34"/>
      <c r="F170" s="34"/>
      <c r="G170" s="34"/>
      <c r="H170" s="34"/>
      <c r="I170" s="34"/>
    </row>
    <row r="171" spans="1:9">
      <c r="A171" s="34"/>
      <c r="B171" s="34"/>
      <c r="C171" s="61"/>
      <c r="D171" s="34"/>
      <c r="E171" s="34"/>
      <c r="F171" s="34"/>
      <c r="G171" s="34"/>
      <c r="H171" s="34"/>
      <c r="I171" s="34"/>
    </row>
    <row r="172" spans="1:9">
      <c r="A172" s="34"/>
      <c r="B172" s="34"/>
      <c r="C172" s="61"/>
      <c r="D172" s="34"/>
      <c r="E172" s="34"/>
      <c r="F172" s="34"/>
      <c r="G172" s="34"/>
      <c r="H172" s="34"/>
      <c r="I172" s="34"/>
    </row>
    <row r="173" spans="1:9">
      <c r="A173" s="34"/>
      <c r="B173" s="34"/>
      <c r="C173" s="61"/>
      <c r="D173" s="34"/>
      <c r="E173" s="34"/>
      <c r="F173" s="34"/>
      <c r="G173" s="34"/>
      <c r="H173" s="34"/>
      <c r="I173" s="34"/>
    </row>
    <row r="174" spans="1:9">
      <c r="A174" s="34"/>
      <c r="B174" s="34"/>
      <c r="C174" s="61"/>
      <c r="D174" s="34"/>
      <c r="E174" s="34"/>
      <c r="F174" s="34"/>
      <c r="G174" s="34"/>
      <c r="H174" s="34"/>
      <c r="I174" s="34"/>
    </row>
    <row r="175" spans="1:9">
      <c r="A175" s="34"/>
      <c r="B175" s="34"/>
      <c r="C175" s="61"/>
      <c r="D175" s="34"/>
      <c r="E175" s="34"/>
      <c r="F175" s="34"/>
      <c r="G175" s="34"/>
      <c r="H175" s="34"/>
      <c r="I175" s="34"/>
    </row>
    <row r="176" spans="1:9">
      <c r="A176" s="34"/>
      <c r="B176" s="34"/>
      <c r="C176" s="61"/>
      <c r="D176" s="34"/>
      <c r="E176" s="34"/>
      <c r="F176" s="34"/>
      <c r="G176" s="34"/>
      <c r="H176" s="34"/>
      <c r="I176" s="34"/>
    </row>
  </sheetData>
  <mergeCells count="10">
    <mergeCell ref="A1:H1"/>
    <mergeCell ref="A2:H2"/>
    <mergeCell ref="A3:H3"/>
    <mergeCell ref="A24:A26"/>
    <mergeCell ref="B10:L10"/>
    <mergeCell ref="A48:A50"/>
    <mergeCell ref="A51:A53"/>
    <mergeCell ref="A29:A31"/>
    <mergeCell ref="B80:L80"/>
    <mergeCell ref="B101:L101"/>
  </mergeCells>
  <pageMargins left="0.19685039370078741" right="0.19685039370078741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4</vt:i4>
      </vt:variant>
    </vt:vector>
  </HeadingPairs>
  <TitlesOfParts>
    <vt:vector size="4" baseType="lpstr">
      <vt:lpstr>Info</vt:lpstr>
      <vt:lpstr>súvaha</vt:lpstr>
      <vt:lpstr>vysledovka</vt:lpstr>
      <vt:lpstr>CF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Miroslav Vanek</dc:creator>
  <cp:lastModifiedBy>MFK</cp:lastModifiedBy>
  <cp:lastPrinted>2024-03-14T10:05:16Z</cp:lastPrinted>
  <dcterms:created xsi:type="dcterms:W3CDTF">2023-03-08T15:03:48Z</dcterms:created>
  <dcterms:modified xsi:type="dcterms:W3CDTF">2024-03-14T10:14:10Z</dcterms:modified>
</cp:coreProperties>
</file>