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updateLinks="never" codeName="ThisWorkbook" defaultThemeVersion="124226"/>
  <bookViews>
    <workbookView xWindow="-120" yWindow="-120" windowWidth="19440" windowHeight="13176" activeTab="2"/>
  </bookViews>
  <sheets>
    <sheet name="VstupHlavička" sheetId="139" r:id="rId1"/>
    <sheet name="Hlavicka" sheetId="111" r:id="rId2"/>
    <sheet name="hk2023" sheetId="1" r:id="rId3"/>
    <sheet name="hk2022" sheetId="20" r:id="rId4"/>
    <sheet name="Osnova" sheetId="73" state="hidden" r:id="rId5"/>
    <sheet name="ANALYTIKAVUJ" sheetId="88" state="hidden" r:id="rId6"/>
    <sheet name="PoznamkyMUJ2022" sheetId="135" r:id="rId7"/>
    <sheet name="ANALYTIKA MUJ" sheetId="136" r:id="rId8"/>
    <sheet name="SUVAHAVUJ" sheetId="89" state="hidden" r:id="rId9"/>
    <sheet name="HL KNIHA VYPOC" sheetId="8" state="hidden" r:id="rId10"/>
    <sheet name="SUVAHAMUJ" sheetId="137" r:id="rId11"/>
    <sheet name="SKNACE" sheetId="138" state="hidden" r:id="rId12"/>
    <sheet name="PrekladHlav" sheetId="112" state="hidden" r:id="rId13"/>
    <sheet name="List1" sheetId="71" state="hidden" r:id="rId14"/>
    <sheet name="suvaha_p" sheetId="102" state="hidden" r:id="rId15"/>
    <sheet name="vykaz_p" sheetId="103" state="hidden" r:id="rId16"/>
    <sheet name="Hárok1" sheetId="140" r:id="rId17"/>
  </sheets>
  <externalReferences>
    <externalReference r:id="rId18"/>
    <externalReference r:id="rId19"/>
    <externalReference r:id="rId20"/>
    <externalReference r:id="rId21"/>
  </externalReferences>
  <definedNames>
    <definedName name="AAA">'[1]hl kniha'!$A$3:$C$420</definedName>
    <definedName name="COUNTIFTabulka" localSheetId="7">#REF!</definedName>
    <definedName name="COUNTIFTabulka" localSheetId="11">#REF!</definedName>
    <definedName name="COUNTIFTabulka" localSheetId="10">#REF!</definedName>
    <definedName name="COUNTIFTabulka">#REF!</definedName>
    <definedName name="Fedtaxtable" localSheetId="7">'[2]Tvorba vykazov'!#REF!</definedName>
    <definedName name="Fedtaxtable" localSheetId="11">'[2]Tvorba vykazov'!#REF!</definedName>
    <definedName name="Fedtaxtable" localSheetId="10">'[2]Tvorba vykazov'!#REF!</definedName>
    <definedName name="Fedtaxtable">'[2]Tvorba vykazov'!#REF!</definedName>
    <definedName name="KomentarFunkcieLEN" localSheetId="7">#REF!</definedName>
    <definedName name="KomentarFunkcieLEN" localSheetId="11">#REF!</definedName>
    <definedName name="KomentarFunkcieLEN" localSheetId="10">#REF!</definedName>
    <definedName name="KomentarFunkcieLEN">#REF!</definedName>
    <definedName name="KomentarFunkcieSEARCH" localSheetId="7">#REF!</definedName>
    <definedName name="KomentarFunkcieSEARCH" localSheetId="11">#REF!</definedName>
    <definedName name="KomentarFunkcieSEARCH" localSheetId="10">#REF!</definedName>
    <definedName name="KomentarFunkcieSEARCH">#REF!</definedName>
    <definedName name="_xlnm.Print_Area" localSheetId="3">'hk2022'!$A$1:$I$71</definedName>
    <definedName name="_xlnm.Print_Area" localSheetId="2">'hk2023'!$A$1:$I$96</definedName>
    <definedName name="_xlnm.Print_Area" localSheetId="1">Hlavicka!$H$1:$AQ$58</definedName>
    <definedName name="_xlnm.Print_Area" localSheetId="6">PoznamkyMUJ2022!$A$1:$AX$301</definedName>
    <definedName name="_xlnm.Print_Area" localSheetId="10">SUVAHAMUJ!$A$1:$P$89</definedName>
    <definedName name="_xlnm.Print_Area" localSheetId="8">SUVAHAVUJ!$D$1:$X$209</definedName>
    <definedName name="Osnova" localSheetId="4">Osnova!$A$1:$G$293</definedName>
    <definedName name="Osnova">'HL KNIHA VYPOC'!$A$2:$C$421</definedName>
    <definedName name="TabTriedy">[3]!Tabuľka2[#All]</definedName>
    <definedName name="taxtable" localSheetId="7">#REF!</definedName>
    <definedName name="taxtable" localSheetId="11">#REF!</definedName>
    <definedName name="taxtable" localSheetId="10">#REF!</definedName>
    <definedName name="taxtable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5" i="20"/>
  <c r="I35" s="1"/>
  <c r="F30"/>
  <c r="F14"/>
  <c r="I14" s="1"/>
  <c r="F15"/>
  <c r="I62"/>
  <c r="F54"/>
  <c r="F55"/>
  <c r="I55" s="1"/>
  <c r="F56"/>
  <c r="I56" s="1"/>
  <c r="F57"/>
  <c r="F58"/>
  <c r="F59"/>
  <c r="I59" s="1"/>
  <c r="F60"/>
  <c r="F61"/>
  <c r="F62"/>
  <c r="I72" i="1"/>
  <c r="F72"/>
  <c r="F59"/>
  <c r="I59" s="1"/>
  <c r="I58"/>
  <c r="F58"/>
  <c r="F44"/>
  <c r="I44" s="1"/>
  <c r="F37"/>
  <c r="I37" s="1"/>
  <c r="F35"/>
  <c r="I35" s="1"/>
  <c r="F36"/>
  <c r="I36" s="1"/>
  <c r="F38"/>
  <c r="I38" s="1"/>
  <c r="F39"/>
  <c r="I39" s="1"/>
  <c r="F31"/>
  <c r="I31" s="1"/>
  <c r="F22"/>
  <c r="I22" s="1"/>
  <c r="I54" i="20"/>
  <c r="I30"/>
  <c r="I15"/>
  <c r="B59"/>
  <c r="B56"/>
  <c r="C55"/>
  <c r="F13"/>
  <c r="I13" s="1"/>
  <c r="C13"/>
  <c r="F13" i="1"/>
  <c r="I13" s="1"/>
  <c r="C13"/>
  <c r="B13"/>
  <c r="F69"/>
  <c r="I69" s="1"/>
  <c r="C69"/>
  <c r="B69"/>
  <c r="I66"/>
  <c r="F66"/>
  <c r="C66"/>
  <c r="B66"/>
  <c r="F64"/>
  <c r="I64" s="1"/>
  <c r="C64"/>
  <c r="B64"/>
  <c r="F42"/>
  <c r="I42" s="1"/>
  <c r="C42"/>
  <c r="B42"/>
  <c r="F32"/>
  <c r="I32" s="1"/>
  <c r="C32"/>
  <c r="B32"/>
  <c r="F15"/>
  <c r="I15" s="1"/>
  <c r="C15"/>
  <c r="F14"/>
  <c r="I14" s="1"/>
  <c r="C14"/>
  <c r="AN269" i="135"/>
  <c r="AN103"/>
  <c r="AN64" l="1"/>
  <c r="AD64"/>
  <c r="C64"/>
  <c r="AN219" l="1"/>
  <c r="AN172"/>
  <c r="AN139"/>
  <c r="AN2"/>
  <c r="AD2"/>
  <c r="C2"/>
  <c r="P51" i="111"/>
  <c r="H51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AK45"/>
  <c r="AJ45"/>
  <c r="AI45"/>
  <c r="AH45"/>
  <c r="AG45"/>
  <c r="AF45"/>
  <c r="AE45"/>
  <c r="AD45"/>
  <c r="AC45"/>
  <c r="AB45"/>
  <c r="AA45"/>
  <c r="Z45"/>
  <c r="Y45"/>
  <c r="X45"/>
  <c r="U45"/>
  <c r="T45"/>
  <c r="S45"/>
  <c r="R45"/>
  <c r="Q45"/>
  <c r="P45"/>
  <c r="O45"/>
  <c r="N45"/>
  <c r="M45"/>
  <c r="L45"/>
  <c r="K45"/>
  <c r="J45"/>
  <c r="I45"/>
  <c r="H45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P42"/>
  <c r="K42"/>
  <c r="J42"/>
  <c r="I42"/>
  <c r="H42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Y41"/>
  <c r="R41"/>
  <c r="Q41"/>
  <c r="P41"/>
  <c r="O41"/>
  <c r="N41"/>
  <c r="M41"/>
  <c r="L41"/>
  <c r="K41"/>
  <c r="J41"/>
  <c r="I41"/>
  <c r="H41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L38"/>
  <c r="K38"/>
  <c r="J38"/>
  <c r="I38"/>
  <c r="H38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I21"/>
  <c r="H21"/>
  <c r="O18"/>
  <c r="N18"/>
  <c r="M18"/>
  <c r="L18"/>
  <c r="K18"/>
  <c r="J18"/>
  <c r="I18"/>
  <c r="H18"/>
  <c r="Q15"/>
  <c r="P15"/>
  <c r="O15"/>
  <c r="N15"/>
  <c r="M15"/>
  <c r="L15"/>
  <c r="K15"/>
  <c r="J15"/>
  <c r="I15"/>
  <c r="H15"/>
  <c r="AB8"/>
  <c r="Y8"/>
  <c r="V8"/>
  <c r="C103" i="135" l="1"/>
  <c r="C269"/>
  <c r="AD103"/>
  <c r="AD269"/>
  <c r="X43"/>
  <c r="J43"/>
  <c r="F20" i="1" l="1"/>
  <c r="F21"/>
  <c r="F23"/>
  <c r="F24"/>
  <c r="F25"/>
  <c r="I25" s="1"/>
  <c r="F26"/>
  <c r="F27"/>
  <c r="F28"/>
  <c r="F29"/>
  <c r="F30"/>
  <c r="F33"/>
  <c r="F34"/>
  <c r="F40"/>
  <c r="F41"/>
  <c r="F43"/>
  <c r="F45"/>
  <c r="F46"/>
  <c r="F47"/>
  <c r="F48"/>
  <c r="F49"/>
  <c r="F50"/>
  <c r="F51"/>
  <c r="F52"/>
  <c r="F53"/>
  <c r="F54"/>
  <c r="F55"/>
  <c r="F56"/>
  <c r="F57"/>
  <c r="F60"/>
  <c r="F61"/>
  <c r="F62"/>
  <c r="F63"/>
  <c r="F65"/>
  <c r="F67"/>
  <c r="F68"/>
  <c r="F70"/>
  <c r="F71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19" l="1"/>
  <c r="G355" i="20"/>
  <c r="H355"/>
  <c r="G353"/>
  <c r="H353"/>
  <c r="G351"/>
  <c r="H351"/>
  <c r="G349"/>
  <c r="H349"/>
  <c r="G347"/>
  <c r="H347"/>
  <c r="G345"/>
  <c r="H345"/>
  <c r="G343"/>
  <c r="H343"/>
  <c r="G341"/>
  <c r="H341"/>
  <c r="G339"/>
  <c r="H339"/>
  <c r="G337"/>
  <c r="H337"/>
  <c r="G335"/>
  <c r="H335"/>
  <c r="G333"/>
  <c r="H333"/>
  <c r="G331"/>
  <c r="H331"/>
  <c r="G329"/>
  <c r="H329"/>
  <c r="G327"/>
  <c r="H327"/>
  <c r="G325"/>
  <c r="H325"/>
  <c r="G323"/>
  <c r="H323"/>
  <c r="G321"/>
  <c r="H321"/>
  <c r="G319"/>
  <c r="H319"/>
  <c r="D323"/>
  <c r="D321"/>
  <c r="D319"/>
  <c r="G354"/>
  <c r="H354"/>
  <c r="G352"/>
  <c r="H352"/>
  <c r="G350"/>
  <c r="H350"/>
  <c r="G348"/>
  <c r="H348"/>
  <c r="G346"/>
  <c r="H346"/>
  <c r="G344"/>
  <c r="H344"/>
  <c r="G342"/>
  <c r="H342"/>
  <c r="G340"/>
  <c r="H340"/>
  <c r="G338"/>
  <c r="H338"/>
  <c r="G336"/>
  <c r="H336"/>
  <c r="G334"/>
  <c r="H334"/>
  <c r="G332"/>
  <c r="H332"/>
  <c r="G330"/>
  <c r="H330"/>
  <c r="G328"/>
  <c r="H328"/>
  <c r="G326"/>
  <c r="H326"/>
  <c r="G324"/>
  <c r="H324"/>
  <c r="G322"/>
  <c r="H322"/>
  <c r="G320"/>
  <c r="H320"/>
  <c r="G318"/>
  <c r="H318"/>
  <c r="D324"/>
  <c r="D322"/>
  <c r="D320"/>
  <c r="D318"/>
  <c r="E10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95" i="1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E10"/>
  <c r="B15" s="1"/>
  <c r="B67" i="20" l="1"/>
  <c r="B57"/>
  <c r="B46"/>
  <c r="B38"/>
  <c r="B20"/>
  <c r="B22"/>
  <c r="B14"/>
  <c r="B68"/>
  <c r="B58"/>
  <c r="B39"/>
  <c r="B31"/>
  <c r="B15"/>
  <c r="B69"/>
  <c r="B60"/>
  <c r="B48"/>
  <c r="B16"/>
  <c r="B30"/>
  <c r="B70"/>
  <c r="B61"/>
  <c r="B49"/>
  <c r="B41"/>
  <c r="B32"/>
  <c r="B71"/>
  <c r="B63"/>
  <c r="B50"/>
  <c r="B42"/>
  <c r="B33"/>
  <c r="B17"/>
  <c r="B72"/>
  <c r="B64"/>
  <c r="B51"/>
  <c r="B43"/>
  <c r="B34"/>
  <c r="B25"/>
  <c r="B55"/>
  <c r="B13"/>
  <c r="B73"/>
  <c r="B65"/>
  <c r="B52"/>
  <c r="B44"/>
  <c r="B36"/>
  <c r="B26"/>
  <c r="B18"/>
  <c r="B47"/>
  <c r="B21"/>
  <c r="B23"/>
  <c r="B35"/>
  <c r="B66"/>
  <c r="B53"/>
  <c r="B45"/>
  <c r="B37"/>
  <c r="B27"/>
  <c r="B19"/>
  <c r="B28"/>
  <c r="B29"/>
  <c r="B40"/>
  <c r="B24"/>
  <c r="B21" i="1"/>
  <c r="B14"/>
  <c r="B18"/>
  <c r="B19"/>
  <c r="B17"/>
  <c r="B16"/>
  <c r="B94"/>
  <c r="B90"/>
  <c r="B86"/>
  <c r="B82"/>
  <c r="B78"/>
  <c r="B74"/>
  <c r="B68"/>
  <c r="B62"/>
  <c r="B56"/>
  <c r="B52"/>
  <c r="B48"/>
  <c r="B43"/>
  <c r="B33"/>
  <c r="B27"/>
  <c r="B23"/>
  <c r="B92"/>
  <c r="B88"/>
  <c r="B84"/>
  <c r="B80"/>
  <c r="B76"/>
  <c r="B71"/>
  <c r="B65"/>
  <c r="B60"/>
  <c r="B54"/>
  <c r="B50"/>
  <c r="B46"/>
  <c r="B40"/>
  <c r="B29"/>
  <c r="B25"/>
  <c r="B20"/>
  <c r="B93"/>
  <c r="B91"/>
  <c r="B89"/>
  <c r="B87"/>
  <c r="B85"/>
  <c r="B83"/>
  <c r="B81"/>
  <c r="B79"/>
  <c r="B77"/>
  <c r="B75"/>
  <c r="B73"/>
  <c r="B70"/>
  <c r="B67"/>
  <c r="B63"/>
  <c r="B61"/>
  <c r="B57"/>
  <c r="B55"/>
  <c r="B53"/>
  <c r="B51"/>
  <c r="B49"/>
  <c r="B47"/>
  <c r="B45"/>
  <c r="B41"/>
  <c r="B34"/>
  <c r="B30"/>
  <c r="B28"/>
  <c r="B26"/>
  <c r="B24"/>
  <c r="AK131" i="89" l="1"/>
  <c r="AQ72" l="1"/>
  <c r="AQ70"/>
  <c r="AQ34"/>
  <c r="AQ33"/>
  <c r="AQ31"/>
  <c r="AQ30"/>
  <c r="AQ29"/>
  <c r="AQ28"/>
  <c r="AQ27"/>
  <c r="AQ26"/>
  <c r="AQ25"/>
  <c r="AQ19"/>
  <c r="AQ18"/>
  <c r="AQ17"/>
  <c r="AQ15"/>
  <c r="AQ14"/>
  <c r="AQ12"/>
  <c r="AQ10"/>
  <c r="AQ9"/>
  <c r="AQ8"/>
  <c r="AQ6"/>
  <c r="AL133"/>
  <c r="AL131"/>
  <c r="AL128"/>
  <c r="AL127"/>
  <c r="AL123"/>
  <c r="AL122"/>
  <c r="AL121"/>
  <c r="AL118"/>
  <c r="AL117"/>
  <c r="AL115"/>
  <c r="AL114"/>
  <c r="AL113"/>
  <c r="AL112"/>
  <c r="AL111"/>
  <c r="AL110"/>
  <c r="AL108"/>
  <c r="AL107"/>
  <c r="AL106"/>
  <c r="AL91"/>
  <c r="AL79"/>
  <c r="AL77"/>
  <c r="AL72"/>
  <c r="AL62"/>
  <c r="AL59"/>
  <c r="AL58"/>
  <c r="AL53"/>
  <c r="AL52"/>
  <c r="AL51"/>
  <c r="AL50"/>
  <c r="AL49"/>
  <c r="AL47"/>
  <c r="AL46"/>
  <c r="AL45"/>
  <c r="AL42"/>
  <c r="AL146"/>
  <c r="AL144"/>
  <c r="AL109"/>
  <c r="AL70"/>
  <c r="AL48"/>
  <c r="AL32"/>
  <c r="AL31"/>
  <c r="AL28"/>
  <c r="AL26"/>
  <c r="AL25"/>
  <c r="AQ67" l="1"/>
  <c r="AQ65"/>
  <c r="AQ64"/>
  <c r="AQ63"/>
  <c r="AQ62"/>
  <c r="AQ61"/>
  <c r="AQ59"/>
  <c r="AQ58"/>
  <c r="AQ57"/>
  <c r="AQ53"/>
  <c r="AQ51"/>
  <c r="AQ50"/>
  <c r="AQ49"/>
  <c r="AQ47"/>
  <c r="AQ46"/>
  <c r="AQ45"/>
  <c r="AQ42"/>
  <c r="AD219" i="135" l="1"/>
  <c r="C219"/>
  <c r="R50" i="137"/>
  <c r="Q50"/>
  <c r="N48"/>
  <c r="P48" s="1"/>
  <c r="E48"/>
  <c r="G48" s="1"/>
  <c r="Q48" s="1"/>
  <c r="N38"/>
  <c r="P38" s="1"/>
  <c r="E38"/>
  <c r="G38" s="1"/>
  <c r="Q38" s="1"/>
  <c r="N25"/>
  <c r="E25"/>
  <c r="L23"/>
  <c r="P23" s="1"/>
  <c r="R23" s="1"/>
  <c r="C23"/>
  <c r="G23" s="1"/>
  <c r="Q23" s="1"/>
  <c r="M21"/>
  <c r="D21"/>
  <c r="N20"/>
  <c r="E20"/>
  <c r="N19"/>
  <c r="E19"/>
  <c r="M17"/>
  <c r="D17"/>
  <c r="N16"/>
  <c r="L16"/>
  <c r="E16"/>
  <c r="C16"/>
  <c r="N13"/>
  <c r="L13"/>
  <c r="E13"/>
  <c r="C13"/>
  <c r="N12"/>
  <c r="E12"/>
  <c r="M10"/>
  <c r="D10"/>
  <c r="N8"/>
  <c r="E8"/>
  <c r="M181" i="136"/>
  <c r="L181"/>
  <c r="M14" i="137" l="1"/>
  <c r="D14"/>
  <c r="G13"/>
  <c r="Q13" s="1"/>
  <c r="P13"/>
  <c r="R13" s="1"/>
  <c r="AD139" i="135"/>
  <c r="AD172"/>
  <c r="C139"/>
  <c r="C172"/>
  <c r="G16" i="137"/>
  <c r="Q16" s="1"/>
  <c r="R48"/>
  <c r="P16"/>
  <c r="R16" s="1"/>
  <c r="R38"/>
  <c r="P131" i="89" l="1"/>
  <c r="F131"/>
  <c r="AQ208" l="1"/>
  <c r="AQ207"/>
  <c r="AQ206"/>
  <c r="AQ202"/>
  <c r="AQ201"/>
  <c r="AQ200"/>
  <c r="AQ196"/>
  <c r="AQ195"/>
  <c r="AQ194"/>
  <c r="AQ192"/>
  <c r="AQ191"/>
  <c r="AQ190"/>
  <c r="AQ178"/>
  <c r="AQ174"/>
  <c r="AQ173"/>
  <c r="AQ172"/>
  <c r="AQ171"/>
  <c r="AQ170"/>
  <c r="AQ168"/>
  <c r="AQ167"/>
  <c r="AQ166"/>
  <c r="AQ165"/>
  <c r="AQ164"/>
  <c r="AQ162"/>
  <c r="AQ161"/>
  <c r="AQ160"/>
  <c r="AQ159"/>
  <c r="AQ157"/>
  <c r="AQ156"/>
  <c r="AQ155"/>
  <c r="AQ154"/>
  <c r="AQ153"/>
  <c r="AQ152"/>
  <c r="AQ151"/>
  <c r="AQ189"/>
  <c r="AQ186"/>
  <c r="AQ185"/>
  <c r="AQ199" l="1"/>
  <c r="AQ182"/>
  <c r="AQ181"/>
  <c r="AN131" l="1"/>
  <c r="AS131" s="1"/>
  <c r="AN122"/>
  <c r="AS122" s="1"/>
  <c r="AN115"/>
  <c r="AS115" s="1"/>
  <c r="AN114"/>
  <c r="AS114" s="1"/>
  <c r="AN110"/>
  <c r="AS110" s="1"/>
  <c r="AN91"/>
  <c r="AS91" s="1"/>
  <c r="AN79"/>
  <c r="AN50"/>
  <c r="AN46"/>
  <c r="AN123"/>
  <c r="AS123" s="1"/>
  <c r="AN113"/>
  <c r="AS113" s="1"/>
  <c r="AN108"/>
  <c r="AS108" s="1"/>
  <c r="AN77"/>
  <c r="AN59"/>
  <c r="AN53"/>
  <c r="AN49"/>
  <c r="AN42"/>
  <c r="AN144"/>
  <c r="AS144" s="1"/>
  <c r="AN117"/>
  <c r="AS117" s="1"/>
  <c r="AN109"/>
  <c r="AS109" s="1"/>
  <c r="AN58"/>
  <c r="AN45"/>
  <c r="AN106"/>
  <c r="AS106" s="1"/>
  <c r="AR6"/>
  <c r="AS182"/>
  <c r="AS181"/>
  <c r="AR72"/>
  <c r="AR31"/>
  <c r="AR27"/>
  <c r="AR26"/>
  <c r="AR19"/>
  <c r="AR15"/>
  <c r="AR10"/>
  <c r="AS202"/>
  <c r="AS200"/>
  <c r="AS196"/>
  <c r="AS195"/>
  <c r="AS191"/>
  <c r="AS190"/>
  <c r="AS173"/>
  <c r="AS167"/>
  <c r="AS165"/>
  <c r="AS162"/>
  <c r="AS160"/>
  <c r="AS159"/>
  <c r="AS154"/>
  <c r="AS153"/>
  <c r="AS207"/>
  <c r="AS206"/>
  <c r="AS194"/>
  <c r="AS192"/>
  <c r="AS168"/>
  <c r="AS164"/>
  <c r="AS156"/>
  <c r="AS155"/>
  <c r="AS152"/>
  <c r="AS151"/>
  <c r="AR34"/>
  <c r="AR29"/>
  <c r="AR25"/>
  <c r="AR12"/>
  <c r="AN121"/>
  <c r="AS121" s="1"/>
  <c r="AN118"/>
  <c r="AS118" s="1"/>
  <c r="AN70"/>
  <c r="AN48"/>
  <c r="AN32"/>
  <c r="AN25"/>
  <c r="E61" i="88"/>
  <c r="AN128" i="89"/>
  <c r="AS128" s="1"/>
  <c r="AN127"/>
  <c r="AS127" s="1"/>
  <c r="AN112"/>
  <c r="AS112" s="1"/>
  <c r="AN111"/>
  <c r="AS111" s="1"/>
  <c r="AN107"/>
  <c r="AS107" s="1"/>
  <c r="AN62"/>
  <c r="AN52"/>
  <c r="AN51"/>
  <c r="AN47"/>
  <c r="AN209"/>
  <c r="AS208"/>
  <c r="AS201"/>
  <c r="AS199"/>
  <c r="AS189"/>
  <c r="AS186"/>
  <c r="AS185"/>
  <c r="AS178"/>
  <c r="AS174"/>
  <c r="AS172"/>
  <c r="AS171"/>
  <c r="AS170"/>
  <c r="AS166"/>
  <c r="AS161"/>
  <c r="AS157"/>
  <c r="AN146"/>
  <c r="AS146" s="1"/>
  <c r="AN143"/>
  <c r="AN138"/>
  <c r="AN125"/>
  <c r="AN124"/>
  <c r="AN120"/>
  <c r="AN105"/>
  <c r="AN104"/>
  <c r="AN103"/>
  <c r="AN102"/>
  <c r="AN99"/>
  <c r="AN95"/>
  <c r="AN92"/>
  <c r="AN89"/>
  <c r="AR81"/>
  <c r="AP81"/>
  <c r="AN81"/>
  <c r="AR80"/>
  <c r="AP80"/>
  <c r="AR79"/>
  <c r="AP79"/>
  <c r="AR78"/>
  <c r="AP78"/>
  <c r="AR77"/>
  <c r="AP77"/>
  <c r="AR75"/>
  <c r="AP75"/>
  <c r="AR74"/>
  <c r="AR73" s="1"/>
  <c r="AP74"/>
  <c r="AP72"/>
  <c r="AR71"/>
  <c r="AP71"/>
  <c r="AR70"/>
  <c r="AP70"/>
  <c r="AP69"/>
  <c r="AR67"/>
  <c r="AP67"/>
  <c r="AR66"/>
  <c r="AP66"/>
  <c r="AR65"/>
  <c r="AP65"/>
  <c r="AR64"/>
  <c r="AP64"/>
  <c r="AR63"/>
  <c r="AP63"/>
  <c r="AR62"/>
  <c r="AP62"/>
  <c r="AR61"/>
  <c r="AP61"/>
  <c r="AR60"/>
  <c r="AP60"/>
  <c r="AR59"/>
  <c r="AP59"/>
  <c r="AR58"/>
  <c r="AP58"/>
  <c r="AP57"/>
  <c r="AR54"/>
  <c r="AP54"/>
  <c r="AR53"/>
  <c r="AP53"/>
  <c r="AR52"/>
  <c r="AP52"/>
  <c r="AR51"/>
  <c r="AP51"/>
  <c r="AR50"/>
  <c r="AP50"/>
  <c r="AR49"/>
  <c r="AP49"/>
  <c r="AR48"/>
  <c r="AP48"/>
  <c r="AR47"/>
  <c r="AP47"/>
  <c r="AR46"/>
  <c r="AP46"/>
  <c r="AR45"/>
  <c r="AP45"/>
  <c r="AR42"/>
  <c r="AP42"/>
  <c r="AP41"/>
  <c r="AP40"/>
  <c r="AP39"/>
  <c r="AP38"/>
  <c r="AP37"/>
  <c r="AR35"/>
  <c r="AP35"/>
  <c r="AP34"/>
  <c r="AR33"/>
  <c r="AP33"/>
  <c r="AR32"/>
  <c r="AP32"/>
  <c r="AP31"/>
  <c r="AN31"/>
  <c r="AR30"/>
  <c r="AP30"/>
  <c r="AP29"/>
  <c r="AR28"/>
  <c r="AP28"/>
  <c r="AN28"/>
  <c r="AP27"/>
  <c r="AP26"/>
  <c r="AN26"/>
  <c r="AP25"/>
  <c r="AP24"/>
  <c r="AR22"/>
  <c r="AP22"/>
  <c r="AP21"/>
  <c r="AP20"/>
  <c r="AR18"/>
  <c r="AR17"/>
  <c r="AR14"/>
  <c r="AP14"/>
  <c r="AP12"/>
  <c r="AP11"/>
  <c r="AR9"/>
  <c r="AR8"/>
  <c r="AP44" l="1"/>
  <c r="AP56"/>
  <c r="AP68"/>
  <c r="AS120"/>
  <c r="AS163"/>
  <c r="AS150"/>
  <c r="AS205"/>
  <c r="AQ150"/>
  <c r="AQ163"/>
  <c r="AQ158" s="1"/>
  <c r="AS47"/>
  <c r="AS58"/>
  <c r="AS59"/>
  <c r="AS31"/>
  <c r="AS28"/>
  <c r="AS45"/>
  <c r="AS53"/>
  <c r="AS25"/>
  <c r="AS26"/>
  <c r="AS42"/>
  <c r="AS48"/>
  <c r="AP43"/>
  <c r="AS52"/>
  <c r="AS62"/>
  <c r="AP76"/>
  <c r="AR76"/>
  <c r="AS169"/>
  <c r="AP23"/>
  <c r="AP36"/>
  <c r="AS32"/>
  <c r="AS46"/>
  <c r="AS77"/>
  <c r="AS79"/>
  <c r="AS105"/>
  <c r="AS176"/>
  <c r="AR44"/>
  <c r="AR43" s="1"/>
  <c r="AS49"/>
  <c r="AS50"/>
  <c r="AS51"/>
  <c r="AS70"/>
  <c r="AP73"/>
  <c r="AN44"/>
  <c r="AP55"/>
  <c r="AS158" l="1"/>
  <c r="AS175" s="1"/>
  <c r="AS44"/>
  <c r="AF210" l="1"/>
  <c r="AG210"/>
  <c r="AF148"/>
  <c r="AG148"/>
  <c r="M80"/>
  <c r="M79"/>
  <c r="M78"/>
  <c r="M77"/>
  <c r="M75"/>
  <c r="M74"/>
  <c r="M71"/>
  <c r="M66"/>
  <c r="M60"/>
  <c r="M54" l="1"/>
  <c r="M52"/>
  <c r="M48"/>
  <c r="M32"/>
  <c r="M22"/>
  <c r="K80"/>
  <c r="K79"/>
  <c r="K78"/>
  <c r="K77"/>
  <c r="K75"/>
  <c r="K74"/>
  <c r="K72"/>
  <c r="K71"/>
  <c r="K70"/>
  <c r="K69"/>
  <c r="K67"/>
  <c r="K66"/>
  <c r="K65"/>
  <c r="K64"/>
  <c r="K63"/>
  <c r="K62"/>
  <c r="K61"/>
  <c r="K60"/>
  <c r="K59"/>
  <c r="K58"/>
  <c r="K57"/>
  <c r="K54"/>
  <c r="K53"/>
  <c r="K52"/>
  <c r="K51"/>
  <c r="K50"/>
  <c r="K49"/>
  <c r="K48"/>
  <c r="K47"/>
  <c r="K46"/>
  <c r="K45"/>
  <c r="K42"/>
  <c r="K41"/>
  <c r="K40"/>
  <c r="K39"/>
  <c r="K38"/>
  <c r="K37"/>
  <c r="K34"/>
  <c r="K33"/>
  <c r="K32"/>
  <c r="K31"/>
  <c r="K30"/>
  <c r="K29"/>
  <c r="K28"/>
  <c r="K27"/>
  <c r="K26"/>
  <c r="K25"/>
  <c r="K24"/>
  <c r="K22"/>
  <c r="K21"/>
  <c r="K20"/>
  <c r="K14"/>
  <c r="K12"/>
  <c r="K11"/>
  <c r="I81"/>
  <c r="K56" l="1"/>
  <c r="K55" s="1"/>
  <c r="K68"/>
  <c r="K73"/>
  <c r="K76"/>
  <c r="K36"/>
  <c r="K44"/>
  <c r="K43" s="1"/>
  <c r="AD82"/>
  <c r="AE82"/>
  <c r="AD83"/>
  <c r="AE83"/>
  <c r="AD84"/>
  <c r="AE84"/>
  <c r="AD85"/>
  <c r="AE85"/>
  <c r="AD86"/>
  <c r="AE86"/>
  <c r="AD87"/>
  <c r="AE87"/>
  <c r="AD88"/>
  <c r="AE88"/>
  <c r="AD89"/>
  <c r="AE89"/>
  <c r="AD90"/>
  <c r="AE90"/>
  <c r="AD91"/>
  <c r="AE91"/>
  <c r="AD92"/>
  <c r="AE92"/>
  <c r="AD93"/>
  <c r="AE93"/>
  <c r="AD94"/>
  <c r="AE94"/>
  <c r="AD95"/>
  <c r="AE95"/>
  <c r="AD96"/>
  <c r="AE96"/>
  <c r="AD97"/>
  <c r="AE97"/>
  <c r="AD98"/>
  <c r="AE98"/>
  <c r="AD99"/>
  <c r="AE99"/>
  <c r="AD100"/>
  <c r="AE100"/>
  <c r="AD101"/>
  <c r="AE101"/>
  <c r="AD102"/>
  <c r="AE102"/>
  <c r="AD103"/>
  <c r="AE103"/>
  <c r="AD104"/>
  <c r="AE104"/>
  <c r="AD105"/>
  <c r="AE105"/>
  <c r="AD106"/>
  <c r="AE106"/>
  <c r="AD107"/>
  <c r="AE107"/>
  <c r="AD108"/>
  <c r="AE108"/>
  <c r="AD109"/>
  <c r="AE109"/>
  <c r="AD110"/>
  <c r="AE110"/>
  <c r="AD111"/>
  <c r="AE111"/>
  <c r="AD112"/>
  <c r="AE112"/>
  <c r="AD113"/>
  <c r="AE113"/>
  <c r="AD114"/>
  <c r="AE114"/>
  <c r="AD115"/>
  <c r="AE115"/>
  <c r="AD116"/>
  <c r="AE116"/>
  <c r="AD117"/>
  <c r="AE117"/>
  <c r="AD118"/>
  <c r="AE118"/>
  <c r="AD119"/>
  <c r="AE119"/>
  <c r="AD120"/>
  <c r="AE120"/>
  <c r="AD121"/>
  <c r="AE121"/>
  <c r="AD122"/>
  <c r="AE122"/>
  <c r="AD123"/>
  <c r="AE123"/>
  <c r="AD124"/>
  <c r="AE124"/>
  <c r="AD125"/>
  <c r="AE125"/>
  <c r="AD126"/>
  <c r="AE126"/>
  <c r="AD127"/>
  <c r="AE127"/>
  <c r="AD128"/>
  <c r="AE128"/>
  <c r="AD129"/>
  <c r="AE129"/>
  <c r="AD130"/>
  <c r="AE130"/>
  <c r="AD131"/>
  <c r="AE131"/>
  <c r="AD132"/>
  <c r="AE132"/>
  <c r="AD133"/>
  <c r="AE133"/>
  <c r="AD134"/>
  <c r="AE134"/>
  <c r="AD135"/>
  <c r="AE135"/>
  <c r="AD136"/>
  <c r="AE136"/>
  <c r="AD137"/>
  <c r="AE137"/>
  <c r="AD138"/>
  <c r="AE138"/>
  <c r="AD139"/>
  <c r="AE139"/>
  <c r="AD140"/>
  <c r="AE140"/>
  <c r="AD141"/>
  <c r="AE141"/>
  <c r="AD142"/>
  <c r="AE142"/>
  <c r="AD143"/>
  <c r="AE143"/>
  <c r="AD144"/>
  <c r="AE144"/>
  <c r="AD145"/>
  <c r="AE145"/>
  <c r="AD146"/>
  <c r="AE146"/>
  <c r="AD147"/>
  <c r="AE147"/>
  <c r="AA22"/>
  <c r="AE22" s="1"/>
  <c r="AA32"/>
  <c r="AE32" s="1"/>
  <c r="AA48"/>
  <c r="AE48" s="1"/>
  <c r="AA52"/>
  <c r="AE52" s="1"/>
  <c r="AA54"/>
  <c r="AE54" s="1"/>
  <c r="AA60"/>
  <c r="AE60" s="1"/>
  <c r="AA66"/>
  <c r="AE66" s="1"/>
  <c r="AA71"/>
  <c r="AE71" s="1"/>
  <c r="AA74"/>
  <c r="AE74" s="1"/>
  <c r="AA75"/>
  <c r="AE75" s="1"/>
  <c r="AA77"/>
  <c r="AE77" s="1"/>
  <c r="AA78"/>
  <c r="AE78" s="1"/>
  <c r="AA79"/>
  <c r="AE79" s="1"/>
  <c r="AA80"/>
  <c r="AE80" s="1"/>
  <c r="Z81"/>
  <c r="AD81" s="1"/>
  <c r="AR1" i="111" l="1"/>
  <c r="B1" i="89"/>
  <c r="U16" i="111" s="1"/>
  <c r="I20" i="1"/>
  <c r="I21"/>
  <c r="V189" i="89"/>
  <c r="X189" s="1"/>
  <c r="AG189" s="1"/>
  <c r="V186"/>
  <c r="X186" s="1"/>
  <c r="AG186" s="1"/>
  <c r="V185"/>
  <c r="X185" s="1"/>
  <c r="AG185" s="1"/>
  <c r="Q133"/>
  <c r="Q131"/>
  <c r="S131" s="1"/>
  <c r="X131" s="1"/>
  <c r="AC131" s="1"/>
  <c r="AG131" s="1"/>
  <c r="Q128"/>
  <c r="S128" s="1"/>
  <c r="X128" s="1"/>
  <c r="AC128" s="1"/>
  <c r="AG128" s="1"/>
  <c r="Q127"/>
  <c r="S127" s="1"/>
  <c r="X127" s="1"/>
  <c r="AC127" s="1"/>
  <c r="AG127" s="1"/>
  <c r="Q123"/>
  <c r="S123" s="1"/>
  <c r="X123" s="1"/>
  <c r="AC123" s="1"/>
  <c r="AG123" s="1"/>
  <c r="Q122"/>
  <c r="S122" s="1"/>
  <c r="Q121"/>
  <c r="S121" s="1"/>
  <c r="X121" s="1"/>
  <c r="AC121" s="1"/>
  <c r="AG121" s="1"/>
  <c r="Q118"/>
  <c r="S118" s="1"/>
  <c r="X118" s="1"/>
  <c r="AC118" s="1"/>
  <c r="AG118" s="1"/>
  <c r="Q117"/>
  <c r="S117" s="1"/>
  <c r="X117" s="1"/>
  <c r="AC117" s="1"/>
  <c r="AG117" s="1"/>
  <c r="Q115"/>
  <c r="S115" s="1"/>
  <c r="X115" s="1"/>
  <c r="AC115" s="1"/>
  <c r="AG115" s="1"/>
  <c r="Q114"/>
  <c r="S114" s="1"/>
  <c r="X114" s="1"/>
  <c r="AC114" s="1"/>
  <c r="AG114" s="1"/>
  <c r="Q113"/>
  <c r="S113" s="1"/>
  <c r="X113" s="1"/>
  <c r="AC113" s="1"/>
  <c r="AG113" s="1"/>
  <c r="Q112"/>
  <c r="S112" s="1"/>
  <c r="X112" s="1"/>
  <c r="AC112" s="1"/>
  <c r="AG112" s="1"/>
  <c r="Q111"/>
  <c r="S111" s="1"/>
  <c r="X111" s="1"/>
  <c r="AC111" s="1"/>
  <c r="AG111" s="1"/>
  <c r="Q110"/>
  <c r="S110" s="1"/>
  <c r="X110" s="1"/>
  <c r="AC110" s="1"/>
  <c r="AG110" s="1"/>
  <c r="Q108"/>
  <c r="S108" s="1"/>
  <c r="X108" s="1"/>
  <c r="AC108" s="1"/>
  <c r="AG108" s="1"/>
  <c r="Q107"/>
  <c r="S107" s="1"/>
  <c r="X107" s="1"/>
  <c r="AC107" s="1"/>
  <c r="AG107" s="1"/>
  <c r="Q106"/>
  <c r="S106" s="1"/>
  <c r="Q91"/>
  <c r="S91" s="1"/>
  <c r="X91" s="1"/>
  <c r="AC91" s="1"/>
  <c r="AG91" s="1"/>
  <c r="Q79"/>
  <c r="S79" s="1"/>
  <c r="Q77"/>
  <c r="S77" s="1"/>
  <c r="Q72"/>
  <c r="V67"/>
  <c r="W67" s="1"/>
  <c r="V65"/>
  <c r="W65" s="1"/>
  <c r="V64"/>
  <c r="W64" s="1"/>
  <c r="V63"/>
  <c r="W63" s="1"/>
  <c r="V62"/>
  <c r="W62" s="1"/>
  <c r="Q62"/>
  <c r="S62" s="1"/>
  <c r="V61"/>
  <c r="W61" s="1"/>
  <c r="V59"/>
  <c r="W59" s="1"/>
  <c r="Q59"/>
  <c r="S59" s="1"/>
  <c r="V58"/>
  <c r="W58" s="1"/>
  <c r="Q58"/>
  <c r="S58" s="1"/>
  <c r="V53"/>
  <c r="W53" s="1"/>
  <c r="Q53"/>
  <c r="S53" s="1"/>
  <c r="Q52"/>
  <c r="S52" s="1"/>
  <c r="V51"/>
  <c r="W51" s="1"/>
  <c r="Q51"/>
  <c r="S51" s="1"/>
  <c r="V50"/>
  <c r="W50" s="1"/>
  <c r="Q50"/>
  <c r="S50" s="1"/>
  <c r="V49"/>
  <c r="W49" s="1"/>
  <c r="Q49"/>
  <c r="S49" s="1"/>
  <c r="V47"/>
  <c r="W47" s="1"/>
  <c r="Q47"/>
  <c r="S47" s="1"/>
  <c r="V46"/>
  <c r="W46" s="1"/>
  <c r="Q46"/>
  <c r="S46" s="1"/>
  <c r="V45"/>
  <c r="W45" s="1"/>
  <c r="Q45"/>
  <c r="S45" s="1"/>
  <c r="V42"/>
  <c r="W42" s="1"/>
  <c r="Q42"/>
  <c r="S42" s="1"/>
  <c r="V199"/>
  <c r="X199" s="1"/>
  <c r="AG199" s="1"/>
  <c r="V182"/>
  <c r="X182" s="1"/>
  <c r="AG182" s="1"/>
  <c r="V181"/>
  <c r="X181" s="1"/>
  <c r="AG181" s="1"/>
  <c r="Q146"/>
  <c r="S146" s="1"/>
  <c r="X146" s="1"/>
  <c r="AC146" s="1"/>
  <c r="AG146" s="1"/>
  <c r="Q144"/>
  <c r="S144" s="1"/>
  <c r="X144" s="1"/>
  <c r="AC144" s="1"/>
  <c r="AG144" s="1"/>
  <c r="Q109"/>
  <c r="S109" s="1"/>
  <c r="X109" s="1"/>
  <c r="AC109" s="1"/>
  <c r="AG109" s="1"/>
  <c r="V72"/>
  <c r="W72" s="1"/>
  <c r="V70"/>
  <c r="W70" s="1"/>
  <c r="Q70"/>
  <c r="S70" s="1"/>
  <c r="Q48"/>
  <c r="S48" s="1"/>
  <c r="V34"/>
  <c r="W34" s="1"/>
  <c r="V33"/>
  <c r="W33" s="1"/>
  <c r="Q32"/>
  <c r="S32" s="1"/>
  <c r="V31"/>
  <c r="W31" s="1"/>
  <c r="Q31"/>
  <c r="S31" s="1"/>
  <c r="V30"/>
  <c r="W30" s="1"/>
  <c r="V29"/>
  <c r="W29" s="1"/>
  <c r="V28"/>
  <c r="W28" s="1"/>
  <c r="Q28"/>
  <c r="S28" s="1"/>
  <c r="V27"/>
  <c r="W27" s="1"/>
  <c r="V26"/>
  <c r="W26" s="1"/>
  <c r="Q26"/>
  <c r="S26" s="1"/>
  <c r="V25"/>
  <c r="W25" s="1"/>
  <c r="Q25"/>
  <c r="S25" s="1"/>
  <c r="V19"/>
  <c r="W19" s="1"/>
  <c r="V18"/>
  <c r="W18" s="1"/>
  <c r="V17"/>
  <c r="W17" s="1"/>
  <c r="V15"/>
  <c r="W15" s="1"/>
  <c r="V14"/>
  <c r="W14" s="1"/>
  <c r="V12"/>
  <c r="W12" s="1"/>
  <c r="V10"/>
  <c r="W10" s="1"/>
  <c r="V9"/>
  <c r="W9" s="1"/>
  <c r="V8"/>
  <c r="W8" s="1"/>
  <c r="V6"/>
  <c r="W6" s="1"/>
  <c r="S143"/>
  <c r="S138"/>
  <c r="S125"/>
  <c r="S124"/>
  <c r="S120"/>
  <c r="S105"/>
  <c r="S104"/>
  <c r="S103"/>
  <c r="S102"/>
  <c r="S99"/>
  <c r="S95"/>
  <c r="S92"/>
  <c r="S89"/>
  <c r="W81"/>
  <c r="U81"/>
  <c r="S81"/>
  <c r="W80"/>
  <c r="U80"/>
  <c r="W79"/>
  <c r="U79"/>
  <c r="W78"/>
  <c r="U78"/>
  <c r="W77"/>
  <c r="U77"/>
  <c r="W75"/>
  <c r="U75"/>
  <c r="W74"/>
  <c r="U74"/>
  <c r="U72"/>
  <c r="W71"/>
  <c r="U71"/>
  <c r="U70"/>
  <c r="U69"/>
  <c r="U67"/>
  <c r="W66"/>
  <c r="U66"/>
  <c r="U65"/>
  <c r="U64"/>
  <c r="U63"/>
  <c r="U62"/>
  <c r="U61"/>
  <c r="W60"/>
  <c r="U60"/>
  <c r="U59"/>
  <c r="U58"/>
  <c r="U57"/>
  <c r="W54"/>
  <c r="U54"/>
  <c r="U53"/>
  <c r="W52"/>
  <c r="U52"/>
  <c r="U51"/>
  <c r="U50"/>
  <c r="U49"/>
  <c r="W48"/>
  <c r="U48"/>
  <c r="U47"/>
  <c r="U46"/>
  <c r="U45"/>
  <c r="U42"/>
  <c r="U41"/>
  <c r="U40"/>
  <c r="U39"/>
  <c r="U38"/>
  <c r="U37"/>
  <c r="W35"/>
  <c r="U35"/>
  <c r="U34"/>
  <c r="U33"/>
  <c r="W32"/>
  <c r="U32"/>
  <c r="U31"/>
  <c r="U30"/>
  <c r="U29"/>
  <c r="U28"/>
  <c r="U27"/>
  <c r="U26"/>
  <c r="U25"/>
  <c r="U24"/>
  <c r="W22"/>
  <c r="U22"/>
  <c r="U21"/>
  <c r="U20"/>
  <c r="U14"/>
  <c r="U12"/>
  <c r="U11"/>
  <c r="L199"/>
  <c r="N199" s="1"/>
  <c r="AF199" s="1"/>
  <c r="L189"/>
  <c r="N189" s="1"/>
  <c r="AF189" s="1"/>
  <c r="N212" i="88"/>
  <c r="O212"/>
  <c r="L186" i="89"/>
  <c r="N186" s="1"/>
  <c r="AF186" s="1"/>
  <c r="L185"/>
  <c r="N185" s="1"/>
  <c r="AF185" s="1"/>
  <c r="L182"/>
  <c r="N182" s="1"/>
  <c r="AF182" s="1"/>
  <c r="L181"/>
  <c r="N181" s="1"/>
  <c r="AF181" s="1"/>
  <c r="G128"/>
  <c r="I128" s="1"/>
  <c r="N128" s="1"/>
  <c r="AB128" s="1"/>
  <c r="AF128" s="1"/>
  <c r="G127"/>
  <c r="I127" s="1"/>
  <c r="N127" s="1"/>
  <c r="AB127" s="1"/>
  <c r="AF127" s="1"/>
  <c r="I89"/>
  <c r="I92"/>
  <c r="I95"/>
  <c r="I99"/>
  <c r="I102"/>
  <c r="I103"/>
  <c r="I104"/>
  <c r="I105"/>
  <c r="I120"/>
  <c r="I124"/>
  <c r="I125"/>
  <c r="I138"/>
  <c r="I143"/>
  <c r="G106"/>
  <c r="I106" s="1"/>
  <c r="G107"/>
  <c r="I107" s="1"/>
  <c r="N107" s="1"/>
  <c r="AB107" s="1"/>
  <c r="AF107" s="1"/>
  <c r="G108"/>
  <c r="I108" s="1"/>
  <c r="N108" s="1"/>
  <c r="AB108" s="1"/>
  <c r="AF108" s="1"/>
  <c r="G109"/>
  <c r="I109" s="1"/>
  <c r="N109" s="1"/>
  <c r="AB109" s="1"/>
  <c r="AF109" s="1"/>
  <c r="G110"/>
  <c r="I110" s="1"/>
  <c r="N110" s="1"/>
  <c r="AB110" s="1"/>
  <c r="AF110" s="1"/>
  <c r="G111"/>
  <c r="I111" s="1"/>
  <c r="N111" s="1"/>
  <c r="AB111" s="1"/>
  <c r="AF111" s="1"/>
  <c r="G112"/>
  <c r="I112" s="1"/>
  <c r="N112" s="1"/>
  <c r="AB112" s="1"/>
  <c r="AF112" s="1"/>
  <c r="G113"/>
  <c r="I113" s="1"/>
  <c r="N113" s="1"/>
  <c r="AB113" s="1"/>
  <c r="AF113" s="1"/>
  <c r="G114"/>
  <c r="I114" s="1"/>
  <c r="N114" s="1"/>
  <c r="AB114" s="1"/>
  <c r="AF114" s="1"/>
  <c r="G115"/>
  <c r="I115" s="1"/>
  <c r="N115" s="1"/>
  <c r="AB115" s="1"/>
  <c r="AF115" s="1"/>
  <c r="G117"/>
  <c r="I117" s="1"/>
  <c r="N117" s="1"/>
  <c r="AB117" s="1"/>
  <c r="AF117" s="1"/>
  <c r="G121"/>
  <c r="I121" s="1"/>
  <c r="G122"/>
  <c r="I122" s="1"/>
  <c r="N122" s="1"/>
  <c r="AB122" s="1"/>
  <c r="AF122" s="1"/>
  <c r="G123"/>
  <c r="I123" s="1"/>
  <c r="N123" s="1"/>
  <c r="AB123" s="1"/>
  <c r="AF123" s="1"/>
  <c r="G131"/>
  <c r="I131" s="1"/>
  <c r="N131" s="1"/>
  <c r="AB131" s="1"/>
  <c r="AF131" s="1"/>
  <c r="G133"/>
  <c r="G144"/>
  <c r="I144" s="1"/>
  <c r="N144" s="1"/>
  <c r="AB144" s="1"/>
  <c r="AF144" s="1"/>
  <c r="G146"/>
  <c r="I146" s="1"/>
  <c r="N146" s="1"/>
  <c r="AB146" s="1"/>
  <c r="AF146" s="1"/>
  <c r="G91"/>
  <c r="I91" s="1"/>
  <c r="N91" s="1"/>
  <c r="AB91" s="1"/>
  <c r="AF91" s="1"/>
  <c r="M73"/>
  <c r="AA73" s="1"/>
  <c r="AE73" s="1"/>
  <c r="M81"/>
  <c r="M76" s="1"/>
  <c r="AA76" s="1"/>
  <c r="AE76" s="1"/>
  <c r="K23"/>
  <c r="K81"/>
  <c r="L72"/>
  <c r="M72" s="1"/>
  <c r="AA72" s="1"/>
  <c r="AE72" s="1"/>
  <c r="L70"/>
  <c r="M70" s="1"/>
  <c r="AA70" s="1"/>
  <c r="AE70" s="1"/>
  <c r="L67"/>
  <c r="M67" s="1"/>
  <c r="AA67" s="1"/>
  <c r="AE67" s="1"/>
  <c r="L65"/>
  <c r="M65" s="1"/>
  <c r="AA65" s="1"/>
  <c r="AE65" s="1"/>
  <c r="L64"/>
  <c r="M64" s="1"/>
  <c r="AA64" s="1"/>
  <c r="AE64" s="1"/>
  <c r="L63"/>
  <c r="M63" s="1"/>
  <c r="AA63" s="1"/>
  <c r="AE63" s="1"/>
  <c r="L62"/>
  <c r="M62" s="1"/>
  <c r="AA62" s="1"/>
  <c r="AE62" s="1"/>
  <c r="L61"/>
  <c r="M61" s="1"/>
  <c r="AA61" s="1"/>
  <c r="AE61" s="1"/>
  <c r="L59"/>
  <c r="M59" s="1"/>
  <c r="L58"/>
  <c r="M58" s="1"/>
  <c r="AA58" s="1"/>
  <c r="AE58" s="1"/>
  <c r="L53"/>
  <c r="M53" s="1"/>
  <c r="AA53" s="1"/>
  <c r="AE53" s="1"/>
  <c r="L51"/>
  <c r="M51" s="1"/>
  <c r="AA51" s="1"/>
  <c r="AE51" s="1"/>
  <c r="L50"/>
  <c r="M50" s="1"/>
  <c r="AA50" s="1"/>
  <c r="AE50" s="1"/>
  <c r="L49"/>
  <c r="M49" s="1"/>
  <c r="AA49" s="1"/>
  <c r="AE49" s="1"/>
  <c r="L47"/>
  <c r="M47" s="1"/>
  <c r="AA47" s="1"/>
  <c r="AE47" s="1"/>
  <c r="L46"/>
  <c r="M46" s="1"/>
  <c r="AA46" s="1"/>
  <c r="AE46" s="1"/>
  <c r="L45"/>
  <c r="L42"/>
  <c r="M42" s="1"/>
  <c r="AA42" s="1"/>
  <c r="AE42" s="1"/>
  <c r="L34"/>
  <c r="M34" s="1"/>
  <c r="AA34" s="1"/>
  <c r="AE34" s="1"/>
  <c r="L33"/>
  <c r="M33" s="1"/>
  <c r="AA33" s="1"/>
  <c r="AE33" s="1"/>
  <c r="L31"/>
  <c r="M31" s="1"/>
  <c r="AA31" s="1"/>
  <c r="AE31" s="1"/>
  <c r="L30"/>
  <c r="M30" s="1"/>
  <c r="AA30" s="1"/>
  <c r="AE30" s="1"/>
  <c r="L29"/>
  <c r="M29" s="1"/>
  <c r="AA29" s="1"/>
  <c r="AE29" s="1"/>
  <c r="L28"/>
  <c r="M28" s="1"/>
  <c r="AA28" s="1"/>
  <c r="AE28" s="1"/>
  <c r="L27"/>
  <c r="M27" s="1"/>
  <c r="AA27" s="1"/>
  <c r="AE27" s="1"/>
  <c r="L26"/>
  <c r="M26" s="1"/>
  <c r="AA26" s="1"/>
  <c r="AE26" s="1"/>
  <c r="L25"/>
  <c r="M25" s="1"/>
  <c r="AA25" s="1"/>
  <c r="AE25" s="1"/>
  <c r="L19"/>
  <c r="M19" s="1"/>
  <c r="L18"/>
  <c r="M18" s="1"/>
  <c r="L17"/>
  <c r="M17" s="1"/>
  <c r="L15"/>
  <c r="M15" s="1"/>
  <c r="L14"/>
  <c r="M14" s="1"/>
  <c r="AA14" s="1"/>
  <c r="AE14" s="1"/>
  <c r="L12"/>
  <c r="M12" s="1"/>
  <c r="AA12" s="1"/>
  <c r="AE12" s="1"/>
  <c r="L10"/>
  <c r="M10" s="1"/>
  <c r="L9"/>
  <c r="M9" s="1"/>
  <c r="L8"/>
  <c r="M8" s="1"/>
  <c r="L6"/>
  <c r="M6" s="1"/>
  <c r="G79"/>
  <c r="I79" s="1"/>
  <c r="Z79" s="1"/>
  <c r="AD79" s="1"/>
  <c r="G77"/>
  <c r="G72"/>
  <c r="G70"/>
  <c r="I70" s="1"/>
  <c r="Z70" s="1"/>
  <c r="AD70" s="1"/>
  <c r="G62"/>
  <c r="G59"/>
  <c r="I59" s="1"/>
  <c r="Z59" s="1"/>
  <c r="AD59" s="1"/>
  <c r="G58"/>
  <c r="I58" s="1"/>
  <c r="Z58" s="1"/>
  <c r="AD58" s="1"/>
  <c r="G53"/>
  <c r="G52"/>
  <c r="I52" s="1"/>
  <c r="Z52" s="1"/>
  <c r="AD52" s="1"/>
  <c r="G51"/>
  <c r="I51" s="1"/>
  <c r="Z51" s="1"/>
  <c r="AD51" s="1"/>
  <c r="G50"/>
  <c r="G49"/>
  <c r="I49" s="1"/>
  <c r="Z49" s="1"/>
  <c r="AD49" s="1"/>
  <c r="G48"/>
  <c r="G47"/>
  <c r="G46"/>
  <c r="I46" s="1"/>
  <c r="Z46" s="1"/>
  <c r="AD46" s="1"/>
  <c r="G45"/>
  <c r="I45" s="1"/>
  <c r="Z45" s="1"/>
  <c r="AD45" s="1"/>
  <c r="G42"/>
  <c r="I42" s="1"/>
  <c r="Z42" s="1"/>
  <c r="AD42" s="1"/>
  <c r="G32"/>
  <c r="I32" s="1"/>
  <c r="G31"/>
  <c r="I31" s="1"/>
  <c r="Z31" s="1"/>
  <c r="AD31" s="1"/>
  <c r="G28"/>
  <c r="G26"/>
  <c r="G25"/>
  <c r="I25" s="1"/>
  <c r="Z25" s="1"/>
  <c r="AD25" s="1"/>
  <c r="C329" i="1"/>
  <c r="C328"/>
  <c r="C327"/>
  <c r="C326"/>
  <c r="C325"/>
  <c r="C324"/>
  <c r="C32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1"/>
  <c r="C70"/>
  <c r="C68"/>
  <c r="C67"/>
  <c r="C65"/>
  <c r="C63"/>
  <c r="C62"/>
  <c r="C61"/>
  <c r="C60"/>
  <c r="C57"/>
  <c r="C56"/>
  <c r="C55"/>
  <c r="C54"/>
  <c r="C53"/>
  <c r="C52"/>
  <c r="C51"/>
  <c r="C50"/>
  <c r="C49"/>
  <c r="C48"/>
  <c r="C47"/>
  <c r="C46"/>
  <c r="C45"/>
  <c r="C43"/>
  <c r="C41"/>
  <c r="C40"/>
  <c r="C34"/>
  <c r="C33"/>
  <c r="C30"/>
  <c r="C29"/>
  <c r="C28"/>
  <c r="C27"/>
  <c r="C26"/>
  <c r="C25"/>
  <c r="C24"/>
  <c r="C23"/>
  <c r="C19"/>
  <c r="C18"/>
  <c r="C17"/>
  <c r="C16"/>
  <c r="A6" i="8"/>
  <c r="A7"/>
  <c r="H7" s="1"/>
  <c r="A8"/>
  <c r="I8" s="1"/>
  <c r="A9"/>
  <c r="F9" s="1"/>
  <c r="A10"/>
  <c r="A11"/>
  <c r="D11" s="1"/>
  <c r="D12"/>
  <c r="E12"/>
  <c r="F12"/>
  <c r="H12"/>
  <c r="I12"/>
  <c r="J12"/>
  <c r="A13"/>
  <c r="A16"/>
  <c r="A17"/>
  <c r="D18"/>
  <c r="E18"/>
  <c r="F18"/>
  <c r="H18"/>
  <c r="I18"/>
  <c r="J18"/>
  <c r="D19"/>
  <c r="E19"/>
  <c r="F19"/>
  <c r="H19"/>
  <c r="I19"/>
  <c r="J19"/>
  <c r="A20"/>
  <c r="A21"/>
  <c r="D22"/>
  <c r="E22"/>
  <c r="F22"/>
  <c r="H22"/>
  <c r="I22"/>
  <c r="J22"/>
  <c r="A23"/>
  <c r="J23" s="1"/>
  <c r="A26"/>
  <c r="J26"/>
  <c r="A27"/>
  <c r="D30"/>
  <c r="E30"/>
  <c r="F30"/>
  <c r="H30"/>
  <c r="I30"/>
  <c r="J30"/>
  <c r="A31"/>
  <c r="A32"/>
  <c r="I32" s="1"/>
  <c r="A33"/>
  <c r="D36"/>
  <c r="E36"/>
  <c r="F36"/>
  <c r="H36"/>
  <c r="I36"/>
  <c r="J36"/>
  <c r="A37"/>
  <c r="A38"/>
  <c r="A39"/>
  <c r="A42"/>
  <c r="D42" s="1"/>
  <c r="A43"/>
  <c r="A44"/>
  <c r="J44" s="1"/>
  <c r="A45"/>
  <c r="A46"/>
  <c r="H46" s="1"/>
  <c r="E12" i="88" s="1"/>
  <c r="E13" s="1"/>
  <c r="A47" i="8"/>
  <c r="A48"/>
  <c r="H48" s="1"/>
  <c r="E21" i="88" s="1"/>
  <c r="E22" s="1"/>
  <c r="AL30" i="89" s="1"/>
  <c r="D51" i="8"/>
  <c r="E51"/>
  <c r="F51"/>
  <c r="H51"/>
  <c r="I51"/>
  <c r="J51"/>
  <c r="A52"/>
  <c r="A53"/>
  <c r="A54"/>
  <c r="A55"/>
  <c r="A56"/>
  <c r="J56"/>
  <c r="D57"/>
  <c r="E57"/>
  <c r="F57"/>
  <c r="H57"/>
  <c r="I57"/>
  <c r="J57"/>
  <c r="A58"/>
  <c r="E58" s="1"/>
  <c r="A61"/>
  <c r="A62"/>
  <c r="D63"/>
  <c r="E63"/>
  <c r="F63"/>
  <c r="H63"/>
  <c r="I63"/>
  <c r="J63"/>
  <c r="D64"/>
  <c r="E64"/>
  <c r="F64"/>
  <c r="H64"/>
  <c r="I64"/>
  <c r="J64"/>
  <c r="A65"/>
  <c r="A66"/>
  <c r="D67"/>
  <c r="E67"/>
  <c r="F67"/>
  <c r="H67"/>
  <c r="I67"/>
  <c r="J67"/>
  <c r="A68"/>
  <c r="E68" s="1"/>
  <c r="A71"/>
  <c r="F71" s="1"/>
  <c r="A72"/>
  <c r="A73"/>
  <c r="A74"/>
  <c r="A75"/>
  <c r="A76"/>
  <c r="A77"/>
  <c r="F77" s="1"/>
  <c r="A78"/>
  <c r="E78" s="1"/>
  <c r="A82"/>
  <c r="A83"/>
  <c r="A84"/>
  <c r="A87"/>
  <c r="J87" s="1"/>
  <c r="A88"/>
  <c r="F88"/>
  <c r="A89"/>
  <c r="A90"/>
  <c r="A93"/>
  <c r="A94"/>
  <c r="J94" s="1"/>
  <c r="D95"/>
  <c r="E95"/>
  <c r="F95"/>
  <c r="H95"/>
  <c r="I95"/>
  <c r="J95"/>
  <c r="A96"/>
  <c r="H96" s="1"/>
  <c r="A99"/>
  <c r="I99" s="1"/>
  <c r="A100"/>
  <c r="D100" s="1"/>
  <c r="A101"/>
  <c r="F101" s="1"/>
  <c r="A102"/>
  <c r="D102" s="1"/>
  <c r="A103"/>
  <c r="F103" s="1"/>
  <c r="A104"/>
  <c r="D109"/>
  <c r="E109"/>
  <c r="F109"/>
  <c r="H109"/>
  <c r="I109"/>
  <c r="J109"/>
  <c r="A110"/>
  <c r="J110" s="1"/>
  <c r="A111"/>
  <c r="E111" s="1"/>
  <c r="A114"/>
  <c r="F114" s="1"/>
  <c r="D115"/>
  <c r="E115"/>
  <c r="F115"/>
  <c r="H115"/>
  <c r="I115"/>
  <c r="J115"/>
  <c r="A117"/>
  <c r="J117" s="1"/>
  <c r="A118"/>
  <c r="I118" s="1"/>
  <c r="A121"/>
  <c r="A122"/>
  <c r="A125"/>
  <c r="E125" s="1"/>
  <c r="A126"/>
  <c r="I126" s="1"/>
  <c r="A127"/>
  <c r="A128"/>
  <c r="A129"/>
  <c r="I129" s="1"/>
  <c r="A130"/>
  <c r="J130" s="1"/>
  <c r="A131"/>
  <c r="A134"/>
  <c r="A137"/>
  <c r="I137" s="1"/>
  <c r="D138"/>
  <c r="E138"/>
  <c r="F138"/>
  <c r="H138"/>
  <c r="I138"/>
  <c r="J138"/>
  <c r="A142"/>
  <c r="A143"/>
  <c r="A144"/>
  <c r="A145"/>
  <c r="F145" s="1"/>
  <c r="A146"/>
  <c r="F146" s="1"/>
  <c r="E147"/>
  <c r="F147"/>
  <c r="I147"/>
  <c r="J147"/>
  <c r="A149"/>
  <c r="A150"/>
  <c r="D150" s="1"/>
  <c r="A151"/>
  <c r="A152"/>
  <c r="H152" s="1"/>
  <c r="E166" i="88" s="1"/>
  <c r="E167" s="1"/>
  <c r="A153" i="8"/>
  <c r="A154"/>
  <c r="D155"/>
  <c r="E155"/>
  <c r="F155"/>
  <c r="H155"/>
  <c r="I155"/>
  <c r="J155"/>
  <c r="A157"/>
  <c r="A158"/>
  <c r="A159"/>
  <c r="A160"/>
  <c r="I160" s="1"/>
  <c r="A163"/>
  <c r="A164"/>
  <c r="A165"/>
  <c r="A166"/>
  <c r="I166" s="1"/>
  <c r="A167"/>
  <c r="A168"/>
  <c r="H168" s="1"/>
  <c r="M126" i="88" s="1"/>
  <c r="A171" i="8"/>
  <c r="A172"/>
  <c r="A173"/>
  <c r="A174"/>
  <c r="A175"/>
  <c r="D175" s="1"/>
  <c r="A178"/>
  <c r="A179"/>
  <c r="A180"/>
  <c r="E180" s="1"/>
  <c r="A181"/>
  <c r="E181" s="1"/>
  <c r="A182"/>
  <c r="I182" s="1"/>
  <c r="A183"/>
  <c r="F183" s="1"/>
  <c r="A186"/>
  <c r="A187"/>
  <c r="A188"/>
  <c r="I188" s="1"/>
  <c r="A189"/>
  <c r="A190"/>
  <c r="A191"/>
  <c r="A192"/>
  <c r="H192" s="1"/>
  <c r="E185" i="88" s="1"/>
  <c r="E187" s="1"/>
  <c r="AL136" i="89" s="1"/>
  <c r="A193" i="8"/>
  <c r="I193"/>
  <c r="A194"/>
  <c r="J194" s="1"/>
  <c r="A197"/>
  <c r="I197" s="1"/>
  <c r="A198"/>
  <c r="E198"/>
  <c r="A199"/>
  <c r="A200"/>
  <c r="A201"/>
  <c r="D202"/>
  <c r="E202"/>
  <c r="F202"/>
  <c r="H202"/>
  <c r="I202"/>
  <c r="J202"/>
  <c r="D203"/>
  <c r="E203"/>
  <c r="F203"/>
  <c r="H203"/>
  <c r="I203"/>
  <c r="J203"/>
  <c r="D204"/>
  <c r="E204"/>
  <c r="F204"/>
  <c r="H204"/>
  <c r="I204"/>
  <c r="J204"/>
  <c r="D205"/>
  <c r="E205"/>
  <c r="F205"/>
  <c r="H205"/>
  <c r="I205"/>
  <c r="J205"/>
  <c r="A208"/>
  <c r="J208" s="1"/>
  <c r="A209"/>
  <c r="A210"/>
  <c r="F210" s="1"/>
  <c r="A215"/>
  <c r="A216"/>
  <c r="H216" s="1"/>
  <c r="A217"/>
  <c r="A218"/>
  <c r="H218" s="1"/>
  <c r="A219"/>
  <c r="A220"/>
  <c r="A221"/>
  <c r="A222"/>
  <c r="A223"/>
  <c r="J223" s="1"/>
  <c r="A226"/>
  <c r="F226" s="1"/>
  <c r="A227"/>
  <c r="I227" s="1"/>
  <c r="A228"/>
  <c r="F228" s="1"/>
  <c r="A229"/>
  <c r="H229" s="1"/>
  <c r="A230"/>
  <c r="A231"/>
  <c r="A234"/>
  <c r="F234" s="1"/>
  <c r="D237"/>
  <c r="D236" s="1"/>
  <c r="E237"/>
  <c r="E236" s="1"/>
  <c r="F237"/>
  <c r="F236" s="1"/>
  <c r="H237"/>
  <c r="I237"/>
  <c r="I236" s="1"/>
  <c r="J237"/>
  <c r="J236" s="1"/>
  <c r="A239"/>
  <c r="H239" s="1"/>
  <c r="M153" i="88" s="1"/>
  <c r="M155" s="1"/>
  <c r="D240" i="8"/>
  <c r="E240"/>
  <c r="F240"/>
  <c r="H240"/>
  <c r="I240"/>
  <c r="J240"/>
  <c r="A241"/>
  <c r="E241" s="1"/>
  <c r="A244"/>
  <c r="F244" s="1"/>
  <c r="F243" s="1"/>
  <c r="A247"/>
  <c r="I247" s="1"/>
  <c r="A248"/>
  <c r="A249"/>
  <c r="E249" s="1"/>
  <c r="A250"/>
  <c r="A251"/>
  <c r="I251" s="1"/>
  <c r="A252"/>
  <c r="I252" s="1"/>
  <c r="A253"/>
  <c r="H253" s="1"/>
  <c r="M197" i="88" s="1"/>
  <c r="M202" s="1"/>
  <c r="A254" i="8"/>
  <c r="A257"/>
  <c r="A260"/>
  <c r="D264"/>
  <c r="E264"/>
  <c r="F264"/>
  <c r="H264"/>
  <c r="I264"/>
  <c r="J264"/>
  <c r="A265"/>
  <c r="A266"/>
  <c r="A267"/>
  <c r="I267" s="1"/>
  <c r="A268"/>
  <c r="F268" s="1"/>
  <c r="D269"/>
  <c r="E269"/>
  <c r="F269"/>
  <c r="H269"/>
  <c r="I269"/>
  <c r="J269"/>
  <c r="D270"/>
  <c r="E270"/>
  <c r="F270"/>
  <c r="H270"/>
  <c r="I270"/>
  <c r="J270"/>
  <c r="D272"/>
  <c r="E272"/>
  <c r="F272"/>
  <c r="H272"/>
  <c r="I272"/>
  <c r="J272"/>
  <c r="A273"/>
  <c r="A274"/>
  <c r="A275"/>
  <c r="A276"/>
  <c r="D279"/>
  <c r="E279"/>
  <c r="F279"/>
  <c r="H279"/>
  <c r="I279"/>
  <c r="J279"/>
  <c r="A280"/>
  <c r="A281"/>
  <c r="A282"/>
  <c r="A283"/>
  <c r="E283" s="1"/>
  <c r="A284"/>
  <c r="D284" s="1"/>
  <c r="A285"/>
  <c r="F285" s="1"/>
  <c r="A286"/>
  <c r="F286" s="1"/>
  <c r="A287"/>
  <c r="D287" s="1"/>
  <c r="D290"/>
  <c r="E290"/>
  <c r="F290"/>
  <c r="H290"/>
  <c r="I290"/>
  <c r="J290"/>
  <c r="A291"/>
  <c r="A292"/>
  <c r="F292" s="1"/>
  <c r="A293"/>
  <c r="D296"/>
  <c r="E296"/>
  <c r="F296"/>
  <c r="A297"/>
  <c r="A298"/>
  <c r="A299"/>
  <c r="A300"/>
  <c r="A301"/>
  <c r="A302"/>
  <c r="E303"/>
  <c r="F303"/>
  <c r="E304"/>
  <c r="F304"/>
  <c r="I304"/>
  <c r="J304"/>
  <c r="E305"/>
  <c r="F305"/>
  <c r="I305"/>
  <c r="J305"/>
  <c r="A307"/>
  <c r="A308"/>
  <c r="F308" s="1"/>
  <c r="D309"/>
  <c r="E309"/>
  <c r="F309"/>
  <c r="H309"/>
  <c r="I309"/>
  <c r="J309"/>
  <c r="A310"/>
  <c r="A311"/>
  <c r="F311" s="1"/>
  <c r="A312"/>
  <c r="A313"/>
  <c r="I313" s="1"/>
  <c r="D316"/>
  <c r="E316"/>
  <c r="F316"/>
  <c r="H316"/>
  <c r="I316"/>
  <c r="J316"/>
  <c r="A317"/>
  <c r="D317" s="1"/>
  <c r="A318"/>
  <c r="F318" s="1"/>
  <c r="A319"/>
  <c r="F319" s="1"/>
  <c r="A320"/>
  <c r="D321"/>
  <c r="E321"/>
  <c r="F321"/>
  <c r="H321"/>
  <c r="I321"/>
  <c r="J321"/>
  <c r="A322"/>
  <c r="A323"/>
  <c r="A324"/>
  <c r="A325"/>
  <c r="I325" s="1"/>
  <c r="A328"/>
  <c r="A329"/>
  <c r="H329" s="1"/>
  <c r="D332"/>
  <c r="E332"/>
  <c r="F332"/>
  <c r="H332"/>
  <c r="I332"/>
  <c r="J332"/>
  <c r="A333"/>
  <c r="F333" s="1"/>
  <c r="A334"/>
  <c r="D334" s="1"/>
  <c r="A335"/>
  <c r="H335" s="1"/>
  <c r="A336"/>
  <c r="A337"/>
  <c r="J337" s="1"/>
  <c r="A340"/>
  <c r="A341"/>
  <c r="F341" s="1"/>
  <c r="A342"/>
  <c r="A343"/>
  <c r="D343" s="1"/>
  <c r="A344"/>
  <c r="E344" s="1"/>
  <c r="A345"/>
  <c r="J345" s="1"/>
  <c r="A346"/>
  <c r="H346" s="1"/>
  <c r="A347"/>
  <c r="F347" s="1"/>
  <c r="D351"/>
  <c r="E351"/>
  <c r="F351"/>
  <c r="H351"/>
  <c r="I351"/>
  <c r="J351"/>
  <c r="A352"/>
  <c r="A353"/>
  <c r="A354"/>
  <c r="E354" s="1"/>
  <c r="D355"/>
  <c r="E355"/>
  <c r="F355"/>
  <c r="H355"/>
  <c r="I355"/>
  <c r="J355"/>
  <c r="D356"/>
  <c r="E356"/>
  <c r="F356"/>
  <c r="H356"/>
  <c r="I356"/>
  <c r="J356"/>
  <c r="D358"/>
  <c r="E358"/>
  <c r="F358"/>
  <c r="H358"/>
  <c r="I358"/>
  <c r="J358"/>
  <c r="A359"/>
  <c r="F359" s="1"/>
  <c r="A360"/>
  <c r="F360" s="1"/>
  <c r="A361"/>
  <c r="A362"/>
  <c r="D365"/>
  <c r="E365"/>
  <c r="F365"/>
  <c r="H365"/>
  <c r="I365"/>
  <c r="J365"/>
  <c r="A366"/>
  <c r="I366" s="1"/>
  <c r="A367"/>
  <c r="I367" s="1"/>
  <c r="A368"/>
  <c r="A369"/>
  <c r="D372"/>
  <c r="E372"/>
  <c r="F372"/>
  <c r="H372"/>
  <c r="I372"/>
  <c r="J372"/>
  <c r="A373"/>
  <c r="I373" s="1"/>
  <c r="A374"/>
  <c r="E374" s="1"/>
  <c r="A375"/>
  <c r="D375" s="1"/>
  <c r="A376"/>
  <c r="A377"/>
  <c r="D377" s="1"/>
  <c r="A378"/>
  <c r="F378" s="1"/>
  <c r="A381"/>
  <c r="J381" s="1"/>
  <c r="A382"/>
  <c r="A383"/>
  <c r="H383" s="1"/>
  <c r="A384"/>
  <c r="A385"/>
  <c r="D385" s="1"/>
  <c r="A386"/>
  <c r="D389"/>
  <c r="E389"/>
  <c r="F389"/>
  <c r="H389"/>
  <c r="I389"/>
  <c r="J389"/>
  <c r="A390"/>
  <c r="A391"/>
  <c r="A392"/>
  <c r="A393"/>
  <c r="J393" s="1"/>
  <c r="A394"/>
  <c r="F394" s="1"/>
  <c r="A395"/>
  <c r="I395" s="1"/>
  <c r="A396"/>
  <c r="H396" s="1"/>
  <c r="A397"/>
  <c r="A400"/>
  <c r="E400" s="1"/>
  <c r="A401"/>
  <c r="D404"/>
  <c r="E404"/>
  <c r="F404"/>
  <c r="H404"/>
  <c r="I404"/>
  <c r="J404"/>
  <c r="A405"/>
  <c r="H405" s="1"/>
  <c r="A406"/>
  <c r="A407"/>
  <c r="I407" s="1"/>
  <c r="A408"/>
  <c r="F408" s="1"/>
  <c r="A409"/>
  <c r="D409" s="1"/>
  <c r="A412"/>
  <c r="D412" s="1"/>
  <c r="A413"/>
  <c r="D413" s="1"/>
  <c r="A417"/>
  <c r="A418"/>
  <c r="D418" s="1"/>
  <c r="A421"/>
  <c r="I421" s="1"/>
  <c r="I420" s="1"/>
  <c r="C16" i="20"/>
  <c r="F16"/>
  <c r="I16" s="1"/>
  <c r="C17"/>
  <c r="F17"/>
  <c r="I17" s="1"/>
  <c r="C18"/>
  <c r="F18"/>
  <c r="C19"/>
  <c r="F19"/>
  <c r="I19" s="1"/>
  <c r="C20"/>
  <c r="F20"/>
  <c r="I20" s="1"/>
  <c r="C21"/>
  <c r="F21"/>
  <c r="I21" s="1"/>
  <c r="C22"/>
  <c r="F22"/>
  <c r="I22" s="1"/>
  <c r="C23"/>
  <c r="F23"/>
  <c r="I23" s="1"/>
  <c r="C24"/>
  <c r="F24"/>
  <c r="I24" s="1"/>
  <c r="C25"/>
  <c r="F25"/>
  <c r="I25" s="1"/>
  <c r="C26"/>
  <c r="F26"/>
  <c r="I26" s="1"/>
  <c r="C27"/>
  <c r="F27"/>
  <c r="I27" s="1"/>
  <c r="C28"/>
  <c r="F28"/>
  <c r="I28" s="1"/>
  <c r="C29"/>
  <c r="F29"/>
  <c r="I29" s="1"/>
  <c r="C31"/>
  <c r="F31"/>
  <c r="I31" s="1"/>
  <c r="C32"/>
  <c r="F32"/>
  <c r="I32" s="1"/>
  <c r="C33"/>
  <c r="F33"/>
  <c r="I33" s="1"/>
  <c r="C34"/>
  <c r="F34"/>
  <c r="I34" s="1"/>
  <c r="C36"/>
  <c r="F36"/>
  <c r="I36" s="1"/>
  <c r="C37"/>
  <c r="F37"/>
  <c r="I37" s="1"/>
  <c r="C38"/>
  <c r="F38"/>
  <c r="I38" s="1"/>
  <c r="C39"/>
  <c r="F39"/>
  <c r="I39" s="1"/>
  <c r="C40"/>
  <c r="F40"/>
  <c r="I40" s="1"/>
  <c r="C41"/>
  <c r="F41"/>
  <c r="I41" s="1"/>
  <c r="C42"/>
  <c r="F42"/>
  <c r="I42" s="1"/>
  <c r="C43"/>
  <c r="F43"/>
  <c r="I43" s="1"/>
  <c r="C44"/>
  <c r="F44"/>
  <c r="I44" s="1"/>
  <c r="C45"/>
  <c r="F45"/>
  <c r="C46"/>
  <c r="F46"/>
  <c r="I46" s="1"/>
  <c r="C47"/>
  <c r="F47"/>
  <c r="I47" s="1"/>
  <c r="C48"/>
  <c r="F48"/>
  <c r="I48" s="1"/>
  <c r="C49"/>
  <c r="F49"/>
  <c r="I49" s="1"/>
  <c r="C50"/>
  <c r="F50"/>
  <c r="I50" s="1"/>
  <c r="C51"/>
  <c r="F51"/>
  <c r="I51" s="1"/>
  <c r="C52"/>
  <c r="F52"/>
  <c r="I52" s="1"/>
  <c r="C53"/>
  <c r="F53"/>
  <c r="C57"/>
  <c r="I57"/>
  <c r="C58"/>
  <c r="I58"/>
  <c r="C60"/>
  <c r="I60"/>
  <c r="C61"/>
  <c r="I61"/>
  <c r="C63"/>
  <c r="F63"/>
  <c r="I63" s="1"/>
  <c r="C64"/>
  <c r="F64"/>
  <c r="I64" s="1"/>
  <c r="C65"/>
  <c r="F65"/>
  <c r="I65" s="1"/>
  <c r="C66"/>
  <c r="F66"/>
  <c r="I66" s="1"/>
  <c r="C67"/>
  <c r="F67"/>
  <c r="I67" s="1"/>
  <c r="C68"/>
  <c r="F68"/>
  <c r="I68" s="1"/>
  <c r="C69"/>
  <c r="F69"/>
  <c r="C70"/>
  <c r="F70"/>
  <c r="I70" s="1"/>
  <c r="C71"/>
  <c r="F71"/>
  <c r="I71" s="1"/>
  <c r="C72"/>
  <c r="F72"/>
  <c r="I72" s="1"/>
  <c r="C73"/>
  <c r="F73"/>
  <c r="I73" s="1"/>
  <c r="C74"/>
  <c r="F74"/>
  <c r="I74" s="1"/>
  <c r="C75"/>
  <c r="F75"/>
  <c r="I75" s="1"/>
  <c r="C76"/>
  <c r="F76"/>
  <c r="I76" s="1"/>
  <c r="C77"/>
  <c r="F77"/>
  <c r="I77" s="1"/>
  <c r="C78"/>
  <c r="F78"/>
  <c r="I78" s="1"/>
  <c r="C79"/>
  <c r="F79"/>
  <c r="I79" s="1"/>
  <c r="C80"/>
  <c r="F80"/>
  <c r="I80" s="1"/>
  <c r="C81"/>
  <c r="F81"/>
  <c r="I81" s="1"/>
  <c r="C82"/>
  <c r="F82"/>
  <c r="I82" s="1"/>
  <c r="C83"/>
  <c r="F83"/>
  <c r="I83" s="1"/>
  <c r="C84"/>
  <c r="F84"/>
  <c r="I84" s="1"/>
  <c r="C85"/>
  <c r="F85"/>
  <c r="I85" s="1"/>
  <c r="C86"/>
  <c r="F86"/>
  <c r="I86" s="1"/>
  <c r="C87"/>
  <c r="F87"/>
  <c r="I87" s="1"/>
  <c r="C88"/>
  <c r="F88"/>
  <c r="I88" s="1"/>
  <c r="C89"/>
  <c r="F89"/>
  <c r="I89" s="1"/>
  <c r="C90"/>
  <c r="F90"/>
  <c r="I90" s="1"/>
  <c r="C91"/>
  <c r="F91"/>
  <c r="I91" s="1"/>
  <c r="C92"/>
  <c r="F92"/>
  <c r="I92" s="1"/>
  <c r="C93"/>
  <c r="F93"/>
  <c r="I93" s="1"/>
  <c r="C94"/>
  <c r="F94"/>
  <c r="I94" s="1"/>
  <c r="C95"/>
  <c r="F95"/>
  <c r="I95" s="1"/>
  <c r="C96"/>
  <c r="F96"/>
  <c r="I96" s="1"/>
  <c r="C97"/>
  <c r="F97"/>
  <c r="I97" s="1"/>
  <c r="C98"/>
  <c r="F98"/>
  <c r="I98" s="1"/>
  <c r="C99"/>
  <c r="F99"/>
  <c r="I99" s="1"/>
  <c r="C100"/>
  <c r="F100"/>
  <c r="I100" s="1"/>
  <c r="C101"/>
  <c r="F101"/>
  <c r="I101" s="1"/>
  <c r="C102"/>
  <c r="F102"/>
  <c r="I102" s="1"/>
  <c r="C103"/>
  <c r="F103"/>
  <c r="I103" s="1"/>
  <c r="C104"/>
  <c r="F104"/>
  <c r="I104" s="1"/>
  <c r="C105"/>
  <c r="F105"/>
  <c r="I105" s="1"/>
  <c r="C106"/>
  <c r="F106"/>
  <c r="I106" s="1"/>
  <c r="C107"/>
  <c r="F107"/>
  <c r="I107" s="1"/>
  <c r="C108"/>
  <c r="F108"/>
  <c r="I108" s="1"/>
  <c r="C109"/>
  <c r="F109"/>
  <c r="I109" s="1"/>
  <c r="C110"/>
  <c r="F110"/>
  <c r="I110" s="1"/>
  <c r="C111"/>
  <c r="F111"/>
  <c r="I111" s="1"/>
  <c r="C112"/>
  <c r="F112"/>
  <c r="I112" s="1"/>
  <c r="C113"/>
  <c r="F113"/>
  <c r="I113" s="1"/>
  <c r="C114"/>
  <c r="F114"/>
  <c r="I114" s="1"/>
  <c r="C115"/>
  <c r="F115"/>
  <c r="I115" s="1"/>
  <c r="C116"/>
  <c r="F116"/>
  <c r="I116" s="1"/>
  <c r="C117"/>
  <c r="F117"/>
  <c r="I117" s="1"/>
  <c r="C118"/>
  <c r="F118"/>
  <c r="I118" s="1"/>
  <c r="C119"/>
  <c r="F119"/>
  <c r="I119" s="1"/>
  <c r="C120"/>
  <c r="F120"/>
  <c r="I120" s="1"/>
  <c r="C121"/>
  <c r="F121"/>
  <c r="I121" s="1"/>
  <c r="C122"/>
  <c r="F122"/>
  <c r="I122" s="1"/>
  <c r="C123"/>
  <c r="F123"/>
  <c r="I123" s="1"/>
  <c r="C124"/>
  <c r="F124"/>
  <c r="I124" s="1"/>
  <c r="C125"/>
  <c r="F125"/>
  <c r="I125" s="1"/>
  <c r="C126"/>
  <c r="F126"/>
  <c r="I126" s="1"/>
  <c r="C127"/>
  <c r="F127"/>
  <c r="I127" s="1"/>
  <c r="C128"/>
  <c r="F128"/>
  <c r="I128" s="1"/>
  <c r="C129"/>
  <c r="F129"/>
  <c r="I129" s="1"/>
  <c r="C130"/>
  <c r="F130"/>
  <c r="I130" s="1"/>
  <c r="C131"/>
  <c r="F131"/>
  <c r="I131" s="1"/>
  <c r="C132"/>
  <c r="F132"/>
  <c r="I132" s="1"/>
  <c r="C133"/>
  <c r="F133"/>
  <c r="I133" s="1"/>
  <c r="C134"/>
  <c r="F134"/>
  <c r="I134" s="1"/>
  <c r="C135"/>
  <c r="F135"/>
  <c r="I135" s="1"/>
  <c r="C136"/>
  <c r="F136"/>
  <c r="I136" s="1"/>
  <c r="C137"/>
  <c r="F137"/>
  <c r="I137" s="1"/>
  <c r="C138"/>
  <c r="F138"/>
  <c r="I138" s="1"/>
  <c r="C139"/>
  <c r="F139"/>
  <c r="I139" s="1"/>
  <c r="C140"/>
  <c r="F140"/>
  <c r="I140" s="1"/>
  <c r="C141"/>
  <c r="F141"/>
  <c r="I141" s="1"/>
  <c r="C142"/>
  <c r="F142"/>
  <c r="I142" s="1"/>
  <c r="C143"/>
  <c r="F143"/>
  <c r="I143" s="1"/>
  <c r="C144"/>
  <c r="F144"/>
  <c r="I144" s="1"/>
  <c r="C145"/>
  <c r="F145"/>
  <c r="I145" s="1"/>
  <c r="C146"/>
  <c r="F146"/>
  <c r="I146" s="1"/>
  <c r="C147"/>
  <c r="F147"/>
  <c r="I147" s="1"/>
  <c r="C148"/>
  <c r="F148"/>
  <c r="I148" s="1"/>
  <c r="C149"/>
  <c r="F149"/>
  <c r="I149" s="1"/>
  <c r="C150"/>
  <c r="F150"/>
  <c r="I150" s="1"/>
  <c r="C151"/>
  <c r="F151"/>
  <c r="I151" s="1"/>
  <c r="C152"/>
  <c r="F152"/>
  <c r="I152" s="1"/>
  <c r="C153"/>
  <c r="F153"/>
  <c r="I153" s="1"/>
  <c r="C154"/>
  <c r="F154"/>
  <c r="I154" s="1"/>
  <c r="C155"/>
  <c r="F155"/>
  <c r="I155" s="1"/>
  <c r="C156"/>
  <c r="F156"/>
  <c r="I156" s="1"/>
  <c r="C157"/>
  <c r="F157"/>
  <c r="I157" s="1"/>
  <c r="C158"/>
  <c r="F158"/>
  <c r="I158" s="1"/>
  <c r="C159"/>
  <c r="F159"/>
  <c r="I159" s="1"/>
  <c r="C160"/>
  <c r="F160"/>
  <c r="I160" s="1"/>
  <c r="C161"/>
  <c r="F161"/>
  <c r="I161" s="1"/>
  <c r="C162"/>
  <c r="F162"/>
  <c r="I162" s="1"/>
  <c r="C163"/>
  <c r="F163"/>
  <c r="I163" s="1"/>
  <c r="C164"/>
  <c r="F164"/>
  <c r="I164" s="1"/>
  <c r="C165"/>
  <c r="F165"/>
  <c r="I165" s="1"/>
  <c r="C166"/>
  <c r="F166"/>
  <c r="I166" s="1"/>
  <c r="C167"/>
  <c r="F167"/>
  <c r="I167" s="1"/>
  <c r="C168"/>
  <c r="F168"/>
  <c r="I168" s="1"/>
  <c r="C169"/>
  <c r="F169"/>
  <c r="I169" s="1"/>
  <c r="C170"/>
  <c r="F170"/>
  <c r="I170" s="1"/>
  <c r="C171"/>
  <c r="F171"/>
  <c r="I171" s="1"/>
  <c r="C172"/>
  <c r="F172"/>
  <c r="I172" s="1"/>
  <c r="C173"/>
  <c r="F173"/>
  <c r="I173" s="1"/>
  <c r="C174"/>
  <c r="F174"/>
  <c r="I174" s="1"/>
  <c r="C175"/>
  <c r="F175"/>
  <c r="I175" s="1"/>
  <c r="C176"/>
  <c r="F176"/>
  <c r="I176" s="1"/>
  <c r="C177"/>
  <c r="F177"/>
  <c r="I177" s="1"/>
  <c r="C178"/>
  <c r="F178"/>
  <c r="I178" s="1"/>
  <c r="C179"/>
  <c r="F179"/>
  <c r="I179" s="1"/>
  <c r="C180"/>
  <c r="F180"/>
  <c r="I180" s="1"/>
  <c r="C181"/>
  <c r="F181"/>
  <c r="I181" s="1"/>
  <c r="C182"/>
  <c r="F182"/>
  <c r="I182" s="1"/>
  <c r="C183"/>
  <c r="F183"/>
  <c r="I183" s="1"/>
  <c r="C184"/>
  <c r="F184"/>
  <c r="I184" s="1"/>
  <c r="C185"/>
  <c r="F185"/>
  <c r="I185" s="1"/>
  <c r="C186"/>
  <c r="F186"/>
  <c r="I186" s="1"/>
  <c r="C187"/>
  <c r="F187"/>
  <c r="I187" s="1"/>
  <c r="C188"/>
  <c r="F188"/>
  <c r="I188" s="1"/>
  <c r="C189"/>
  <c r="F189"/>
  <c r="I189" s="1"/>
  <c r="C190"/>
  <c r="F190"/>
  <c r="I190" s="1"/>
  <c r="C191"/>
  <c r="F191"/>
  <c r="I191" s="1"/>
  <c r="C192"/>
  <c r="F192"/>
  <c r="I192" s="1"/>
  <c r="C193"/>
  <c r="F193"/>
  <c r="I193" s="1"/>
  <c r="C194"/>
  <c r="F194"/>
  <c r="I194" s="1"/>
  <c r="C195"/>
  <c r="F195"/>
  <c r="I195" s="1"/>
  <c r="C196"/>
  <c r="F196"/>
  <c r="I196" s="1"/>
  <c r="C197"/>
  <c r="F197"/>
  <c r="I197" s="1"/>
  <c r="C198"/>
  <c r="F198"/>
  <c r="I198" s="1"/>
  <c r="C199"/>
  <c r="F199"/>
  <c r="I199" s="1"/>
  <c r="C200"/>
  <c r="F200"/>
  <c r="I200" s="1"/>
  <c r="C201"/>
  <c r="F201"/>
  <c r="I201" s="1"/>
  <c r="C202"/>
  <c r="F202"/>
  <c r="I202" s="1"/>
  <c r="C203"/>
  <c r="F203"/>
  <c r="I203" s="1"/>
  <c r="C204"/>
  <c r="F204"/>
  <c r="I204" s="1"/>
  <c r="C205"/>
  <c r="F205"/>
  <c r="I205" s="1"/>
  <c r="C206"/>
  <c r="F206"/>
  <c r="I206" s="1"/>
  <c r="C207"/>
  <c r="F207"/>
  <c r="I207" s="1"/>
  <c r="C208"/>
  <c r="F208"/>
  <c r="I208" s="1"/>
  <c r="C209"/>
  <c r="F209"/>
  <c r="I209" s="1"/>
  <c r="C210"/>
  <c r="F210"/>
  <c r="I210" s="1"/>
  <c r="C211"/>
  <c r="F211"/>
  <c r="I211" s="1"/>
  <c r="C212"/>
  <c r="F212"/>
  <c r="I212" s="1"/>
  <c r="C213"/>
  <c r="F213"/>
  <c r="I213" s="1"/>
  <c r="C214"/>
  <c r="F214"/>
  <c r="I214" s="1"/>
  <c r="C215"/>
  <c r="F215"/>
  <c r="I215" s="1"/>
  <c r="C216"/>
  <c r="F216"/>
  <c r="I216" s="1"/>
  <c r="C217"/>
  <c r="F217"/>
  <c r="I217" s="1"/>
  <c r="C218"/>
  <c r="F218"/>
  <c r="I218" s="1"/>
  <c r="C219"/>
  <c r="F219"/>
  <c r="I219" s="1"/>
  <c r="C220"/>
  <c r="F220"/>
  <c r="I220" s="1"/>
  <c r="C221"/>
  <c r="F221"/>
  <c r="I221" s="1"/>
  <c r="C222"/>
  <c r="F222"/>
  <c r="I222" s="1"/>
  <c r="C223"/>
  <c r="F223"/>
  <c r="I223" s="1"/>
  <c r="C224"/>
  <c r="F224"/>
  <c r="I224" s="1"/>
  <c r="C225"/>
  <c r="F225"/>
  <c r="I225" s="1"/>
  <c r="C226"/>
  <c r="F226"/>
  <c r="I226" s="1"/>
  <c r="C227"/>
  <c r="F227"/>
  <c r="I227" s="1"/>
  <c r="C228"/>
  <c r="F228"/>
  <c r="I228" s="1"/>
  <c r="C229"/>
  <c r="F229"/>
  <c r="I229" s="1"/>
  <c r="C230"/>
  <c r="F230"/>
  <c r="I230" s="1"/>
  <c r="C231"/>
  <c r="F231"/>
  <c r="I231" s="1"/>
  <c r="C232"/>
  <c r="F232"/>
  <c r="I232" s="1"/>
  <c r="C233"/>
  <c r="F233"/>
  <c r="I233" s="1"/>
  <c r="C234"/>
  <c r="F234"/>
  <c r="I234" s="1"/>
  <c r="C235"/>
  <c r="F235"/>
  <c r="I235" s="1"/>
  <c r="C236"/>
  <c r="F236"/>
  <c r="I236" s="1"/>
  <c r="C237"/>
  <c r="F237"/>
  <c r="I237" s="1"/>
  <c r="C238"/>
  <c r="F238"/>
  <c r="I238" s="1"/>
  <c r="C239"/>
  <c r="F239"/>
  <c r="I239" s="1"/>
  <c r="C240"/>
  <c r="F240"/>
  <c r="I240" s="1"/>
  <c r="C241"/>
  <c r="F241"/>
  <c r="I241" s="1"/>
  <c r="C242"/>
  <c r="F242"/>
  <c r="I242" s="1"/>
  <c r="C243"/>
  <c r="F243"/>
  <c r="I243" s="1"/>
  <c r="C244"/>
  <c r="F244"/>
  <c r="I244" s="1"/>
  <c r="C245"/>
  <c r="F245"/>
  <c r="I245" s="1"/>
  <c r="C246"/>
  <c r="F246"/>
  <c r="I246" s="1"/>
  <c r="C247"/>
  <c r="F247"/>
  <c r="I247" s="1"/>
  <c r="C248"/>
  <c r="F248"/>
  <c r="I248" s="1"/>
  <c r="C249"/>
  <c r="F249"/>
  <c r="I249" s="1"/>
  <c r="C250"/>
  <c r="F250"/>
  <c r="I250" s="1"/>
  <c r="C251"/>
  <c r="F251"/>
  <c r="I251" s="1"/>
  <c r="C252"/>
  <c r="F252"/>
  <c r="I252" s="1"/>
  <c r="C253"/>
  <c r="F253"/>
  <c r="I253" s="1"/>
  <c r="C254"/>
  <c r="F254"/>
  <c r="I254" s="1"/>
  <c r="C255"/>
  <c r="F255"/>
  <c r="I255" s="1"/>
  <c r="C256"/>
  <c r="F256"/>
  <c r="I256" s="1"/>
  <c r="C257"/>
  <c r="F257"/>
  <c r="I257" s="1"/>
  <c r="C258"/>
  <c r="F258"/>
  <c r="I258" s="1"/>
  <c r="C259"/>
  <c r="F259"/>
  <c r="I259" s="1"/>
  <c r="C260"/>
  <c r="F260"/>
  <c r="I260" s="1"/>
  <c r="C261"/>
  <c r="F261"/>
  <c r="I261" s="1"/>
  <c r="C262"/>
  <c r="F262"/>
  <c r="I262" s="1"/>
  <c r="C263"/>
  <c r="F263"/>
  <c r="I263" s="1"/>
  <c r="C264"/>
  <c r="F264"/>
  <c r="I264" s="1"/>
  <c r="C265"/>
  <c r="F265"/>
  <c r="I265" s="1"/>
  <c r="C266"/>
  <c r="F266"/>
  <c r="I266" s="1"/>
  <c r="C267"/>
  <c r="F267"/>
  <c r="I267" s="1"/>
  <c r="C268"/>
  <c r="F268"/>
  <c r="I268" s="1"/>
  <c r="C269"/>
  <c r="F269"/>
  <c r="I269" s="1"/>
  <c r="C270"/>
  <c r="F270"/>
  <c r="I270" s="1"/>
  <c r="C271"/>
  <c r="F271"/>
  <c r="I271" s="1"/>
  <c r="C272"/>
  <c r="F272"/>
  <c r="I272" s="1"/>
  <c r="C273"/>
  <c r="F273"/>
  <c r="I273" s="1"/>
  <c r="C274"/>
  <c r="F274"/>
  <c r="I274" s="1"/>
  <c r="C275"/>
  <c r="F275"/>
  <c r="I275" s="1"/>
  <c r="C276"/>
  <c r="F276"/>
  <c r="I276" s="1"/>
  <c r="C277"/>
  <c r="F277"/>
  <c r="I277" s="1"/>
  <c r="C278"/>
  <c r="F278"/>
  <c r="I278" s="1"/>
  <c r="C279"/>
  <c r="F279"/>
  <c r="I279" s="1"/>
  <c r="C280"/>
  <c r="F280"/>
  <c r="I280" s="1"/>
  <c r="C281"/>
  <c r="F281"/>
  <c r="I281" s="1"/>
  <c r="C282"/>
  <c r="F282"/>
  <c r="I282" s="1"/>
  <c r="C283"/>
  <c r="F283"/>
  <c r="I283" s="1"/>
  <c r="C284"/>
  <c r="F284"/>
  <c r="I284" s="1"/>
  <c r="C285"/>
  <c r="F285"/>
  <c r="I285" s="1"/>
  <c r="C286"/>
  <c r="F286"/>
  <c r="I286" s="1"/>
  <c r="C287"/>
  <c r="F287"/>
  <c r="I287" s="1"/>
  <c r="C288"/>
  <c r="F288"/>
  <c r="I288" s="1"/>
  <c r="C289"/>
  <c r="F289"/>
  <c r="I289" s="1"/>
  <c r="C290"/>
  <c r="F290"/>
  <c r="I290" s="1"/>
  <c r="C291"/>
  <c r="F291"/>
  <c r="I291" s="1"/>
  <c r="C292"/>
  <c r="F292"/>
  <c r="I292" s="1"/>
  <c r="C293"/>
  <c r="F293"/>
  <c r="I293" s="1"/>
  <c r="C294"/>
  <c r="F294"/>
  <c r="I294" s="1"/>
  <c r="C295"/>
  <c r="F295"/>
  <c r="I295" s="1"/>
  <c r="C296"/>
  <c r="F296"/>
  <c r="I296" s="1"/>
  <c r="C297"/>
  <c r="F297"/>
  <c r="I297" s="1"/>
  <c r="C298"/>
  <c r="F298"/>
  <c r="I298" s="1"/>
  <c r="C299"/>
  <c r="F299"/>
  <c r="I299" s="1"/>
  <c r="C300"/>
  <c r="F300"/>
  <c r="I300" s="1"/>
  <c r="C301"/>
  <c r="F301"/>
  <c r="I301" s="1"/>
  <c r="C302"/>
  <c r="F302"/>
  <c r="I302" s="1"/>
  <c r="C303"/>
  <c r="F303"/>
  <c r="I303" s="1"/>
  <c r="C304"/>
  <c r="F304"/>
  <c r="I304" s="1"/>
  <c r="C305"/>
  <c r="F305"/>
  <c r="I305" s="1"/>
  <c r="C306"/>
  <c r="F306"/>
  <c r="I306" s="1"/>
  <c r="C307"/>
  <c r="F307"/>
  <c r="I307" s="1"/>
  <c r="C308"/>
  <c r="F308"/>
  <c r="I308" s="1"/>
  <c r="C309"/>
  <c r="F309"/>
  <c r="I309" s="1"/>
  <c r="C310"/>
  <c r="F310"/>
  <c r="I310" s="1"/>
  <c r="C311"/>
  <c r="F311"/>
  <c r="I311" s="1"/>
  <c r="C312"/>
  <c r="F312"/>
  <c r="I312" s="1"/>
  <c r="C313"/>
  <c r="F313"/>
  <c r="I313" s="1"/>
  <c r="C314"/>
  <c r="F314"/>
  <c r="I314" s="1"/>
  <c r="C315"/>
  <c r="F315"/>
  <c r="I315" s="1"/>
  <c r="C316"/>
  <c r="F316"/>
  <c r="I316" s="1"/>
  <c r="C317"/>
  <c r="F317"/>
  <c r="I317" s="1"/>
  <c r="F16" i="1"/>
  <c r="I16" s="1"/>
  <c r="F17"/>
  <c r="I17" s="1"/>
  <c r="F18"/>
  <c r="I18" s="1"/>
  <c r="I27"/>
  <c r="I28"/>
  <c r="I29"/>
  <c r="I30"/>
  <c r="I33"/>
  <c r="I40"/>
  <c r="I41"/>
  <c r="I43"/>
  <c r="I45"/>
  <c r="I46"/>
  <c r="I47"/>
  <c r="I48"/>
  <c r="I49"/>
  <c r="I50"/>
  <c r="I51"/>
  <c r="I52"/>
  <c r="I53"/>
  <c r="I54"/>
  <c r="I55"/>
  <c r="I56"/>
  <c r="I57"/>
  <c r="I60"/>
  <c r="I61"/>
  <c r="I62"/>
  <c r="I63"/>
  <c r="I65"/>
  <c r="I67"/>
  <c r="I68"/>
  <c r="I70"/>
  <c r="I71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E128" i="8"/>
  <c r="J128"/>
  <c r="J125"/>
  <c r="J101"/>
  <c r="H101"/>
  <c r="E101"/>
  <c r="E167"/>
  <c r="F167"/>
  <c r="H260"/>
  <c r="E260"/>
  <c r="E259" s="1"/>
  <c r="F74"/>
  <c r="E175"/>
  <c r="J317"/>
  <c r="J174"/>
  <c r="I239"/>
  <c r="J181"/>
  <c r="J99"/>
  <c r="J45"/>
  <c r="E20"/>
  <c r="J20"/>
  <c r="I320"/>
  <c r="J190"/>
  <c r="J417"/>
  <c r="F293"/>
  <c r="E234"/>
  <c r="J197"/>
  <c r="E179"/>
  <c r="F89"/>
  <c r="D384"/>
  <c r="E360"/>
  <c r="I200"/>
  <c r="H187"/>
  <c r="E181" i="88" s="1"/>
  <c r="E183" s="1"/>
  <c r="E164" i="8"/>
  <c r="F131"/>
  <c r="E131"/>
  <c r="I127"/>
  <c r="F82"/>
  <c r="D76"/>
  <c r="F76"/>
  <c r="D252"/>
  <c r="I226"/>
  <c r="E103"/>
  <c r="D103"/>
  <c r="D77"/>
  <c r="I66"/>
  <c r="H66"/>
  <c r="D21"/>
  <c r="E151"/>
  <c r="H58"/>
  <c r="I24" i="1"/>
  <c r="I23"/>
  <c r="I26"/>
  <c r="D71" i="8"/>
  <c r="I125"/>
  <c r="F44"/>
  <c r="F111"/>
  <c r="J53"/>
  <c r="H13"/>
  <c r="E89"/>
  <c r="D20"/>
  <c r="E45"/>
  <c r="D128"/>
  <c r="H376"/>
  <c r="F231"/>
  <c r="E239"/>
  <c r="I244"/>
  <c r="E6"/>
  <c r="E197"/>
  <c r="H45"/>
  <c r="AK30" i="89" s="1"/>
  <c r="E62" i="8"/>
  <c r="H257"/>
  <c r="H171"/>
  <c r="M7" i="88" s="1"/>
  <c r="M10" s="1"/>
  <c r="D305" i="8"/>
  <c r="E323"/>
  <c r="D333"/>
  <c r="H27"/>
  <c r="J376"/>
  <c r="J280"/>
  <c r="F340"/>
  <c r="J340"/>
  <c r="E178"/>
  <c r="I172"/>
  <c r="H137"/>
  <c r="E72" i="88" s="1"/>
  <c r="E73" s="1"/>
  <c r="E137" i="8"/>
  <c r="F137"/>
  <c r="E308"/>
  <c r="J172"/>
  <c r="D137"/>
  <c r="F395"/>
  <c r="E359"/>
  <c r="H337"/>
  <c r="F337"/>
  <c r="F221"/>
  <c r="F217"/>
  <c r="I217"/>
  <c r="H210"/>
  <c r="D181"/>
  <c r="E152"/>
  <c r="J66"/>
  <c r="E66"/>
  <c r="F66"/>
  <c r="D66"/>
  <c r="H311"/>
  <c r="E172"/>
  <c r="D260"/>
  <c r="F260"/>
  <c r="F259" s="1"/>
  <c r="I260"/>
  <c r="I259" s="1"/>
  <c r="I230"/>
  <c r="E230"/>
  <c r="F194"/>
  <c r="D190"/>
  <c r="H74"/>
  <c r="AQ20" i="89" s="1"/>
  <c r="AR20" s="1"/>
  <c r="F78" i="8"/>
  <c r="D200"/>
  <c r="I11"/>
  <c r="F197"/>
  <c r="I190"/>
  <c r="J137"/>
  <c r="E324"/>
  <c r="I317"/>
  <c r="H317"/>
  <c r="I312"/>
  <c r="J150"/>
  <c r="H121"/>
  <c r="F325"/>
  <c r="E13"/>
  <c r="I142"/>
  <c r="D417"/>
  <c r="J234"/>
  <c r="I146"/>
  <c r="I101"/>
  <c r="H10"/>
  <c r="H305"/>
  <c r="H147"/>
  <c r="E112" i="88" s="1"/>
  <c r="H395" i="8"/>
  <c r="M216" i="88" s="1"/>
  <c r="M217" s="1"/>
  <c r="D335" i="8"/>
  <c r="I111"/>
  <c r="H103"/>
  <c r="AQ40" i="89" s="1"/>
  <c r="AR40" s="1"/>
  <c r="F110" i="8"/>
  <c r="J216"/>
  <c r="E44"/>
  <c r="E244"/>
  <c r="E243" s="1"/>
  <c r="J360"/>
  <c r="J71"/>
  <c r="D239"/>
  <c r="E373"/>
  <c r="J325"/>
  <c r="H231"/>
  <c r="J244"/>
  <c r="I280"/>
  <c r="F239"/>
  <c r="E267"/>
  <c r="E337"/>
  <c r="J353"/>
  <c r="E280"/>
  <c r="J239"/>
  <c r="I335"/>
  <c r="H78"/>
  <c r="E39"/>
  <c r="F26"/>
  <c r="I73"/>
  <c r="J186"/>
  <c r="J252"/>
  <c r="E396"/>
  <c r="H6"/>
  <c r="F354"/>
  <c r="E146"/>
  <c r="F312"/>
  <c r="E100"/>
  <c r="F323"/>
  <c r="I167"/>
  <c r="J167"/>
  <c r="I268"/>
  <c r="F385"/>
  <c r="F374"/>
  <c r="J359"/>
  <c r="I354"/>
  <c r="E343"/>
  <c r="E340"/>
  <c r="D336"/>
  <c r="D228"/>
  <c r="F144"/>
  <c r="J122"/>
  <c r="I103"/>
  <c r="I228"/>
  <c r="F252"/>
  <c r="D297"/>
  <c r="H312"/>
  <c r="E312"/>
  <c r="J100"/>
  <c r="F317"/>
  <c r="E317"/>
  <c r="D323"/>
  <c r="J154"/>
  <c r="H336"/>
  <c r="H228"/>
  <c r="H241"/>
  <c r="M157" i="88" s="1"/>
  <c r="M159" s="1"/>
  <c r="AL140" i="89" s="1"/>
  <c r="I241" i="8"/>
  <c r="F164"/>
  <c r="J6"/>
  <c r="H343"/>
  <c r="J320"/>
  <c r="F369"/>
  <c r="F154"/>
  <c r="J418"/>
  <c r="I343"/>
  <c r="J7"/>
  <c r="H407"/>
  <c r="E407"/>
  <c r="E392"/>
  <c r="I392"/>
  <c r="H319"/>
  <c r="F287"/>
  <c r="E187"/>
  <c r="E61"/>
  <c r="F407"/>
  <c r="I344"/>
  <c r="H334"/>
  <c r="E319"/>
  <c r="E318"/>
  <c r="I265"/>
  <c r="E222"/>
  <c r="J222"/>
  <c r="E193"/>
  <c r="D182"/>
  <c r="E127"/>
  <c r="I102"/>
  <c r="E55"/>
  <c r="F48"/>
  <c r="E32"/>
  <c r="I27"/>
  <c r="D373"/>
  <c r="J373"/>
  <c r="H333"/>
  <c r="I333"/>
  <c r="E282"/>
  <c r="D178"/>
  <c r="E160"/>
  <c r="J145"/>
  <c r="D130"/>
  <c r="I54"/>
  <c r="E54"/>
  <c r="J16"/>
  <c r="D47"/>
  <c r="I47"/>
  <c r="H182"/>
  <c r="D282"/>
  <c r="F257"/>
  <c r="F256" s="1"/>
  <c r="E71"/>
  <c r="F373"/>
  <c r="D407"/>
  <c r="J333"/>
  <c r="D405"/>
  <c r="F367"/>
  <c r="J352"/>
  <c r="E325"/>
  <c r="I319"/>
  <c r="I222"/>
  <c r="J220"/>
  <c r="H191"/>
  <c r="M38" i="88" s="1"/>
  <c r="M40" s="1"/>
  <c r="H175" i="8"/>
  <c r="M22" i="88" s="1"/>
  <c r="M24" s="1"/>
  <c r="F175" i="8"/>
  <c r="J175"/>
  <c r="H173"/>
  <c r="M14" i="88" s="1"/>
  <c r="M16" s="1"/>
  <c r="J173" i="8"/>
  <c r="E149"/>
  <c r="D126"/>
  <c r="J126"/>
  <c r="E117"/>
  <c r="F117"/>
  <c r="F100"/>
  <c r="H100"/>
  <c r="F56"/>
  <c r="E56"/>
  <c r="F53"/>
  <c r="D37"/>
  <c r="J32"/>
  <c r="I173"/>
  <c r="E182"/>
  <c r="J267"/>
  <c r="E53"/>
  <c r="F152"/>
  <c r="D241"/>
  <c r="H325"/>
  <c r="F16"/>
  <c r="J142"/>
  <c r="E229"/>
  <c r="F61"/>
  <c r="I71"/>
  <c r="D194"/>
  <c r="H320"/>
  <c r="J146"/>
  <c r="I181"/>
  <c r="I100"/>
  <c r="J407"/>
  <c r="I175"/>
  <c r="E333"/>
  <c r="F27"/>
  <c r="J260"/>
  <c r="J259" s="1"/>
  <c r="D359"/>
  <c r="I359"/>
  <c r="D325"/>
  <c r="I323"/>
  <c r="I248"/>
  <c r="J248"/>
  <c r="F241"/>
  <c r="F229"/>
  <c r="H222"/>
  <c r="F193"/>
  <c r="I158"/>
  <c r="H131"/>
  <c r="E110"/>
  <c r="I110"/>
  <c r="H102"/>
  <c r="AQ39" i="89" s="1"/>
  <c r="AR39" s="1"/>
  <c r="J37" i="8"/>
  <c r="F32"/>
  <c r="F10"/>
  <c r="J10"/>
  <c r="J111"/>
  <c r="J39"/>
  <c r="E42"/>
  <c r="F219"/>
  <c r="E268"/>
  <c r="F342"/>
  <c r="J310"/>
  <c r="D249"/>
  <c r="F249"/>
  <c r="H189"/>
  <c r="M30" i="88" s="1"/>
  <c r="M32" s="1"/>
  <c r="I186" i="8"/>
  <c r="E96"/>
  <c r="I96"/>
  <c r="D96"/>
  <c r="J96"/>
  <c r="F96"/>
  <c r="J76"/>
  <c r="H76"/>
  <c r="E45" i="88" s="1"/>
  <c r="E46" s="1"/>
  <c r="I274" i="8"/>
  <c r="F151"/>
  <c r="I151"/>
  <c r="E251"/>
  <c r="F274"/>
  <c r="E366"/>
  <c r="D125"/>
  <c r="D219"/>
  <c r="J292"/>
  <c r="E257"/>
  <c r="E256" s="1"/>
  <c r="F125"/>
  <c r="F376"/>
  <c r="E376"/>
  <c r="I374"/>
  <c r="F310"/>
  <c r="F301"/>
  <c r="J249"/>
  <c r="H227"/>
  <c r="E189"/>
  <c r="J182"/>
  <c r="H179"/>
  <c r="J179"/>
  <c r="E150"/>
  <c r="D144"/>
  <c r="E144"/>
  <c r="J144"/>
  <c r="E121"/>
  <c r="F121"/>
  <c r="I84"/>
  <c r="J84"/>
  <c r="I44"/>
  <c r="H44"/>
  <c r="E8" i="88" s="1"/>
  <c r="E9" s="1"/>
  <c r="I308" i="8"/>
  <c r="I311"/>
  <c r="E194"/>
  <c r="F160"/>
  <c r="D308"/>
  <c r="D311"/>
  <c r="E408"/>
  <c r="I90"/>
  <c r="F90"/>
  <c r="D381"/>
  <c r="E381"/>
  <c r="J160"/>
  <c r="D395"/>
  <c r="I219"/>
  <c r="I418"/>
  <c r="F418"/>
  <c r="J151"/>
  <c r="E292"/>
  <c r="E226"/>
  <c r="F251"/>
  <c r="H308"/>
  <c r="E311"/>
  <c r="I257"/>
  <c r="F343"/>
  <c r="I353"/>
  <c r="J374"/>
  <c r="D90"/>
  <c r="I194"/>
  <c r="E320"/>
  <c r="F352"/>
  <c r="H359"/>
  <c r="E94"/>
  <c r="F191"/>
  <c r="E418"/>
  <c r="H408"/>
  <c r="J375"/>
  <c r="D366"/>
  <c r="J343"/>
  <c r="I340"/>
  <c r="I336"/>
  <c r="J334"/>
  <c r="D318"/>
  <c r="J311"/>
  <c r="J308"/>
  <c r="F265"/>
  <c r="J257"/>
  <c r="J256" s="1"/>
  <c r="H249"/>
  <c r="M171" i="88" s="1"/>
  <c r="M173" s="1"/>
  <c r="J241" i="8"/>
  <c r="E228"/>
  <c r="J228"/>
  <c r="J226"/>
  <c r="E220"/>
  <c r="I199"/>
  <c r="D189"/>
  <c r="F186"/>
  <c r="F182"/>
  <c r="I152"/>
  <c r="J152"/>
  <c r="I121"/>
  <c r="H72"/>
  <c r="E32" i="88" s="1"/>
  <c r="E35" s="1"/>
  <c r="I72" i="8"/>
  <c r="E43"/>
  <c r="F43"/>
  <c r="I43"/>
  <c r="F11"/>
  <c r="I117"/>
  <c r="I68"/>
  <c r="I56"/>
  <c r="I130"/>
  <c r="J103"/>
  <c r="F39"/>
  <c r="H217"/>
  <c r="D32"/>
  <c r="D208"/>
  <c r="D147"/>
  <c r="H56"/>
  <c r="H71"/>
  <c r="E25" i="88" s="1"/>
  <c r="E27" s="1"/>
  <c r="H75" i="8"/>
  <c r="E40" i="88" s="1"/>
  <c r="E42" s="1"/>
  <c r="H73" i="8"/>
  <c r="AQ11" i="89" s="1"/>
  <c r="AR11" s="1"/>
  <c r="D75" i="8"/>
  <c r="D55"/>
  <c r="D56"/>
  <c r="H200"/>
  <c r="H8"/>
  <c r="AK6" i="89" s="1"/>
  <c r="H32" i="8"/>
  <c r="D215"/>
  <c r="D122"/>
  <c r="D217"/>
  <c r="D10"/>
  <c r="D43"/>
  <c r="H33"/>
  <c r="AK33" i="89" s="1"/>
  <c r="I33" i="8"/>
  <c r="D33"/>
  <c r="E33"/>
  <c r="J33"/>
  <c r="F368"/>
  <c r="J368"/>
  <c r="D368"/>
  <c r="I368"/>
  <c r="E368"/>
  <c r="H368"/>
  <c r="I346"/>
  <c r="D346"/>
  <c r="E346"/>
  <c r="J346"/>
  <c r="H412"/>
  <c r="J412"/>
  <c r="I412"/>
  <c r="F33"/>
  <c r="H198"/>
  <c r="J198"/>
  <c r="F198"/>
  <c r="I198"/>
  <c r="D198"/>
  <c r="D421"/>
  <c r="D420" s="1"/>
  <c r="E421"/>
  <c r="E420" s="1"/>
  <c r="H421"/>
  <c r="J421"/>
  <c r="J420" s="1"/>
  <c r="J413"/>
  <c r="F413"/>
  <c r="H413"/>
  <c r="H386"/>
  <c r="J386"/>
  <c r="E386"/>
  <c r="I386"/>
  <c r="D347"/>
  <c r="J347"/>
  <c r="I347"/>
  <c r="J134"/>
  <c r="J133" s="1"/>
  <c r="E134"/>
  <c r="E133" s="1"/>
  <c r="F134"/>
  <c r="F133" s="1"/>
  <c r="I134"/>
  <c r="I133" s="1"/>
  <c r="D298"/>
  <c r="F298"/>
  <c r="E298"/>
  <c r="F291"/>
  <c r="D283"/>
  <c r="J283"/>
  <c r="D143"/>
  <c r="J143"/>
  <c r="E143"/>
  <c r="I143"/>
  <c r="F143"/>
  <c r="H143"/>
  <c r="E86" i="88" s="1"/>
  <c r="E90" s="1"/>
  <c r="H99" i="8"/>
  <c r="AQ37" i="89" s="1"/>
  <c r="AR37" s="1"/>
  <c r="F99" i="8"/>
  <c r="D394"/>
  <c r="H394"/>
  <c r="E216" i="88" s="1"/>
  <c r="E217" s="1"/>
  <c r="E394" i="8"/>
  <c r="I394"/>
  <c r="H382"/>
  <c r="E382"/>
  <c r="F382"/>
  <c r="I382"/>
  <c r="D367"/>
  <c r="E367"/>
  <c r="F409"/>
  <c r="H409"/>
  <c r="J409"/>
  <c r="E409"/>
  <c r="I409"/>
  <c r="I293"/>
  <c r="E293"/>
  <c r="E218"/>
  <c r="D192"/>
  <c r="J192"/>
  <c r="E192"/>
  <c r="F192"/>
  <c r="I192"/>
  <c r="H183"/>
  <c r="D174"/>
  <c r="E174"/>
  <c r="F174"/>
  <c r="I174"/>
  <c r="D171"/>
  <c r="I171"/>
  <c r="E171"/>
  <c r="J171"/>
  <c r="F171"/>
  <c r="J159"/>
  <c r="F159"/>
  <c r="E157"/>
  <c r="J157"/>
  <c r="F157"/>
  <c r="I157"/>
  <c r="H417"/>
  <c r="E417"/>
  <c r="I384"/>
  <c r="J369"/>
  <c r="I369"/>
  <c r="J341"/>
  <c r="J273"/>
  <c r="J268"/>
  <c r="E83"/>
  <c r="F83"/>
  <c r="I83"/>
  <c r="F406"/>
  <c r="D406"/>
  <c r="I406"/>
  <c r="H360"/>
  <c r="D360"/>
  <c r="I360"/>
  <c r="D328"/>
  <c r="I328"/>
  <c r="I163"/>
  <c r="J58"/>
  <c r="F58"/>
  <c r="I58"/>
  <c r="J406"/>
  <c r="D400"/>
  <c r="I400"/>
  <c r="I375"/>
  <c r="F375"/>
  <c r="F361"/>
  <c r="E361"/>
  <c r="D354"/>
  <c r="J354"/>
  <c r="E345"/>
  <c r="F344"/>
  <c r="J344"/>
  <c r="D344"/>
  <c r="H344"/>
  <c r="D337"/>
  <c r="I337"/>
  <c r="E334"/>
  <c r="F334"/>
  <c r="J328"/>
  <c r="F322"/>
  <c r="D322"/>
  <c r="J322"/>
  <c r="H322"/>
  <c r="D299"/>
  <c r="E299"/>
  <c r="F129"/>
  <c r="J129"/>
  <c r="E335"/>
  <c r="J335"/>
  <c r="E307"/>
  <c r="E252"/>
  <c r="H252"/>
  <c r="M189" i="88" s="1"/>
  <c r="M193" s="1"/>
  <c r="E250" i="8"/>
  <c r="F250"/>
  <c r="E188"/>
  <c r="J188"/>
  <c r="F188"/>
  <c r="E166"/>
  <c r="J166"/>
  <c r="F166"/>
  <c r="E126"/>
  <c r="H126"/>
  <c r="J118"/>
  <c r="F118"/>
  <c r="D88"/>
  <c r="I88"/>
  <c r="E88"/>
  <c r="J88"/>
  <c r="H87"/>
  <c r="E87"/>
  <c r="I87"/>
  <c r="D23"/>
  <c r="H23"/>
  <c r="E23"/>
  <c r="I23"/>
  <c r="J397"/>
  <c r="F335"/>
  <c r="F324"/>
  <c r="D310"/>
  <c r="I310"/>
  <c r="D276"/>
  <c r="E276"/>
  <c r="J276"/>
  <c r="F275"/>
  <c r="H267"/>
  <c r="D253"/>
  <c r="J253"/>
  <c r="D251"/>
  <c r="H251"/>
  <c r="M179" i="88" s="1"/>
  <c r="M184" s="1"/>
  <c r="F248" i="8"/>
  <c r="E248"/>
  <c r="I208"/>
  <c r="E199"/>
  <c r="J199"/>
  <c r="F199"/>
  <c r="H188"/>
  <c r="M130" i="88" s="1"/>
  <c r="I187" i="8"/>
  <c r="J187"/>
  <c r="F180"/>
  <c r="E153"/>
  <c r="I153"/>
  <c r="J153"/>
  <c r="F126"/>
  <c r="H118"/>
  <c r="E102"/>
  <c r="J102"/>
  <c r="F102"/>
  <c r="H88"/>
  <c r="F23"/>
  <c r="I249"/>
  <c r="I234"/>
  <c r="J131"/>
  <c r="H130"/>
  <c r="E68" i="88" s="1"/>
  <c r="E69" s="1"/>
  <c r="J75" i="8"/>
  <c r="E75"/>
  <c r="F68"/>
  <c r="F54"/>
  <c r="J54"/>
  <c r="F47"/>
  <c r="H47"/>
  <c r="E17" i="88" s="1"/>
  <c r="E18" s="1"/>
  <c r="F7" i="8"/>
  <c r="I7"/>
  <c r="D7"/>
  <c r="E7"/>
  <c r="E26"/>
  <c r="I26"/>
  <c r="I48"/>
  <c r="I39"/>
  <c r="E10"/>
  <c r="I10"/>
  <c r="I9"/>
  <c r="H390"/>
  <c r="J390"/>
  <c r="F390"/>
  <c r="I390"/>
  <c r="E390"/>
  <c r="D390"/>
  <c r="D383"/>
  <c r="E383"/>
  <c r="I378"/>
  <c r="I362"/>
  <c r="E362"/>
  <c r="D362"/>
  <c r="F362"/>
  <c r="H362"/>
  <c r="H328"/>
  <c r="F328"/>
  <c r="E328"/>
  <c r="D313"/>
  <c r="H313"/>
  <c r="F300"/>
  <c r="E300"/>
  <c r="E286"/>
  <c r="I286"/>
  <c r="J286"/>
  <c r="D281"/>
  <c r="E281"/>
  <c r="F276"/>
  <c r="I276"/>
  <c r="J362"/>
  <c r="J313"/>
  <c r="E217"/>
  <c r="J217"/>
  <c r="E200"/>
  <c r="F200"/>
  <c r="J200"/>
  <c r="D216"/>
  <c r="N42" i="89"/>
  <c r="AB42" s="1"/>
  <c r="AF42" s="1"/>
  <c r="J9" i="8" l="1"/>
  <c r="D84"/>
  <c r="E9"/>
  <c r="H361"/>
  <c r="H357" s="1"/>
  <c r="H367"/>
  <c r="H275"/>
  <c r="AA81" i="89"/>
  <c r="AE81" s="1"/>
  <c r="I381" i="8"/>
  <c r="I6"/>
  <c r="K6" s="1"/>
  <c r="D6"/>
  <c r="F400"/>
  <c r="G400" s="1"/>
  <c r="J367"/>
  <c r="J394"/>
  <c r="K394" s="1"/>
  <c r="P72" i="137" s="1"/>
  <c r="R72" s="1"/>
  <c r="F346" i="8"/>
  <c r="G346" s="1"/>
  <c r="H381"/>
  <c r="E385"/>
  <c r="G385" s="1"/>
  <c r="H418"/>
  <c r="H416" s="1"/>
  <c r="E405"/>
  <c r="F181"/>
  <c r="G181" s="1"/>
  <c r="D101"/>
  <c r="G101" s="1"/>
  <c r="W73" i="89"/>
  <c r="F381" i="8"/>
  <c r="G381" s="1"/>
  <c r="U56" i="89"/>
  <c r="U55" s="1"/>
  <c r="H125" i="8"/>
  <c r="E56" i="88" s="1"/>
  <c r="E57" s="1"/>
  <c r="H340" i="8"/>
  <c r="K340" s="1"/>
  <c r="H354"/>
  <c r="K354" s="1"/>
  <c r="H276"/>
  <c r="K276" s="1"/>
  <c r="H286"/>
  <c r="K286" s="1"/>
  <c r="H17"/>
  <c r="AK16" i="89" s="1"/>
  <c r="AN16" s="1"/>
  <c r="H234" i="8"/>
  <c r="H233" s="1"/>
  <c r="H26"/>
  <c r="AK14" i="89" s="1"/>
  <c r="AN14" s="1"/>
  <c r="AS14" s="1"/>
  <c r="H248" i="8"/>
  <c r="AK116" i="89" s="1"/>
  <c r="AN116" s="1"/>
  <c r="AS116" s="1"/>
  <c r="H291" i="8"/>
  <c r="H230"/>
  <c r="AK100" i="89" s="1"/>
  <c r="AN100" s="1"/>
  <c r="AS100" s="1"/>
  <c r="H154" i="8"/>
  <c r="E176" i="88" s="1"/>
  <c r="E177" s="1"/>
  <c r="H180" i="8"/>
  <c r="H268"/>
  <c r="K268" s="1"/>
  <c r="D286"/>
  <c r="G286" s="1"/>
  <c r="D266"/>
  <c r="D304"/>
  <c r="G304" s="1"/>
  <c r="H307"/>
  <c r="H353"/>
  <c r="K353" s="1"/>
  <c r="H199"/>
  <c r="E189" i="88" s="1"/>
  <c r="E191" s="1"/>
  <c r="AL145" i="89" s="1"/>
  <c r="D268" i="8"/>
  <c r="G268" s="1"/>
  <c r="D307"/>
  <c r="D199"/>
  <c r="G199" s="1"/>
  <c r="C121" i="136" s="1"/>
  <c r="C123" s="1"/>
  <c r="D300" i="8"/>
  <c r="G300" s="1"/>
  <c r="D292"/>
  <c r="G292" s="1"/>
  <c r="D160"/>
  <c r="G160" s="1"/>
  <c r="C90" i="136" s="1"/>
  <c r="D166" i="8"/>
  <c r="G166" s="1"/>
  <c r="AQ38" i="89"/>
  <c r="AR38" s="1"/>
  <c r="AQ7"/>
  <c r="AR7" s="1"/>
  <c r="AR5" s="1"/>
  <c r="AO9"/>
  <c r="AP9" s="1"/>
  <c r="AL66"/>
  <c r="AN66" s="1"/>
  <c r="AS66" s="1"/>
  <c r="AQ69"/>
  <c r="AR69" s="1"/>
  <c r="AR68" s="1"/>
  <c r="AL61"/>
  <c r="AN61" s="1"/>
  <c r="AS61" s="1"/>
  <c r="AO10"/>
  <c r="AP10" s="1"/>
  <c r="AO18"/>
  <c r="AP18" s="1"/>
  <c r="AL29"/>
  <c r="AN29" s="1"/>
  <c r="AS29" s="1"/>
  <c r="AQ21"/>
  <c r="AR21" s="1"/>
  <c r="AQ16"/>
  <c r="AR16" s="1"/>
  <c r="AQ24"/>
  <c r="AR24" s="1"/>
  <c r="AR23" s="1"/>
  <c r="AL27"/>
  <c r="AN27" s="1"/>
  <c r="AS27" s="1"/>
  <c r="AK90"/>
  <c r="H55" i="8"/>
  <c r="AK71" i="89"/>
  <c r="AN71" s="1"/>
  <c r="AS71" s="1"/>
  <c r="AK20"/>
  <c r="AN20" s="1"/>
  <c r="AS20" s="1"/>
  <c r="AK88"/>
  <c r="AN88" s="1"/>
  <c r="AS88" s="1"/>
  <c r="AK72"/>
  <c r="AN72" s="1"/>
  <c r="AS72" s="1"/>
  <c r="AK93"/>
  <c r="AN93" s="1"/>
  <c r="AS93" s="1"/>
  <c r="AK8"/>
  <c r="AN8" s="1"/>
  <c r="AK10"/>
  <c r="AN10" s="1"/>
  <c r="AK94"/>
  <c r="AN94" s="1"/>
  <c r="AS94" s="1"/>
  <c r="AK19"/>
  <c r="AN19" s="1"/>
  <c r="AK38"/>
  <c r="AN38" s="1"/>
  <c r="AK101"/>
  <c r="AN101" s="1"/>
  <c r="AS101" s="1"/>
  <c r="AK96"/>
  <c r="AN96" s="1"/>
  <c r="AS96" s="1"/>
  <c r="AK87"/>
  <c r="AN87" s="1"/>
  <c r="AS87" s="1"/>
  <c r="D392" i="8"/>
  <c r="D58"/>
  <c r="D265"/>
  <c r="D257"/>
  <c r="D256" s="1"/>
  <c r="D221"/>
  <c r="H215"/>
  <c r="H62"/>
  <c r="H178"/>
  <c r="E94" i="88" s="1"/>
  <c r="E95" s="1"/>
  <c r="AK130" i="89" s="1"/>
  <c r="H9" i="8"/>
  <c r="D172"/>
  <c r="D159"/>
  <c r="D142"/>
  <c r="D9"/>
  <c r="D151"/>
  <c r="G151" s="1"/>
  <c r="C162" i="88" s="1"/>
  <c r="C163" s="1"/>
  <c r="D111" i="8"/>
  <c r="G111" s="1"/>
  <c r="D89"/>
  <c r="G89" s="1"/>
  <c r="F39" i="89" s="1"/>
  <c r="I39" s="1"/>
  <c r="Z39" s="1"/>
  <c r="AD39" s="1"/>
  <c r="D234" i="8"/>
  <c r="D233" s="1"/>
  <c r="D154"/>
  <c r="D82"/>
  <c r="D44"/>
  <c r="G44" s="1"/>
  <c r="C8" i="88" s="1"/>
  <c r="C9" s="1"/>
  <c r="D65" i="8"/>
  <c r="D188"/>
  <c r="G188" s="1"/>
  <c r="K130" i="88" s="1"/>
  <c r="N130" s="1"/>
  <c r="I233" i="8"/>
  <c r="J233"/>
  <c r="H149"/>
  <c r="E149" i="88" s="1"/>
  <c r="E153" s="1"/>
  <c r="AQ184" i="89"/>
  <c r="AS184" s="1"/>
  <c r="AS183" s="1"/>
  <c r="AN136"/>
  <c r="AS136" s="1"/>
  <c r="AQ180"/>
  <c r="AS180" s="1"/>
  <c r="AS179" s="1"/>
  <c r="AN140"/>
  <c r="AS140" s="1"/>
  <c r="N52"/>
  <c r="U23"/>
  <c r="U44"/>
  <c r="U43" s="1"/>
  <c r="U73"/>
  <c r="W76"/>
  <c r="X31"/>
  <c r="AC31" s="1"/>
  <c r="AG31" s="1"/>
  <c r="X51"/>
  <c r="AC51" s="1"/>
  <c r="AG51" s="1"/>
  <c r="X53"/>
  <c r="AC53" s="1"/>
  <c r="AG53" s="1"/>
  <c r="X62"/>
  <c r="AC62" s="1"/>
  <c r="AG62" s="1"/>
  <c r="I69" i="20"/>
  <c r="AN6" i="89"/>
  <c r="H160" i="8"/>
  <c r="E120" i="88" s="1"/>
  <c r="H120" s="1"/>
  <c r="E121" s="1"/>
  <c r="E123" s="1"/>
  <c r="H151" i="8"/>
  <c r="E162" i="88" s="1"/>
  <c r="E163" s="1"/>
  <c r="H226" i="8"/>
  <c r="M149" i="88" s="1"/>
  <c r="M150" s="1"/>
  <c r="H244" i="8"/>
  <c r="M161" i="88" s="1"/>
  <c r="M163" s="1"/>
  <c r="H197" i="8"/>
  <c r="M47" i="88" s="1"/>
  <c r="M49" s="1"/>
  <c r="H194" i="8"/>
  <c r="AK137" i="89" s="1"/>
  <c r="H287" i="8"/>
  <c r="H146"/>
  <c r="M96" i="88" s="1"/>
  <c r="M100" s="1"/>
  <c r="H304" i="8"/>
  <c r="K304" s="1"/>
  <c r="H181"/>
  <c r="K181" s="1"/>
  <c r="H153"/>
  <c r="E171" i="88" s="1"/>
  <c r="E172" s="1"/>
  <c r="H83" i="8"/>
  <c r="H157"/>
  <c r="H122"/>
  <c r="AL142" i="89" s="1"/>
  <c r="H374" i="8"/>
  <c r="K374" s="1"/>
  <c r="H352"/>
  <c r="H174"/>
  <c r="M18" i="88" s="1"/>
  <c r="M20" s="1"/>
  <c r="AL63" i="89" s="1"/>
  <c r="H280" i="8"/>
  <c r="H164"/>
  <c r="M110" i="88" s="1"/>
  <c r="P110" s="1"/>
  <c r="M111" s="1"/>
  <c r="D378" i="8"/>
  <c r="D293"/>
  <c r="G293" s="1"/>
  <c r="D291"/>
  <c r="D164"/>
  <c r="G164" s="1"/>
  <c r="J80" i="136" s="1"/>
  <c r="D340" i="8"/>
  <c r="G340" s="1"/>
  <c r="D230"/>
  <c r="D248"/>
  <c r="D275"/>
  <c r="D273"/>
  <c r="D231"/>
  <c r="D117"/>
  <c r="G117" s="1"/>
  <c r="D301"/>
  <c r="D374"/>
  <c r="G374" s="1"/>
  <c r="D244"/>
  <c r="G244" s="1"/>
  <c r="J117" i="136" s="1"/>
  <c r="J119" s="1"/>
  <c r="D397" i="8"/>
  <c r="D303"/>
  <c r="I243"/>
  <c r="E193" i="88"/>
  <c r="E195" s="1"/>
  <c r="AL147" i="89" s="1"/>
  <c r="M51" i="88"/>
  <c r="M53" s="1"/>
  <c r="D5" i="89"/>
  <c r="D212"/>
  <c r="C2" s="1"/>
  <c r="D123"/>
  <c r="D222"/>
  <c r="D23"/>
  <c r="D49"/>
  <c r="D105"/>
  <c r="D162"/>
  <c r="D104"/>
  <c r="D177"/>
  <c r="D74"/>
  <c r="D24"/>
  <c r="S20" i="111"/>
  <c r="D178" i="89"/>
  <c r="D136"/>
  <c r="D209"/>
  <c r="D71"/>
  <c r="D61"/>
  <c r="D191"/>
  <c r="AH14" i="111"/>
  <c r="D194" i="89"/>
  <c r="H25" i="111"/>
  <c r="D91" i="89"/>
  <c r="D33"/>
  <c r="D32"/>
  <c r="D137"/>
  <c r="D159"/>
  <c r="Y50" i="111"/>
  <c r="AF26"/>
  <c r="S26"/>
  <c r="AM15"/>
  <c r="D218" i="89"/>
  <c r="S2" s="1"/>
  <c r="D160"/>
  <c r="D176"/>
  <c r="D192"/>
  <c r="D208"/>
  <c r="D25"/>
  <c r="D90"/>
  <c r="D106"/>
  <c r="D122"/>
  <c r="D138"/>
  <c r="D76"/>
  <c r="D41"/>
  <c r="D62"/>
  <c r="D48"/>
  <c r="D55"/>
  <c r="D77"/>
  <c r="D59"/>
  <c r="D37"/>
  <c r="D219"/>
  <c r="AP2" s="1"/>
  <c r="D6"/>
  <c r="D53"/>
  <c r="D46"/>
  <c r="D56"/>
  <c r="D36"/>
  <c r="D135"/>
  <c r="D119"/>
  <c r="D103"/>
  <c r="D87"/>
  <c r="D22"/>
  <c r="D205"/>
  <c r="D189"/>
  <c r="D173"/>
  <c r="D157"/>
  <c r="P4" i="111"/>
  <c r="AC17"/>
  <c r="H33"/>
  <c r="P50"/>
  <c r="D132" i="89"/>
  <c r="D116"/>
  <c r="D100"/>
  <c r="D84"/>
  <c r="D19"/>
  <c r="D202"/>
  <c r="D186"/>
  <c r="D170"/>
  <c r="D154"/>
  <c r="D216"/>
  <c r="I1" s="1"/>
  <c r="H17" i="111"/>
  <c r="D201" i="89"/>
  <c r="D185"/>
  <c r="D153"/>
  <c r="AH19" i="111"/>
  <c r="D144" i="89"/>
  <c r="D128"/>
  <c r="D96"/>
  <c r="D15"/>
  <c r="D182"/>
  <c r="D150"/>
  <c r="D152"/>
  <c r="D184"/>
  <c r="D17"/>
  <c r="D114"/>
  <c r="D146"/>
  <c r="D44"/>
  <c r="D51"/>
  <c r="D80"/>
  <c r="D70"/>
  <c r="D54"/>
  <c r="D4"/>
  <c r="D52"/>
  <c r="D143"/>
  <c r="D127"/>
  <c r="D95"/>
  <c r="D30"/>
  <c r="D197"/>
  <c r="D165"/>
  <c r="AH24" i="111"/>
  <c r="D140" i="89"/>
  <c r="D108"/>
  <c r="D27"/>
  <c r="N37" i="111"/>
  <c r="AJ22"/>
  <c r="S8"/>
  <c r="D151" i="89"/>
  <c r="D167"/>
  <c r="D183"/>
  <c r="D199"/>
  <c r="D16"/>
  <c r="D81"/>
  <c r="D97"/>
  <c r="D113"/>
  <c r="D129"/>
  <c r="D145"/>
  <c r="D8"/>
  <c r="D50"/>
  <c r="D57"/>
  <c r="D35"/>
  <c r="D64"/>
  <c r="D9"/>
  <c r="D42"/>
  <c r="D40"/>
  <c r="D69"/>
  <c r="D3"/>
  <c r="D63"/>
  <c r="D7"/>
  <c r="D79"/>
  <c r="D75"/>
  <c r="D66"/>
  <c r="D147"/>
  <c r="D131"/>
  <c r="D115"/>
  <c r="D99"/>
  <c r="D83"/>
  <c r="D18"/>
  <c r="D169"/>
  <c r="H14" i="111"/>
  <c r="H40"/>
  <c r="D112" i="89"/>
  <c r="D31"/>
  <c r="D198"/>
  <c r="D166"/>
  <c r="D213"/>
  <c r="AD1" s="1"/>
  <c r="AH17" i="111"/>
  <c r="N7"/>
  <c r="D168" i="89"/>
  <c r="D200"/>
  <c r="D82"/>
  <c r="D98"/>
  <c r="D130"/>
  <c r="D11"/>
  <c r="D73"/>
  <c r="D45"/>
  <c r="D72"/>
  <c r="D67"/>
  <c r="D68"/>
  <c r="D34"/>
  <c r="D65"/>
  <c r="D111"/>
  <c r="D14"/>
  <c r="D181"/>
  <c r="AJ15" i="111"/>
  <c r="H47"/>
  <c r="D124" i="89"/>
  <c r="D92"/>
  <c r="D149"/>
  <c r="U17" i="111"/>
  <c r="D158" i="89"/>
  <c r="D190"/>
  <c r="D88"/>
  <c r="X44" i="111"/>
  <c r="D161" i="89"/>
  <c r="D26"/>
  <c r="D139"/>
  <c r="D78"/>
  <c r="D47"/>
  <c r="D58"/>
  <c r="D60"/>
  <c r="D121"/>
  <c r="D207"/>
  <c r="D217"/>
  <c r="AH23" i="111"/>
  <c r="D220" i="89"/>
  <c r="AR2" s="1"/>
  <c r="D174"/>
  <c r="D206"/>
  <c r="D120"/>
  <c r="U18" i="111"/>
  <c r="D193" i="89"/>
  <c r="D107"/>
  <c r="D43"/>
  <c r="D10"/>
  <c r="D39"/>
  <c r="D38"/>
  <c r="D89"/>
  <c r="D175"/>
  <c r="H29" i="111"/>
  <c r="I18" i="20"/>
  <c r="H54" i="8"/>
  <c r="J384"/>
  <c r="F384"/>
  <c r="F220"/>
  <c r="I220"/>
  <c r="D220"/>
  <c r="F216"/>
  <c r="E378"/>
  <c r="J378"/>
  <c r="H378"/>
  <c r="J68"/>
  <c r="H384"/>
  <c r="E412"/>
  <c r="H220"/>
  <c r="AK98" i="89" s="1"/>
  <c r="E397" i="8"/>
  <c r="H397"/>
  <c r="I42"/>
  <c r="E145"/>
  <c r="I55"/>
  <c r="I397"/>
  <c r="D345"/>
  <c r="F283"/>
  <c r="G283" s="1"/>
  <c r="F8"/>
  <c r="E8"/>
  <c r="E275"/>
  <c r="J275"/>
  <c r="J265"/>
  <c r="E265"/>
  <c r="U36" i="89"/>
  <c r="E393" i="8"/>
  <c r="J287"/>
  <c r="I287"/>
  <c r="E287"/>
  <c r="G287" s="1"/>
  <c r="I164"/>
  <c r="J164"/>
  <c r="D158"/>
  <c r="F158"/>
  <c r="E158"/>
  <c r="H158"/>
  <c r="I150"/>
  <c r="F150"/>
  <c r="G150" s="1"/>
  <c r="C157" i="88" s="1"/>
  <c r="C158" s="1"/>
  <c r="H150" i="8"/>
  <c r="E157" i="88" s="1"/>
  <c r="E158" s="1"/>
  <c r="J78" i="8"/>
  <c r="D78"/>
  <c r="G78" s="1"/>
  <c r="E9" i="137" s="1"/>
  <c r="I78" i="8"/>
  <c r="I74"/>
  <c r="D74"/>
  <c r="J74"/>
  <c r="I16"/>
  <c r="H16"/>
  <c r="AK15" i="89" s="1"/>
  <c r="E16" i="8"/>
  <c r="H11"/>
  <c r="J11"/>
  <c r="AA59" i="89"/>
  <c r="AE59" s="1"/>
  <c r="N59"/>
  <c r="F46" i="8"/>
  <c r="I292"/>
  <c r="I361"/>
  <c r="E384"/>
  <c r="E380" s="1"/>
  <c r="H283"/>
  <c r="F412"/>
  <c r="F411" s="1"/>
  <c r="D8"/>
  <c r="F397"/>
  <c r="J158"/>
  <c r="J156" s="1"/>
  <c r="I145"/>
  <c r="F393"/>
  <c r="E74"/>
  <c r="J251"/>
  <c r="K251" s="1"/>
  <c r="J8"/>
  <c r="H342"/>
  <c r="E342"/>
  <c r="I322"/>
  <c r="K322" s="1"/>
  <c r="P79" i="137" s="1"/>
  <c r="R79" s="1"/>
  <c r="E322" i="8"/>
  <c r="E315" s="1"/>
  <c r="F187"/>
  <c r="D187"/>
  <c r="H167"/>
  <c r="M122" i="88" s="1"/>
  <c r="P122" s="1"/>
  <c r="M123" s="1"/>
  <c r="D167" i="8"/>
  <c r="G167" s="1"/>
  <c r="J92" i="136" s="1"/>
  <c r="H144" i="8"/>
  <c r="M78" i="88" s="1"/>
  <c r="M82" s="1"/>
  <c r="I144" i="8"/>
  <c r="D121"/>
  <c r="D120" s="1"/>
  <c r="J121"/>
  <c r="J120" s="1"/>
  <c r="J83"/>
  <c r="D83"/>
  <c r="I62"/>
  <c r="D62"/>
  <c r="D39"/>
  <c r="G39" s="1"/>
  <c r="H39"/>
  <c r="AK34" i="89" s="1"/>
  <c r="F21" i="8"/>
  <c r="J21"/>
  <c r="I21"/>
  <c r="H21"/>
  <c r="E21"/>
  <c r="J13"/>
  <c r="F13"/>
  <c r="I73" i="1"/>
  <c r="E413" i="8"/>
  <c r="G413" s="1"/>
  <c r="X32" i="89"/>
  <c r="AC32" s="1"/>
  <c r="AG32" s="1"/>
  <c r="X52"/>
  <c r="AC52" s="1"/>
  <c r="AG52" s="1"/>
  <c r="H292" i="8"/>
  <c r="X45" i="89"/>
  <c r="AC45" s="1"/>
  <c r="AG45" s="1"/>
  <c r="X49"/>
  <c r="AC49" s="1"/>
  <c r="AG49" s="1"/>
  <c r="X77"/>
  <c r="AC77" s="1"/>
  <c r="AG77" s="1"/>
  <c r="U76"/>
  <c r="X25"/>
  <c r="AC25" s="1"/>
  <c r="AG25" s="1"/>
  <c r="X48"/>
  <c r="AC48" s="1"/>
  <c r="AG48" s="1"/>
  <c r="X79"/>
  <c r="AC79" s="1"/>
  <c r="AG79" s="1"/>
  <c r="D142"/>
  <c r="D134"/>
  <c r="D126"/>
  <c r="D118"/>
  <c r="D110"/>
  <c r="D102"/>
  <c r="D94"/>
  <c r="D86"/>
  <c r="D29"/>
  <c r="D21"/>
  <c r="D13"/>
  <c r="D204"/>
  <c r="D196"/>
  <c r="D188"/>
  <c r="D180"/>
  <c r="D172"/>
  <c r="D164"/>
  <c r="D156"/>
  <c r="D223"/>
  <c r="D215"/>
  <c r="E2" s="1"/>
  <c r="S14" i="111"/>
  <c r="AC16"/>
  <c r="AM22"/>
  <c r="H37"/>
  <c r="H50"/>
  <c r="D141" i="89"/>
  <c r="D133"/>
  <c r="D125"/>
  <c r="D117"/>
  <c r="D109"/>
  <c r="D101"/>
  <c r="D93"/>
  <c r="D85"/>
  <c r="D28"/>
  <c r="D20"/>
  <c r="D12"/>
  <c r="D203"/>
  <c r="D195"/>
  <c r="D187"/>
  <c r="D179"/>
  <c r="D171"/>
  <c r="D163"/>
  <c r="D155"/>
  <c r="D221"/>
  <c r="N2" s="1"/>
  <c r="D214"/>
  <c r="AE1" s="1"/>
  <c r="AA14" i="111"/>
  <c r="AH16"/>
  <c r="J26"/>
  <c r="H44"/>
  <c r="I53" i="20"/>
  <c r="K101" i="8"/>
  <c r="AN30" i="89"/>
  <c r="AS30" s="1"/>
  <c r="H145" i="8"/>
  <c r="M86" i="88" s="1"/>
  <c r="M91" s="1"/>
  <c r="H111" i="8"/>
  <c r="K111" s="1"/>
  <c r="H166"/>
  <c r="M118" i="88" s="1"/>
  <c r="P118" s="1"/>
  <c r="M119" s="1"/>
  <c r="H159" i="8"/>
  <c r="M3" i="88" s="1"/>
  <c r="M5" s="1"/>
  <c r="H163" i="8"/>
  <c r="M106" i="88" s="1"/>
  <c r="P106" s="1"/>
  <c r="M107" s="1"/>
  <c r="H134" i="8"/>
  <c r="H142"/>
  <c r="E78" i="88" s="1"/>
  <c r="E82" s="1"/>
  <c r="H114" i="8"/>
  <c r="E106" i="88" s="1"/>
  <c r="H106" s="1"/>
  <c r="H117" i="8"/>
  <c r="AK141" i="89" s="1"/>
  <c r="H61" i="8"/>
  <c r="I45" i="20"/>
  <c r="H256" i="8"/>
  <c r="M139" i="88"/>
  <c r="P126"/>
  <c r="M127" s="1"/>
  <c r="P130"/>
  <c r="M131" s="1"/>
  <c r="AN33" i="89"/>
  <c r="AS33" s="1"/>
  <c r="H112" i="88"/>
  <c r="E113" s="1"/>
  <c r="E115" s="1"/>
  <c r="D134" i="8"/>
  <c r="D133" s="1"/>
  <c r="D110"/>
  <c r="D197"/>
  <c r="G197" s="1"/>
  <c r="J31" i="136" s="1"/>
  <c r="J33" s="1"/>
  <c r="D146" i="8"/>
  <c r="D157"/>
  <c r="D152"/>
  <c r="G152" s="1"/>
  <c r="C166" i="88" s="1"/>
  <c r="C167" s="1"/>
  <c r="D26" i="8"/>
  <c r="D226"/>
  <c r="G226" s="1"/>
  <c r="D145"/>
  <c r="D250"/>
  <c r="G250" s="1"/>
  <c r="D163"/>
  <c r="G240"/>
  <c r="G264"/>
  <c r="G22"/>
  <c r="N25" i="89"/>
  <c r="AB25" s="1"/>
  <c r="AF25" s="1"/>
  <c r="X46"/>
  <c r="AC46" s="1"/>
  <c r="AG46" s="1"/>
  <c r="X50"/>
  <c r="AC50" s="1"/>
  <c r="AG50" s="1"/>
  <c r="X58"/>
  <c r="AC58" s="1"/>
  <c r="AG58" s="1"/>
  <c r="W44"/>
  <c r="W43" s="1"/>
  <c r="I26"/>
  <c r="Z26" s="1"/>
  <c r="AD26" s="1"/>
  <c r="I48"/>
  <c r="Z48" s="1"/>
  <c r="AD48" s="1"/>
  <c r="X122"/>
  <c r="AC122" s="1"/>
  <c r="AG122" s="1"/>
  <c r="N51"/>
  <c r="I28"/>
  <c r="Z28" s="1"/>
  <c r="AD28" s="1"/>
  <c r="N49"/>
  <c r="M45"/>
  <c r="AA45" s="1"/>
  <c r="AE45" s="1"/>
  <c r="N106"/>
  <c r="AB106" s="1"/>
  <c r="AF106" s="1"/>
  <c r="X28"/>
  <c r="AC28" s="1"/>
  <c r="AG28" s="1"/>
  <c r="X42"/>
  <c r="AC42" s="1"/>
  <c r="AG42" s="1"/>
  <c r="X59"/>
  <c r="AC59" s="1"/>
  <c r="AG59" s="1"/>
  <c r="N58"/>
  <c r="Z32"/>
  <c r="AD32" s="1"/>
  <c r="N32"/>
  <c r="AB32" s="1"/>
  <c r="AF32" s="1"/>
  <c r="I47"/>
  <c r="Z47" s="1"/>
  <c r="AD47" s="1"/>
  <c r="I50"/>
  <c r="Z50" s="1"/>
  <c r="AD50" s="1"/>
  <c r="I53"/>
  <c r="Z53" s="1"/>
  <c r="AD53" s="1"/>
  <c r="I62"/>
  <c r="Z62" s="1"/>
  <c r="AD62" s="1"/>
  <c r="N79"/>
  <c r="AB79" s="1"/>
  <c r="AF79" s="1"/>
  <c r="X26"/>
  <c r="AC26" s="1"/>
  <c r="AG26" s="1"/>
  <c r="X106"/>
  <c r="AC106" s="1"/>
  <c r="AG106" s="1"/>
  <c r="I77"/>
  <c r="Z77" s="1"/>
  <c r="AD77" s="1"/>
  <c r="N121"/>
  <c r="AB121" s="1"/>
  <c r="AF121" s="1"/>
  <c r="X70"/>
  <c r="AC70" s="1"/>
  <c r="AG70" s="1"/>
  <c r="X47"/>
  <c r="AC47" s="1"/>
  <c r="AG47" s="1"/>
  <c r="J221" i="8"/>
  <c r="J324"/>
  <c r="D324"/>
  <c r="G324" s="1"/>
  <c r="I324"/>
  <c r="F383"/>
  <c r="G383" s="1"/>
  <c r="F313"/>
  <c r="E313"/>
  <c r="I383"/>
  <c r="J46"/>
  <c r="F227"/>
  <c r="D180"/>
  <c r="G180" s="1"/>
  <c r="E253"/>
  <c r="F267"/>
  <c r="F307"/>
  <c r="I329"/>
  <c r="I327" s="1"/>
  <c r="E118"/>
  <c r="E116" s="1"/>
  <c r="H129"/>
  <c r="E64" i="88" s="1"/>
  <c r="E65" s="1"/>
  <c r="D396" i="8"/>
  <c r="H341"/>
  <c r="E159"/>
  <c r="D183"/>
  <c r="D218"/>
  <c r="E99"/>
  <c r="E347"/>
  <c r="G347" s="1"/>
  <c r="H347"/>
  <c r="K347" s="1"/>
  <c r="F421"/>
  <c r="J383"/>
  <c r="D118"/>
  <c r="I377"/>
  <c r="H221"/>
  <c r="D227"/>
  <c r="H318"/>
  <c r="E211" i="88" s="1"/>
  <c r="E212" s="1"/>
  <c r="D94" i="8"/>
  <c r="I180"/>
  <c r="D46"/>
  <c r="J396"/>
  <c r="F297"/>
  <c r="J408"/>
  <c r="D408"/>
  <c r="D403" s="1"/>
  <c r="I408"/>
  <c r="H400"/>
  <c r="J400"/>
  <c r="G272"/>
  <c r="G269"/>
  <c r="C155" i="136" s="1"/>
  <c r="C156" s="1"/>
  <c r="H247" i="8"/>
  <c r="E247"/>
  <c r="J247"/>
  <c r="F247"/>
  <c r="D247"/>
  <c r="I229"/>
  <c r="D229"/>
  <c r="E208"/>
  <c r="F208"/>
  <c r="H190"/>
  <c r="K190" s="1"/>
  <c r="K23" i="136" s="1"/>
  <c r="K25" s="1"/>
  <c r="F190" i="8"/>
  <c r="I178"/>
  <c r="F178"/>
  <c r="G178" s="1"/>
  <c r="C94" i="88" s="1"/>
  <c r="C95" s="1"/>
  <c r="J90" i="8"/>
  <c r="H90"/>
  <c r="E90"/>
  <c r="E86" s="1"/>
  <c r="D72"/>
  <c r="F72"/>
  <c r="J72"/>
  <c r="K72" s="1"/>
  <c r="D34" i="136" s="1"/>
  <c r="D36" s="1"/>
  <c r="N7" i="137" s="1"/>
  <c r="E72" i="8"/>
  <c r="J61"/>
  <c r="D61"/>
  <c r="I61"/>
  <c r="H53"/>
  <c r="I53"/>
  <c r="E46"/>
  <c r="F87"/>
  <c r="F86" s="1"/>
  <c r="I253"/>
  <c r="K253" s="1"/>
  <c r="K141" i="136" s="1"/>
  <c r="K144" s="1"/>
  <c r="I275" i="8"/>
  <c r="E329"/>
  <c r="E327" s="1"/>
  <c r="D87"/>
  <c r="J307"/>
  <c r="E129"/>
  <c r="D129"/>
  <c r="I334"/>
  <c r="I159"/>
  <c r="I156" s="1"/>
  <c r="I218"/>
  <c r="D99"/>
  <c r="I283"/>
  <c r="I413"/>
  <c r="K413" s="1"/>
  <c r="D53"/>
  <c r="H68"/>
  <c r="I46"/>
  <c r="E301"/>
  <c r="E48"/>
  <c r="J180"/>
  <c r="J48"/>
  <c r="K48" s="1"/>
  <c r="D21" i="88" s="1"/>
  <c r="D22" s="1"/>
  <c r="D68" i="8"/>
  <c r="H324"/>
  <c r="D48"/>
  <c r="F253"/>
  <c r="J229"/>
  <c r="I77"/>
  <c r="D267"/>
  <c r="E190"/>
  <c r="J178"/>
  <c r="H208"/>
  <c r="M59" i="88" s="1"/>
  <c r="M68" s="1"/>
  <c r="AR57" i="89" s="1"/>
  <c r="AR56" s="1"/>
  <c r="AR55" s="1"/>
  <c r="D393" i="8"/>
  <c r="I393"/>
  <c r="H393"/>
  <c r="F366"/>
  <c r="G366" s="1"/>
  <c r="J366"/>
  <c r="H366"/>
  <c r="H345"/>
  <c r="I345"/>
  <c r="F345"/>
  <c r="J342"/>
  <c r="J339" s="1"/>
  <c r="D342"/>
  <c r="I342"/>
  <c r="F336"/>
  <c r="F331" s="1"/>
  <c r="J336"/>
  <c r="K336" s="1"/>
  <c r="E336"/>
  <c r="J319"/>
  <c r="D319"/>
  <c r="G319" s="1"/>
  <c r="G82" i="137" s="1"/>
  <c r="Q82" s="1"/>
  <c r="H310" i="8"/>
  <c r="E310"/>
  <c r="I307"/>
  <c r="I306" s="1"/>
  <c r="J293"/>
  <c r="H293"/>
  <c r="F282"/>
  <c r="G282" s="1"/>
  <c r="I282"/>
  <c r="H282"/>
  <c r="J282"/>
  <c r="J250"/>
  <c r="H250"/>
  <c r="M175" i="88" s="1"/>
  <c r="M177" s="1"/>
  <c r="AL137" i="89" s="1"/>
  <c r="I250" i="8"/>
  <c r="J219"/>
  <c r="H219"/>
  <c r="AK97" i="89" s="1"/>
  <c r="E219" i="8"/>
  <c r="J215"/>
  <c r="E215"/>
  <c r="F215"/>
  <c r="I215"/>
  <c r="J193"/>
  <c r="H193"/>
  <c r="M43" i="88" s="1"/>
  <c r="M45" s="1"/>
  <c r="F189" i="8"/>
  <c r="I189"/>
  <c r="J189"/>
  <c r="D186"/>
  <c r="H186"/>
  <c r="M26" i="88" s="1"/>
  <c r="M28" s="1"/>
  <c r="E186" i="8"/>
  <c r="J163"/>
  <c r="F163"/>
  <c r="E163"/>
  <c r="F153"/>
  <c r="D153"/>
  <c r="J149"/>
  <c r="J148" s="1"/>
  <c r="I149"/>
  <c r="D149"/>
  <c r="F149"/>
  <c r="D131"/>
  <c r="I131"/>
  <c r="K131" s="1"/>
  <c r="D127"/>
  <c r="H127"/>
  <c r="F127"/>
  <c r="J127"/>
  <c r="J124" s="1"/>
  <c r="I122"/>
  <c r="I120" s="1"/>
  <c r="F122"/>
  <c r="E122"/>
  <c r="E120" s="1"/>
  <c r="E84"/>
  <c r="H84"/>
  <c r="F84"/>
  <c r="F81" s="1"/>
  <c r="F75"/>
  <c r="G75" s="1"/>
  <c r="C44" i="136" s="1"/>
  <c r="C46" s="1"/>
  <c r="I75" i="8"/>
  <c r="K75" s="1"/>
  <c r="D44" i="136" s="1"/>
  <c r="D46" s="1"/>
  <c r="H37" i="8"/>
  <c r="AK12" i="89" s="1"/>
  <c r="E37" i="8"/>
  <c r="F37"/>
  <c r="I37"/>
  <c r="J27"/>
  <c r="D27"/>
  <c r="E27"/>
  <c r="E25" s="1"/>
  <c r="J17"/>
  <c r="F17"/>
  <c r="I17"/>
  <c r="D17"/>
  <c r="E17"/>
  <c r="F396"/>
  <c r="I396"/>
  <c r="J392"/>
  <c r="H392"/>
  <c r="F392"/>
  <c r="J377"/>
  <c r="F377"/>
  <c r="H377"/>
  <c r="E377"/>
  <c r="E341"/>
  <c r="D341"/>
  <c r="I341"/>
  <c r="I318"/>
  <c r="J318"/>
  <c r="E297"/>
  <c r="D285"/>
  <c r="I285"/>
  <c r="J285"/>
  <c r="E285"/>
  <c r="J227"/>
  <c r="K227" s="1"/>
  <c r="E227"/>
  <c r="E221"/>
  <c r="I221"/>
  <c r="F218"/>
  <c r="J218"/>
  <c r="J210"/>
  <c r="D210"/>
  <c r="E210"/>
  <c r="I210"/>
  <c r="E183"/>
  <c r="E177" s="1"/>
  <c r="I183"/>
  <c r="J183"/>
  <c r="F94"/>
  <c r="I94"/>
  <c r="H94"/>
  <c r="J65"/>
  <c r="F65"/>
  <c r="I65"/>
  <c r="E65"/>
  <c r="H65"/>
  <c r="J55"/>
  <c r="F55"/>
  <c r="H42"/>
  <c r="AK24" i="89" s="1"/>
  <c r="F42" i="8"/>
  <c r="G42" s="1"/>
  <c r="F24" i="89" s="1"/>
  <c r="J42" i="8"/>
  <c r="J405"/>
  <c r="F405"/>
  <c r="I405"/>
  <c r="E395"/>
  <c r="G395" s="1"/>
  <c r="G73" i="137" s="1"/>
  <c r="Q73" s="1"/>
  <c r="J395" i="8"/>
  <c r="K395" s="1"/>
  <c r="P73" i="137" s="1"/>
  <c r="R73" s="1"/>
  <c r="F353" i="8"/>
  <c r="F350" s="1"/>
  <c r="E353"/>
  <c r="D353"/>
  <c r="F329"/>
  <c r="F327" s="1"/>
  <c r="J329"/>
  <c r="J327" s="1"/>
  <c r="D329"/>
  <c r="D327" s="1"/>
  <c r="E266"/>
  <c r="I266"/>
  <c r="J266"/>
  <c r="F266"/>
  <c r="H266"/>
  <c r="I168"/>
  <c r="F168"/>
  <c r="E168"/>
  <c r="D168"/>
  <c r="J168"/>
  <c r="I114"/>
  <c r="I113" s="1"/>
  <c r="E114"/>
  <c r="J114"/>
  <c r="J113" s="1"/>
  <c r="H77"/>
  <c r="J77"/>
  <c r="E77"/>
  <c r="G77" s="1"/>
  <c r="C9" i="137" s="1"/>
  <c r="E73" i="8"/>
  <c r="J73"/>
  <c r="K73" s="1"/>
  <c r="F73"/>
  <c r="D73"/>
  <c r="H406"/>
  <c r="K406" s="1"/>
  <c r="E406"/>
  <c r="G406" s="1"/>
  <c r="J385"/>
  <c r="I385"/>
  <c r="H385"/>
  <c r="E375"/>
  <c r="G375" s="1"/>
  <c r="H375"/>
  <c r="K375" s="1"/>
  <c r="H323"/>
  <c r="J323"/>
  <c r="D320"/>
  <c r="F320"/>
  <c r="F315" s="1"/>
  <c r="F299"/>
  <c r="D280"/>
  <c r="F280"/>
  <c r="E273"/>
  <c r="I273"/>
  <c r="F273"/>
  <c r="F230"/>
  <c r="J230"/>
  <c r="D191"/>
  <c r="E191"/>
  <c r="J191"/>
  <c r="I191"/>
  <c r="F179"/>
  <c r="I179"/>
  <c r="K179" s="1"/>
  <c r="D179"/>
  <c r="F173"/>
  <c r="E173"/>
  <c r="E170" s="1"/>
  <c r="D173"/>
  <c r="F130"/>
  <c r="E130"/>
  <c r="I89"/>
  <c r="I86" s="1"/>
  <c r="H89"/>
  <c r="J89"/>
  <c r="H82"/>
  <c r="E82"/>
  <c r="J82"/>
  <c r="I82"/>
  <c r="I76"/>
  <c r="E76"/>
  <c r="G76" s="1"/>
  <c r="J62"/>
  <c r="F62"/>
  <c r="D45"/>
  <c r="F45"/>
  <c r="I45"/>
  <c r="D13"/>
  <c r="I13"/>
  <c r="G359"/>
  <c r="H273"/>
  <c r="I376"/>
  <c r="D376"/>
  <c r="J312"/>
  <c r="K312" s="1"/>
  <c r="D312"/>
  <c r="E231"/>
  <c r="J231"/>
  <c r="I231"/>
  <c r="F222"/>
  <c r="D222"/>
  <c r="E216"/>
  <c r="I216"/>
  <c r="F172"/>
  <c r="H172"/>
  <c r="E154"/>
  <c r="I154"/>
  <c r="F142"/>
  <c r="E142"/>
  <c r="I128"/>
  <c r="H128"/>
  <c r="E145" i="88" s="1"/>
  <c r="E147" s="1"/>
  <c r="AK142" i="89" s="1"/>
  <c r="F128" i="8"/>
  <c r="G128" s="1"/>
  <c r="J47"/>
  <c r="K47" s="1"/>
  <c r="D30" i="136" s="1"/>
  <c r="D31" s="1"/>
  <c r="E47" i="8"/>
  <c r="G47" s="1"/>
  <c r="J43"/>
  <c r="H43"/>
  <c r="H20"/>
  <c r="F20"/>
  <c r="I20"/>
  <c r="F6"/>
  <c r="E11"/>
  <c r="G51"/>
  <c r="K305"/>
  <c r="K249"/>
  <c r="K269"/>
  <c r="D155" i="136" s="1"/>
  <c r="D156" s="1"/>
  <c r="K316" i="8"/>
  <c r="G143"/>
  <c r="J54" i="136" s="1"/>
  <c r="J56" s="1"/>
  <c r="G198" i="8"/>
  <c r="J35" i="136" s="1"/>
  <c r="J37" s="1"/>
  <c r="G368" i="8"/>
  <c r="G228"/>
  <c r="F113"/>
  <c r="G360"/>
  <c r="F25"/>
  <c r="G182"/>
  <c r="G270"/>
  <c r="G125"/>
  <c r="G373"/>
  <c r="G390"/>
  <c r="G71" i="137" s="1"/>
  <c r="G103" i="8"/>
  <c r="L40" i="89" s="1"/>
  <c r="M40" s="1"/>
  <c r="AA40" s="1"/>
  <c r="AE40" s="1"/>
  <c r="G309" i="8"/>
  <c r="G305"/>
  <c r="G296"/>
  <c r="G279"/>
  <c r="G174"/>
  <c r="K18" i="88" s="1"/>
  <c r="K20" s="1"/>
  <c r="G239" i="8"/>
  <c r="E136"/>
  <c r="G418"/>
  <c r="G321"/>
  <c r="G80" i="137" s="1"/>
  <c r="Q80" s="1"/>
  <c r="G115" i="8"/>
  <c r="G64"/>
  <c r="K35" i="89"/>
  <c r="K390" i="8"/>
  <c r="P71" i="137" s="1"/>
  <c r="K147" i="8"/>
  <c r="D82" i="136" s="1"/>
  <c r="K222" i="8"/>
  <c r="K337"/>
  <c r="K325"/>
  <c r="K51"/>
  <c r="K18"/>
  <c r="K33"/>
  <c r="I136"/>
  <c r="H373"/>
  <c r="K373" s="1"/>
  <c r="H265"/>
  <c r="K240"/>
  <c r="J238"/>
  <c r="H110"/>
  <c r="H391"/>
  <c r="M211" i="88" s="1"/>
  <c r="M212" s="1"/>
  <c r="K407" i="8"/>
  <c r="H285"/>
  <c r="K138"/>
  <c r="K67"/>
  <c r="K57"/>
  <c r="J416"/>
  <c r="K152"/>
  <c r="D166" i="88" s="1"/>
  <c r="D167" s="1"/>
  <c r="K137" i="8"/>
  <c r="D72" i="88" s="1"/>
  <c r="D73" s="1"/>
  <c r="V69" i="89" s="1"/>
  <c r="W69" s="1"/>
  <c r="W68" s="1"/>
  <c r="K7" i="8"/>
  <c r="K182"/>
  <c r="K333"/>
  <c r="K100"/>
  <c r="K386"/>
  <c r="K198"/>
  <c r="K368"/>
  <c r="K359"/>
  <c r="K175"/>
  <c r="H136"/>
  <c r="K358"/>
  <c r="K309"/>
  <c r="H420"/>
  <c r="K421"/>
  <c r="K420" s="1"/>
  <c r="K88"/>
  <c r="K87"/>
  <c r="K96"/>
  <c r="K58"/>
  <c r="T10" i="89" s="1"/>
  <c r="U10" s="1"/>
  <c r="K372" i="8"/>
  <c r="K279"/>
  <c r="K264"/>
  <c r="K204"/>
  <c r="K202"/>
  <c r="K115"/>
  <c r="K63"/>
  <c r="J411"/>
  <c r="K346"/>
  <c r="K228"/>
  <c r="K56"/>
  <c r="T9" i="89" s="1"/>
  <c r="U9" s="1"/>
  <c r="K32" i="8"/>
  <c r="D4" i="136" s="1"/>
  <c r="D5" s="1"/>
  <c r="K10" i="8"/>
  <c r="P8" i="89" s="1"/>
  <c r="S8" s="1"/>
  <c r="K171" i="8"/>
  <c r="L7" i="88" s="1"/>
  <c r="L10" s="1"/>
  <c r="Q61" i="89" s="1"/>
  <c r="S61" s="1"/>
  <c r="X61" s="1"/>
  <c r="AC61" s="1"/>
  <c r="AG61" s="1"/>
  <c r="K404" i="8"/>
  <c r="I364"/>
  <c r="K356"/>
  <c r="K351"/>
  <c r="H331"/>
  <c r="K95"/>
  <c r="K19"/>
  <c r="K12"/>
  <c r="K362"/>
  <c r="K252"/>
  <c r="K137" i="136" s="1"/>
  <c r="K139" s="1"/>
  <c r="K109" i="8"/>
  <c r="K36"/>
  <c r="K188"/>
  <c r="L130" i="88" s="1"/>
  <c r="O130" s="1"/>
  <c r="K192" i="8"/>
  <c r="D185" i="88" s="1"/>
  <c r="D187" s="1"/>
  <c r="K103" i="8"/>
  <c r="V40" i="89" s="1"/>
  <c r="W40" s="1"/>
  <c r="K130" i="8"/>
  <c r="D68" i="88" s="1"/>
  <c r="D69" s="1"/>
  <c r="K344" i="8"/>
  <c r="K311"/>
  <c r="K355"/>
  <c r="K205"/>
  <c r="K203"/>
  <c r="K64"/>
  <c r="K44"/>
  <c r="D8" i="88" s="1"/>
  <c r="D9" s="1"/>
  <c r="K335" i="8"/>
  <c r="K200"/>
  <c r="I116"/>
  <c r="K343"/>
  <c r="K290"/>
  <c r="H259"/>
  <c r="K260"/>
  <c r="K259" s="1"/>
  <c r="H236"/>
  <c r="K237"/>
  <c r="K236" s="1"/>
  <c r="K118"/>
  <c r="K270"/>
  <c r="K257"/>
  <c r="I256"/>
  <c r="K272"/>
  <c r="I170"/>
  <c r="J136"/>
  <c r="K71"/>
  <c r="K320"/>
  <c r="K239"/>
  <c r="K109" i="136" s="1"/>
  <c r="K111" s="1"/>
  <c r="H238" i="8"/>
  <c r="I25"/>
  <c r="K332"/>
  <c r="K321"/>
  <c r="P80" i="137" s="1"/>
  <c r="R80" s="1"/>
  <c r="K155" i="8"/>
  <c r="K30"/>
  <c r="K102"/>
  <c r="V39" i="89" s="1"/>
  <c r="W39" s="1"/>
  <c r="K267" i="8"/>
  <c r="I108"/>
  <c r="K22"/>
  <c r="K389"/>
  <c r="K365"/>
  <c r="J116"/>
  <c r="G333"/>
  <c r="F289"/>
  <c r="G298"/>
  <c r="G192"/>
  <c r="C185" i="88" s="1"/>
  <c r="C187" s="1"/>
  <c r="D416" i="8"/>
  <c r="G404"/>
  <c r="G343"/>
  <c r="G67"/>
  <c r="F108"/>
  <c r="G344"/>
  <c r="G354"/>
  <c r="E416"/>
  <c r="G325"/>
  <c r="G100"/>
  <c r="G311"/>
  <c r="F233"/>
  <c r="G367"/>
  <c r="D411"/>
  <c r="G144"/>
  <c r="J58" i="136" s="1"/>
  <c r="J60" s="1"/>
  <c r="G251" i="8"/>
  <c r="J133" i="136" s="1"/>
  <c r="J135" s="1"/>
  <c r="F116" i="8"/>
  <c r="G318"/>
  <c r="G81" i="137" s="1"/>
  <c r="Q81" s="1"/>
  <c r="G200" i="8"/>
  <c r="G308"/>
  <c r="D114"/>
  <c r="G23"/>
  <c r="G96"/>
  <c r="F136"/>
  <c r="G389"/>
  <c r="G372"/>
  <c r="G358"/>
  <c r="G355"/>
  <c r="G109"/>
  <c r="G36"/>
  <c r="G19"/>
  <c r="I19" i="1"/>
  <c r="D54" i="8"/>
  <c r="G217"/>
  <c r="G102"/>
  <c r="L39" i="89" s="1"/>
  <c r="G394" i="8"/>
  <c r="G72" i="137" s="1"/>
  <c r="Q72" s="1"/>
  <c r="I34" i="1"/>
  <c r="D193" i="8"/>
  <c r="G193" s="1"/>
  <c r="J27" i="136" s="1"/>
  <c r="J29" s="1"/>
  <c r="G332" i="8"/>
  <c r="G316"/>
  <c r="G155"/>
  <c r="G18"/>
  <c r="G32"/>
  <c r="C4" i="136" s="1"/>
  <c r="C5" s="1"/>
  <c r="D16" i="8"/>
  <c r="G335"/>
  <c r="G260"/>
  <c r="G259" s="1"/>
  <c r="D259"/>
  <c r="G66"/>
  <c r="J18" i="89" s="1"/>
  <c r="K18" s="1"/>
  <c r="AA18" s="1"/>
  <c r="AE18" s="1"/>
  <c r="G337" i="8"/>
  <c r="G323"/>
  <c r="G43"/>
  <c r="C4" i="88" s="1"/>
  <c r="C5" s="1"/>
  <c r="G203" i="8"/>
  <c r="D136"/>
  <c r="G95"/>
  <c r="G63"/>
  <c r="G30"/>
  <c r="G362"/>
  <c r="G334"/>
  <c r="G409"/>
  <c r="G137"/>
  <c r="C72" i="88" s="1"/>
  <c r="C73" s="1"/>
  <c r="L69" i="89" s="1"/>
  <c r="G237" i="8"/>
  <c r="G236" s="1"/>
  <c r="G249"/>
  <c r="G12"/>
  <c r="G10"/>
  <c r="F8" i="89" s="1"/>
  <c r="I8" s="1"/>
  <c r="Z8" s="1"/>
  <c r="AD8" s="1"/>
  <c r="G351" i="8"/>
  <c r="G56"/>
  <c r="J9" i="89" s="1"/>
  <c r="K9" s="1"/>
  <c r="AA9" s="1"/>
  <c r="AE9" s="1"/>
  <c r="G171" i="8"/>
  <c r="K7" i="88" s="1"/>
  <c r="K10" s="1"/>
  <c r="G61" i="89" s="1"/>
  <c r="G33" i="8"/>
  <c r="G290"/>
  <c r="G241"/>
  <c r="J113" i="136" s="1"/>
  <c r="J115" s="1"/>
  <c r="G57" i="8"/>
  <c r="G126"/>
  <c r="D238"/>
  <c r="E108"/>
  <c r="G138"/>
  <c r="G7"/>
  <c r="G407"/>
  <c r="G317"/>
  <c r="G78" i="137" s="1"/>
  <c r="E357" i="8"/>
  <c r="D331"/>
  <c r="G71"/>
  <c r="G365"/>
  <c r="F357"/>
  <c r="G356"/>
  <c r="G147"/>
  <c r="C82" i="136" s="1"/>
  <c r="E238" i="8"/>
  <c r="G205"/>
  <c r="G204"/>
  <c r="G202"/>
  <c r="G252"/>
  <c r="J137" i="136" s="1"/>
  <c r="J139" s="1"/>
  <c r="F238" i="8"/>
  <c r="K66"/>
  <c r="D401"/>
  <c r="D399" s="1"/>
  <c r="E401"/>
  <c r="E399" s="1"/>
  <c r="H401"/>
  <c r="F401"/>
  <c r="J401"/>
  <c r="I401"/>
  <c r="I399" s="1"/>
  <c r="E201"/>
  <c r="E196" s="1"/>
  <c r="I201"/>
  <c r="I196" s="1"/>
  <c r="J201"/>
  <c r="J196" s="1"/>
  <c r="F201"/>
  <c r="F196" s="1"/>
  <c r="H201"/>
  <c r="D201"/>
  <c r="E165"/>
  <c r="F165"/>
  <c r="I165"/>
  <c r="H165"/>
  <c r="M114" i="88" s="1"/>
  <c r="J165" i="8"/>
  <c r="D165"/>
  <c r="E31"/>
  <c r="H31"/>
  <c r="AK11" i="89" s="1"/>
  <c r="J31" i="8"/>
  <c r="I31"/>
  <c r="F31"/>
  <c r="D31"/>
  <c r="G328"/>
  <c r="G175"/>
  <c r="J11" i="136" s="1"/>
  <c r="J13" s="1"/>
  <c r="E233" i="8"/>
  <c r="H327"/>
  <c r="K328"/>
  <c r="J108"/>
  <c r="J350"/>
  <c r="J243"/>
  <c r="G194"/>
  <c r="G276"/>
  <c r="I281"/>
  <c r="F281"/>
  <c r="G281" s="1"/>
  <c r="H281"/>
  <c r="J254"/>
  <c r="I254"/>
  <c r="F254"/>
  <c r="D254"/>
  <c r="H254"/>
  <c r="M204" i="88" s="1"/>
  <c r="M206" s="1"/>
  <c r="AL132" i="89" s="1"/>
  <c r="E254" i="8"/>
  <c r="I223"/>
  <c r="H223"/>
  <c r="F223"/>
  <c r="E223"/>
  <c r="D223"/>
  <c r="H209"/>
  <c r="J209"/>
  <c r="F209"/>
  <c r="I209"/>
  <c r="D209"/>
  <c r="K217"/>
  <c r="K313"/>
  <c r="G88"/>
  <c r="K126"/>
  <c r="K360"/>
  <c r="K99"/>
  <c r="K308"/>
  <c r="H411"/>
  <c r="K412"/>
  <c r="J170"/>
  <c r="K173"/>
  <c r="K7" i="136" s="1"/>
  <c r="K9" s="1"/>
  <c r="K317" i="8"/>
  <c r="P78" i="137" s="1"/>
  <c r="F302" i="8"/>
  <c r="E302"/>
  <c r="D302"/>
  <c r="E284"/>
  <c r="F284"/>
  <c r="H284"/>
  <c r="I284"/>
  <c r="F104"/>
  <c r="F98" s="1"/>
  <c r="E104"/>
  <c r="H104"/>
  <c r="D104"/>
  <c r="J104"/>
  <c r="J98" s="1"/>
  <c r="I104"/>
  <c r="I98" s="1"/>
  <c r="D93"/>
  <c r="H93"/>
  <c r="E93"/>
  <c r="E92" s="1"/>
  <c r="J93"/>
  <c r="J92" s="1"/>
  <c r="I93"/>
  <c r="H52"/>
  <c r="I52"/>
  <c r="E52"/>
  <c r="E50" s="1"/>
  <c r="D52"/>
  <c r="H38"/>
  <c r="D38"/>
  <c r="E38"/>
  <c r="I38"/>
  <c r="J38"/>
  <c r="F38"/>
  <c r="J281"/>
  <c r="F93"/>
  <c r="K23"/>
  <c r="J284"/>
  <c r="E209"/>
  <c r="I238"/>
  <c r="K241"/>
  <c r="K113" i="136" s="1"/>
  <c r="K115" s="1"/>
  <c r="F52" i="8"/>
  <c r="J52"/>
  <c r="J141"/>
  <c r="K409"/>
  <c r="K187"/>
  <c r="D117" i="136" s="1"/>
  <c r="D119" s="1"/>
  <c r="D361" i="8"/>
  <c r="J361"/>
  <c r="D352"/>
  <c r="I352"/>
  <c r="I350" s="1"/>
  <c r="E352"/>
  <c r="I291"/>
  <c r="J291"/>
  <c r="E291"/>
  <c r="E289" s="1"/>
  <c r="E274"/>
  <c r="J274"/>
  <c r="H274"/>
  <c r="D274"/>
  <c r="K143"/>
  <c r="K54" i="136" s="1"/>
  <c r="K56" s="1"/>
  <c r="E391" i="8"/>
  <c r="J391"/>
  <c r="F391"/>
  <c r="D391"/>
  <c r="I391"/>
  <c r="D386"/>
  <c r="F386"/>
  <c r="D382"/>
  <c r="J382"/>
  <c r="D369"/>
  <c r="H369"/>
  <c r="E369"/>
  <c r="E364" s="1"/>
  <c r="I417"/>
  <c r="I416" s="1"/>
  <c r="F417"/>
  <c r="N46" i="89"/>
  <c r="N31"/>
  <c r="AB31" s="1"/>
  <c r="AF31" s="1"/>
  <c r="N70"/>
  <c r="AB70" s="1"/>
  <c r="AF70" s="1"/>
  <c r="U68"/>
  <c r="S44"/>
  <c r="K46" i="8" l="1"/>
  <c r="D12" i="88" s="1"/>
  <c r="D13" s="1"/>
  <c r="K9" i="8"/>
  <c r="P7" i="89" s="1"/>
  <c r="S7" s="1"/>
  <c r="G118" i="8"/>
  <c r="G116" s="1"/>
  <c r="K367"/>
  <c r="G405"/>
  <c r="K381"/>
  <c r="F399"/>
  <c r="K125"/>
  <c r="D56" i="88" s="1"/>
  <c r="D57" s="1"/>
  <c r="H25" i="8"/>
  <c r="K418"/>
  <c r="G6"/>
  <c r="K234"/>
  <c r="K233" s="1"/>
  <c r="F339"/>
  <c r="P52" i="137"/>
  <c r="R52" s="1"/>
  <c r="K26" i="8"/>
  <c r="P14" i="89" s="1"/>
  <c r="S14" s="1"/>
  <c r="X14" s="1"/>
  <c r="AC14" s="1"/>
  <c r="AG14" s="1"/>
  <c r="K154" i="8"/>
  <c r="D176" i="88" s="1"/>
  <c r="D177" s="1"/>
  <c r="H350" i="8"/>
  <c r="K248"/>
  <c r="N40" i="137" s="1"/>
  <c r="P40" s="1"/>
  <c r="R40" s="1"/>
  <c r="K199" i="8"/>
  <c r="D189" i="88" s="1"/>
  <c r="D191" s="1"/>
  <c r="G307" i="8"/>
  <c r="AS38" i="89"/>
  <c r="AR13"/>
  <c r="AR4" s="1"/>
  <c r="AR3" s="1"/>
  <c r="AL57"/>
  <c r="AN57" s="1"/>
  <c r="AS57" s="1"/>
  <c r="AS56" s="1"/>
  <c r="D263" i="8"/>
  <c r="AK132" i="89"/>
  <c r="AO19"/>
  <c r="AP19" s="1"/>
  <c r="AS19" s="1"/>
  <c r="AO6"/>
  <c r="AP6" s="1"/>
  <c r="AS6" s="1"/>
  <c r="AO7"/>
  <c r="AP7" s="1"/>
  <c r="AL78"/>
  <c r="AN78" s="1"/>
  <c r="AS78" s="1"/>
  <c r="AL64"/>
  <c r="AN64" s="1"/>
  <c r="AS64" s="1"/>
  <c r="AO16"/>
  <c r="AP16" s="1"/>
  <c r="AS16" s="1"/>
  <c r="H98" i="8"/>
  <c r="AQ41" i="89"/>
  <c r="AR41" s="1"/>
  <c r="AR36" s="1"/>
  <c r="K256" i="8"/>
  <c r="K100" i="136"/>
  <c r="AO17" i="89"/>
  <c r="AP17" s="1"/>
  <c r="AS10"/>
  <c r="AL60"/>
  <c r="AN60" s="1"/>
  <c r="AS60" s="1"/>
  <c r="AO15"/>
  <c r="AP15" s="1"/>
  <c r="AN63"/>
  <c r="AS63" s="1"/>
  <c r="AL126"/>
  <c r="AN126" s="1"/>
  <c r="AS126" s="1"/>
  <c r="AS125" s="1"/>
  <c r="AO8"/>
  <c r="AP8" s="1"/>
  <c r="AS8" s="1"/>
  <c r="AL139"/>
  <c r="AN139" s="1"/>
  <c r="AS139" s="1"/>
  <c r="AS138" s="1"/>
  <c r="AL69"/>
  <c r="AN69" s="1"/>
  <c r="G257" i="8"/>
  <c r="J100" i="136" s="1"/>
  <c r="L100" s="1"/>
  <c r="J101" s="1"/>
  <c r="G58" i="8"/>
  <c r="J10" i="89" s="1"/>
  <c r="K10" s="1"/>
  <c r="AA10" s="1"/>
  <c r="AE10" s="1"/>
  <c r="AK74"/>
  <c r="AN74" s="1"/>
  <c r="P56" i="137"/>
  <c r="R56" s="1"/>
  <c r="AK17" i="89"/>
  <c r="AN17" s="1"/>
  <c r="AK86"/>
  <c r="AN86" s="1"/>
  <c r="AS86" s="1"/>
  <c r="AK84"/>
  <c r="AN84" s="1"/>
  <c r="AS84" s="1"/>
  <c r="AK21"/>
  <c r="AN21" s="1"/>
  <c r="AS21" s="1"/>
  <c r="AK85"/>
  <c r="AN85" s="1"/>
  <c r="AS85" s="1"/>
  <c r="AK39"/>
  <c r="AN39" s="1"/>
  <c r="AS39" s="1"/>
  <c r="AK22"/>
  <c r="AN22" s="1"/>
  <c r="AS22" s="1"/>
  <c r="AK40"/>
  <c r="AN40" s="1"/>
  <c r="AS40" s="1"/>
  <c r="K134" i="8"/>
  <c r="P75" i="89" s="1"/>
  <c r="AK75"/>
  <c r="AK18"/>
  <c r="AN18" s="1"/>
  <c r="AS18" s="1"/>
  <c r="AK9"/>
  <c r="AN9" s="1"/>
  <c r="AS9" s="1"/>
  <c r="AK133"/>
  <c r="AN133" s="1"/>
  <c r="AS133" s="1"/>
  <c r="AK37"/>
  <c r="AN37" s="1"/>
  <c r="AS37" s="1"/>
  <c r="AK7"/>
  <c r="AN7" s="1"/>
  <c r="G221" i="8"/>
  <c r="K145" i="88" s="1"/>
  <c r="K146" s="1"/>
  <c r="G392" i="8"/>
  <c r="G75" i="137" s="1"/>
  <c r="Q75" s="1"/>
  <c r="N4"/>
  <c r="G82" i="8"/>
  <c r="D81"/>
  <c r="G154"/>
  <c r="C176" i="88" s="1"/>
  <c r="C177" s="1"/>
  <c r="D170" i="8"/>
  <c r="D86"/>
  <c r="G234"/>
  <c r="G233" s="1"/>
  <c r="G9"/>
  <c r="F7" i="89" s="1"/>
  <c r="I7" s="1"/>
  <c r="Z7" s="1"/>
  <c r="AD7" s="1"/>
  <c r="D2"/>
  <c r="G56" i="137"/>
  <c r="Q56" s="1"/>
  <c r="G9"/>
  <c r="Q9" s="1"/>
  <c r="R78"/>
  <c r="P59"/>
  <c r="L51" i="88"/>
  <c r="L53" s="1"/>
  <c r="K35" i="136"/>
  <c r="K37" s="1"/>
  <c r="N30" i="137"/>
  <c r="P30" s="1"/>
  <c r="R30" s="1"/>
  <c r="D193" i="88"/>
  <c r="D195" s="1"/>
  <c r="D125" i="136"/>
  <c r="D127" s="1"/>
  <c r="L22" i="88"/>
  <c r="L24" s="1"/>
  <c r="K11" i="136"/>
  <c r="K13" s="1"/>
  <c r="F83"/>
  <c r="D86" s="1"/>
  <c r="D88" s="1"/>
  <c r="R71" i="137"/>
  <c r="L171" i="88"/>
  <c r="L173" s="1"/>
  <c r="K125" i="136"/>
  <c r="K127" s="1"/>
  <c r="L179" i="88"/>
  <c r="L184" s="1"/>
  <c r="K133" i="136"/>
  <c r="K135" s="1"/>
  <c r="I44" i="89"/>
  <c r="Z44" s="1"/>
  <c r="AD44" s="1"/>
  <c r="W2"/>
  <c r="Q78" i="137"/>
  <c r="C14" i="136"/>
  <c r="C15" s="1"/>
  <c r="C193" i="88"/>
  <c r="C195" s="1"/>
  <c r="C125" i="136"/>
  <c r="C127" s="1"/>
  <c r="C17" i="88"/>
  <c r="C18" s="1"/>
  <c r="C30" i="136"/>
  <c r="C31" s="1"/>
  <c r="C145" i="88"/>
  <c r="C147" s="1"/>
  <c r="C109" i="136"/>
  <c r="C111" s="1"/>
  <c r="G83" i="137"/>
  <c r="Q83" s="1"/>
  <c r="C18" i="136"/>
  <c r="C19" s="1"/>
  <c r="E91"/>
  <c r="C92" s="1"/>
  <c r="E83"/>
  <c r="C86" s="1"/>
  <c r="C88" s="1"/>
  <c r="C25" i="88"/>
  <c r="C27" s="1"/>
  <c r="E30" i="137"/>
  <c r="G30" s="1"/>
  <c r="Q30" s="1"/>
  <c r="K171" i="88"/>
  <c r="K173" s="1"/>
  <c r="J125" i="136"/>
  <c r="J127" s="1"/>
  <c r="G52" i="137"/>
  <c r="K153" i="88"/>
  <c r="K155" s="1"/>
  <c r="J109" i="136"/>
  <c r="J111" s="1"/>
  <c r="E39" i="137" s="1"/>
  <c r="G39" s="1"/>
  <c r="K118" i="88"/>
  <c r="N118" s="1"/>
  <c r="K119" s="1"/>
  <c r="J88" i="136"/>
  <c r="Q71" i="137"/>
  <c r="C56" i="88"/>
  <c r="C57" s="1"/>
  <c r="C45"/>
  <c r="C46" s="1"/>
  <c r="C52" i="136"/>
  <c r="C53" s="1"/>
  <c r="E11" i="137" s="1"/>
  <c r="E10" s="1"/>
  <c r="G59"/>
  <c r="K175" i="88"/>
  <c r="K177" s="1"/>
  <c r="J129" i="136"/>
  <c r="J131" s="1"/>
  <c r="K149" i="88"/>
  <c r="K150" s="1"/>
  <c r="L92" i="136"/>
  <c r="J93" s="1"/>
  <c r="L80"/>
  <c r="J82" s="1"/>
  <c r="AB46" i="89"/>
  <c r="AF46" s="1"/>
  <c r="AB58"/>
  <c r="AF58" s="1"/>
  <c r="AB51"/>
  <c r="AF51" s="1"/>
  <c r="AB59"/>
  <c r="AF59" s="1"/>
  <c r="AB52"/>
  <c r="AF52" s="1"/>
  <c r="AB49"/>
  <c r="AF49" s="1"/>
  <c r="K230" i="8"/>
  <c r="P100" i="89" s="1"/>
  <c r="S100" s="1"/>
  <c r="K280" i="8"/>
  <c r="AS99" i="89"/>
  <c r="K216" i="8"/>
  <c r="G190"/>
  <c r="K153"/>
  <c r="D171" i="88" s="1"/>
  <c r="D172" s="1"/>
  <c r="AS92" i="89"/>
  <c r="K226" i="8"/>
  <c r="F88" i="89"/>
  <c r="I88" s="1"/>
  <c r="N88" s="1"/>
  <c r="AB88" s="1"/>
  <c r="AF88" s="1"/>
  <c r="L171"/>
  <c r="N171" s="1"/>
  <c r="F93"/>
  <c r="I93" s="1"/>
  <c r="N93" s="1"/>
  <c r="AB93" s="1"/>
  <c r="AF93" s="1"/>
  <c r="L165"/>
  <c r="N165" s="1"/>
  <c r="AF165" s="1"/>
  <c r="L161"/>
  <c r="N161" s="1"/>
  <c r="AF161" s="1"/>
  <c r="G136"/>
  <c r="I136" s="1"/>
  <c r="N136" s="1"/>
  <c r="AB136" s="1"/>
  <c r="AF136" s="1"/>
  <c r="F130"/>
  <c r="P88"/>
  <c r="S88" s="1"/>
  <c r="X88" s="1"/>
  <c r="AC88" s="1"/>
  <c r="AG88" s="1"/>
  <c r="Q136"/>
  <c r="S136" s="1"/>
  <c r="X136" s="1"/>
  <c r="AC136" s="1"/>
  <c r="AG136" s="1"/>
  <c r="P93"/>
  <c r="S93" s="1"/>
  <c r="X93" s="1"/>
  <c r="AC93" s="1"/>
  <c r="AG93" s="1"/>
  <c r="V171"/>
  <c r="X171" s="1"/>
  <c r="AQ198"/>
  <c r="AS198" s="1"/>
  <c r="AS197" s="1"/>
  <c r="AS193" s="1"/>
  <c r="K157" i="8"/>
  <c r="AN137" i="89"/>
  <c r="AS137" s="1"/>
  <c r="AQ188"/>
  <c r="AS188" s="1"/>
  <c r="AS187" s="1"/>
  <c r="AS177" s="1"/>
  <c r="AN147"/>
  <c r="AS147" s="1"/>
  <c r="AN145"/>
  <c r="AS145" s="1"/>
  <c r="D243" i="8"/>
  <c r="K151"/>
  <c r="D162" i="88" s="1"/>
  <c r="D163" s="1"/>
  <c r="K194" i="8"/>
  <c r="H225"/>
  <c r="H120"/>
  <c r="V11" i="89"/>
  <c r="W11" s="1"/>
  <c r="Q30"/>
  <c r="AN11"/>
  <c r="AS11" s="1"/>
  <c r="AN15"/>
  <c r="K174" i="8"/>
  <c r="L18" i="88" s="1"/>
  <c r="L20" s="1"/>
  <c r="K244" i="8"/>
  <c r="G303"/>
  <c r="G66" i="137" s="1"/>
  <c r="Q66" s="1"/>
  <c r="G275" i="8"/>
  <c r="G301"/>
  <c r="G378"/>
  <c r="G61"/>
  <c r="D6" i="137" s="1"/>
  <c r="E60" i="8"/>
  <c r="D289"/>
  <c r="D108"/>
  <c r="K197"/>
  <c r="K160"/>
  <c r="H177"/>
  <c r="H81"/>
  <c r="K146"/>
  <c r="H243"/>
  <c r="K83"/>
  <c r="G248"/>
  <c r="E40" i="137" s="1"/>
  <c r="G40" s="1"/>
  <c r="Q40" s="1"/>
  <c r="G342" i="8"/>
  <c r="K319"/>
  <c r="P82" i="137" s="1"/>
  <c r="R82" s="1"/>
  <c r="H306" i="8"/>
  <c r="K292"/>
  <c r="AN98" i="89"/>
  <c r="AS98" s="1"/>
  <c r="J357" i="8"/>
  <c r="G299"/>
  <c r="M165" i="88"/>
  <c r="M168" s="1"/>
  <c r="AL130" i="89" s="1"/>
  <c r="I357" i="8"/>
  <c r="F156"/>
  <c r="G265"/>
  <c r="AN148" i="89"/>
  <c r="S148"/>
  <c r="AN2"/>
  <c r="G83" i="8"/>
  <c r="M2" i="89"/>
  <c r="I2"/>
  <c r="AN1"/>
  <c r="N148"/>
  <c r="U2"/>
  <c r="S1"/>
  <c r="K2"/>
  <c r="K54" i="8"/>
  <c r="T7" i="89" s="1"/>
  <c r="U7" s="1"/>
  <c r="K39" i="8"/>
  <c r="K275"/>
  <c r="AN34" i="89"/>
  <c r="AS34" s="1"/>
  <c r="J271" i="8"/>
  <c r="K265"/>
  <c r="K55"/>
  <c r="T8" i="89" s="1"/>
  <c r="U8" s="1"/>
  <c r="X8" s="1"/>
  <c r="AC8" s="1"/>
  <c r="AG8" s="1"/>
  <c r="K150" i="8"/>
  <c r="D157" i="88" s="1"/>
  <c r="D158" s="1"/>
  <c r="K287" i="8"/>
  <c r="V167" i="89" s="1"/>
  <c r="X167" s="1"/>
  <c r="AG167" s="1"/>
  <c r="K378" i="8"/>
  <c r="K220"/>
  <c r="G121"/>
  <c r="G187"/>
  <c r="C117" i="136" s="1"/>
  <c r="C119" s="1"/>
  <c r="I141" i="8"/>
  <c r="K78"/>
  <c r="N9" i="137" s="1"/>
  <c r="H289" i="8"/>
  <c r="H133"/>
  <c r="H148"/>
  <c r="K158"/>
  <c r="K164"/>
  <c r="K80" i="136" s="1"/>
  <c r="K384" i="8"/>
  <c r="H15"/>
  <c r="K178"/>
  <c r="D94" i="88" s="1"/>
  <c r="D95" s="1"/>
  <c r="J5" i="8"/>
  <c r="K397"/>
  <c r="P76" i="137" s="1"/>
  <c r="R76" s="1"/>
  <c r="J15" i="8"/>
  <c r="H380"/>
  <c r="J263"/>
  <c r="H5"/>
  <c r="K163"/>
  <c r="K121"/>
  <c r="I371"/>
  <c r="K21"/>
  <c r="P18" i="89" s="1"/>
  <c r="S18" s="1"/>
  <c r="K117" i="8"/>
  <c r="K144"/>
  <c r="K58" i="136" s="1"/>
  <c r="K60" s="1"/>
  <c r="J371" i="8"/>
  <c r="K8"/>
  <c r="P6" i="89" s="1"/>
  <c r="S6" s="1"/>
  <c r="I162" i="8"/>
  <c r="K74"/>
  <c r="D39" i="136" s="1"/>
  <c r="D40" s="1"/>
  <c r="N6" i="137" s="1"/>
  <c r="K11" i="8"/>
  <c r="P9" i="89" s="1"/>
  <c r="S9" s="1"/>
  <c r="X9" s="1"/>
  <c r="AC9" s="1"/>
  <c r="AG9" s="1"/>
  <c r="E141" i="8"/>
  <c r="G110"/>
  <c r="G21"/>
  <c r="F18" i="89" s="1"/>
  <c r="I18" s="1"/>
  <c r="Z18" s="1"/>
  <c r="AD18" s="1"/>
  <c r="G145" i="8"/>
  <c r="J62" i="136" s="1"/>
  <c r="J65" s="1"/>
  <c r="G345" i="8"/>
  <c r="G88" i="137" s="1"/>
  <c r="Q88" s="1"/>
  <c r="G8" i="8"/>
  <c r="F6" i="89" s="1"/>
  <c r="I6" s="1"/>
  <c r="Z6" s="1"/>
  <c r="AD6" s="1"/>
  <c r="E156" i="8"/>
  <c r="G74"/>
  <c r="G397"/>
  <c r="G76" i="137" s="1"/>
  <c r="Q76" s="1"/>
  <c r="G158" i="8"/>
  <c r="E411"/>
  <c r="G393"/>
  <c r="G322"/>
  <c r="G79" i="137" s="1"/>
  <c r="Q79" s="1"/>
  <c r="G412" i="8"/>
  <c r="G411" s="1"/>
  <c r="D116"/>
  <c r="D70"/>
  <c r="F263"/>
  <c r="G384"/>
  <c r="D98"/>
  <c r="G220"/>
  <c r="D5"/>
  <c r="E15"/>
  <c r="G159"/>
  <c r="J3" i="136" s="1"/>
  <c r="J5" s="1"/>
  <c r="I70" i="8"/>
  <c r="K191"/>
  <c r="L38" i="88" s="1"/>
  <c r="L40" s="1"/>
  <c r="Q66" i="89" s="1"/>
  <c r="S66" s="1"/>
  <c r="X66" s="1"/>
  <c r="AC66" s="1"/>
  <c r="AG66" s="1"/>
  <c r="D148" i="8"/>
  <c r="G153"/>
  <c r="C171" i="88" s="1"/>
  <c r="C172" s="1"/>
  <c r="K342" i="8"/>
  <c r="K345"/>
  <c r="P88" i="137" s="1"/>
  <c r="R88" s="1"/>
  <c r="G48" i="8"/>
  <c r="C21" i="88" s="1"/>
  <c r="C22" s="1"/>
  <c r="G129" i="8"/>
  <c r="C64" i="88" s="1"/>
  <c r="C65" s="1"/>
  <c r="G99" i="8"/>
  <c r="L37" i="89" s="1"/>
  <c r="M37" s="1"/>
  <c r="AA37" s="1"/>
  <c r="AE37" s="1"/>
  <c r="N53"/>
  <c r="D156" i="8"/>
  <c r="G216"/>
  <c r="K16"/>
  <c r="P15" i="89" s="1"/>
  <c r="S15" s="1"/>
  <c r="E148" i="8"/>
  <c r="K167"/>
  <c r="I41"/>
  <c r="J81"/>
  <c r="K283"/>
  <c r="X120" i="89"/>
  <c r="X2"/>
  <c r="AS2"/>
  <c r="K324" i="8"/>
  <c r="P83" i="137" s="1"/>
  <c r="R83" s="1"/>
  <c r="K218" i="8"/>
  <c r="K400"/>
  <c r="K383"/>
  <c r="H403"/>
  <c r="K376"/>
  <c r="I271"/>
  <c r="I5"/>
  <c r="K122"/>
  <c r="V38" i="89"/>
  <c r="W38" s="1"/>
  <c r="K65" i="8"/>
  <c r="K142"/>
  <c r="K50" i="136" s="1"/>
  <c r="K52" s="1"/>
  <c r="J25" i="8"/>
  <c r="K76"/>
  <c r="D52" i="136" s="1"/>
  <c r="D53" s="1"/>
  <c r="N11" i="137" s="1"/>
  <c r="N10" s="1"/>
  <c r="I411" i="8"/>
  <c r="J225"/>
  <c r="K189"/>
  <c r="K215"/>
  <c r="K250"/>
  <c r="K129" i="136" s="1"/>
  <c r="K131" s="1"/>
  <c r="K282" i="8"/>
  <c r="K293"/>
  <c r="H60"/>
  <c r="I185"/>
  <c r="K84"/>
  <c r="H116"/>
  <c r="AN142" i="89"/>
  <c r="AS142" s="1"/>
  <c r="E124" i="88"/>
  <c r="E126" s="1"/>
  <c r="AL134" i="89" s="1"/>
  <c r="M112" i="88"/>
  <c r="J315" i="8"/>
  <c r="I50"/>
  <c r="K13"/>
  <c r="P10" i="89" s="1"/>
  <c r="S10" s="1"/>
  <c r="X10" s="1"/>
  <c r="AC10" s="1"/>
  <c r="AG10" s="1"/>
  <c r="K145" i="8"/>
  <c r="K62" i="136" s="1"/>
  <c r="K65" s="1"/>
  <c r="K208" i="8"/>
  <c r="K231"/>
  <c r="K168"/>
  <c r="J403"/>
  <c r="H339"/>
  <c r="E116" i="88"/>
  <c r="E118" s="1"/>
  <c r="AL129" i="89" s="1"/>
  <c r="F403" i="8"/>
  <c r="G267"/>
  <c r="C86" i="88"/>
  <c r="C90" s="1"/>
  <c r="G191" i="8"/>
  <c r="K38" i="88" s="1"/>
  <c r="K40" s="1"/>
  <c r="G341" i="8"/>
  <c r="F364"/>
  <c r="G219"/>
  <c r="L156" i="89"/>
  <c r="N156" s="1"/>
  <c r="AF156" s="1"/>
  <c r="E371" i="8"/>
  <c r="G179"/>
  <c r="E5"/>
  <c r="E113"/>
  <c r="G273"/>
  <c r="D278"/>
  <c r="D315"/>
  <c r="G377"/>
  <c r="G186"/>
  <c r="F388"/>
  <c r="E271"/>
  <c r="E350"/>
  <c r="G134"/>
  <c r="F75" i="89" s="1"/>
  <c r="F295" i="8"/>
  <c r="F207"/>
  <c r="G157"/>
  <c r="G142"/>
  <c r="J50" i="136" s="1"/>
  <c r="J52" s="1"/>
  <c r="G210" i="8"/>
  <c r="C94" i="136" s="1"/>
  <c r="G285" i="8"/>
  <c r="G297"/>
  <c r="G65" i="137" s="1"/>
  <c r="Q65" s="1"/>
  <c r="G163" i="8"/>
  <c r="E306"/>
  <c r="G208"/>
  <c r="G227"/>
  <c r="G313"/>
  <c r="D141"/>
  <c r="F15"/>
  <c r="E98"/>
  <c r="G53"/>
  <c r="J6" i="89" s="1"/>
  <c r="K6" s="1"/>
  <c r="F41" i="8"/>
  <c r="F177"/>
  <c r="J331"/>
  <c r="H124"/>
  <c r="J41"/>
  <c r="K210"/>
  <c r="D94" i="136" s="1"/>
  <c r="J214" i="8"/>
  <c r="I225"/>
  <c r="J50"/>
  <c r="I263"/>
  <c r="V195" i="89"/>
  <c r="X195" s="1"/>
  <c r="AG195" s="1"/>
  <c r="H156" i="8"/>
  <c r="K62"/>
  <c r="K159"/>
  <c r="K3" i="136" s="1"/>
  <c r="K5" s="1"/>
  <c r="I388" i="8"/>
  <c r="J289"/>
  <c r="I60"/>
  <c r="H113"/>
  <c r="K27"/>
  <c r="K172"/>
  <c r="K247"/>
  <c r="K121" i="136" s="1"/>
  <c r="K123" s="1"/>
  <c r="K285" i="8"/>
  <c r="K94"/>
  <c r="K183"/>
  <c r="K341"/>
  <c r="K393"/>
  <c r="K307"/>
  <c r="P64" i="137" s="1"/>
  <c r="R64" s="1"/>
  <c r="E107" i="88"/>
  <c r="E109" s="1"/>
  <c r="AL75" i="89" s="1"/>
  <c r="E110" i="88"/>
  <c r="AL141" i="89" s="1"/>
  <c r="K266" i="8"/>
  <c r="K392"/>
  <c r="P75" i="137" s="1"/>
  <c r="R75" s="1"/>
  <c r="I148" i="8"/>
  <c r="M124" i="88"/>
  <c r="K45" i="8"/>
  <c r="K310"/>
  <c r="K89"/>
  <c r="P39" i="89" s="1"/>
  <c r="S39" s="1"/>
  <c r="X39" s="1"/>
  <c r="AC39" s="1"/>
  <c r="AG39" s="1"/>
  <c r="K90" i="8"/>
  <c r="P40" i="89" s="1"/>
  <c r="S40" s="1"/>
  <c r="X40" s="1"/>
  <c r="AC40" s="1"/>
  <c r="AG40" s="1"/>
  <c r="I92" i="8"/>
  <c r="K61"/>
  <c r="H70"/>
  <c r="H141"/>
  <c r="H86"/>
  <c r="K128"/>
  <c r="D109" i="136" s="1"/>
  <c r="D111" s="1"/>
  <c r="J207" i="8"/>
  <c r="J246"/>
  <c r="I124"/>
  <c r="I107" s="1"/>
  <c r="G4" i="20" s="1"/>
  <c r="K193" i="8"/>
  <c r="K27" i="136" s="1"/>
  <c r="K29" s="1"/>
  <c r="K129" i="8"/>
  <c r="D64" i="88" s="1"/>
  <c r="D65" s="1"/>
  <c r="K166" i="8"/>
  <c r="K20"/>
  <c r="K405"/>
  <c r="M135" i="88"/>
  <c r="K43" i="8"/>
  <c r="D4" i="88" s="1"/>
  <c r="D5" s="1"/>
  <c r="E4"/>
  <c r="E5" s="1"/>
  <c r="K219" i="8"/>
  <c r="AN97" i="89"/>
  <c r="AS97" s="1"/>
  <c r="I177" i="8"/>
  <c r="K221"/>
  <c r="L145" i="88" s="1"/>
  <c r="L146" s="1"/>
  <c r="M145"/>
  <c r="M146" s="1"/>
  <c r="AL90" i="89" s="1"/>
  <c r="P139" i="88"/>
  <c r="M140" s="1"/>
  <c r="K149" i="8"/>
  <c r="D113" i="136" s="1"/>
  <c r="D115" s="1"/>
  <c r="H170" i="8"/>
  <c r="J306"/>
  <c r="K186"/>
  <c r="K37"/>
  <c r="P12" i="89" s="1"/>
  <c r="S12" s="1"/>
  <c r="X12" s="1"/>
  <c r="AC12" s="1"/>
  <c r="AG12" s="1"/>
  <c r="K329" i="8"/>
  <c r="K327" s="1"/>
  <c r="J60"/>
  <c r="K385"/>
  <c r="M108" i="88"/>
  <c r="V161" i="89"/>
  <c r="X161" s="1"/>
  <c r="AG161" s="1"/>
  <c r="H108" i="8"/>
  <c r="K127"/>
  <c r="D60" i="88" s="1"/>
  <c r="D61" s="1"/>
  <c r="E60"/>
  <c r="H185" i="8"/>
  <c r="M34" i="88"/>
  <c r="M36" s="1"/>
  <c r="K229" i="8"/>
  <c r="K180"/>
  <c r="I380"/>
  <c r="I315"/>
  <c r="M120" i="88"/>
  <c r="H196" i="8"/>
  <c r="M55" i="88"/>
  <c r="M57" s="1"/>
  <c r="P114"/>
  <c r="M115" s="1"/>
  <c r="I339" i="8"/>
  <c r="K323"/>
  <c r="V201" i="89" s="1"/>
  <c r="X201" s="1"/>
  <c r="AG201" s="1"/>
  <c r="AN12"/>
  <c r="AS12" s="1"/>
  <c r="M128" i="88"/>
  <c r="E278" i="8"/>
  <c r="G408"/>
  <c r="G172"/>
  <c r="F306"/>
  <c r="G146"/>
  <c r="G90"/>
  <c r="F40" i="89" s="1"/>
  <c r="I40" s="1"/>
  <c r="Z40" s="1"/>
  <c r="AD40" s="1"/>
  <c r="E403" i="8"/>
  <c r="F380"/>
  <c r="F50"/>
  <c r="F170"/>
  <c r="G26"/>
  <c r="F14" i="89" s="1"/>
  <c r="I14" s="1"/>
  <c r="Z14" s="1"/>
  <c r="AD14" s="1"/>
  <c r="F141" i="8"/>
  <c r="F124"/>
  <c r="D41"/>
  <c r="G183"/>
  <c r="K51" i="88"/>
  <c r="K53" s="1"/>
  <c r="G230" i="8"/>
  <c r="F162"/>
  <c r="F271"/>
  <c r="G62"/>
  <c r="G68"/>
  <c r="J19" i="89" s="1"/>
  <c r="K19" s="1"/>
  <c r="AA19" s="1"/>
  <c r="AE19" s="1"/>
  <c r="G310" i="8"/>
  <c r="G45"/>
  <c r="G73"/>
  <c r="E4" i="137" s="1"/>
  <c r="G168" i="8"/>
  <c r="J96" i="136" s="1"/>
  <c r="G353" i="8"/>
  <c r="E225"/>
  <c r="G247"/>
  <c r="J121" i="136" s="1"/>
  <c r="J123" s="1"/>
  <c r="E295" i="8"/>
  <c r="F5"/>
  <c r="D177"/>
  <c r="E41"/>
  <c r="F70"/>
  <c r="G253"/>
  <c r="G127"/>
  <c r="C60" i="88" s="1"/>
  <c r="C61" s="1"/>
  <c r="G131" i="8"/>
  <c r="D225"/>
  <c r="G229"/>
  <c r="G87"/>
  <c r="F38" i="89" s="1"/>
  <c r="I38" s="1"/>
  <c r="Z38" s="1"/>
  <c r="AD38" s="1"/>
  <c r="G173" i="8"/>
  <c r="J7" i="136" s="1"/>
  <c r="J9" s="1"/>
  <c r="F92" i="8"/>
  <c r="F80" s="1"/>
  <c r="H3" i="1" s="1"/>
  <c r="G55" i="8"/>
  <c r="J8" i="89" s="1"/>
  <c r="K8" s="1"/>
  <c r="AA8" s="1"/>
  <c r="AE8" s="1"/>
  <c r="F60" i="8"/>
  <c r="E185"/>
  <c r="F371"/>
  <c r="E81"/>
  <c r="D124"/>
  <c r="K110" i="88"/>
  <c r="N110" s="1"/>
  <c r="K111" s="1"/>
  <c r="G320" i="8"/>
  <c r="G20"/>
  <c r="L200" i="89"/>
  <c r="N200" s="1"/>
  <c r="G37" i="8"/>
  <c r="F12" i="89" s="1"/>
  <c r="I12" s="1"/>
  <c r="Z12" s="1"/>
  <c r="AD12" s="1"/>
  <c r="G222" i="8"/>
  <c r="G329"/>
  <c r="G327" s="1"/>
  <c r="E124"/>
  <c r="G280"/>
  <c r="D339"/>
  <c r="G94"/>
  <c r="G396"/>
  <c r="F225"/>
  <c r="N77" i="89"/>
  <c r="AB77" s="1"/>
  <c r="AF77" s="1"/>
  <c r="G24"/>
  <c r="I24" s="1"/>
  <c r="Z24" s="1"/>
  <c r="AD24" s="1"/>
  <c r="N47"/>
  <c r="N105"/>
  <c r="AB105" s="1"/>
  <c r="AF105" s="1"/>
  <c r="X44"/>
  <c r="AC44" s="1"/>
  <c r="AG44" s="1"/>
  <c r="M44"/>
  <c r="N28"/>
  <c r="AB28" s="1"/>
  <c r="AF28" s="1"/>
  <c r="N48"/>
  <c r="N120"/>
  <c r="X105"/>
  <c r="AC105" s="1"/>
  <c r="AG105" s="1"/>
  <c r="N62"/>
  <c r="N50"/>
  <c r="AB50" s="1"/>
  <c r="AF50" s="1"/>
  <c r="N26"/>
  <c r="AB26" s="1"/>
  <c r="AF26" s="1"/>
  <c r="N45"/>
  <c r="D60" i="8"/>
  <c r="K318"/>
  <c r="P81" i="137" s="1"/>
  <c r="R81" s="1"/>
  <c r="H315" i="8"/>
  <c r="J388"/>
  <c r="E207"/>
  <c r="F20" i="89"/>
  <c r="I20" s="1"/>
  <c r="Z20" s="1"/>
  <c r="AD20" s="1"/>
  <c r="G46" i="8"/>
  <c r="C26" i="136" s="1"/>
  <c r="C27" s="1"/>
  <c r="G218" i="8"/>
  <c r="G312"/>
  <c r="D306"/>
  <c r="K273"/>
  <c r="G13"/>
  <c r="F10" i="89" s="1"/>
  <c r="I10" s="1"/>
  <c r="Z10" s="1"/>
  <c r="AD10" s="1"/>
  <c r="I81" i="8"/>
  <c r="K82"/>
  <c r="J86"/>
  <c r="G130"/>
  <c r="C68" i="88" s="1"/>
  <c r="C69" s="1"/>
  <c r="K77" i="8"/>
  <c r="L9" i="137" s="1"/>
  <c r="J70" i="8"/>
  <c r="K114"/>
  <c r="H41"/>
  <c r="K42"/>
  <c r="P24" i="89" s="1"/>
  <c r="G65" i="8"/>
  <c r="K377"/>
  <c r="G17"/>
  <c r="G84"/>
  <c r="G189"/>
  <c r="J19" i="136" s="1"/>
  <c r="J21" s="1"/>
  <c r="F185" i="8"/>
  <c r="G215"/>
  <c r="G336"/>
  <c r="G331" s="1"/>
  <c r="E331"/>
  <c r="J177"/>
  <c r="K78" i="88"/>
  <c r="K82" s="1"/>
  <c r="P72" i="89"/>
  <c r="S72" s="1"/>
  <c r="X72" s="1"/>
  <c r="AC72" s="1"/>
  <c r="AG72" s="1"/>
  <c r="K47" i="88"/>
  <c r="K49" s="1"/>
  <c r="K53" i="8"/>
  <c r="T6" i="89" s="1"/>
  <c r="U6" s="1"/>
  <c r="G72" i="8"/>
  <c r="C34" i="136" s="1"/>
  <c r="C36" s="1"/>
  <c r="E7" i="137" s="1"/>
  <c r="E70" i="8"/>
  <c r="I403"/>
  <c r="K408"/>
  <c r="F420"/>
  <c r="G421"/>
  <c r="G420" s="1"/>
  <c r="E246"/>
  <c r="I246"/>
  <c r="D371"/>
  <c r="G376"/>
  <c r="G266"/>
  <c r="E263"/>
  <c r="E339"/>
  <c r="K396"/>
  <c r="K17"/>
  <c r="I15"/>
  <c r="D25"/>
  <c r="G27"/>
  <c r="F19" i="89" s="1"/>
  <c r="I19" s="1"/>
  <c r="Z19" s="1"/>
  <c r="AD19" s="1"/>
  <c r="G122" i="8"/>
  <c r="F120"/>
  <c r="F148"/>
  <c r="G149"/>
  <c r="C113" i="136" s="1"/>
  <c r="C115" s="1"/>
  <c r="J185" i="8"/>
  <c r="J364"/>
  <c r="K366"/>
  <c r="K68"/>
  <c r="T19" i="89" s="1"/>
  <c r="U19" s="1"/>
  <c r="K334" i="8"/>
  <c r="K331" s="1"/>
  <c r="I331"/>
  <c r="E388"/>
  <c r="I207"/>
  <c r="D214"/>
  <c r="I214"/>
  <c r="F246"/>
  <c r="J162"/>
  <c r="E162"/>
  <c r="J399"/>
  <c r="G231"/>
  <c r="G11"/>
  <c r="F9" i="89" s="1"/>
  <c r="I9" s="1"/>
  <c r="Z9" s="1"/>
  <c r="AD9" s="1"/>
  <c r="H388" i="8"/>
  <c r="P90" i="89"/>
  <c r="V178"/>
  <c r="X178" s="1"/>
  <c r="AG178" s="1"/>
  <c r="D112" i="88"/>
  <c r="G112" s="1"/>
  <c r="D113" s="1"/>
  <c r="D115" s="1"/>
  <c r="Q60" i="89" s="1"/>
  <c r="S60" s="1"/>
  <c r="X60" s="1"/>
  <c r="AC60" s="1"/>
  <c r="AG60" s="1"/>
  <c r="V151"/>
  <c r="P33"/>
  <c r="S33" s="1"/>
  <c r="X33" s="1"/>
  <c r="AC33" s="1"/>
  <c r="AG33" s="1"/>
  <c r="K110" i="8"/>
  <c r="H371"/>
  <c r="L167" i="89"/>
  <c r="N167" s="1"/>
  <c r="AF167" s="1"/>
  <c r="C211" i="88"/>
  <c r="C212" s="1"/>
  <c r="L178" i="89"/>
  <c r="N178" s="1"/>
  <c r="AF178" s="1"/>
  <c r="C216" i="88"/>
  <c r="C217" s="1"/>
  <c r="L38" i="89"/>
  <c r="M38" s="1"/>
  <c r="AA38" s="1"/>
  <c r="AE38" s="1"/>
  <c r="G54" i="8"/>
  <c r="J7" i="89" s="1"/>
  <c r="K7" s="1"/>
  <c r="L196"/>
  <c r="N196" s="1"/>
  <c r="AF196" s="1"/>
  <c r="L159"/>
  <c r="N159" s="1"/>
  <c r="AF159" s="1"/>
  <c r="D185" i="8"/>
  <c r="G136"/>
  <c r="E24" i="137" s="1"/>
  <c r="E21" s="1"/>
  <c r="I61" i="89"/>
  <c r="Z61" s="1"/>
  <c r="AD61" s="1"/>
  <c r="L194"/>
  <c r="N194" s="1"/>
  <c r="AF194" s="1"/>
  <c r="M69"/>
  <c r="AA69" s="1"/>
  <c r="AE69" s="1"/>
  <c r="M39"/>
  <c r="AA39" s="1"/>
  <c r="AE39" s="1"/>
  <c r="K216" i="88"/>
  <c r="K217" s="1"/>
  <c r="K136" i="8"/>
  <c r="N24" i="137" s="1"/>
  <c r="N21" s="1"/>
  <c r="D17" i="88"/>
  <c r="D18" s="1"/>
  <c r="L139"/>
  <c r="O139" s="1"/>
  <c r="H263" i="8"/>
  <c r="L135" i="88"/>
  <c r="L131"/>
  <c r="D216"/>
  <c r="V153" i="89"/>
  <c r="V159"/>
  <c r="X159" s="1"/>
  <c r="P38"/>
  <c r="S38" s="1"/>
  <c r="L34" i="88"/>
  <c r="L36" s="1"/>
  <c r="L153"/>
  <c r="L155" s="1"/>
  <c r="K411" i="8"/>
  <c r="L197" i="88"/>
  <c r="L202" s="1"/>
  <c r="L189"/>
  <c r="L193" s="1"/>
  <c r="P20" i="89"/>
  <c r="S20" s="1"/>
  <c r="K391" i="8"/>
  <c r="P74" i="137" s="1"/>
  <c r="R74" s="1"/>
  <c r="V206" i="89"/>
  <c r="X206" s="1"/>
  <c r="AG206" s="1"/>
  <c r="D25" i="88"/>
  <c r="D27" s="1"/>
  <c r="V156" i="89"/>
  <c r="X156" s="1"/>
  <c r="AG156" s="1"/>
  <c r="L216" i="88"/>
  <c r="L217" s="1"/>
  <c r="J107" i="8"/>
  <c r="H4" i="20" s="1"/>
  <c r="V196" i="89"/>
  <c r="X196" s="1"/>
  <c r="AG196" s="1"/>
  <c r="K361" i="8"/>
  <c r="K357" s="1"/>
  <c r="P54" i="137" s="1"/>
  <c r="R54" s="1"/>
  <c r="J35" i="8"/>
  <c r="D32" i="88"/>
  <c r="D35" s="1"/>
  <c r="K179"/>
  <c r="K184" s="1"/>
  <c r="K122"/>
  <c r="N122" s="1"/>
  <c r="L202" i="89"/>
  <c r="N202" s="1"/>
  <c r="AF202" s="1"/>
  <c r="K135" i="88"/>
  <c r="K136" s="1"/>
  <c r="L151" i="89"/>
  <c r="L206"/>
  <c r="N206" s="1"/>
  <c r="AF206" s="1"/>
  <c r="K43" i="88"/>
  <c r="K45" s="1"/>
  <c r="C189"/>
  <c r="C191" s="1"/>
  <c r="D113" i="8"/>
  <c r="C40" i="88"/>
  <c r="C42" s="1"/>
  <c r="G16" i="8"/>
  <c r="D15"/>
  <c r="G114"/>
  <c r="F71" i="89"/>
  <c r="G284" i="8"/>
  <c r="K157" i="88"/>
  <c r="K159" s="1"/>
  <c r="F22" i="89"/>
  <c r="F33"/>
  <c r="K161" i="88"/>
  <c r="K163" s="1"/>
  <c r="G243" i="8"/>
  <c r="F34" i="89"/>
  <c r="K189" i="88"/>
  <c r="K193" s="1"/>
  <c r="C112"/>
  <c r="K131"/>
  <c r="K133" s="1"/>
  <c r="F29" i="8"/>
  <c r="G238"/>
  <c r="G391"/>
  <c r="G74" i="137" s="1"/>
  <c r="Q74" s="1"/>
  <c r="D388" i="8"/>
  <c r="G274"/>
  <c r="D271"/>
  <c r="L157" i="88"/>
  <c r="L159" s="1"/>
  <c r="E35" i="8"/>
  <c r="K284"/>
  <c r="G223"/>
  <c r="K254"/>
  <c r="K146" i="136" s="1"/>
  <c r="K150" s="1"/>
  <c r="H246" i="8"/>
  <c r="K22" i="88"/>
  <c r="K24" s="1"/>
  <c r="I29" i="8"/>
  <c r="K369"/>
  <c r="H364"/>
  <c r="D181" i="88"/>
  <c r="D183" s="1"/>
  <c r="F35" i="8"/>
  <c r="D35"/>
  <c r="G38"/>
  <c r="J278"/>
  <c r="E214"/>
  <c r="G254"/>
  <c r="J146" i="136" s="1"/>
  <c r="J150" s="1"/>
  <c r="D246" i="8"/>
  <c r="F137" i="89"/>
  <c r="J29" i="8"/>
  <c r="J380"/>
  <c r="K382"/>
  <c r="G361"/>
  <c r="G357" s="1"/>
  <c r="G54" i="137" s="1"/>
  <c r="Q54" s="1"/>
  <c r="D357" i="8"/>
  <c r="G291"/>
  <c r="G289" s="1"/>
  <c r="G63" i="137" s="1"/>
  <c r="Q63" s="1"/>
  <c r="I35" i="8"/>
  <c r="D50"/>
  <c r="G52"/>
  <c r="G93"/>
  <c r="D92"/>
  <c r="K104"/>
  <c r="V41" i="89" s="1"/>
  <c r="W41" s="1"/>
  <c r="V194"/>
  <c r="X194" s="1"/>
  <c r="AG194" s="1"/>
  <c r="G209" i="8"/>
  <c r="D207"/>
  <c r="K209"/>
  <c r="H207"/>
  <c r="K223"/>
  <c r="H214"/>
  <c r="I278"/>
  <c r="D40" i="88"/>
  <c r="D42" s="1"/>
  <c r="E29" i="8"/>
  <c r="K201"/>
  <c r="K39" i="136" s="1"/>
  <c r="K41" s="1"/>
  <c r="G382" i="8"/>
  <c r="D380"/>
  <c r="K352"/>
  <c r="D295"/>
  <c r="G302"/>
  <c r="V37" i="89"/>
  <c r="W37" s="1"/>
  <c r="P71"/>
  <c r="S71" s="1"/>
  <c r="X71" s="1"/>
  <c r="AC71" s="1"/>
  <c r="AG71" s="1"/>
  <c r="G165" i="8"/>
  <c r="J84" i="136" s="1"/>
  <c r="D162" i="8"/>
  <c r="K401"/>
  <c r="H399"/>
  <c r="K274"/>
  <c r="H271"/>
  <c r="D350"/>
  <c r="G352"/>
  <c r="L14" i="88"/>
  <c r="L16" s="1"/>
  <c r="C120"/>
  <c r="K281" i="8"/>
  <c r="H278"/>
  <c r="T18" i="89"/>
  <c r="U18" s="1"/>
  <c r="G417" i="8"/>
  <c r="G416" s="1"/>
  <c r="F416"/>
  <c r="G369"/>
  <c r="G364" s="1"/>
  <c r="G55" i="137" s="1"/>
  <c r="Q55" s="1"/>
  <c r="D364" i="8"/>
  <c r="G386"/>
  <c r="D86" i="88"/>
  <c r="D90" s="1"/>
  <c r="I289" i="8"/>
  <c r="K291"/>
  <c r="H35"/>
  <c r="K38"/>
  <c r="K52"/>
  <c r="H50"/>
  <c r="K93"/>
  <c r="H92"/>
  <c r="AK41" i="89" s="1"/>
  <c r="G104" i="8"/>
  <c r="L41" i="89" s="1"/>
  <c r="K238" i="8"/>
  <c r="K417"/>
  <c r="F214"/>
  <c r="F278"/>
  <c r="D29"/>
  <c r="G31"/>
  <c r="H29"/>
  <c r="K31"/>
  <c r="H162"/>
  <c r="K165"/>
  <c r="K84" i="136" s="1"/>
  <c r="G201" i="8"/>
  <c r="J39" i="136" s="1"/>
  <c r="J41" s="1"/>
  <c r="D196" i="8"/>
  <c r="G401"/>
  <c r="G399" s="1"/>
  <c r="D26" i="136" l="1"/>
  <c r="D27" s="1"/>
  <c r="D14"/>
  <c r="D15" s="1"/>
  <c r="C9"/>
  <c r="C10" s="1"/>
  <c r="C6" i="137" s="1"/>
  <c r="D9" i="136"/>
  <c r="D10" s="1"/>
  <c r="L6" i="137" s="1"/>
  <c r="F141" i="89"/>
  <c r="G403" i="8"/>
  <c r="K25"/>
  <c r="K416"/>
  <c r="N44" i="89"/>
  <c r="AB44" s="1"/>
  <c r="AF44" s="1"/>
  <c r="AS143"/>
  <c r="AS203"/>
  <c r="AS204" s="1"/>
  <c r="AS209" s="1"/>
  <c r="P53" i="137"/>
  <c r="R53" s="1"/>
  <c r="AS17" i="89"/>
  <c r="G64" i="137"/>
  <c r="Q64" s="1"/>
  <c r="P116" i="89"/>
  <c r="S116" s="1"/>
  <c r="X116" s="1"/>
  <c r="AC116" s="1"/>
  <c r="AG116" s="1"/>
  <c r="D121" i="136"/>
  <c r="D123" s="1"/>
  <c r="L170" i="89"/>
  <c r="N170" s="1"/>
  <c r="AF170" s="1"/>
  <c r="AN75"/>
  <c r="AS75" s="1"/>
  <c r="P9" i="137"/>
  <c r="R9" s="1"/>
  <c r="L8"/>
  <c r="G256" i="8"/>
  <c r="AS15" i="89"/>
  <c r="K139" i="88"/>
  <c r="N139" s="1"/>
  <c r="K140" s="1"/>
  <c r="G54" i="89" s="1"/>
  <c r="I54" s="1"/>
  <c r="Z54" s="1"/>
  <c r="AD54" s="1"/>
  <c r="P19"/>
  <c r="S19" s="1"/>
  <c r="X19" s="1"/>
  <c r="AC19" s="1"/>
  <c r="AG19" s="1"/>
  <c r="AS7"/>
  <c r="AS5" s="1"/>
  <c r="AP13"/>
  <c r="AS69"/>
  <c r="AS68" s="1"/>
  <c r="AN68"/>
  <c r="AL54"/>
  <c r="AN54" s="1"/>
  <c r="AL24"/>
  <c r="AN24" s="1"/>
  <c r="M100" i="136"/>
  <c r="K102" s="1"/>
  <c r="AL80" i="89"/>
  <c r="AN80" s="1"/>
  <c r="AG171"/>
  <c r="AL67"/>
  <c r="AN67" s="1"/>
  <c r="AS67" s="1"/>
  <c r="AL65"/>
  <c r="AN65" s="1"/>
  <c r="AS65" s="1"/>
  <c r="AP5"/>
  <c r="L190"/>
  <c r="N190" s="1"/>
  <c r="AN132"/>
  <c r="AS132" s="1"/>
  <c r="K133" i="8"/>
  <c r="P86" i="137"/>
  <c r="R86" s="1"/>
  <c r="Q147" i="89"/>
  <c r="S147" s="1"/>
  <c r="X147" s="1"/>
  <c r="AC147" s="1"/>
  <c r="AG147" s="1"/>
  <c r="Q145"/>
  <c r="S145" s="1"/>
  <c r="X145" s="1"/>
  <c r="AC145" s="1"/>
  <c r="AG145" s="1"/>
  <c r="N32" i="137"/>
  <c r="P32" s="1"/>
  <c r="R32" s="1"/>
  <c r="L24" i="89"/>
  <c r="M24" s="1"/>
  <c r="AA24" s="1"/>
  <c r="AE24" s="1"/>
  <c r="E32" i="137"/>
  <c r="G32" s="1"/>
  <c r="Q32" s="1"/>
  <c r="F142" i="89"/>
  <c r="P57" i="137"/>
  <c r="R57" s="1"/>
  <c r="N5"/>
  <c r="N3" s="1"/>
  <c r="M84" i="136"/>
  <c r="K86" s="1"/>
  <c r="L118" i="88"/>
  <c r="O118" s="1"/>
  <c r="L119" s="1"/>
  <c r="K88" i="136"/>
  <c r="T15" i="89"/>
  <c r="U15" s="1"/>
  <c r="X15" s="1"/>
  <c r="AC15" s="1"/>
  <c r="AG15" s="1"/>
  <c r="M6" i="137"/>
  <c r="F94" i="136"/>
  <c r="D96" s="1"/>
  <c r="L30" i="88"/>
  <c r="L32" s="1"/>
  <c r="K19" i="136"/>
  <c r="K21" s="1"/>
  <c r="T17" i="89"/>
  <c r="U17" s="1"/>
  <c r="M8" i="137"/>
  <c r="L122" i="88"/>
  <c r="O122" s="1"/>
  <c r="L123" s="1"/>
  <c r="K92" i="136"/>
  <c r="D18"/>
  <c r="D19" s="1"/>
  <c r="D120" i="88"/>
  <c r="G120" s="1"/>
  <c r="D90" i="136"/>
  <c r="L149" i="88"/>
  <c r="L150" s="1"/>
  <c r="N33" i="137"/>
  <c r="P33" s="1"/>
  <c r="R33" s="1"/>
  <c r="P87" i="89"/>
  <c r="S87" s="1"/>
  <c r="X87" s="1"/>
  <c r="AC87" s="1"/>
  <c r="AG87" s="1"/>
  <c r="N31" i="137"/>
  <c r="P31" s="1"/>
  <c r="R31" s="1"/>
  <c r="N34"/>
  <c r="P34" s="1"/>
  <c r="R34" s="1"/>
  <c r="N42"/>
  <c r="P42" s="1"/>
  <c r="R59"/>
  <c r="P16" i="89"/>
  <c r="S16" s="1"/>
  <c r="L7" i="137"/>
  <c r="K113" i="8"/>
  <c r="D76" i="136"/>
  <c r="L26" i="88"/>
  <c r="L28" s="1"/>
  <c r="K15" i="136"/>
  <c r="K17" s="1"/>
  <c r="P30" i="89"/>
  <c r="S30" s="1"/>
  <c r="X30" s="1"/>
  <c r="AC30" s="1"/>
  <c r="AG30" s="1"/>
  <c r="D22" i="136"/>
  <c r="D23" s="1"/>
  <c r="N29" i="137"/>
  <c r="P29" s="1"/>
  <c r="R29" s="1"/>
  <c r="T16" i="89"/>
  <c r="U16" s="1"/>
  <c r="M7" i="137"/>
  <c r="L126" i="88"/>
  <c r="O126" s="1"/>
  <c r="L127" s="1"/>
  <c r="K96" i="136"/>
  <c r="L59" i="88"/>
  <c r="L68" s="1"/>
  <c r="V57" i="89" s="1"/>
  <c r="W57" s="1"/>
  <c r="W56" s="1"/>
  <c r="W55" s="1"/>
  <c r="K43" i="136"/>
  <c r="K46" s="1"/>
  <c r="N18" i="137" s="1"/>
  <c r="N17" s="1"/>
  <c r="N28"/>
  <c r="L106" i="88"/>
  <c r="O106" s="1"/>
  <c r="L107" s="1"/>
  <c r="K76" i="136"/>
  <c r="M80"/>
  <c r="K82" s="1"/>
  <c r="P60" i="137"/>
  <c r="R60" s="1"/>
  <c r="L96" i="88"/>
  <c r="L100" s="1"/>
  <c r="K68" i="136"/>
  <c r="K70" s="1"/>
  <c r="L47" i="88"/>
  <c r="L49" s="1"/>
  <c r="Q78" i="89" s="1"/>
  <c r="S78" s="1"/>
  <c r="X78" s="1"/>
  <c r="AC78" s="1"/>
  <c r="AG78" s="1"/>
  <c r="K31" i="136"/>
  <c r="K33" s="1"/>
  <c r="K243" i="8"/>
  <c r="K117" i="136"/>
  <c r="K119" s="1"/>
  <c r="N46" i="137"/>
  <c r="P46" s="1"/>
  <c r="R46" s="1"/>
  <c r="P70"/>
  <c r="D83" i="136"/>
  <c r="D85" s="1"/>
  <c r="N39" i="137"/>
  <c r="P39" s="1"/>
  <c r="L24"/>
  <c r="P24" s="1"/>
  <c r="R24" s="1"/>
  <c r="P77"/>
  <c r="R77" s="1"/>
  <c r="L7" i="89"/>
  <c r="M7" s="1"/>
  <c r="N7" s="1"/>
  <c r="AB7" s="1"/>
  <c r="AF7" s="1"/>
  <c r="G139"/>
  <c r="I139" s="1"/>
  <c r="N139" s="1"/>
  <c r="D8" i="137"/>
  <c r="G29" i="89"/>
  <c r="I29" s="1"/>
  <c r="Z29" s="1"/>
  <c r="AD29" s="1"/>
  <c r="K120" i="88"/>
  <c r="G86" i="137"/>
  <c r="Q86" s="1"/>
  <c r="G147" i="89"/>
  <c r="I147" s="1"/>
  <c r="N147" s="1"/>
  <c r="AB147" s="1"/>
  <c r="AF147" s="1"/>
  <c r="G118"/>
  <c r="I118" s="1"/>
  <c r="N118" s="1"/>
  <c r="AB118" s="1"/>
  <c r="AF118" s="1"/>
  <c r="G66"/>
  <c r="I66" s="1"/>
  <c r="Z66" s="1"/>
  <c r="AD66" s="1"/>
  <c r="G53" i="137"/>
  <c r="Q53" s="1"/>
  <c r="G90" i="89"/>
  <c r="G57" i="137"/>
  <c r="Q57" s="1"/>
  <c r="J81" i="136"/>
  <c r="C91"/>
  <c r="E33" i="137"/>
  <c r="G33" s="1"/>
  <c r="Q33" s="1"/>
  <c r="G113" i="8"/>
  <c r="C76" i="136"/>
  <c r="E28" i="137"/>
  <c r="F16" i="89"/>
  <c r="I16" s="1"/>
  <c r="Z16" s="1"/>
  <c r="AD16" s="1"/>
  <c r="C7" i="137"/>
  <c r="L96" i="136"/>
  <c r="J97" s="1"/>
  <c r="F30" i="89"/>
  <c r="C22" i="136"/>
  <c r="C23" s="1"/>
  <c r="C12" i="137" s="1"/>
  <c r="G12" s="1"/>
  <c r="Q12" s="1"/>
  <c r="E34"/>
  <c r="G34" s="1"/>
  <c r="Q34" s="1"/>
  <c r="K96" i="88"/>
  <c r="K100" s="1"/>
  <c r="J68" i="136"/>
  <c r="J70" s="1"/>
  <c r="E29" i="137"/>
  <c r="G29" s="1"/>
  <c r="Q29" s="1"/>
  <c r="E94" i="136"/>
  <c r="C95" s="1"/>
  <c r="E31" i="137"/>
  <c r="G31" s="1"/>
  <c r="Q31" s="1"/>
  <c r="K34" i="88"/>
  <c r="K36" s="1"/>
  <c r="J23" i="136"/>
  <c r="J25" s="1"/>
  <c r="J102"/>
  <c r="E42" i="137"/>
  <c r="G42" s="1"/>
  <c r="E43"/>
  <c r="G43" s="1"/>
  <c r="Q43" s="1"/>
  <c r="C11"/>
  <c r="G77"/>
  <c r="Q77" s="1"/>
  <c r="L84" i="136"/>
  <c r="J85" s="1"/>
  <c r="F17" i="89"/>
  <c r="I17" s="1"/>
  <c r="Z17" s="1"/>
  <c r="AD17" s="1"/>
  <c r="C8" i="137"/>
  <c r="K197" i="88"/>
  <c r="K202" s="1"/>
  <c r="J141" i="136"/>
  <c r="J144" s="1"/>
  <c r="J16" i="89"/>
  <c r="K16" s="1"/>
  <c r="D7" i="137"/>
  <c r="K59" i="88"/>
  <c r="K68" s="1"/>
  <c r="L57" i="89" s="1"/>
  <c r="M57" s="1"/>
  <c r="AA57" s="1"/>
  <c r="AE57" s="1"/>
  <c r="J43" i="136"/>
  <c r="J46" s="1"/>
  <c r="E18" i="137" s="1"/>
  <c r="E17" s="1"/>
  <c r="K106" i="88"/>
  <c r="N106" s="1"/>
  <c r="K107" s="1"/>
  <c r="J76" i="136"/>
  <c r="K26" i="88"/>
  <c r="K28" s="1"/>
  <c r="J15" i="136"/>
  <c r="J17" s="1"/>
  <c r="C39"/>
  <c r="C40" s="1"/>
  <c r="E6" i="137" s="1"/>
  <c r="E5" s="1"/>
  <c r="E3" s="1"/>
  <c r="G60"/>
  <c r="Q60" s="1"/>
  <c r="G67"/>
  <c r="Q67" s="1"/>
  <c r="J94" i="136"/>
  <c r="Q59" i="137"/>
  <c r="C24"/>
  <c r="G24" s="1"/>
  <c r="Q24" s="1"/>
  <c r="G70"/>
  <c r="L88" i="136"/>
  <c r="J90" s="1"/>
  <c r="Q39" i="137"/>
  <c r="G37"/>
  <c r="Q52"/>
  <c r="E46"/>
  <c r="G46" s="1"/>
  <c r="Q46" s="1"/>
  <c r="C83" i="136"/>
  <c r="C85" s="1"/>
  <c r="AB62" i="89"/>
  <c r="AF62" s="1"/>
  <c r="AB120"/>
  <c r="AF120" s="1"/>
  <c r="AB48"/>
  <c r="AF48" s="1"/>
  <c r="AB53"/>
  <c r="AF53" s="1"/>
  <c r="AB45"/>
  <c r="AF45" s="1"/>
  <c r="AB47"/>
  <c r="AF47" s="1"/>
  <c r="AC120"/>
  <c r="AG120" s="1"/>
  <c r="AS83"/>
  <c r="AF171"/>
  <c r="G140"/>
  <c r="I140" s="1"/>
  <c r="N140" s="1"/>
  <c r="AB140" s="1"/>
  <c r="AF140" s="1"/>
  <c r="L180"/>
  <c r="N180" s="1"/>
  <c r="AF180" s="1"/>
  <c r="L198"/>
  <c r="N198" s="1"/>
  <c r="AF198" s="1"/>
  <c r="F84"/>
  <c r="I84" s="1"/>
  <c r="N84" s="1"/>
  <c r="AB84" s="1"/>
  <c r="AF84" s="1"/>
  <c r="F96"/>
  <c r="I96" s="1"/>
  <c r="N96" s="1"/>
  <c r="AB96" s="1"/>
  <c r="AF96" s="1"/>
  <c r="L153"/>
  <c r="N153" s="1"/>
  <c r="AF153" s="1"/>
  <c r="F98"/>
  <c r="I98" s="1"/>
  <c r="N98" s="1"/>
  <c r="AB98" s="1"/>
  <c r="AF98" s="1"/>
  <c r="L184"/>
  <c r="N184" s="1"/>
  <c r="AF184" s="1"/>
  <c r="L164"/>
  <c r="N164" s="1"/>
  <c r="AF164" s="1"/>
  <c r="L201"/>
  <c r="N201" s="1"/>
  <c r="AF201" s="1"/>
  <c r="F94"/>
  <c r="I94" s="1"/>
  <c r="N94" s="1"/>
  <c r="AB94" s="1"/>
  <c r="AF94" s="1"/>
  <c r="F100"/>
  <c r="I100" s="1"/>
  <c r="N100" s="1"/>
  <c r="AB100" s="1"/>
  <c r="AF100" s="1"/>
  <c r="F86"/>
  <c r="I86" s="1"/>
  <c r="N86" s="1"/>
  <c r="AB86" s="1"/>
  <c r="AF86" s="1"/>
  <c r="L172"/>
  <c r="N172" s="1"/>
  <c r="AF172" s="1"/>
  <c r="F97"/>
  <c r="I97" s="1"/>
  <c r="N97" s="1"/>
  <c r="AB97" s="1"/>
  <c r="AF97" s="1"/>
  <c r="L207"/>
  <c r="N207" s="1"/>
  <c r="AF207" s="1"/>
  <c r="F87"/>
  <c r="I87" s="1"/>
  <c r="N87" s="1"/>
  <c r="AB87" s="1"/>
  <c r="AF87" s="1"/>
  <c r="L192"/>
  <c r="N192" s="1"/>
  <c r="AF192" s="1"/>
  <c r="P133"/>
  <c r="S133" s="1"/>
  <c r="X133" s="1"/>
  <c r="AC133" s="1"/>
  <c r="AG133" s="1"/>
  <c r="P86"/>
  <c r="S86" s="1"/>
  <c r="X86" s="1"/>
  <c r="AC86" s="1"/>
  <c r="AG86" s="1"/>
  <c r="AN129"/>
  <c r="AS129" s="1"/>
  <c r="V165"/>
  <c r="X165" s="1"/>
  <c r="AG165" s="1"/>
  <c r="P84"/>
  <c r="S84" s="1"/>
  <c r="X84" s="1"/>
  <c r="AC84" s="1"/>
  <c r="AG84" s="1"/>
  <c r="P96"/>
  <c r="S96" s="1"/>
  <c r="X96" s="1"/>
  <c r="AC96" s="1"/>
  <c r="AG96" s="1"/>
  <c r="P130"/>
  <c r="P98"/>
  <c r="S98" s="1"/>
  <c r="X98" s="1"/>
  <c r="AC98" s="1"/>
  <c r="AG98" s="1"/>
  <c r="AN130"/>
  <c r="AS130" s="1"/>
  <c r="Q140"/>
  <c r="S140" s="1"/>
  <c r="X140" s="1"/>
  <c r="AC140" s="1"/>
  <c r="AG140" s="1"/>
  <c r="V184"/>
  <c r="X184" s="1"/>
  <c r="AG184" s="1"/>
  <c r="P94"/>
  <c r="S94" s="1"/>
  <c r="X94" s="1"/>
  <c r="AC94" s="1"/>
  <c r="AG94" s="1"/>
  <c r="AN90"/>
  <c r="AS90" s="1"/>
  <c r="AS89" s="1"/>
  <c r="P97"/>
  <c r="S97" s="1"/>
  <c r="X97" s="1"/>
  <c r="AC97" s="1"/>
  <c r="AG97" s="1"/>
  <c r="V190"/>
  <c r="X190" s="1"/>
  <c r="AN141"/>
  <c r="AS141" s="1"/>
  <c r="V170"/>
  <c r="X170" s="1"/>
  <c r="P101"/>
  <c r="S101" s="1"/>
  <c r="X101" s="1"/>
  <c r="AC101" s="1"/>
  <c r="AG101" s="1"/>
  <c r="AN134"/>
  <c r="AS134" s="1"/>
  <c r="V202"/>
  <c r="X202" s="1"/>
  <c r="AG202" s="1"/>
  <c r="K116" i="8"/>
  <c r="P137" i="89"/>
  <c r="L173"/>
  <c r="N173" s="1"/>
  <c r="Q63"/>
  <c r="S63" s="1"/>
  <c r="X63" s="1"/>
  <c r="AC63" s="1"/>
  <c r="AG63" s="1"/>
  <c r="L161" i="88"/>
  <c r="L163" s="1"/>
  <c r="Q29" i="89"/>
  <c r="S29" s="1"/>
  <c r="X29" s="1"/>
  <c r="AC29" s="1"/>
  <c r="AG29" s="1"/>
  <c r="Q24"/>
  <c r="S24" s="1"/>
  <c r="F116"/>
  <c r="I116" s="1"/>
  <c r="N116" s="1"/>
  <c r="AB116" s="1"/>
  <c r="AF116" s="1"/>
  <c r="J15"/>
  <c r="K15" s="1"/>
  <c r="AA15" s="1"/>
  <c r="AE15" s="1"/>
  <c r="L11"/>
  <c r="M11" s="1"/>
  <c r="AA11" s="1"/>
  <c r="AE11" s="1"/>
  <c r="F72"/>
  <c r="I72" s="1"/>
  <c r="Z72" s="1"/>
  <c r="AD72" s="1"/>
  <c r="G30"/>
  <c r="P37"/>
  <c r="S37" s="1"/>
  <c r="X37" s="1"/>
  <c r="AC37" s="1"/>
  <c r="AG37" s="1"/>
  <c r="V200"/>
  <c r="X200" s="1"/>
  <c r="AG200" s="1"/>
  <c r="K148" i="8"/>
  <c r="AS95" i="89"/>
  <c r="F133"/>
  <c r="I133" s="1"/>
  <c r="N133" s="1"/>
  <c r="AB133" s="1"/>
  <c r="AF133" s="1"/>
  <c r="P74"/>
  <c r="S74" s="1"/>
  <c r="X74" s="1"/>
  <c r="AC74" s="1"/>
  <c r="AG74" s="1"/>
  <c r="G145"/>
  <c r="I145" s="1"/>
  <c r="N145" s="1"/>
  <c r="AB145" s="1"/>
  <c r="AF145" s="1"/>
  <c r="F74"/>
  <c r="I74" s="1"/>
  <c r="Z74" s="1"/>
  <c r="AD74" s="1"/>
  <c r="D217" i="88"/>
  <c r="F37" i="89"/>
  <c r="I37" s="1"/>
  <c r="Z37" s="1"/>
  <c r="AD37" s="1"/>
  <c r="N6"/>
  <c r="AB6" s="1"/>
  <c r="AF6" s="1"/>
  <c r="G120" i="8"/>
  <c r="U5" i="89"/>
  <c r="P34"/>
  <c r="S34" s="1"/>
  <c r="X34" s="1"/>
  <c r="AC34" s="1"/>
  <c r="AG34" s="1"/>
  <c r="K263" i="8"/>
  <c r="L110" i="88"/>
  <c r="O110" s="1"/>
  <c r="L111" s="1"/>
  <c r="C181"/>
  <c r="C183" s="1"/>
  <c r="G108" i="8"/>
  <c r="N18" i="89"/>
  <c r="AB18" s="1"/>
  <c r="AF18" s="1"/>
  <c r="G69"/>
  <c r="I69" s="1"/>
  <c r="Z69" s="1"/>
  <c r="AD69" s="1"/>
  <c r="D45" i="88"/>
  <c r="D46" s="1"/>
  <c r="V192" i="89"/>
  <c r="X192" s="1"/>
  <c r="AG192" s="1"/>
  <c r="P141"/>
  <c r="K156" i="8"/>
  <c r="V20" i="89"/>
  <c r="W20" s="1"/>
  <c r="X20" s="1"/>
  <c r="AC20" s="1"/>
  <c r="AG20" s="1"/>
  <c r="X18"/>
  <c r="AC18" s="1"/>
  <c r="AG18" s="1"/>
  <c r="K81" i="8"/>
  <c r="D78" i="88"/>
  <c r="D82" s="1"/>
  <c r="M116"/>
  <c r="P17" i="89"/>
  <c r="S17" s="1"/>
  <c r="P22"/>
  <c r="S22" s="1"/>
  <c r="X22" s="1"/>
  <c r="AC22" s="1"/>
  <c r="AG22" s="1"/>
  <c r="K120" i="8"/>
  <c r="L78" i="88"/>
  <c r="L82" s="1"/>
  <c r="K399" i="8"/>
  <c r="J80"/>
  <c r="H3" i="20" s="1"/>
  <c r="V208" i="89"/>
  <c r="X208" s="1"/>
  <c r="AG208" s="1"/>
  <c r="K35" i="8"/>
  <c r="K306"/>
  <c r="Q142" i="89"/>
  <c r="K86" i="88"/>
  <c r="K91" s="1"/>
  <c r="L20" i="89"/>
  <c r="M20" s="1"/>
  <c r="AA20" s="1"/>
  <c r="AE20" s="1"/>
  <c r="L208"/>
  <c r="N208" s="1"/>
  <c r="AF208" s="1"/>
  <c r="L195"/>
  <c r="N195" s="1"/>
  <c r="AF195" s="1"/>
  <c r="L191"/>
  <c r="N191" s="1"/>
  <c r="AF191" s="1"/>
  <c r="L166"/>
  <c r="N166" s="1"/>
  <c r="AF166" s="1"/>
  <c r="K3" i="88"/>
  <c r="K5" s="1"/>
  <c r="G177" i="8"/>
  <c r="D80"/>
  <c r="F3" i="1" s="1"/>
  <c r="L160" i="89"/>
  <c r="N160" s="1"/>
  <c r="AF160" s="1"/>
  <c r="E80" i="8"/>
  <c r="G3" i="1" s="1"/>
  <c r="G339" i="8"/>
  <c r="V166" i="89"/>
  <c r="X166" s="1"/>
  <c r="AG166" s="1"/>
  <c r="K92" i="8"/>
  <c r="P41" i="89" s="1"/>
  <c r="S41" s="1"/>
  <c r="X41" s="1"/>
  <c r="AC41" s="1"/>
  <c r="AG41" s="1"/>
  <c r="L175" i="88"/>
  <c r="L177" s="1"/>
  <c r="Q137" i="89" s="1"/>
  <c r="X38"/>
  <c r="AC38" s="1"/>
  <c r="AG38" s="1"/>
  <c r="I80" i="8"/>
  <c r="G3" i="20" s="1"/>
  <c r="K124" i="8"/>
  <c r="D149" i="88"/>
  <c r="D153" s="1"/>
  <c r="K170" i="8"/>
  <c r="K289"/>
  <c r="P63" i="137" s="1"/>
  <c r="R63" s="1"/>
  <c r="K207" i="8"/>
  <c r="K5"/>
  <c r="L4" i="137" s="1"/>
  <c r="K15" i="8"/>
  <c r="I213"/>
  <c r="G6" i="20" s="1"/>
  <c r="K339" i="8"/>
  <c r="K380"/>
  <c r="K403"/>
  <c r="V191" i="89"/>
  <c r="X191" s="1"/>
  <c r="AG191" s="1"/>
  <c r="K108" i="8"/>
  <c r="X6" i="89"/>
  <c r="AC6" s="1"/>
  <c r="AG6" s="1"/>
  <c r="L86" i="88"/>
  <c r="L91" s="1"/>
  <c r="L165"/>
  <c r="L168" s="1"/>
  <c r="I349" i="8"/>
  <c r="G8" i="20" s="1"/>
  <c r="H107" i="8"/>
  <c r="F4" i="20" s="1"/>
  <c r="AN56" i="89"/>
  <c r="J213" i="8"/>
  <c r="H6" i="20" s="1"/>
  <c r="K177" i="8"/>
  <c r="K141"/>
  <c r="K246"/>
  <c r="K271"/>
  <c r="P61" i="137" s="1"/>
  <c r="R61" s="1"/>
  <c r="V207" i="89"/>
  <c r="X207" s="1"/>
  <c r="AG207" s="1"/>
  <c r="P132"/>
  <c r="G133" i="8"/>
  <c r="F107"/>
  <c r="H4" i="1" s="1"/>
  <c r="G315" i="8"/>
  <c r="E107"/>
  <c r="G4" i="1" s="1"/>
  <c r="G271" i="8"/>
  <c r="G61" i="137" s="1"/>
  <c r="Q61" s="1"/>
  <c r="G70" i="8"/>
  <c r="G156"/>
  <c r="L157" i="89"/>
  <c r="N157" s="1"/>
  <c r="AF157" s="1"/>
  <c r="N9"/>
  <c r="AB9" s="1"/>
  <c r="AF9" s="1"/>
  <c r="N12"/>
  <c r="AB12" s="1"/>
  <c r="AF12" s="1"/>
  <c r="G371" i="8"/>
  <c r="K165" i="88"/>
  <c r="K168" s="1"/>
  <c r="F90" i="89"/>
  <c r="E213" i="8"/>
  <c r="G6" i="1" s="1"/>
  <c r="G225" i="8"/>
  <c r="F101" i="89"/>
  <c r="I101" s="1"/>
  <c r="N101" s="1"/>
  <c r="AB101" s="1"/>
  <c r="AF101" s="1"/>
  <c r="G50" i="8"/>
  <c r="D4" i="137" s="1"/>
  <c r="G86" i="8"/>
  <c r="AA6" i="89"/>
  <c r="AE6" s="1"/>
  <c r="G141" i="8"/>
  <c r="F213"/>
  <c r="H6" i="1" s="1"/>
  <c r="C12" i="88"/>
  <c r="C13" s="1"/>
  <c r="D107" i="8"/>
  <c r="F4" i="1" s="1"/>
  <c r="G142" i="89"/>
  <c r="E349" i="8"/>
  <c r="G8" i="1" s="1"/>
  <c r="G60" i="8"/>
  <c r="C78" i="88"/>
  <c r="C82" s="1"/>
  <c r="G207" i="8"/>
  <c r="G246"/>
  <c r="G78" i="89"/>
  <c r="I78" s="1"/>
  <c r="N78" s="1"/>
  <c r="AB78" s="1"/>
  <c r="AF78" s="1"/>
  <c r="G306" i="8"/>
  <c r="F349"/>
  <c r="H8" i="1" s="1"/>
  <c r="K86" i="8"/>
  <c r="D106" i="88"/>
  <c r="G106" s="1"/>
  <c r="D107" s="1"/>
  <c r="D109" s="1"/>
  <c r="K214" i="8"/>
  <c r="J349"/>
  <c r="H8" i="20" s="1"/>
  <c r="K41" i="8"/>
  <c r="K185"/>
  <c r="L3" i="88"/>
  <c r="L5" s="1"/>
  <c r="V160" i="89"/>
  <c r="X160" s="1"/>
  <c r="AG160" s="1"/>
  <c r="D145" i="88"/>
  <c r="D147" s="1"/>
  <c r="K371" i="8"/>
  <c r="L43" i="88"/>
  <c r="L45" s="1"/>
  <c r="K225" i="8"/>
  <c r="V157" i="89"/>
  <c r="X157" s="1"/>
  <c r="AG157" s="1"/>
  <c r="K50" i="8"/>
  <c r="M4" i="137" s="1"/>
  <c r="AS74" i="89"/>
  <c r="J140" i="8"/>
  <c r="H5" i="20" s="1"/>
  <c r="I140" i="8"/>
  <c r="G5" i="20" s="1"/>
  <c r="AN5" i="89"/>
  <c r="H80" i="8"/>
  <c r="F3" i="20" s="1"/>
  <c r="AN41" i="89"/>
  <c r="K315" i="8"/>
  <c r="D211" i="88"/>
  <c r="D212" s="1"/>
  <c r="AN13" i="89"/>
  <c r="M141" i="88"/>
  <c r="AL119" i="89" s="1"/>
  <c r="K14" i="88"/>
  <c r="K16" s="1"/>
  <c r="G63" i="89" s="1"/>
  <c r="I63" s="1"/>
  <c r="Z63" s="1"/>
  <c r="AD63" s="1"/>
  <c r="E140" i="8"/>
  <c r="G5" i="1" s="1"/>
  <c r="F140" i="8"/>
  <c r="H5" i="1" s="1"/>
  <c r="C149" i="88"/>
  <c r="C153" s="1"/>
  <c r="G170" i="8"/>
  <c r="K126" i="88"/>
  <c r="N126" s="1"/>
  <c r="K128" s="1"/>
  <c r="F132" i="89"/>
  <c r="G41" i="8"/>
  <c r="J17" i="89"/>
  <c r="K17" s="1"/>
  <c r="G81" i="8"/>
  <c r="AF200" i="89"/>
  <c r="G148" i="8"/>
  <c r="G185"/>
  <c r="G25"/>
  <c r="K30" i="88"/>
  <c r="K32" s="1"/>
  <c r="G92" i="8"/>
  <c r="F41" i="89" s="1"/>
  <c r="I41" s="1"/>
  <c r="Z41" s="1"/>
  <c r="AD41" s="1"/>
  <c r="E262" i="8"/>
  <c r="G7" i="1" s="1"/>
  <c r="M43" i="89"/>
  <c r="AA43" s="1"/>
  <c r="AE43" s="1"/>
  <c r="AA44"/>
  <c r="AE44" s="1"/>
  <c r="G5" i="8"/>
  <c r="C4" i="137" s="1"/>
  <c r="D213" i="8"/>
  <c r="F6" i="1" s="1"/>
  <c r="N10" i="89"/>
  <c r="AB10" s="1"/>
  <c r="AF10" s="1"/>
  <c r="C32" i="88"/>
  <c r="C35" s="1"/>
  <c r="L21" i="89"/>
  <c r="M21" s="1"/>
  <c r="AA21" s="1"/>
  <c r="AE21" s="1"/>
  <c r="G124" i="8"/>
  <c r="K364"/>
  <c r="P55" i="137" s="1"/>
  <c r="R55" s="1"/>
  <c r="K60" i="8"/>
  <c r="K70"/>
  <c r="G263"/>
  <c r="K98"/>
  <c r="N15" i="137" s="1"/>
  <c r="AG159" i="89"/>
  <c r="X153"/>
  <c r="AG153" s="1"/>
  <c r="V7"/>
  <c r="W7" s="1"/>
  <c r="X100"/>
  <c r="AC100" s="1"/>
  <c r="AG100" s="1"/>
  <c r="X151"/>
  <c r="N19"/>
  <c r="AB19" s="1"/>
  <c r="AF19" s="1"/>
  <c r="N8"/>
  <c r="AB8" s="1"/>
  <c r="AF8" s="1"/>
  <c r="D4" i="8"/>
  <c r="F2" i="1" s="1"/>
  <c r="M41" i="89"/>
  <c r="AA41" s="1"/>
  <c r="AE41" s="1"/>
  <c r="N151"/>
  <c r="E4" i="8"/>
  <c r="G2" i="1" s="1"/>
  <c r="N14" i="89"/>
  <c r="AB14" s="1"/>
  <c r="AF14" s="1"/>
  <c r="N61"/>
  <c r="N40"/>
  <c r="AB40" s="1"/>
  <c r="AF40" s="1"/>
  <c r="N38"/>
  <c r="AB38" s="1"/>
  <c r="AF38" s="1"/>
  <c r="I33"/>
  <c r="Z33" s="1"/>
  <c r="AD33" s="1"/>
  <c r="I22"/>
  <c r="Z22" s="1"/>
  <c r="AD22" s="1"/>
  <c r="I34"/>
  <c r="Z34" s="1"/>
  <c r="AD34" s="1"/>
  <c r="I71"/>
  <c r="Z71" s="1"/>
  <c r="AD71" s="1"/>
  <c r="N39"/>
  <c r="AB39" s="1"/>
  <c r="AF39" s="1"/>
  <c r="M68"/>
  <c r="AA68" s="1"/>
  <c r="AE68" s="1"/>
  <c r="K5"/>
  <c r="L140" i="88"/>
  <c r="Q54" i="89" s="1"/>
  <c r="S54" s="1"/>
  <c r="L141" i="88"/>
  <c r="I4" i="8"/>
  <c r="G2" i="20" s="1"/>
  <c r="K388" i="8"/>
  <c r="Q139" i="89"/>
  <c r="S139" s="1"/>
  <c r="L211" i="88"/>
  <c r="L212" s="1"/>
  <c r="D116"/>
  <c r="D118" s="1"/>
  <c r="H349" i="8"/>
  <c r="F8" i="20" s="1"/>
  <c r="H4" i="8"/>
  <c r="F2" i="20" s="1"/>
  <c r="J4" i="8"/>
  <c r="H2" i="20" s="1"/>
  <c r="H140" i="8"/>
  <c r="F5" i="20" s="1"/>
  <c r="H213" i="8"/>
  <c r="F6" i="20" s="1"/>
  <c r="V16" i="89"/>
  <c r="W16" s="1"/>
  <c r="K124" i="88"/>
  <c r="K123"/>
  <c r="C106"/>
  <c r="F106" s="1"/>
  <c r="G15" i="8"/>
  <c r="F15" i="89"/>
  <c r="F4" i="8"/>
  <c r="H2" i="1" s="1"/>
  <c r="K112" i="88"/>
  <c r="D140" i="8"/>
  <c r="F5" i="1" s="1"/>
  <c r="G278" i="8"/>
  <c r="G62" i="137" s="1"/>
  <c r="Q62" s="1"/>
  <c r="F112" i="88"/>
  <c r="C113" s="1"/>
  <c r="C115" s="1"/>
  <c r="G60" i="89" s="1"/>
  <c r="L114" i="88"/>
  <c r="Q69" i="89"/>
  <c r="S69" s="1"/>
  <c r="X69" s="1"/>
  <c r="AC69" s="1"/>
  <c r="AG69" s="1"/>
  <c r="L152"/>
  <c r="N152" s="1"/>
  <c r="AF152" s="1"/>
  <c r="G350" i="8"/>
  <c r="G98"/>
  <c r="E15" i="137" s="1"/>
  <c r="V152" i="89"/>
  <c r="X152" s="1"/>
  <c r="AG152" s="1"/>
  <c r="K350" i="8"/>
  <c r="V154" i="89"/>
  <c r="X154" s="1"/>
  <c r="AG154" s="1"/>
  <c r="K162" i="8"/>
  <c r="L154" i="89"/>
  <c r="N154" s="1"/>
  <c r="AF154" s="1"/>
  <c r="K55" i="88"/>
  <c r="K57" s="1"/>
  <c r="G80" i="89" s="1"/>
  <c r="I80" s="1"/>
  <c r="Z80" s="1"/>
  <c r="AD80" s="1"/>
  <c r="G196" i="8"/>
  <c r="L155" i="89"/>
  <c r="N155" s="1"/>
  <c r="AF155" s="1"/>
  <c r="F120" i="88"/>
  <c r="C121" s="1"/>
  <c r="C123" s="1"/>
  <c r="G64" i="89" s="1"/>
  <c r="I64" s="1"/>
  <c r="Z64" s="1"/>
  <c r="AD64" s="1"/>
  <c r="L174"/>
  <c r="N174" s="1"/>
  <c r="AF174" s="1"/>
  <c r="G295" i="8"/>
  <c r="L55" i="88"/>
  <c r="L57" s="1"/>
  <c r="Q80" i="89" s="1"/>
  <c r="S80" s="1"/>
  <c r="X80" s="1"/>
  <c r="AC80" s="1"/>
  <c r="AG80" s="1"/>
  <c r="K196" i="8"/>
  <c r="F85" i="89"/>
  <c r="I85" s="1"/>
  <c r="N85" s="1"/>
  <c r="G214" i="8"/>
  <c r="K211" i="88"/>
  <c r="K212" s="1"/>
  <c r="G388" i="8"/>
  <c r="P11" i="89"/>
  <c r="S11" s="1"/>
  <c r="X11" s="1"/>
  <c r="AC11" s="1"/>
  <c r="AG11" s="1"/>
  <c r="K29" i="8"/>
  <c r="F11" i="89"/>
  <c r="I11" s="1"/>
  <c r="Z11" s="1"/>
  <c r="AD11" s="1"/>
  <c r="G29" i="8"/>
  <c r="F262"/>
  <c r="H7" i="1" s="1"/>
  <c r="P21" i="89"/>
  <c r="S21" s="1"/>
  <c r="D349" i="8"/>
  <c r="F8" i="1" s="1"/>
  <c r="W36" i="89"/>
  <c r="Q27"/>
  <c r="S27" s="1"/>
  <c r="X27" s="1"/>
  <c r="AC27" s="1"/>
  <c r="AG27" s="1"/>
  <c r="V21"/>
  <c r="W21" s="1"/>
  <c r="L168"/>
  <c r="N168" s="1"/>
  <c r="AF168" s="1"/>
  <c r="K204" i="88"/>
  <c r="K206" s="1"/>
  <c r="L204"/>
  <c r="L206" s="1"/>
  <c r="Q132" i="89" s="1"/>
  <c r="V164"/>
  <c r="X164" s="1"/>
  <c r="K278" i="8"/>
  <c r="P62" i="137" s="1"/>
  <c r="R62" s="1"/>
  <c r="K114" i="88"/>
  <c r="G162" i="8"/>
  <c r="G380"/>
  <c r="P85" i="89"/>
  <c r="S85" s="1"/>
  <c r="G35" i="8"/>
  <c r="F21" i="89"/>
  <c r="I21" s="1"/>
  <c r="Z21" s="1"/>
  <c r="AD21" s="1"/>
  <c r="D262" i="8"/>
  <c r="F7" i="1" s="1"/>
  <c r="L12" i="137" l="1"/>
  <c r="P12" s="1"/>
  <c r="R12" s="1"/>
  <c r="L11"/>
  <c r="P11" s="1"/>
  <c r="AS13" i="89"/>
  <c r="P8" i="137"/>
  <c r="R8" s="1"/>
  <c r="AP4" i="89"/>
  <c r="AP3" s="1"/>
  <c r="N169"/>
  <c r="AF169" s="1"/>
  <c r="AN73"/>
  <c r="L128" i="88"/>
  <c r="AS73" i="89"/>
  <c r="N45" i="137"/>
  <c r="P45" s="1"/>
  <c r="R45" s="1"/>
  <c r="X17" i="89"/>
  <c r="AC17" s="1"/>
  <c r="AG17" s="1"/>
  <c r="C18" i="137"/>
  <c r="G18" s="1"/>
  <c r="U13" i="89"/>
  <c r="U4" s="1"/>
  <c r="U3" s="1"/>
  <c r="AS55"/>
  <c r="K101" i="136"/>
  <c r="AS80" i="89"/>
  <c r="AS76" s="1"/>
  <c r="AN76"/>
  <c r="AS54"/>
  <c r="AS43" s="1"/>
  <c r="AN43"/>
  <c r="AS24"/>
  <c r="AS23" s="1"/>
  <c r="AN23"/>
  <c r="AN4" s="1"/>
  <c r="AN55"/>
  <c r="AG190"/>
  <c r="Q90"/>
  <c r="S90" s="1"/>
  <c r="X90" s="1"/>
  <c r="AC90" s="1"/>
  <c r="AG90" s="1"/>
  <c r="AL135"/>
  <c r="AN135" s="1"/>
  <c r="AS135" s="1"/>
  <c r="AS124" s="1"/>
  <c r="AF190"/>
  <c r="L124" i="88"/>
  <c r="X143" i="89"/>
  <c r="AC143" s="1"/>
  <c r="AG143" s="1"/>
  <c r="I142"/>
  <c r="N142" s="1"/>
  <c r="AB142" s="1"/>
  <c r="AF142" s="1"/>
  <c r="D5" i="137"/>
  <c r="D3" s="1"/>
  <c r="D2" s="1"/>
  <c r="G8"/>
  <c r="Q8" s="1"/>
  <c r="AG151" i="89"/>
  <c r="X149"/>
  <c r="X42" i="135" s="1"/>
  <c r="N149" i="89"/>
  <c r="J42" i="135" s="1"/>
  <c r="AA7" i="89"/>
  <c r="AE7" s="1"/>
  <c r="G4" i="137"/>
  <c r="Q4" s="1"/>
  <c r="I30" i="89"/>
  <c r="Z30" s="1"/>
  <c r="AD30" s="1"/>
  <c r="X16"/>
  <c r="AC16" s="1"/>
  <c r="AG16" s="1"/>
  <c r="L120" i="88"/>
  <c r="D121"/>
  <c r="D123" s="1"/>
  <c r="Q64" i="89" s="1"/>
  <c r="S64" s="1"/>
  <c r="X64" s="1"/>
  <c r="AC64" s="1"/>
  <c r="AG64" s="1"/>
  <c r="D124" i="88"/>
  <c r="D126" s="1"/>
  <c r="Q134" i="89" s="1"/>
  <c r="S134" s="1"/>
  <c r="X134" s="1"/>
  <c r="AC134" s="1"/>
  <c r="AG134" s="1"/>
  <c r="K85" i="136"/>
  <c r="D95"/>
  <c r="L18" i="137"/>
  <c r="P18" s="1"/>
  <c r="P4"/>
  <c r="P6"/>
  <c r="L5"/>
  <c r="P51"/>
  <c r="P84"/>
  <c r="R84" s="1"/>
  <c r="R70"/>
  <c r="N14"/>
  <c r="N2" s="1"/>
  <c r="M96" i="136"/>
  <c r="K98" s="1"/>
  <c r="F77"/>
  <c r="D80" s="1"/>
  <c r="N49" i="137" s="1"/>
  <c r="P49" s="1"/>
  <c r="P7"/>
  <c r="R7" s="1"/>
  <c r="P69"/>
  <c r="R69" s="1"/>
  <c r="R42"/>
  <c r="F91" i="136"/>
  <c r="D92" s="1"/>
  <c r="N43" i="137" s="1"/>
  <c r="P43" s="1"/>
  <c r="R43" s="1"/>
  <c r="L15"/>
  <c r="P15" s="1"/>
  <c r="R39"/>
  <c r="P37"/>
  <c r="K81" i="136"/>
  <c r="M76"/>
  <c r="K78" s="1"/>
  <c r="P28" i="137"/>
  <c r="N27"/>
  <c r="M92" i="136"/>
  <c r="K94" s="1"/>
  <c r="M5" i="137"/>
  <c r="M3" s="1"/>
  <c r="M2" s="1"/>
  <c r="M88" i="136"/>
  <c r="K90" s="1"/>
  <c r="N66" i="89"/>
  <c r="AB66" s="1"/>
  <c r="AF66" s="1"/>
  <c r="I90"/>
  <c r="N90" s="1"/>
  <c r="AB90" s="1"/>
  <c r="AF90" s="1"/>
  <c r="K108" i="88"/>
  <c r="AB139" i="89"/>
  <c r="AF139" s="1"/>
  <c r="G51" i="137"/>
  <c r="Q51" s="1"/>
  <c r="N29" i="89"/>
  <c r="AB29" s="1"/>
  <c r="AF29" s="1"/>
  <c r="E45" i="137"/>
  <c r="G45" s="1"/>
  <c r="Q45" s="1"/>
  <c r="J98" i="136"/>
  <c r="N17" i="89"/>
  <c r="AB17" s="1"/>
  <c r="AF17" s="1"/>
  <c r="C20" i="137"/>
  <c r="G20" s="1"/>
  <c r="Q20" s="1"/>
  <c r="G132" i="89"/>
  <c r="I132" s="1"/>
  <c r="N132" s="1"/>
  <c r="AB132" s="1"/>
  <c r="AF132" s="1"/>
  <c r="J89" i="136"/>
  <c r="C5" i="137"/>
  <c r="C15"/>
  <c r="G15" s="1"/>
  <c r="Q37"/>
  <c r="G84"/>
  <c r="Q84" s="1"/>
  <c r="Q70"/>
  <c r="G69"/>
  <c r="Q69" s="1"/>
  <c r="J86" i="136"/>
  <c r="C96"/>
  <c r="E27" i="137"/>
  <c r="G28"/>
  <c r="E77" i="136"/>
  <c r="C80" s="1"/>
  <c r="E49" i="137" s="1"/>
  <c r="G49" s="1"/>
  <c r="G6"/>
  <c r="G58"/>
  <c r="Q58" s="1"/>
  <c r="L76" i="136"/>
  <c r="J78" s="1"/>
  <c r="E14" i="137"/>
  <c r="E2" s="1"/>
  <c r="C10"/>
  <c r="G11"/>
  <c r="Q42"/>
  <c r="G7"/>
  <c r="Q7" s="1"/>
  <c r="AB61" i="89"/>
  <c r="AF61" s="1"/>
  <c r="N138"/>
  <c r="N92"/>
  <c r="AB92" s="1"/>
  <c r="AF92" s="1"/>
  <c r="N205"/>
  <c r="X92"/>
  <c r="AC92" s="1"/>
  <c r="AG92" s="1"/>
  <c r="N197"/>
  <c r="N95"/>
  <c r="AB95" s="1"/>
  <c r="AF95" s="1"/>
  <c r="N179"/>
  <c r="L188"/>
  <c r="N188" s="1"/>
  <c r="AF188" s="1"/>
  <c r="G130"/>
  <c r="I130" s="1"/>
  <c r="N130" s="1"/>
  <c r="AB130" s="1"/>
  <c r="AF130" s="1"/>
  <c r="G126"/>
  <c r="I126" s="1"/>
  <c r="N126" s="1"/>
  <c r="AB126" s="1"/>
  <c r="AF126" s="1"/>
  <c r="G137"/>
  <c r="I137" s="1"/>
  <c r="N137" s="1"/>
  <c r="AB137" s="1"/>
  <c r="AF137" s="1"/>
  <c r="X95"/>
  <c r="AC95" s="1"/>
  <c r="AG95" s="1"/>
  <c r="Q129"/>
  <c r="S129" s="1"/>
  <c r="X129" s="1"/>
  <c r="AC129" s="1"/>
  <c r="AG129" s="1"/>
  <c r="Q119"/>
  <c r="S119" s="1"/>
  <c r="X119" s="1"/>
  <c r="AC119" s="1"/>
  <c r="AG119" s="1"/>
  <c r="V198"/>
  <c r="X198" s="1"/>
  <c r="AG198" s="1"/>
  <c r="S137"/>
  <c r="X137" s="1"/>
  <c r="AC137" s="1"/>
  <c r="AG137" s="1"/>
  <c r="V188"/>
  <c r="X188" s="1"/>
  <c r="AG188" s="1"/>
  <c r="AN119"/>
  <c r="AS119" s="1"/>
  <c r="AS104" s="1"/>
  <c r="P142"/>
  <c r="S142" s="1"/>
  <c r="X142" s="1"/>
  <c r="AC142" s="1"/>
  <c r="AG142" s="1"/>
  <c r="Q130"/>
  <c r="S130" s="1"/>
  <c r="X130" s="1"/>
  <c r="AC130" s="1"/>
  <c r="AG130" s="1"/>
  <c r="Q126"/>
  <c r="S126" s="1"/>
  <c r="X126" s="1"/>
  <c r="AC126" s="1"/>
  <c r="AG126" s="1"/>
  <c r="AF173"/>
  <c r="V24"/>
  <c r="W24" s="1"/>
  <c r="W23" s="1"/>
  <c r="M5"/>
  <c r="AA5" s="1"/>
  <c r="AE5" s="1"/>
  <c r="G27"/>
  <c r="I27" s="1"/>
  <c r="Z27" s="1"/>
  <c r="AD27" s="1"/>
  <c r="N143"/>
  <c r="AB143" s="1"/>
  <c r="AF143" s="1"/>
  <c r="V180"/>
  <c r="X180" s="1"/>
  <c r="AG180" s="1"/>
  <c r="L112" i="88"/>
  <c r="N69" i="89"/>
  <c r="AB69" s="1"/>
  <c r="AF69" s="1"/>
  <c r="G57"/>
  <c r="I57" s="1"/>
  <c r="I56" s="1"/>
  <c r="Z56" s="1"/>
  <c r="AD56" s="1"/>
  <c r="V168"/>
  <c r="X168" s="1"/>
  <c r="AG168" s="1"/>
  <c r="Q57"/>
  <c r="S57" s="1"/>
  <c r="X57" s="1"/>
  <c r="AC57" s="1"/>
  <c r="AG57" s="1"/>
  <c r="X205"/>
  <c r="Q67"/>
  <c r="S67" s="1"/>
  <c r="X67" s="1"/>
  <c r="AC67" s="1"/>
  <c r="AG67" s="1"/>
  <c r="K213" i="8"/>
  <c r="I6" i="20" s="1"/>
  <c r="G67" i="89"/>
  <c r="I67" s="1"/>
  <c r="Z67" s="1"/>
  <c r="AD67" s="1"/>
  <c r="G107" i="8"/>
  <c r="I4" i="1" s="1"/>
  <c r="L163" i="89"/>
  <c r="N163"/>
  <c r="AF163" s="1"/>
  <c r="S36"/>
  <c r="K107" i="8"/>
  <c r="I4" i="20" s="1"/>
  <c r="K4" i="8"/>
  <c r="I2" i="20" s="1"/>
  <c r="K80" i="8"/>
  <c r="I3" i="20" s="1"/>
  <c r="S132" i="89"/>
  <c r="X132" s="1"/>
  <c r="AC132" s="1"/>
  <c r="AG132" s="1"/>
  <c r="V162"/>
  <c r="X162" s="1"/>
  <c r="AG162" s="1"/>
  <c r="Z78"/>
  <c r="AD78" s="1"/>
  <c r="L162"/>
  <c r="N162" s="1"/>
  <c r="G213" i="8"/>
  <c r="I6" i="1" s="1"/>
  <c r="G9"/>
  <c r="K127" i="88"/>
  <c r="V155" i="89"/>
  <c r="X155" s="1"/>
  <c r="AG155" s="1"/>
  <c r="AS41"/>
  <c r="AS36" s="1"/>
  <c r="AN36"/>
  <c r="G80" i="8"/>
  <c r="I3" i="1" s="1"/>
  <c r="I36" i="89"/>
  <c r="Z36" s="1"/>
  <c r="AD36" s="1"/>
  <c r="N74"/>
  <c r="AB74" s="1"/>
  <c r="AF74" s="1"/>
  <c r="N37"/>
  <c r="AB37" s="1"/>
  <c r="AF37" s="1"/>
  <c r="I68"/>
  <c r="Z68" s="1"/>
  <c r="AD68" s="1"/>
  <c r="M36"/>
  <c r="AA36" s="1"/>
  <c r="AE36" s="1"/>
  <c r="L16"/>
  <c r="M16" s="1"/>
  <c r="AG170"/>
  <c r="N41"/>
  <c r="X21"/>
  <c r="AC21" s="1"/>
  <c r="AG21" s="1"/>
  <c r="X169"/>
  <c r="X99"/>
  <c r="X183"/>
  <c r="AG183" s="1"/>
  <c r="AG164"/>
  <c r="X163"/>
  <c r="AG163" s="1"/>
  <c r="X85"/>
  <c r="AC85" s="1"/>
  <c r="AG85" s="1"/>
  <c r="X139"/>
  <c r="K349" i="8"/>
  <c r="I8" i="20" s="1"/>
  <c r="W5" i="89"/>
  <c r="X7"/>
  <c r="AC7" s="1"/>
  <c r="AG7" s="1"/>
  <c r="X54"/>
  <c r="AC54" s="1"/>
  <c r="AG54" s="1"/>
  <c r="M56"/>
  <c r="N22"/>
  <c r="AB22" s="1"/>
  <c r="AF22" s="1"/>
  <c r="N24"/>
  <c r="AB24" s="1"/>
  <c r="AF24" s="1"/>
  <c r="N20"/>
  <c r="AB20" s="1"/>
  <c r="AF20" s="1"/>
  <c r="AF151"/>
  <c r="N99"/>
  <c r="N33"/>
  <c r="AB33" s="1"/>
  <c r="AF33" s="1"/>
  <c r="N183"/>
  <c r="AF183" s="1"/>
  <c r="I60"/>
  <c r="Z60" s="1"/>
  <c r="AD60" s="1"/>
  <c r="N71"/>
  <c r="AB71" s="1"/>
  <c r="AF71" s="1"/>
  <c r="N34"/>
  <c r="AB34" s="1"/>
  <c r="AF34" s="1"/>
  <c r="C107" i="88"/>
  <c r="C109" s="1"/>
  <c r="M23" i="89"/>
  <c r="AA23" s="1"/>
  <c r="AE23" s="1"/>
  <c r="N63"/>
  <c r="N72"/>
  <c r="AB72" s="1"/>
  <c r="AF72" s="1"/>
  <c r="I15"/>
  <c r="Z15" s="1"/>
  <c r="AD15" s="1"/>
  <c r="AA17"/>
  <c r="AE17" s="1"/>
  <c r="K13"/>
  <c r="I76"/>
  <c r="Z76" s="1"/>
  <c r="AD76" s="1"/>
  <c r="N83"/>
  <c r="AB85"/>
  <c r="AF85" s="1"/>
  <c r="W13"/>
  <c r="S43"/>
  <c r="X36"/>
  <c r="D110" i="88"/>
  <c r="K140" i="8"/>
  <c r="I5" i="20" s="1"/>
  <c r="S5" i="89"/>
  <c r="C116" i="88"/>
  <c r="C118" s="1"/>
  <c r="C110"/>
  <c r="H9" i="1"/>
  <c r="F9"/>
  <c r="K141" i="88"/>
  <c r="G262" i="8"/>
  <c r="I7" i="1" s="1"/>
  <c r="N54" i="89"/>
  <c r="I43"/>
  <c r="N64"/>
  <c r="Q75"/>
  <c r="S75" s="1"/>
  <c r="X75" s="1"/>
  <c r="AC75" s="1"/>
  <c r="AG75" s="1"/>
  <c r="G4" i="8"/>
  <c r="I2" i="1" s="1"/>
  <c r="L150" i="89"/>
  <c r="O114" i="88"/>
  <c r="L116" s="1"/>
  <c r="N21" i="89"/>
  <c r="N114" i="88"/>
  <c r="K115" s="1"/>
  <c r="V163" i="89"/>
  <c r="L108" i="88"/>
  <c r="C124"/>
  <c r="C126" s="1"/>
  <c r="G349" i="8"/>
  <c r="I8" i="1" s="1"/>
  <c r="X76" i="89"/>
  <c r="S76"/>
  <c r="S23"/>
  <c r="N11"/>
  <c r="I5"/>
  <c r="Z5" s="1"/>
  <c r="AD5" s="1"/>
  <c r="S13"/>
  <c r="S68"/>
  <c r="X68"/>
  <c r="G140" i="8"/>
  <c r="I5" i="1" s="1"/>
  <c r="N80" i="89"/>
  <c r="L10" i="137" l="1"/>
  <c r="L3" s="1"/>
  <c r="AS4" i="89"/>
  <c r="X89"/>
  <c r="AC89" s="1"/>
  <c r="AG89" s="1"/>
  <c r="AS35"/>
  <c r="L20" i="137"/>
  <c r="P20" s="1"/>
  <c r="R20" s="1"/>
  <c r="AC76" i="89"/>
  <c r="AG76" s="1"/>
  <c r="AN35"/>
  <c r="AN3" s="1"/>
  <c r="AG205"/>
  <c r="AC99"/>
  <c r="AG99" s="1"/>
  <c r="AG149"/>
  <c r="AB83"/>
  <c r="AF83" s="1"/>
  <c r="AB99"/>
  <c r="AF99" s="1"/>
  <c r="AF149"/>
  <c r="N176"/>
  <c r="AF162"/>
  <c r="N30"/>
  <c r="AB30" s="1"/>
  <c r="AF30" s="1"/>
  <c r="D91" i="136"/>
  <c r="R15" i="137"/>
  <c r="N44"/>
  <c r="P44" s="1"/>
  <c r="R44" s="1"/>
  <c r="R49"/>
  <c r="P47"/>
  <c r="R47" s="1"/>
  <c r="R18"/>
  <c r="K89" i="136"/>
  <c r="K93"/>
  <c r="R28" i="137"/>
  <c r="P27"/>
  <c r="K77" i="136"/>
  <c r="R11" i="137"/>
  <c r="P10"/>
  <c r="R10" s="1"/>
  <c r="R37"/>
  <c r="D77" i="136"/>
  <c r="D78" s="1"/>
  <c r="L22" i="137" s="1"/>
  <c r="K97" i="136"/>
  <c r="R51" i="137"/>
  <c r="P5"/>
  <c r="R5" s="1"/>
  <c r="R6"/>
  <c r="R4"/>
  <c r="N89" i="89"/>
  <c r="C3" i="137"/>
  <c r="E44"/>
  <c r="G44" s="1"/>
  <c r="C77" i="136"/>
  <c r="C78" s="1"/>
  <c r="C22" i="137" s="1"/>
  <c r="G22" s="1"/>
  <c r="G5"/>
  <c r="Q6"/>
  <c r="G47"/>
  <c r="Q47" s="1"/>
  <c r="Q49"/>
  <c r="G10"/>
  <c r="Q10" s="1"/>
  <c r="Q11"/>
  <c r="J77" i="136"/>
  <c r="C19" i="137" s="1"/>
  <c r="Q28"/>
  <c r="G27"/>
  <c r="G68"/>
  <c r="Q15"/>
  <c r="Q18"/>
  <c r="AC139" i="89"/>
  <c r="AG139" s="1"/>
  <c r="AB63"/>
  <c r="AF63" s="1"/>
  <c r="AB64"/>
  <c r="AF64" s="1"/>
  <c r="AB138"/>
  <c r="AF138" s="1"/>
  <c r="X197"/>
  <c r="AF197"/>
  <c r="AF205"/>
  <c r="AF179"/>
  <c r="N193"/>
  <c r="AF193" s="1"/>
  <c r="AS103"/>
  <c r="G119"/>
  <c r="I119" s="1"/>
  <c r="N119" s="1"/>
  <c r="AB119" s="1"/>
  <c r="AF119" s="1"/>
  <c r="G141"/>
  <c r="I141" s="1"/>
  <c r="N141" s="1"/>
  <c r="G134"/>
  <c r="I134" s="1"/>
  <c r="N134" s="1"/>
  <c r="AB134" s="1"/>
  <c r="AF134" s="1"/>
  <c r="G129"/>
  <c r="I129" s="1"/>
  <c r="N129" s="1"/>
  <c r="AB129" s="1"/>
  <c r="AF129" s="1"/>
  <c r="Q141"/>
  <c r="S141" s="1"/>
  <c r="X141" s="1"/>
  <c r="X24"/>
  <c r="AC24" s="1"/>
  <c r="AG24" s="1"/>
  <c r="I23"/>
  <c r="Z23" s="1"/>
  <c r="AD23" s="1"/>
  <c r="N27"/>
  <c r="X179"/>
  <c r="G75"/>
  <c r="I75" s="1"/>
  <c r="Z75" s="1"/>
  <c r="AD75" s="1"/>
  <c r="AG169"/>
  <c r="N57"/>
  <c r="Z57"/>
  <c r="AD57" s="1"/>
  <c r="S56"/>
  <c r="N67"/>
  <c r="L158"/>
  <c r="X13"/>
  <c r="AC36"/>
  <c r="AG36" s="1"/>
  <c r="V150"/>
  <c r="AC68"/>
  <c r="AG68" s="1"/>
  <c r="X176"/>
  <c r="N158"/>
  <c r="AF158" s="1"/>
  <c r="N36"/>
  <c r="G65"/>
  <c r="I65" s="1"/>
  <c r="Z65" s="1"/>
  <c r="AD65" s="1"/>
  <c r="Z43"/>
  <c r="AD43" s="1"/>
  <c r="I13"/>
  <c r="Z13" s="1"/>
  <c r="AD13" s="1"/>
  <c r="AB41"/>
  <c r="AF41" s="1"/>
  <c r="K116" i="88"/>
  <c r="AA16" i="89"/>
  <c r="AE16" s="1"/>
  <c r="N16"/>
  <c r="AB16" s="1"/>
  <c r="AF16" s="1"/>
  <c r="M13"/>
  <c r="M4" s="1"/>
  <c r="X5"/>
  <c r="X56"/>
  <c r="AC56" s="1"/>
  <c r="AG56" s="1"/>
  <c r="X125"/>
  <c r="AC125" s="1"/>
  <c r="AG125" s="1"/>
  <c r="X83"/>
  <c r="W4"/>
  <c r="W3" s="1"/>
  <c r="X187"/>
  <c r="S4"/>
  <c r="L115" i="88"/>
  <c r="Q65" i="89" s="1"/>
  <c r="S65" s="1"/>
  <c r="X65" s="1"/>
  <c r="AC65" s="1"/>
  <c r="AG65" s="1"/>
  <c r="X43"/>
  <c r="X138"/>
  <c r="X104"/>
  <c r="N187"/>
  <c r="AA56"/>
  <c r="AE56" s="1"/>
  <c r="M55"/>
  <c r="N125"/>
  <c r="AB125" s="1"/>
  <c r="AF125" s="1"/>
  <c r="N15"/>
  <c r="AB15" s="1"/>
  <c r="AF15" s="1"/>
  <c r="K4"/>
  <c r="K3" s="1"/>
  <c r="N60"/>
  <c r="N68"/>
  <c r="N76"/>
  <c r="AB80"/>
  <c r="AF80" s="1"/>
  <c r="N43"/>
  <c r="AB54"/>
  <c r="AF54" s="1"/>
  <c r="AB21"/>
  <c r="AF21" s="1"/>
  <c r="N5"/>
  <c r="AB11"/>
  <c r="AF11" s="1"/>
  <c r="I10" i="1"/>
  <c r="I9"/>
  <c r="X150" i="89"/>
  <c r="Q135"/>
  <c r="S135" s="1"/>
  <c r="N150"/>
  <c r="X73"/>
  <c r="S73"/>
  <c r="AS3" l="1"/>
  <c r="AS102" s="1"/>
  <c r="P41" i="137"/>
  <c r="R41" s="1"/>
  <c r="AG150" i="89"/>
  <c r="AC43"/>
  <c r="AG43" s="1"/>
  <c r="AC5"/>
  <c r="AG5" s="1"/>
  <c r="AC141"/>
  <c r="AG141" s="1"/>
  <c r="AG197"/>
  <c r="AC13"/>
  <c r="AG13" s="1"/>
  <c r="AG179"/>
  <c r="X193"/>
  <c r="AG193" s="1"/>
  <c r="AC73"/>
  <c r="AG73" s="1"/>
  <c r="AC83"/>
  <c r="AG83" s="1"/>
  <c r="AG176"/>
  <c r="AF176"/>
  <c r="N23"/>
  <c r="AB89"/>
  <c r="AF89" s="1"/>
  <c r="P3" i="137"/>
  <c r="R3" s="1"/>
  <c r="L21"/>
  <c r="P22"/>
  <c r="R27"/>
  <c r="L19"/>
  <c r="C21"/>
  <c r="Q44"/>
  <c r="G41"/>
  <c r="G21"/>
  <c r="Q21" s="1"/>
  <c r="Q22"/>
  <c r="G19"/>
  <c r="C17"/>
  <c r="Q5"/>
  <c r="G3"/>
  <c r="Q3" s="1"/>
  <c r="G85"/>
  <c r="Q68"/>
  <c r="Q27"/>
  <c r="AC138" i="89"/>
  <c r="AG138" s="1"/>
  <c r="AB57"/>
  <c r="AF57" s="1"/>
  <c r="AB60"/>
  <c r="AF60" s="1"/>
  <c r="AB67"/>
  <c r="AF67" s="1"/>
  <c r="AB141"/>
  <c r="AF141" s="1"/>
  <c r="G135"/>
  <c r="I135" s="1"/>
  <c r="N135" s="1"/>
  <c r="AB135" s="1"/>
  <c r="AF135" s="1"/>
  <c r="X23"/>
  <c r="AB27"/>
  <c r="AF27" s="1"/>
  <c r="I73"/>
  <c r="Z73" s="1"/>
  <c r="AD73" s="1"/>
  <c r="N75"/>
  <c r="AB75" s="1"/>
  <c r="AF75" s="1"/>
  <c r="AB5"/>
  <c r="AF5" s="1"/>
  <c r="AB43"/>
  <c r="AF43" s="1"/>
  <c r="AB36"/>
  <c r="AF36" s="1"/>
  <c r="AB76"/>
  <c r="AF76" s="1"/>
  <c r="N56"/>
  <c r="AB56" s="1"/>
  <c r="AF56" s="1"/>
  <c r="AA13"/>
  <c r="AE13" s="1"/>
  <c r="I55"/>
  <c r="Z55" s="1"/>
  <c r="AD55" s="1"/>
  <c r="N65"/>
  <c r="I4"/>
  <c r="AB68"/>
  <c r="AF68" s="1"/>
  <c r="AF187"/>
  <c r="X177"/>
  <c r="N13"/>
  <c r="N177"/>
  <c r="N203" s="1"/>
  <c r="AF203" s="1"/>
  <c r="AG187"/>
  <c r="S55"/>
  <c r="X55"/>
  <c r="AC104"/>
  <c r="AG104" s="1"/>
  <c r="X135"/>
  <c r="AC135" s="1"/>
  <c r="AG135" s="1"/>
  <c r="AA4"/>
  <c r="AE4" s="1"/>
  <c r="M35"/>
  <c r="AA55"/>
  <c r="AE55" s="1"/>
  <c r="N104"/>
  <c r="N175"/>
  <c r="AF150"/>
  <c r="P36" i="137" l="1"/>
  <c r="R36" s="1"/>
  <c r="Z4" i="89"/>
  <c r="AD4" s="1"/>
  <c r="X203"/>
  <c r="AG203" s="1"/>
  <c r="AC23"/>
  <c r="AG23" s="1"/>
  <c r="AS82"/>
  <c r="AS81" s="1"/>
  <c r="AC55"/>
  <c r="AG55" s="1"/>
  <c r="AB23"/>
  <c r="AF23" s="1"/>
  <c r="AF175"/>
  <c r="R22" i="137"/>
  <c r="P21"/>
  <c r="R21" s="1"/>
  <c r="P19"/>
  <c r="L17"/>
  <c r="L14" s="1"/>
  <c r="L2" s="1"/>
  <c r="C14"/>
  <c r="C2" s="1"/>
  <c r="Q41"/>
  <c r="G36"/>
  <c r="Q36" s="1"/>
  <c r="Q19"/>
  <c r="G17"/>
  <c r="Q85"/>
  <c r="G87"/>
  <c r="AB65" i="89"/>
  <c r="AF65" s="1"/>
  <c r="N124"/>
  <c r="X4"/>
  <c r="N73"/>
  <c r="AB13"/>
  <c r="AF13" s="1"/>
  <c r="I35"/>
  <c r="Z35" s="1"/>
  <c r="AD35" s="1"/>
  <c r="N55"/>
  <c r="S35"/>
  <c r="S3" s="1"/>
  <c r="AG177"/>
  <c r="X35"/>
  <c r="AF177"/>
  <c r="N4"/>
  <c r="X124"/>
  <c r="AA35"/>
  <c r="AE35" s="1"/>
  <c r="M3"/>
  <c r="AA3" s="1"/>
  <c r="AE3" s="1"/>
  <c r="AB104"/>
  <c r="AF104" s="1"/>
  <c r="N204"/>
  <c r="I3" l="1"/>
  <c r="AC4"/>
  <c r="AG4" s="1"/>
  <c r="AB4"/>
  <c r="AF4" s="1"/>
  <c r="AC35"/>
  <c r="AG35" s="1"/>
  <c r="N103"/>
  <c r="AF204"/>
  <c r="R19" i="137"/>
  <c r="P17"/>
  <c r="Q87"/>
  <c r="G89"/>
  <c r="Q17"/>
  <c r="G14"/>
  <c r="AB124" i="89"/>
  <c r="AF124" s="1"/>
  <c r="AB73"/>
  <c r="AF73" s="1"/>
  <c r="AB55"/>
  <c r="AF55" s="1"/>
  <c r="X3"/>
  <c r="X41" i="135" s="1"/>
  <c r="N35" i="89"/>
  <c r="AC124"/>
  <c r="AG124" s="1"/>
  <c r="X103"/>
  <c r="N209"/>
  <c r="Z3" l="1"/>
  <c r="AD3" s="1"/>
  <c r="AC103"/>
  <c r="AG103" s="1"/>
  <c r="AF209"/>
  <c r="AB35"/>
  <c r="AF35" s="1"/>
  <c r="AB103"/>
  <c r="AF103" s="1"/>
  <c r="R17" i="137"/>
  <c r="P14"/>
  <c r="G2"/>
  <c r="Q14"/>
  <c r="Q89"/>
  <c r="AC3" i="89"/>
  <c r="AG3" s="1"/>
  <c r="N3"/>
  <c r="J41" i="135" s="1"/>
  <c r="X102" i="89"/>
  <c r="P2" i="137" l="1"/>
  <c r="R14"/>
  <c r="G35"/>
  <c r="Q2"/>
  <c r="AB3" i="89"/>
  <c r="AF3" s="1"/>
  <c r="N102"/>
  <c r="X82"/>
  <c r="AC102"/>
  <c r="AG102" s="1"/>
  <c r="R2" i="137" l="1"/>
  <c r="P35"/>
  <c r="Q35"/>
  <c r="G26"/>
  <c r="E89"/>
  <c r="AB102" i="89"/>
  <c r="AF102" s="1"/>
  <c r="N82"/>
  <c r="S209"/>
  <c r="X81"/>
  <c r="AC82"/>
  <c r="AG82" s="1"/>
  <c r="AC81" l="1"/>
  <c r="AG81" s="1"/>
  <c r="AB82"/>
  <c r="AF82" s="1"/>
  <c r="R35" i="137"/>
  <c r="P26"/>
  <c r="G25"/>
  <c r="Q25" s="1"/>
  <c r="Q26"/>
  <c r="N81" i="89"/>
  <c r="AB81" l="1"/>
  <c r="AF81" s="1"/>
  <c r="R26" i="137"/>
  <c r="P25"/>
  <c r="R25" s="1"/>
  <c r="I302" i="8"/>
  <c r="J302"/>
  <c r="I303"/>
  <c r="J303"/>
  <c r="H302"/>
  <c r="H303"/>
  <c r="K302" l="1"/>
  <c r="K303"/>
  <c r="V173" i="89" s="1"/>
  <c r="X173" s="1"/>
  <c r="AG173" s="1"/>
  <c r="I299" i="8"/>
  <c r="J297"/>
  <c r="J301"/>
  <c r="I300"/>
  <c r="I298"/>
  <c r="J300"/>
  <c r="J299"/>
  <c r="I301"/>
  <c r="J298"/>
  <c r="I297"/>
  <c r="H300"/>
  <c r="H298"/>
  <c r="H301"/>
  <c r="H296"/>
  <c r="J296"/>
  <c r="I296"/>
  <c r="H297"/>
  <c r="H299"/>
  <c r="P66" i="137" l="1"/>
  <c r="R66" s="1"/>
  <c r="K297" i="8"/>
  <c r="K301"/>
  <c r="K299"/>
  <c r="K298"/>
  <c r="H295"/>
  <c r="H262" s="1"/>
  <c r="F7" i="20" s="1"/>
  <c r="F9" s="1"/>
  <c r="J295" i="8"/>
  <c r="J262" s="1"/>
  <c r="H7" i="20" s="1"/>
  <c r="H9" s="1"/>
  <c r="I295" i="8"/>
  <c r="I262" s="1"/>
  <c r="G7" i="20" s="1"/>
  <c r="G9" s="1"/>
  <c r="K300" i="8"/>
  <c r="K296"/>
  <c r="P67" i="137" l="1"/>
  <c r="R67" s="1"/>
  <c r="V172" i="89"/>
  <c r="X172" s="1"/>
  <c r="V174"/>
  <c r="X174" s="1"/>
  <c r="AG174" s="1"/>
  <c r="K295" i="8"/>
  <c r="K262" s="1"/>
  <c r="I7" i="20" s="1"/>
  <c r="I9" s="1"/>
  <c r="P65" i="137"/>
  <c r="R65" s="1"/>
  <c r="I10" i="20" l="1"/>
  <c r="V158" i="89"/>
  <c r="P58" i="137"/>
  <c r="R58" s="1"/>
  <c r="AG172" i="89"/>
  <c r="X158"/>
  <c r="P68" i="137" l="1"/>
  <c r="R68" s="1"/>
  <c r="AG158" i="89"/>
  <c r="X175"/>
  <c r="P85" i="137" l="1"/>
  <c r="R85" s="1"/>
  <c r="X204" i="89"/>
  <c r="AG175"/>
  <c r="P87" i="137" l="1"/>
  <c r="P89" s="1"/>
  <c r="AG204" i="89"/>
  <c r="X209"/>
  <c r="R87" i="137" l="1"/>
  <c r="N89"/>
  <c r="R89"/>
  <c r="Z209" i="89"/>
  <c r="AG209"/>
</calcChain>
</file>

<file path=xl/comments1.xml><?xml version="1.0" encoding="utf-8"?>
<comments xmlns="http://schemas.openxmlformats.org/spreadsheetml/2006/main">
  <authors>
    <author>Mookie</author>
  </authors>
  <commentList>
    <comment ref="E10" authorId="0">
      <text>
        <r>
          <rPr>
            <b/>
            <sz val="11"/>
            <color indexed="9"/>
            <rFont val="Tahoma"/>
            <family val="2"/>
            <charset val="238"/>
          </rPr>
          <t>vyberte si slovenský nemecký anglický jazyk</t>
        </r>
      </text>
    </comment>
  </commentList>
</comments>
</file>

<file path=xl/comments2.xml><?xml version="1.0" encoding="utf-8"?>
<comments xmlns="http://schemas.openxmlformats.org/spreadsheetml/2006/main">
  <authors>
    <author>Mookie</author>
  </authors>
  <commentList>
    <comment ref="E10" authorId="0">
      <text>
        <r>
          <rPr>
            <b/>
            <sz val="11"/>
            <color indexed="9"/>
            <rFont val="Tahoma"/>
            <family val="2"/>
            <charset val="238"/>
          </rPr>
          <t>vyberte si slovenský nemecký anglický jazyk</t>
        </r>
      </text>
    </comment>
  </commentList>
</comments>
</file>

<file path=xl/comments3.xml><?xml version="1.0" encoding="utf-8"?>
<comments xmlns="http://schemas.openxmlformats.org/spreadsheetml/2006/main">
  <authors>
    <author>Veronika B</author>
  </authors>
  <commentList>
    <comment ref="P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  <comment ref="Q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 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comments4.xml><?xml version="1.0" encoding="utf-8"?>
<comments xmlns="http://schemas.openxmlformats.org/spreadsheetml/2006/main">
  <authors>
    <author>Kamil Gróf</author>
  </authors>
  <commentList>
    <comment ref="P36" authorId="0">
      <text>
        <r>
          <rPr>
            <sz val="9"/>
            <color indexed="81"/>
            <rFont val="Tahoma"/>
            <family val="2"/>
            <charset val="238"/>
          </rPr>
          <t>pozrite : ano / nie</t>
        </r>
      </text>
    </comment>
    <comment ref="AB67" authorId="0">
      <text>
        <r>
          <rPr>
            <sz val="9"/>
            <color indexed="81"/>
            <rFont val="Tahoma"/>
            <family val="2"/>
            <charset val="238"/>
          </rPr>
          <t>pozrite : ano / nie</t>
        </r>
      </text>
    </comment>
    <comment ref="AB71" authorId="0">
      <text>
        <r>
          <rPr>
            <sz val="9"/>
            <color indexed="81"/>
            <rFont val="Tahoma"/>
            <family val="2"/>
            <charset val="238"/>
          </rPr>
          <t>pozrite : ano / nie</t>
        </r>
      </text>
    </comment>
  </commentList>
</comments>
</file>

<file path=xl/comments5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042 ide na riadok súvahy 6 automaticky
ak doriadku 6 napíšete hodnotu , tak sa táto hodnota odpočíta  z riadku 5, tak aby celkova hodnota syntetického účtu nebola ovplyvnená</t>
        </r>
      </text>
    </comment>
  </commentList>
</comments>
</file>

<file path=xl/comments6.xml><?xml version="1.0" encoding="utf-8"?>
<comments xmlns="http://schemas.openxmlformats.org/spreadsheetml/2006/main">
  <authors>
    <author>Kamil Gróf</author>
  </authors>
  <commentList>
    <comment ref="D1" authorId="0">
      <text>
        <r>
          <rPr>
            <sz val="8"/>
            <color indexed="81"/>
            <rFont val="Arial Narrow"/>
            <family val="2"/>
            <charset val="238"/>
          </rPr>
          <t>Vyberte si jazyk</t>
        </r>
      </text>
    </comment>
  </commentList>
</comments>
</file>

<file path=xl/sharedStrings.xml><?xml version="1.0" encoding="utf-8"?>
<sst xmlns="http://schemas.openxmlformats.org/spreadsheetml/2006/main" count="6718" uniqueCount="4325">
  <si>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</si>
  <si>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</si>
  <si>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</si>
  <si>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</si>
  <si>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</si>
  <si>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</si>
  <si>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</si>
  <si>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</si>
  <si>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</si>
  <si>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</si>
  <si>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</si>
  <si>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</si>
  <si>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</si>
  <si>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</si>
  <si>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</si>
  <si>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</si>
  <si>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</si>
  <si>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</si>
  <si>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</si>
  <si>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</si>
  <si>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</si>
  <si>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</si>
  <si>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</si>
  <si>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</si>
  <si>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</si>
  <si>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</si>
  <si>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</si>
  <si>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</si>
  <si>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</si>
  <si>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</si>
  <si>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</si>
  <si>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</si>
  <si>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</si>
  <si>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</si>
  <si>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</si>
  <si>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</si>
  <si>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</si>
  <si>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</si>
  <si>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</si>
  <si>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</si>
  <si>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</si>
  <si>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</si>
  <si>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</si>
  <si>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</si>
  <si>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</si>
  <si>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</si>
  <si>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</si>
  <si>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</si>
  <si>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</si>
  <si>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</si>
  <si>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</si>
  <si>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</si>
  <si>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</si>
  <si>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</si>
  <si>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</si>
  <si>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</si>
  <si>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</si>
  <si>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</si>
  <si>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</si>
  <si>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</si>
  <si>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</si>
  <si>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</si>
  <si>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</si>
  <si>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</si>
  <si>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</si>
  <si>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</si>
  <si>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</si>
  <si>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</si>
  <si>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</si>
  <si>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</si>
  <si>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</si>
  <si>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</si>
  <si>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</si>
  <si>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</si>
  <si>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</si>
  <si>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</si>
  <si>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</si>
  <si>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</si>
  <si>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</si>
  <si>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</si>
  <si>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</si>
  <si>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</si>
  <si>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</si>
  <si>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</si>
  <si>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</si>
  <si>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</si>
  <si>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</si>
  <si>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</si>
  <si>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</si>
  <si>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</si>
  <si>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</si>
  <si>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</si>
  <si>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</si>
  <si>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</si>
  <si>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</si>
  <si>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</si>
  <si>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</si>
  <si>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</si>
  <si>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</si>
  <si>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</si>
  <si>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</si>
  <si>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</si>
  <si>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</si>
  <si>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</si>
  <si>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</si>
  <si>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</si>
  <si>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</si>
  <si>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</si>
  <si>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</si>
  <si>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</si>
  <si>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</si>
  <si>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</si>
  <si>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</si>
  <si>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</si>
  <si>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</si>
  <si>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</si>
  <si>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</si>
  <si>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</si>
  <si>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</si>
  <si>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</si>
  <si>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</si>
  <si>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</si>
  <si>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</si>
  <si>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</si>
  <si>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</si>
  <si>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</si>
  <si>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</si>
  <si>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</si>
  <si>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</si>
  <si>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</si>
  <si>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</si>
  <si>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</si>
  <si>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</si>
  <si>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</si>
  <si>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</si>
  <si>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</si>
  <si>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</si>
  <si>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</si>
  <si>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</si>
  <si>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</si>
  <si>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</si>
  <si>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</si>
  <si>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</si>
  <si>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</si>
  <si>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</si>
  <si>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</si>
  <si>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</si>
  <si>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</si>
  <si>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</si>
  <si>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</si>
  <si>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</si>
  <si>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</si>
  <si>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</si>
  <si>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</si>
  <si>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</si>
  <si>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</si>
  <si>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</si>
  <si>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</si>
  <si>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</si>
  <si>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</si>
  <si>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</si>
  <si>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</si>
  <si>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</si>
  <si>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</si>
  <si>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</si>
  <si>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</si>
  <si>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</si>
  <si>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</si>
  <si>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</si>
  <si>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</si>
  <si>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</si>
  <si>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</si>
  <si>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</si>
  <si>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</si>
  <si>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</si>
  <si>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</si>
  <si>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</si>
  <si>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</si>
  <si>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</si>
  <si>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</si>
  <si>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</si>
  <si>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</si>
  <si>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</si>
  <si>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</si>
  <si>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</si>
  <si>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</si>
  <si>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</si>
  <si>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</si>
  <si>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</si>
  <si>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</si>
  <si>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</si>
  <si>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</si>
  <si>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</si>
  <si>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</si>
  <si>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</si>
  <si>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</si>
  <si>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</si>
  <si>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</si>
  <si>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</si>
  <si>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</si>
  <si>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</si>
  <si>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</si>
  <si>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</si>
  <si>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</si>
  <si>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</si>
  <si>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</si>
  <si>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</si>
  <si>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</si>
  <si>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</si>
  <si>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</si>
  <si>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</si>
  <si>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</si>
  <si>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</si>
  <si>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</si>
  <si>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</si>
  <si>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</si>
  <si>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</si>
  <si>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</si>
  <si>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</si>
  <si>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</si>
  <si>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</si>
  <si>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</si>
  <si>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</si>
  <si>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</si>
  <si>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</si>
  <si>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</si>
  <si>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</si>
  <si>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</si>
  <si>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</si>
  <si>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</si>
  <si>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</si>
  <si>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</si>
  <si>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</si>
  <si>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</si>
  <si>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</si>
  <si>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</si>
  <si>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</si>
  <si>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</si>
  <si>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</si>
  <si>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</si>
  <si>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</si>
  <si>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</si>
  <si>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</si>
  <si>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</si>
  <si>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</si>
  <si>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</si>
  <si>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</si>
  <si>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</si>
  <si>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</si>
  <si>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</si>
  <si>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</si>
  <si>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</si>
  <si>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</si>
  <si>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</si>
  <si>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</si>
  <si>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</si>
  <si>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</si>
  <si>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</si>
  <si>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</si>
  <si>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</si>
  <si>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</si>
  <si>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</si>
  <si>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</si>
  <si>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</si>
  <si>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</si>
  <si>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</si>
  <si>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</si>
  <si>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</si>
  <si>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</si>
  <si>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</si>
  <si>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</si>
  <si>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</si>
  <si>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</si>
  <si>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</si>
  <si>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</si>
  <si>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</si>
  <si>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</si>
  <si>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</si>
  <si>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</si>
  <si>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</si>
  <si>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</si>
  <si>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</si>
  <si>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</si>
  <si>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</si>
  <si>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</si>
  <si>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</si>
  <si>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</si>
  <si>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</si>
  <si>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</si>
  <si>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</si>
  <si>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</si>
  <si>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</si>
  <si>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</si>
  <si>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</si>
  <si>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</si>
  <si>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</si>
  <si>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</si>
  <si>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</si>
  <si>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</si>
  <si>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</si>
  <si>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</si>
  <si>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</si>
  <si>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</si>
  <si>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</si>
  <si>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</si>
  <si>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</si>
  <si>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</si>
  <si>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</si>
  <si>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</si>
  <si>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</si>
  <si>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</si>
  <si>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</si>
  <si>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</si>
  <si>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</si>
  <si>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</si>
  <si>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</si>
  <si>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</si>
  <si>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</si>
  <si>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</si>
  <si>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</si>
  <si>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</si>
  <si>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</si>
  <si>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</si>
  <si>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</si>
  <si>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</si>
  <si>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</si>
  <si>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</si>
  <si>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</si>
  <si>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</si>
  <si>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</si>
  <si>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</si>
  <si>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</si>
  <si>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</si>
  <si>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</si>
  <si>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</si>
  <si>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</si>
  <si>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</si>
  <si>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</si>
  <si>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</si>
  <si>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</si>
  <si>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</si>
  <si>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</si>
  <si>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</si>
  <si>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</si>
  <si>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</si>
  <si>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</si>
  <si>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</si>
  <si>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</si>
  <si>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</si>
  <si>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</si>
  <si>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</si>
  <si>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</si>
  <si>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</si>
  <si>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</si>
  <si>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</si>
  <si>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</si>
  <si>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</si>
  <si>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</si>
  <si>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</si>
  <si>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</si>
  <si>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</si>
  <si>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</si>
  <si>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</si>
  <si>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</si>
  <si>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</si>
  <si>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</si>
  <si>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</si>
  <si>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</si>
  <si>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</si>
  <si>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</si>
  <si>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</si>
  <si>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</si>
  <si>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</si>
  <si>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</si>
  <si>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</si>
  <si>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</si>
  <si>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</si>
  <si>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</si>
  <si>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</si>
  <si>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</si>
  <si>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</si>
  <si>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</si>
  <si>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</si>
  <si>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</si>
  <si>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</si>
  <si>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</si>
  <si>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</si>
  <si>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</si>
  <si>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</si>
  <si>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</si>
  <si>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</si>
  <si>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</si>
  <si>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</si>
  <si>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</si>
  <si>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</si>
  <si>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</si>
  <si>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</si>
  <si>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</si>
  <si>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</si>
  <si>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</si>
  <si>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</si>
  <si>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</si>
  <si>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</si>
  <si>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</si>
  <si>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</si>
  <si>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</si>
  <si>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</si>
  <si>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</si>
  <si>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</si>
  <si>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</si>
  <si>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</si>
  <si>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</si>
  <si>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</si>
  <si>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</si>
  <si>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</si>
  <si>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</si>
  <si>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</si>
  <si>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</si>
  <si>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</si>
  <si>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</si>
  <si>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</si>
  <si>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</si>
  <si>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</si>
  <si>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</si>
  <si>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</si>
  <si>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</si>
  <si>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</si>
  <si>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</si>
  <si>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</si>
  <si>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</si>
  <si>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</si>
  <si>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</si>
  <si>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</si>
  <si>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</si>
  <si>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</si>
  <si>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</si>
  <si>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</si>
  <si>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</si>
  <si>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</si>
  <si>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</si>
  <si>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</si>
  <si>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</si>
  <si>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</si>
  <si>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</si>
  <si>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</si>
  <si>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</si>
  <si>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</si>
  <si>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</si>
  <si>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</si>
  <si>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</si>
  <si>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</si>
  <si>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</si>
  <si>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</si>
  <si>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</si>
  <si>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</si>
  <si>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</si>
  <si>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</si>
  <si>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</si>
  <si>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</si>
  <si>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</si>
  <si>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</si>
  <si>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</si>
  <si>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</si>
  <si>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</si>
  <si>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</si>
  <si>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</si>
  <si>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</si>
  <si>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</si>
  <si>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Názov položky</t>
  </si>
  <si>
    <t>Bezprostredne predchádzajúce účtovné obdobie</t>
  </si>
  <si>
    <t>Priemerný prepočítaný počet zamestnancov</t>
  </si>
  <si>
    <t>počet vedúcich zamestnancov</t>
  </si>
  <si>
    <t>od</t>
  </si>
  <si>
    <t>v %</t>
  </si>
  <si>
    <t>d</t>
  </si>
  <si>
    <t>e</t>
  </si>
  <si>
    <t>f</t>
  </si>
  <si>
    <t xml:space="preserve">Dlhodobý nehmotný majetok </t>
  </si>
  <si>
    <t>125</t>
  </si>
  <si>
    <t>Dlhodobé záväzky spolu</t>
  </si>
  <si>
    <t>Počet</t>
  </si>
  <si>
    <t>Mena</t>
  </si>
  <si>
    <t>Odložená daň z príjmov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</si>
  <si>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</si>
  <si>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</si>
  <si>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</si>
  <si>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</si>
  <si>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</si>
  <si>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</si>
  <si>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</si>
  <si>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</si>
  <si>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</si>
  <si>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</si>
  <si>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</si>
  <si>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</si>
  <si>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</si>
  <si>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</si>
  <si>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</si>
  <si>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</si>
  <si>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</si>
  <si>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</si>
  <si>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</si>
  <si>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</si>
  <si>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</si>
  <si>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</si>
  <si>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</si>
  <si>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</si>
  <si>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</si>
  <si>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</si>
  <si>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</si>
  <si>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</si>
  <si>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</si>
  <si>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</si>
  <si>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</si>
  <si>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</si>
  <si>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</si>
  <si>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</si>
  <si>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</si>
  <si>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</si>
  <si>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</si>
  <si>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</si>
  <si>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</si>
  <si>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</si>
  <si>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</si>
  <si>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</si>
  <si>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</si>
  <si>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</si>
  <si>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</si>
  <si>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</si>
  <si>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</si>
  <si>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</si>
  <si>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</si>
  <si>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</si>
  <si>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</si>
  <si>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</si>
  <si>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</si>
  <si>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</si>
  <si>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</si>
  <si>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</si>
  <si>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</si>
  <si>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</si>
  <si>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</si>
  <si>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</si>
  <si>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</si>
  <si>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</si>
  <si>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</si>
  <si>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</si>
  <si>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</si>
  <si>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</si>
  <si>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</si>
  <si>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</si>
  <si>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</si>
  <si>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</si>
  <si>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</si>
  <si>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</si>
  <si>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</si>
  <si>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</si>
  <si>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</si>
  <si>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</si>
  <si>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</si>
  <si>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</si>
  <si>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</si>
  <si>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</si>
  <si>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</si>
  <si>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</si>
  <si>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</si>
  <si>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</si>
  <si>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</si>
  <si>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</si>
  <si>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</si>
  <si>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</si>
  <si>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</si>
  <si>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</si>
  <si>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</si>
  <si>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</si>
  <si>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</si>
  <si>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</si>
  <si>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</si>
  <si>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</si>
  <si>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</si>
  <si>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</si>
  <si>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</si>
  <si>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</si>
  <si>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</si>
  <si>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</si>
  <si>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</si>
  <si>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</si>
  <si>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</si>
  <si>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</si>
  <si>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</si>
  <si>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</si>
  <si>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</si>
  <si>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</si>
  <si>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</si>
  <si>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</si>
  <si>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</si>
  <si>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</si>
  <si>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</si>
  <si>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</si>
  <si>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</si>
  <si>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</si>
  <si>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</si>
  <si>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</si>
  <si>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</si>
  <si>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</si>
  <si>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</si>
  <si>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</si>
  <si>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</si>
  <si>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</si>
  <si>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</si>
  <si>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</si>
  <si>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</si>
  <si>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</si>
  <si>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</si>
  <si>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</si>
  <si>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</si>
  <si>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</si>
  <si>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</si>
  <si>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</si>
  <si>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</si>
  <si>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</si>
  <si>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</si>
  <si>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</si>
  <si>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</si>
  <si>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</si>
  <si>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</si>
  <si>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</si>
  <si>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</si>
  <si>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</si>
  <si>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</si>
  <si>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</si>
  <si>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</si>
  <si>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</si>
  <si>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</si>
  <si>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</si>
  <si>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</si>
  <si>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</si>
  <si>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</si>
  <si>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</si>
  <si>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</si>
  <si>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</si>
  <si>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</si>
  <si>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</si>
  <si>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</si>
  <si>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</si>
  <si>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</si>
  <si>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</si>
  <si>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</si>
  <si>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</si>
  <si>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</si>
  <si>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</si>
  <si>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</si>
  <si>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</si>
  <si>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</si>
  <si>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</si>
  <si>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</si>
  <si>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</si>
  <si>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</si>
  <si>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</si>
  <si>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</si>
  <si>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</si>
  <si>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</si>
  <si>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</si>
  <si>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</si>
  <si>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</si>
  <si>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</si>
  <si>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</si>
  <si>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</si>
  <si>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</si>
  <si>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</si>
  <si>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</si>
  <si>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</si>
  <si>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</si>
  <si>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</si>
  <si>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</si>
  <si>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</si>
  <si>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</si>
  <si>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</si>
  <si>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</si>
  <si>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</si>
  <si>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</si>
  <si>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</si>
  <si>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</si>
  <si>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</si>
  <si>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</si>
  <si>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</si>
  <si>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</si>
  <si>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</si>
  <si>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</si>
  <si>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</si>
  <si>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</si>
  <si>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</si>
  <si>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</si>
  <si>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</si>
  <si>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</si>
  <si>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</si>
  <si>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</si>
  <si>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</si>
  <si>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</si>
  <si>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</si>
  <si>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</si>
  <si>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</si>
  <si>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</si>
  <si>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</si>
  <si>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</si>
  <si>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</si>
  <si>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</si>
  <si>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</si>
  <si>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</si>
  <si>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</si>
  <si>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</si>
  <si>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010</t>
  </si>
  <si>
    <t>012</t>
  </si>
  <si>
    <t>013</t>
  </si>
  <si>
    <t>014</t>
  </si>
  <si>
    <t>015</t>
  </si>
  <si>
    <t>019</t>
  </si>
  <si>
    <t>020</t>
  </si>
  <si>
    <t>021</t>
  </si>
  <si>
    <t>022</t>
  </si>
  <si>
    <t>025</t>
  </si>
  <si>
    <t>026</t>
  </si>
  <si>
    <t>029</t>
  </si>
  <si>
    <t>030</t>
  </si>
  <si>
    <t>031</t>
  </si>
  <si>
    <t>032</t>
  </si>
  <si>
    <t>041</t>
  </si>
  <si>
    <t>042</t>
  </si>
  <si>
    <t>043</t>
  </si>
  <si>
    <t>051</t>
  </si>
  <si>
    <t>052</t>
  </si>
  <si>
    <t>053</t>
  </si>
  <si>
    <t>060</t>
  </si>
  <si>
    <t>061</t>
  </si>
  <si>
    <t>DIČ</t>
  </si>
  <si>
    <t>062</t>
  </si>
  <si>
    <t>063</t>
  </si>
  <si>
    <t>065</t>
  </si>
  <si>
    <t>066</t>
  </si>
  <si>
    <t>067</t>
  </si>
  <si>
    <t>069</t>
  </si>
  <si>
    <t>Emisné ážio (412)</t>
  </si>
  <si>
    <t>072</t>
  </si>
  <si>
    <t>Ostatné kapitálové fondy (413)</t>
  </si>
  <si>
    <t>073</t>
  </si>
  <si>
    <t>074</t>
  </si>
  <si>
    <t>075</t>
  </si>
  <si>
    <t>079</t>
  </si>
  <si>
    <t>080</t>
  </si>
  <si>
    <t>081</t>
  </si>
  <si>
    <t>082</t>
  </si>
  <si>
    <t>085</t>
  </si>
  <si>
    <t>086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</si>
  <si>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</si>
  <si>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</si>
  <si>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</si>
  <si>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</si>
  <si>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</si>
  <si>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</si>
  <si>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</si>
  <si>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</si>
  <si>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</si>
  <si>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</si>
  <si>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</si>
  <si>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</si>
  <si>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</si>
  <si>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</si>
  <si>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</si>
  <si>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</si>
  <si>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</si>
  <si>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</si>
  <si>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</si>
  <si>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</si>
  <si>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</si>
  <si>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</si>
  <si>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</si>
  <si>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</si>
  <si>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</si>
  <si>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</si>
  <si>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</si>
  <si>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</si>
  <si>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</si>
  <si>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</si>
  <si>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</si>
  <si>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</si>
  <si>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</si>
  <si>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</si>
  <si>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</si>
  <si>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</si>
  <si>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</si>
  <si>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</si>
  <si>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</si>
  <si>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</si>
  <si>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</si>
  <si>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</si>
  <si>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</si>
  <si>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</si>
  <si>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mesiac</t>
  </si>
  <si>
    <t>rok</t>
  </si>
  <si>
    <t>do</t>
  </si>
  <si>
    <t>Účtovná závierka</t>
  </si>
  <si>
    <t>IČO</t>
  </si>
  <si>
    <t>PSČ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</si>
  <si>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</si>
  <si>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</si>
  <si>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</si>
  <si>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</si>
  <si>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</si>
  <si>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</si>
  <si>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</si>
  <si>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</si>
  <si>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</si>
  <si>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</si>
  <si>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</si>
  <si>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</si>
  <si>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</si>
  <si>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</si>
  <si>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</si>
  <si>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</si>
  <si>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</si>
  <si>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</si>
  <si>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</si>
  <si>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</si>
  <si>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</si>
  <si>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</si>
  <si>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</si>
  <si>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</si>
  <si>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</si>
  <si>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</si>
  <si>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</si>
  <si>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</si>
  <si>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</si>
  <si>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</si>
  <si>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</si>
  <si>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</si>
  <si>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</si>
  <si>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</si>
  <si>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</si>
  <si>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</si>
  <si>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</si>
  <si>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</si>
  <si>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</si>
  <si>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</si>
  <si>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</si>
  <si>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</si>
  <si>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</si>
  <si>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</si>
  <si>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</si>
  <si>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</si>
  <si>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</si>
  <si>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</si>
  <si>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</si>
  <si>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</si>
  <si>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</si>
  <si>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</si>
  <si>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</si>
  <si>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</si>
  <si>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</si>
  <si>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</si>
  <si>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</si>
  <si>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</si>
  <si>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</si>
  <si>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</si>
  <si>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</si>
  <si>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</si>
  <si>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</si>
  <si>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</si>
  <si>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</si>
  <si>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</si>
  <si>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</si>
  <si>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</si>
  <si>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</si>
  <si>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</si>
  <si>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</si>
  <si>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</si>
  <si>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</si>
  <si>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</si>
  <si>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</si>
  <si>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</si>
  <si>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</si>
  <si>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</si>
  <si>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</si>
  <si>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</si>
  <si>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</si>
  <si>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</si>
  <si>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</si>
  <si>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</si>
  <si>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</si>
  <si>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</si>
  <si>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</si>
  <si>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</si>
  <si>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</si>
  <si>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</si>
  <si>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</si>
  <si>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</si>
  <si>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</si>
  <si>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</si>
  <si>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</si>
  <si>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</si>
  <si>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</si>
  <si>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</si>
  <si>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</si>
  <si>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</si>
  <si>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</si>
  <si>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</si>
  <si>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</si>
  <si>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</si>
  <si>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</si>
  <si>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</si>
  <si>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</si>
  <si>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</si>
  <si>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</si>
  <si>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</si>
  <si>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</si>
  <si>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</si>
  <si>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11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</si>
  <si>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</si>
  <si>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</si>
  <si>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</si>
  <si>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</si>
  <si>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</si>
  <si>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</si>
  <si>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</si>
  <si>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</si>
  <si>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</si>
  <si>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</si>
  <si>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</si>
  <si>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</si>
  <si>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</si>
  <si>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</si>
  <si>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</si>
  <si>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</si>
  <si>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</si>
  <si>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</si>
  <si>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</si>
  <si>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</si>
  <si>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</si>
  <si>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</si>
  <si>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</si>
  <si>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</si>
  <si>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</si>
  <si>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</si>
  <si>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</si>
  <si>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</si>
  <si>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</si>
  <si>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</si>
  <si>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</si>
  <si>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</si>
  <si>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</si>
  <si>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</si>
  <si>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</si>
  <si>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</si>
  <si>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</si>
  <si>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</si>
  <si>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</si>
  <si>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</si>
  <si>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</si>
  <si>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</si>
  <si>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</si>
  <si>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</si>
  <si>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</si>
  <si>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</si>
  <si>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</si>
  <si>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</si>
  <si>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</si>
  <si>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</si>
  <si>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</si>
  <si>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</si>
  <si>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</si>
  <si>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</si>
  <si>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</si>
  <si>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</si>
  <si>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</si>
  <si>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</si>
  <si>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</si>
  <si>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</si>
  <si>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</si>
  <si>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</si>
  <si>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</si>
  <si>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</si>
  <si>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</si>
  <si>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</si>
  <si>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</si>
  <si>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</si>
  <si>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</si>
  <si>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</si>
  <si>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</si>
  <si>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</si>
  <si>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</si>
  <si>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</si>
  <si>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</si>
  <si>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</si>
  <si>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</si>
  <si>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</si>
  <si>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</si>
  <si>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</si>
  <si>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</si>
  <si>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</si>
  <si>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</si>
  <si>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</si>
  <si>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</si>
  <si>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</si>
  <si>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</si>
  <si>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</si>
  <si>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</si>
  <si>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</si>
  <si>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</si>
  <si>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</si>
  <si>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</si>
  <si>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</si>
  <si>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</si>
  <si>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</si>
  <si>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</si>
  <si>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</si>
  <si>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</si>
  <si>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</si>
  <si>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</si>
  <si>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</si>
  <si>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</si>
  <si>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</si>
  <si>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</si>
  <si>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</si>
  <si>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</si>
  <si>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</si>
  <si>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</si>
  <si>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</si>
  <si>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</si>
  <si>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</si>
  <si>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</si>
  <si>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</si>
  <si>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</si>
  <si>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</si>
  <si>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</si>
  <si>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</si>
  <si>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</si>
  <si>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</si>
  <si>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</si>
  <si>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</si>
  <si>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</si>
  <si>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</si>
  <si>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</si>
  <si>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</si>
  <si>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</si>
  <si>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</si>
  <si>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</si>
  <si>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</si>
  <si>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</si>
  <si>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</si>
  <si>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</si>
  <si>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</si>
  <si>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</si>
  <si>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</si>
  <si>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</si>
  <si>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</si>
  <si>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</si>
  <si>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</si>
  <si>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</si>
  <si>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</si>
  <si>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</si>
  <si>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</si>
  <si>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</si>
  <si>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</si>
  <si>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</si>
  <si>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</si>
  <si>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</si>
  <si>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</si>
  <si>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</si>
  <si>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</si>
  <si>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</si>
  <si>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</si>
  <si>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</si>
  <si>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</si>
  <si>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</si>
  <si>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</si>
  <si>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</si>
  <si>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</si>
  <si>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</si>
  <si>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</si>
  <si>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</si>
  <si>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</si>
  <si>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</si>
  <si>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</si>
  <si>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</si>
  <si>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</si>
  <si>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</si>
  <si>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</si>
  <si>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</si>
  <si>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>364</t>
  </si>
  <si>
    <t xml:space="preserve">Záväzky voči spoločníkom a členom pri rozdeľovaní zisku </t>
  </si>
  <si>
    <t>365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</si>
  <si>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</si>
  <si>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</si>
  <si>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</si>
  <si>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</si>
  <si>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</si>
  <si>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</si>
  <si>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</si>
  <si>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</si>
  <si>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</si>
  <si>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</si>
  <si>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</si>
  <si>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</si>
  <si>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</si>
  <si>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</si>
  <si>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</si>
  <si>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</si>
  <si>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</si>
  <si>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</si>
  <si>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</si>
  <si>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</si>
  <si>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</si>
  <si>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</si>
  <si>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</si>
  <si>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</si>
  <si>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</si>
  <si>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</si>
  <si>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</si>
  <si>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</si>
  <si>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</si>
  <si>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</si>
  <si>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</si>
  <si>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</si>
  <si>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</si>
  <si>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</si>
  <si>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</si>
  <si>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</si>
  <si>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</si>
  <si>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</si>
  <si>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</si>
  <si>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</si>
  <si>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</si>
  <si>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</si>
  <si>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</si>
  <si>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</si>
  <si>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</si>
  <si>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</si>
  <si>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</si>
  <si>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</si>
  <si>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</si>
  <si>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</si>
  <si>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</si>
  <si>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</si>
  <si>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</si>
  <si>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</si>
  <si>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</si>
  <si>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</si>
  <si>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</si>
  <si>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</si>
  <si>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</si>
  <si>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</si>
  <si>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</si>
  <si>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</si>
  <si>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</si>
  <si>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</si>
  <si>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</si>
  <si>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</si>
  <si>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</si>
  <si>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</si>
  <si>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</si>
  <si>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</si>
  <si>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</si>
  <si>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</si>
  <si>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</si>
  <si>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</si>
  <si>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</si>
  <si>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</si>
  <si>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</si>
  <si>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</si>
  <si>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</si>
  <si>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</si>
  <si>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</si>
  <si>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</si>
  <si>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</si>
  <si>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</si>
  <si>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</si>
  <si>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</si>
  <si>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</si>
  <si>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</si>
  <si>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</si>
  <si>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</si>
  <si>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</si>
  <si>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</si>
  <si>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</si>
  <si>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</si>
  <si>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</si>
  <si>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</si>
  <si>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</si>
  <si>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</si>
  <si>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</si>
  <si>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</si>
  <si>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</si>
  <si>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</si>
  <si>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</si>
  <si>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</si>
  <si>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</si>
  <si>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</si>
  <si>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</si>
  <si>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</si>
  <si>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</si>
  <si>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</si>
  <si>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</si>
  <si>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</si>
  <si>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</si>
  <si>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</si>
  <si>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</si>
  <si>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</si>
  <si>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</si>
  <si>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</si>
  <si>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</si>
  <si>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</si>
  <si>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</si>
  <si>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</si>
  <si>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</si>
  <si>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</si>
  <si>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</si>
  <si>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</si>
  <si>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</si>
  <si>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</si>
  <si>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</si>
  <si>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</si>
  <si>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</si>
  <si>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</si>
  <si>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</si>
  <si>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</si>
  <si>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</si>
  <si>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</si>
  <si>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</si>
  <si>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</si>
  <si>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</si>
  <si>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</si>
  <si>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</si>
  <si>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</si>
  <si>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</si>
  <si>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</si>
  <si>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</si>
  <si>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</si>
  <si>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</si>
  <si>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</si>
  <si>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</si>
  <si>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</si>
  <si>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</si>
  <si>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</si>
  <si>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</si>
  <si>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</si>
  <si>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</si>
  <si>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</si>
  <si>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</si>
  <si>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</si>
  <si>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</si>
  <si>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</si>
  <si>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</si>
  <si>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</si>
  <si>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</si>
  <si>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</si>
  <si>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</si>
  <si>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</si>
  <si>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</si>
  <si>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</si>
  <si>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</si>
  <si>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</si>
  <si>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</si>
  <si>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</si>
  <si>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</si>
  <si>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</si>
  <si>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</si>
  <si>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</si>
  <si>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</si>
  <si>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</si>
  <si>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</si>
  <si>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</si>
  <si>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</si>
  <si>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</si>
  <si>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</si>
  <si>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</si>
  <si>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</si>
  <si>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</si>
  <si>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</si>
  <si>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</si>
  <si>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</si>
  <si>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</si>
  <si>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</si>
  <si>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</si>
  <si>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</si>
  <si>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</si>
  <si>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</si>
  <si>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</si>
  <si>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</si>
  <si>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</si>
  <si>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</si>
  <si>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</si>
  <si>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</si>
  <si>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</si>
  <si>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</si>
  <si>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</si>
  <si>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</si>
  <si>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</si>
  <si>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</si>
  <si>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</si>
  <si>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</si>
  <si>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</si>
  <si>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</si>
  <si>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</si>
  <si>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</si>
  <si>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</si>
  <si>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</si>
  <si>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</si>
  <si>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</si>
  <si>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</si>
  <si>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</si>
  <si>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</si>
  <si>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</si>
  <si>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</si>
  <si>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</si>
  <si>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</si>
  <si>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</si>
  <si>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</si>
  <si>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</si>
  <si>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</si>
  <si>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</si>
  <si>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</si>
  <si>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</si>
  <si>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</si>
  <si>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</si>
  <si>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</si>
  <si>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</si>
  <si>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</si>
  <si>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</si>
  <si>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</si>
  <si>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</si>
  <si>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</si>
  <si>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</si>
  <si>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</si>
  <si>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</si>
  <si>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</si>
  <si>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</si>
  <si>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</si>
  <si>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</si>
  <si>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</si>
  <si>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</si>
  <si>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</si>
  <si>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</si>
  <si>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</si>
  <si>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</si>
  <si>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</si>
  <si>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</si>
  <si>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</si>
  <si>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</si>
  <si>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</si>
  <si>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</si>
  <si>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</si>
  <si>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</si>
  <si>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</si>
  <si>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</si>
  <si>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</si>
  <si>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</si>
  <si>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</si>
  <si>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</si>
  <si>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</si>
  <si>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</si>
  <si>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</si>
  <si>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</si>
  <si>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</si>
  <si>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</si>
  <si>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</si>
  <si>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</si>
  <si>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</si>
  <si>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</si>
  <si>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</si>
  <si>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</si>
  <si>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</si>
  <si>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</si>
  <si>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</si>
  <si>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</si>
  <si>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</si>
  <si>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</si>
  <si>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</si>
  <si>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</si>
  <si>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</si>
  <si>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</si>
  <si>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</si>
  <si>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t>532</t>
  </si>
  <si>
    <t xml:space="preserve">Náklady budúcich období </t>
  </si>
  <si>
    <t xml:space="preserve">Príjmy budúcich období </t>
  </si>
  <si>
    <t xml:space="preserve">Aktivované náklady na vývoj </t>
  </si>
  <si>
    <t>Hodnota</t>
  </si>
  <si>
    <t>E-mailová adresa</t>
  </si>
  <si>
    <t>Obec</t>
  </si>
  <si>
    <t>Obchodné meno (názov) účtovnej jednotky</t>
  </si>
  <si>
    <t>SK NACE</t>
  </si>
  <si>
    <t>Bezprostredne predchádzajúce obdobie</t>
  </si>
  <si>
    <t>Daňové identifikačné číslo</t>
  </si>
  <si>
    <t>Za obdobie</t>
  </si>
  <si>
    <t>účtovné obdobie</t>
  </si>
  <si>
    <t>Bezprostredne predchádzajúce</t>
  </si>
  <si>
    <t>obdobie</t>
  </si>
  <si>
    <t>Bezprostredne</t>
  </si>
  <si>
    <t>predchádzajúce účtovné</t>
  </si>
  <si>
    <t>p. a.</t>
  </si>
  <si>
    <t>Menovitá</t>
  </si>
  <si>
    <t>Záväzky so zostatkovou dobou splatnosti</t>
  </si>
  <si>
    <t>jeden rok až päť rokov</t>
  </si>
  <si>
    <t>nad päť rokov</t>
  </si>
  <si>
    <t>Opravné položky</t>
  </si>
  <si>
    <t>Oprávky</t>
  </si>
  <si>
    <t>b/ informácia o štruktúre spoločníkov</t>
  </si>
  <si>
    <t>a/2  dozorný orgán</t>
  </si>
  <si>
    <t>a/1 - štatutárny orgán</t>
  </si>
  <si>
    <t>zostavuje účtovná závierka, z toho:</t>
  </si>
  <si>
    <t>Stav zamestnancov ku dňu, ku ktorému sa</t>
  </si>
  <si>
    <t>H.</t>
  </si>
  <si>
    <t>G.</t>
  </si>
  <si>
    <t>F.</t>
  </si>
  <si>
    <t>E.</t>
  </si>
  <si>
    <t>D.</t>
  </si>
  <si>
    <t>C.</t>
  </si>
  <si>
    <t>B.</t>
  </si>
  <si>
    <t>A.</t>
  </si>
  <si>
    <t>*</t>
  </si>
  <si>
    <t xml:space="preserve">Dátum výpisu: </t>
  </si>
  <si>
    <t>Aktuálny rok 2013</t>
  </si>
  <si>
    <t>Predošlý rok 2012</t>
  </si>
  <si>
    <t>Čistý obrat (časť účt. tr. 6 podľa zákona)</t>
  </si>
  <si>
    <t>k</t>
  </si>
  <si>
    <t>44</t>
  </si>
  <si>
    <t>40</t>
  </si>
  <si>
    <t>63</t>
  </si>
  <si>
    <t>30</t>
  </si>
  <si>
    <t>Neobežný majetok r. 03 + r. 11 + r. 21</t>
  </si>
  <si>
    <t>Dlhodobý hmotný majetok súčet (r. 12 až r. 20)</t>
  </si>
  <si>
    <t>Obežný majetok r. 34 + r. 41 + r. 53 + r. 66 + r. 71</t>
  </si>
  <si>
    <t>Zásoby súčet (r. 35 až r. 40)</t>
  </si>
  <si>
    <t>Dlhodobé pohľadávky súčet (r. 42 + r. 46 až r. 52)</t>
  </si>
  <si>
    <t>Pohľadávky z obchodného styku súčet (r. 43 až r. 45)</t>
  </si>
  <si>
    <t>Krátkodobé pohľadávky súčet (r. 54 + r. 58 až r. 65)</t>
  </si>
  <si>
    <t>Pohľadávky z obchodného styku súčet (r. 55 až r. 57)</t>
  </si>
  <si>
    <t>Finančné účty r. 72 + r. 73</t>
  </si>
  <si>
    <t>72</t>
  </si>
  <si>
    <t>73</t>
  </si>
  <si>
    <t>Časové rozlíšenie súčet (r. 75 až r. 78)</t>
  </si>
  <si>
    <t>74</t>
  </si>
  <si>
    <t>75</t>
  </si>
  <si>
    <t>76</t>
  </si>
  <si>
    <t>77</t>
  </si>
  <si>
    <t>78</t>
  </si>
  <si>
    <t>79</t>
  </si>
  <si>
    <t>80</t>
  </si>
  <si>
    <t>Základné imanie súčet (r. 82 až r. 84)</t>
  </si>
  <si>
    <t>81</t>
  </si>
  <si>
    <t>82</t>
  </si>
  <si>
    <t>83</t>
  </si>
  <si>
    <t>84</t>
  </si>
  <si>
    <t>85</t>
  </si>
  <si>
    <t>86</t>
  </si>
  <si>
    <t>Zákonné rezervné fondy r. 88 + r. 89</t>
  </si>
  <si>
    <t>87</t>
  </si>
  <si>
    <t>88</t>
  </si>
  <si>
    <t>89</t>
  </si>
  <si>
    <t>Ostatné fondy zo zisku r. 91 + r. 92</t>
  </si>
  <si>
    <t>90</t>
  </si>
  <si>
    <t>91</t>
  </si>
  <si>
    <t>92</t>
  </si>
  <si>
    <t>Oceňovacie rozdiely z precenenia súčet (r. 94 až r. 96)</t>
  </si>
  <si>
    <t>93</t>
  </si>
  <si>
    <t>94</t>
  </si>
  <si>
    <t>95</t>
  </si>
  <si>
    <t>96</t>
  </si>
  <si>
    <t>Výsledok hospodárenia minulých rokov r. 98 + r. 99</t>
  </si>
  <si>
    <t>97</t>
  </si>
  <si>
    <t>98</t>
  </si>
  <si>
    <t>99</t>
  </si>
  <si>
    <t>Dlhodobé záväzky súčet (r. 103 + r. 107 až r. 117)</t>
  </si>
  <si>
    <t>Dlhodobé rezervy r. 119 + r. 120</t>
  </si>
  <si>
    <t>Dlhodobé bankové úvery (461A, 46XA)</t>
  </si>
  <si>
    <t>Krátkodobé záväzky súčet (r. 123 + r. 127 až r. 135)</t>
  </si>
  <si>
    <t>126</t>
  </si>
  <si>
    <t>127</t>
  </si>
  <si>
    <t>128</t>
  </si>
  <si>
    <t>129</t>
  </si>
  <si>
    <t>134</t>
  </si>
  <si>
    <t>135</t>
  </si>
  <si>
    <t>Krátkodobé rezervy r. 137 + r. 138</t>
  </si>
  <si>
    <t>136</t>
  </si>
  <si>
    <t>137</t>
  </si>
  <si>
    <t>138</t>
  </si>
  <si>
    <t>Bežné bankové úvery (221A, 231, 232, 23X, 461A, 46XA)</t>
  </si>
  <si>
    <t>140</t>
  </si>
  <si>
    <t>Časové rozlíšenie súčet (r. 142 až r. 145)</t>
  </si>
  <si>
    <t>141</t>
  </si>
  <si>
    <t>142</t>
  </si>
  <si>
    <t>143</t>
  </si>
  <si>
    <t>144</t>
  </si>
  <si>
    <t>145</t>
  </si>
  <si>
    <t>Výsledok hospodárenia z hospodárskej činnosti (+/-) (r. 02 - r. 10)</t>
  </si>
  <si>
    <t>Výnosové úroky (r. 40 + r. 41)</t>
  </si>
  <si>
    <t>Výsledok hospodárenia za účtovné obdobie pred zdanením (+/-) (r. 27 + r. 55)</t>
  </si>
  <si>
    <t>Aktívne analytické účty v súvahe</t>
  </si>
  <si>
    <t>Aktívne / pasívne analytické účty v súvahe</t>
  </si>
  <si>
    <t>Pasívne analytické účty v súvahe</t>
  </si>
  <si>
    <t>Analytické účty vo výkaze ZaS</t>
  </si>
  <si>
    <t>TU NEMATE POVOLENY VSTUP - TU SU PRENESENE VSTUPNE UDAJE HK 2014 A 2013 A Z TEJTO TAB VYTVARAM SUVAHU  A DO POZNAMOK UKLADAM UDAJE</t>
  </si>
  <si>
    <t>syntetika</t>
  </si>
  <si>
    <t>Účty v bankách s dobou viazanosti dlhšou ako jeden rok (22XA)</t>
  </si>
  <si>
    <t>Pohľadávky za upísané vlastné imanie (/-/353)</t>
  </si>
  <si>
    <t>Tržby z predaja tovaru (604, 607)</t>
  </si>
  <si>
    <t>Aktivácia (účtová skupina 62)</t>
  </si>
  <si>
    <t>Tržby z predaja dlhodobého nehmotného majetku, dlhodobého hmotného majetku a materiálu (641, 642)</t>
  </si>
  <si>
    <t>Služby (účtová skupina 51)</t>
  </si>
  <si>
    <t>Dane a poplatky (účtová skupina 53)</t>
  </si>
  <si>
    <t>Zostatková cena predaného dlhodobého majetku a predaného materiálu (541, 542)</t>
  </si>
  <si>
    <t>Tržby z predaja cenných papierov a podielov (661)</t>
  </si>
  <si>
    <t>Kurzové zisky (663)</t>
  </si>
  <si>
    <t>Predané cenné papiere a podiely (561)</t>
  </si>
  <si>
    <t>Náklady na krátkodobý finančný majetok (566)</t>
  </si>
  <si>
    <t>Kurzové straty (563)</t>
  </si>
  <si>
    <t>Netto</t>
  </si>
  <si>
    <t>Spolu majetok r. 02 + r. 33 + r. 74</t>
  </si>
  <si>
    <t>VERMÖGENSGEGENSTÄNDE INSGESAMT Z. 02 + Z. 33 + Z. 74</t>
  </si>
  <si>
    <t>Anlagevermögen Z. 03 + Z. 11 + Z. 21</t>
  </si>
  <si>
    <t>A.I.</t>
  </si>
  <si>
    <t>Dlhodobý nehmotný majetok súčet  (r. 04 až r. 10)</t>
  </si>
  <si>
    <t>Langfristige immaterielle Vermögensgegenstände Summe (Z. 04 bis Z. 10)</t>
  </si>
  <si>
    <t>A.I.1.</t>
  </si>
  <si>
    <t>Aktivované náklady na vývoj (012) - /072, 091A/</t>
  </si>
  <si>
    <t>Aktivierte Entwicklungskosten (012) - /072, 091A/</t>
  </si>
  <si>
    <t>2.</t>
  </si>
  <si>
    <t>Softvér (013)-/073, 091A/</t>
  </si>
  <si>
    <t>Software (013)-/073, 091A/</t>
  </si>
  <si>
    <t>3.</t>
  </si>
  <si>
    <t>Oceniteľné práva (014)-/074, 091A/</t>
  </si>
  <si>
    <t>Bewertbare Rechte (014) - /074, 091A/</t>
  </si>
  <si>
    <t>4.</t>
  </si>
  <si>
    <t>Goodwill (015) - /075, 091A/</t>
  </si>
  <si>
    <t>5.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</si>
  <si>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</si>
  <si>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</si>
  <si>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</si>
  <si>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6.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</si>
  <si>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</si>
  <si>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</si>
  <si>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</si>
  <si>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7.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</si>
  <si>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</si>
  <si>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</si>
  <si>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</si>
  <si>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A.II.</t>
  </si>
  <si>
    <t>Property, plant and equipment - total (lines 12 to 20)</t>
  </si>
  <si>
    <t>Sachanlagen Summe (Z. 12 bis Z. 20)</t>
  </si>
  <si>
    <t xml:space="preserve">A.II.1. 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</si>
  <si>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</si>
  <si>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</si>
  <si>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</si>
  <si>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</si>
  <si>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</si>
  <si>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</si>
  <si>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</si>
  <si>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</si>
  <si>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</si>
  <si>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</si>
  <si>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</si>
  <si>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</si>
  <si>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</si>
  <si>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</si>
  <si>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</si>
  <si>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</si>
  <si>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</si>
  <si>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</si>
  <si>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</si>
  <si>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</si>
  <si>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</si>
  <si>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8.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</si>
  <si>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</si>
  <si>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</si>
  <si>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</si>
  <si>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9.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</si>
  <si>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</si>
  <si>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</si>
  <si>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</si>
  <si>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A.III.</t>
  </si>
  <si>
    <t>Dlhodobý finančný majetok súčet (r. 22 až r. 32)</t>
  </si>
  <si>
    <t>Non-current financial assets - total (lines 22 to 32)</t>
  </si>
  <si>
    <t>Finanzanlagen Summe  (Z. 22 bis Z. 32)</t>
  </si>
  <si>
    <t>A.III.1.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</si>
  <si>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</si>
  <si>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</si>
  <si>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</si>
  <si>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</si>
  <si>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</si>
  <si>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</si>
  <si>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</si>
  <si>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</si>
  <si>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</si>
  <si>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</si>
  <si>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</si>
  <si>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</si>
  <si>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</si>
  <si>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</si>
  <si>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</si>
  <si>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</si>
  <si>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</si>
  <si>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</si>
  <si>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</si>
  <si>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</si>
  <si>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</si>
  <si>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</si>
  <si>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</si>
  <si>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</si>
  <si>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</si>
  <si>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</si>
  <si>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10.</t>
  </si>
  <si>
    <t>Obstarávaný dlhodobý finančný majetok (043) - /096A/</t>
  </si>
  <si>
    <t>Acquisition of non-current financial assets(043) - /096A/</t>
  </si>
  <si>
    <t>Finanzanlagen in Anschaffung  (043) - /096A/</t>
  </si>
  <si>
    <t>11.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</si>
  <si>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</si>
  <si>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</si>
  <si>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</si>
  <si>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Current assets line 34 + line 41 + line 53 + line 66 + line 71</t>
  </si>
  <si>
    <t>Umlaufvermögen Z. 34 + Z. 41 + Z. 53 + Z. 66 + Z. 71</t>
  </si>
  <si>
    <t>B.I.</t>
  </si>
  <si>
    <t>Inventory - total (lines 35 to 40)</t>
  </si>
  <si>
    <t>Vorräte Summe (Z. 35 bis Z. 40)</t>
  </si>
  <si>
    <t>B.I.1.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</si>
  <si>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</si>
  <si>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</si>
  <si>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</si>
  <si>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</si>
  <si>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</si>
  <si>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</si>
  <si>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</si>
  <si>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</si>
  <si>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</si>
  <si>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</si>
  <si>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</si>
  <si>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</si>
  <si>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</si>
  <si>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</si>
  <si>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</si>
  <si>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</si>
  <si>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</si>
  <si>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</si>
  <si>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B.II.</t>
  </si>
  <si>
    <t>Non-current receivables - total (line 42 + lines 46 to 52)</t>
  </si>
  <si>
    <t>Langfristige Forderungen Summe  (Z. 42 + Z. 46 bis Z. 52)</t>
  </si>
  <si>
    <t>B.II.1.</t>
  </si>
  <si>
    <t>Trade receivables - total (lines 43 to 45)</t>
  </si>
  <si>
    <t>Forderungen aus Lieferungen und Leistungen Summe
(Z. 43 bis Z. 45)</t>
  </si>
  <si>
    <t>1.a.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</si>
  <si>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</si>
  <si>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</si>
  <si>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</si>
  <si>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1.b.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</si>
  <si>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</si>
  <si>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</si>
  <si>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</si>
  <si>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1.c.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</si>
  <si>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</si>
  <si>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</si>
  <si>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</si>
  <si>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</si>
  <si>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</si>
  <si>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</si>
  <si>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</si>
  <si>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</si>
  <si>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</si>
  <si>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</si>
  <si>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</si>
  <si>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</si>
  <si>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</si>
  <si>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</si>
  <si>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</si>
  <si>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</si>
  <si>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</si>
  <si>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</si>
  <si>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</si>
  <si>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</si>
  <si>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</si>
  <si>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</si>
  <si>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</si>
  <si>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</si>
  <si>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B.III.</t>
  </si>
  <si>
    <t>Current receivables - total (line 54 + lines 58 to 65)</t>
  </si>
  <si>
    <t>Kurzfristige Forderungen Summe (Z. 54 + Z. 58 bis Z. 65)</t>
  </si>
  <si>
    <t>B.III.1.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</si>
  <si>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</si>
  <si>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</si>
  <si>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</si>
  <si>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</si>
  <si>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</si>
  <si>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</si>
  <si>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</si>
  <si>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</si>
  <si>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</si>
  <si>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</si>
  <si>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</si>
  <si>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</si>
  <si>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</si>
  <si>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</si>
  <si>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</si>
  <si>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</si>
  <si>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</si>
  <si>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</si>
  <si>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</si>
  <si>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</si>
  <si>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</si>
  <si>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B.IV.</t>
  </si>
  <si>
    <t>Krátkodobý finančný majetok súčet (r . 67 až r. 70)</t>
  </si>
  <si>
    <t>Current financial assets - total (lines 67 to 70)</t>
  </si>
  <si>
    <t>Kurzfristiges Finanzvermögen Summe (Z . 67 bis Z. 70)</t>
  </si>
  <si>
    <t>B.IV.1.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</si>
  <si>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</si>
  <si>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</si>
  <si>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</si>
  <si>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</si>
  <si>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</si>
  <si>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</si>
  <si>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</si>
  <si>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</si>
  <si>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</si>
  <si>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</si>
  <si>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</si>
  <si>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</si>
  <si>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B.V.</t>
  </si>
  <si>
    <t>Financial accounts line 72 + line 73</t>
  </si>
  <si>
    <t>Finanzkonten Z. 72 + Z. 73</t>
  </si>
  <si>
    <t>B.V.1.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</si>
  <si>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</si>
  <si>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</si>
  <si>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</si>
  <si>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</si>
  <si>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</si>
  <si>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</si>
  <si>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Accruals/deferrals - total (lines 75 to 78)</t>
  </si>
  <si>
    <t>Rechnungsabgrenzungsposten Summe (Z. 75 bis Z. 78)</t>
  </si>
  <si>
    <t>C.1.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</si>
  <si>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</si>
  <si>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</si>
  <si>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</si>
  <si>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</si>
  <si>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</si>
  <si>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</si>
  <si>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</si>
  <si>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</si>
  <si>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</si>
  <si>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</si>
  <si>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</si>
  <si>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</si>
  <si>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</si>
  <si>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</si>
  <si>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</si>
  <si>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</si>
  <si>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</si>
  <si>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</si>
  <si>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</si>
  <si>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</si>
  <si>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</si>
  <si>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</si>
  <si>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</si>
  <si>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</si>
  <si>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</si>
  <si>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</si>
  <si>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</si>
  <si>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</si>
  <si>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Share premium (412)</t>
  </si>
  <si>
    <t>Ausgabeagio (412)</t>
  </si>
  <si>
    <t xml:space="preserve">A.III. </t>
  </si>
  <si>
    <t>Other capital funds (413)</t>
  </si>
  <si>
    <t>Sonstige Kapitalrücklagen (413)</t>
  </si>
  <si>
    <t>A.IV.</t>
  </si>
  <si>
    <t>Legal reserve funds line 88 + line 89</t>
  </si>
  <si>
    <t>Gesetzliche Rücklagen Z. 88 + Z. 89</t>
  </si>
  <si>
    <t>A.IV.1.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</si>
  <si>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</si>
  <si>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</si>
  <si>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</si>
  <si>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</si>
  <si>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</si>
  <si>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</si>
  <si>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A.V.</t>
  </si>
  <si>
    <t>Other funds created from profit line 91 + line 92</t>
  </si>
  <si>
    <t>Sonstige Gewinnrücklagen Z. 91 + Z. 92</t>
  </si>
  <si>
    <t>A.V.1.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</si>
  <si>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</si>
  <si>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</si>
  <si>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</si>
  <si>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</si>
  <si>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</si>
  <si>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</si>
  <si>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A.VI.</t>
  </si>
  <si>
    <t>Differences from revaluation - total (lines 94 to 96)</t>
  </si>
  <si>
    <t>Bewertungsdifferenzen aus der Neubewertung Summe (Z. 94 bis Z. 96)</t>
  </si>
  <si>
    <t>A.VI.1.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</si>
  <si>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</si>
  <si>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</si>
  <si>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</si>
  <si>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</si>
  <si>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</si>
  <si>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</si>
  <si>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</si>
  <si>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</si>
  <si>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</si>
  <si>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A.VII.</t>
  </si>
  <si>
    <t>Net profit/loss of previous years line 98 + line 99</t>
  </si>
  <si>
    <t>Gewinnvortrag/Verlustvortrag Z. 98 + Z. 99</t>
  </si>
  <si>
    <t>A.VII.1.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</si>
  <si>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</si>
  <si>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</si>
  <si>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</si>
  <si>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</si>
  <si>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</si>
  <si>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</si>
  <si>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A.VIII.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</si>
  <si>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</si>
  <si>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</si>
  <si>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</si>
  <si>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</si>
  <si>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</si>
  <si>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</si>
  <si>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</si>
  <si>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</si>
  <si>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</si>
  <si>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</si>
  <si>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</si>
  <si>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</si>
  <si>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</si>
  <si>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</si>
  <si>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</si>
  <si>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</si>
  <si>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</si>
  <si>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</si>
  <si>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</si>
  <si>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</si>
  <si>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</si>
  <si>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</si>
  <si>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</si>
  <si>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</si>
  <si>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</si>
  <si>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</si>
  <si>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</si>
  <si>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</si>
  <si>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</si>
  <si>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</si>
  <si>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</si>
  <si>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</si>
  <si>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</si>
  <si>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</si>
  <si>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</si>
  <si>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</si>
  <si>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</si>
  <si>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</si>
  <si>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</si>
  <si>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</si>
  <si>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</si>
  <si>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</si>
  <si>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</si>
  <si>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</si>
  <si>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</si>
  <si>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</si>
  <si>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</si>
  <si>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12.</t>
  </si>
  <si>
    <t>Odložený daňový záväzok (481A)</t>
  </si>
  <si>
    <t>Deferred tax liability (481A)</t>
  </si>
  <si>
    <t>Latente Steuerverbindlichkeit (481A)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</si>
  <si>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</si>
  <si>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</si>
  <si>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</si>
  <si>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</si>
  <si>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</si>
  <si>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</si>
  <si>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</si>
  <si>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</si>
  <si>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Long-term bank loans (461A, 46XA)</t>
  </si>
  <si>
    <t>Langfristige Bankkredite (461A, 46XA)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</si>
  <si>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</si>
  <si>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</si>
  <si>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</si>
  <si>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</si>
  <si>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</si>
  <si>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</si>
  <si>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</si>
  <si>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</si>
  <si>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</si>
  <si>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</si>
  <si>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</si>
  <si>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</si>
  <si>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</si>
  <si>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</si>
  <si>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</si>
  <si>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</si>
  <si>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</si>
  <si>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</si>
  <si>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</si>
  <si>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</si>
  <si>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</si>
  <si>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</si>
  <si>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</si>
  <si>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</si>
  <si>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</si>
  <si>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</si>
  <si>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</si>
  <si>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</si>
  <si>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</si>
  <si>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</si>
  <si>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</si>
  <si>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</si>
  <si>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</si>
  <si>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</si>
  <si>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</si>
  <si>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</si>
  <si>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</si>
  <si>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</si>
  <si>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</si>
  <si>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</si>
  <si>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</si>
  <si>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</si>
  <si>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</si>
  <si>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</si>
  <si>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</si>
  <si>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</si>
  <si>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B.VI.</t>
  </si>
  <si>
    <t>Current bank loans (221A, 231, 232, 23X, 461A, 46XA)</t>
  </si>
  <si>
    <t>Laufende Bankkredite (221A, 231, 232, 23X, 461A, 46XA)</t>
  </si>
  <si>
    <t>B.VII.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</si>
  <si>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</si>
  <si>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</si>
  <si>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</si>
  <si>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</si>
  <si>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</si>
  <si>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</si>
  <si>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</si>
  <si>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</si>
  <si>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</si>
  <si>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</si>
  <si>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</si>
  <si>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</si>
  <si>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</si>
  <si>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</si>
  <si>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</si>
  <si>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</si>
  <si>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</si>
  <si>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Net turnover (part of account class 6 according to the Act)</t>
  </si>
  <si>
    <t>Nettoumsatzerlöse (Teil der Kontenklasse 6 gemäß dem Gesetz)</t>
  </si>
  <si>
    <t>**</t>
  </si>
  <si>
    <t xml:space="preserve">Výnosy z hospodárskej činnosti spolu súčet
(r. 03 až r. 09) </t>
  </si>
  <si>
    <t xml:space="preserve">Operating income - total (lines 03 to 09) </t>
  </si>
  <si>
    <t xml:space="preserve">Erträge aus der Wirtschaftstätigkeit [betriebliche Tätigkeit] insgesamt Summe (Z. 03 bis Z. 09) </t>
  </si>
  <si>
    <t>I.</t>
  </si>
  <si>
    <t>Revenue from the sale of merchandise (604, 607)</t>
  </si>
  <si>
    <t>Umsatzerlöse aus dem Verkauf von Waren (604, 607)</t>
  </si>
  <si>
    <t xml:space="preserve">II. </t>
  </si>
  <si>
    <t>Tržby z predaja vlastných výrobkov (601)</t>
  </si>
  <si>
    <t>Revenue from the sale of own products (601)</t>
  </si>
  <si>
    <t>Erlöse aus dem Verkauf von eigenen Erzeugnissen (601)</t>
  </si>
  <si>
    <t>III.</t>
  </si>
  <si>
    <t>Tržby z predaja služieb (602, 606)</t>
  </si>
  <si>
    <t>Revenue from the sale of services (602, 606)</t>
  </si>
  <si>
    <t>Erlöse aus dem Verkauf von Dienstleistungen (602, 606)</t>
  </si>
  <si>
    <t>IV.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</si>
  <si>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</si>
  <si>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</si>
  <si>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</si>
  <si>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V.</t>
  </si>
  <si>
    <t>Own work capitalized (account group 62)</t>
  </si>
  <si>
    <t>Aktivierte Eigenleistungen  (Kontengruppe 62)</t>
  </si>
  <si>
    <t>VI.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</si>
  <si>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</si>
  <si>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</si>
  <si>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VII.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</si>
  <si>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</si>
  <si>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</si>
  <si>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</si>
  <si>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</si>
  <si>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</si>
  <si>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</si>
  <si>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</si>
  <si>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</si>
  <si>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</si>
  <si>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</si>
  <si>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</si>
  <si>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</si>
  <si>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</si>
  <si>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</si>
  <si>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</si>
  <si>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</si>
  <si>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</si>
  <si>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</si>
  <si>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</si>
  <si>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</si>
  <si>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E.1.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</si>
  <si>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</si>
  <si>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</si>
  <si>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</si>
  <si>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</si>
  <si>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</si>
  <si>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</si>
  <si>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</si>
  <si>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</si>
  <si>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</si>
  <si>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</si>
  <si>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</si>
  <si>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</si>
  <si>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</si>
  <si>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</si>
  <si>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</si>
  <si>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</si>
  <si>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</si>
  <si>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G.1.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</si>
  <si>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</si>
  <si>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</si>
  <si>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</si>
  <si>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</si>
  <si>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</si>
  <si>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</si>
  <si>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</si>
  <si>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</si>
  <si>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</si>
  <si>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</si>
  <si>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</si>
  <si>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J.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</si>
  <si>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</si>
  <si>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</si>
  <si>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</si>
  <si>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***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</si>
  <si>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</si>
  <si>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</si>
  <si>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</si>
  <si>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</si>
  <si>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</si>
  <si>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</si>
  <si>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</si>
  <si>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</si>
  <si>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VIII.</t>
  </si>
  <si>
    <t>Revenue from the sale of securities and shares (661)</t>
  </si>
  <si>
    <t>Erlöse aus dem Verkauf von Wertpapieren und Anteilen (661)</t>
  </si>
  <si>
    <t>IX.</t>
  </si>
  <si>
    <t>Výnosy z dlhodobého finančného majetku súčet
(r. 32 až r. 34)</t>
  </si>
  <si>
    <t>Income from non-current financial assets 
(lines 32 to 34)</t>
  </si>
  <si>
    <t>Erträge aus Finanzanlagen (Z. 32 bis Z. 34)</t>
  </si>
  <si>
    <t>IX.1.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</si>
  <si>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</si>
  <si>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</si>
  <si>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</si>
  <si>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</si>
  <si>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</si>
  <si>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</si>
  <si>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</si>
  <si>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</si>
  <si>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</si>
  <si>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X.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</si>
  <si>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</si>
  <si>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</si>
  <si>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</si>
  <si>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X.1.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</si>
  <si>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</si>
  <si>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</si>
  <si>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</si>
  <si>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</si>
  <si>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</si>
  <si>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</si>
  <si>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</si>
  <si>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</si>
  <si>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</si>
  <si>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XI.</t>
  </si>
  <si>
    <t>Interest income (line 40 + line 41)</t>
  </si>
  <si>
    <t>Zinserträge (Z. 40 + Z. 41)</t>
  </si>
  <si>
    <t>XI.1.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</si>
  <si>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</si>
  <si>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</si>
  <si>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</si>
  <si>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</si>
  <si>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</si>
  <si>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</si>
  <si>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XII.</t>
  </si>
  <si>
    <t>Exchange rate gains (663)</t>
  </si>
  <si>
    <t>Kursgewinne (663)</t>
  </si>
  <si>
    <t>XIII.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</si>
  <si>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</si>
  <si>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</si>
  <si>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</si>
  <si>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XIV.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</si>
  <si>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</si>
  <si>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</si>
  <si>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</si>
  <si>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</si>
  <si>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</si>
  <si>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</si>
  <si>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K.</t>
  </si>
  <si>
    <t>Securities and shares sold (561)</t>
  </si>
  <si>
    <t>Verkaufte Wertpapiere und Anteile (561)</t>
  </si>
  <si>
    <t>L.</t>
  </si>
  <si>
    <t>Expenses related to current financial assets (566)</t>
  </si>
  <si>
    <t>Aufwendungen auf kurzfristiges Finanzvermögen (566)</t>
  </si>
  <si>
    <t>M.</t>
  </si>
  <si>
    <t>Opravné položky k finančnému majetku (+/-) (565)</t>
  </si>
  <si>
    <t>Value adjustments to financial assets (+/-) (565)</t>
  </si>
  <si>
    <t>Wertberichtigungen zum Finanzvermögen (+/-) (565)</t>
  </si>
  <si>
    <t>N.</t>
  </si>
  <si>
    <t>Nákladové úroky (r. 50 + r. 51)</t>
  </si>
  <si>
    <t>Interest expense (line 50 + line 51)</t>
  </si>
  <si>
    <t>Zinsaufwendungen (Z. 50 + Z. 51)</t>
  </si>
  <si>
    <t>N.1.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</si>
  <si>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</si>
  <si>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</si>
  <si>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</si>
  <si>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</si>
  <si>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</si>
  <si>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</si>
  <si>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O.</t>
  </si>
  <si>
    <t>Exchange rate losses (563)</t>
  </si>
  <si>
    <t>Kursverluste (563)</t>
  </si>
  <si>
    <t>P.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</si>
  <si>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</si>
  <si>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</si>
  <si>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</si>
  <si>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Q.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</si>
  <si>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</si>
  <si>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</si>
  <si>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</si>
  <si>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</si>
  <si>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</si>
  <si>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</si>
  <si>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****</t>
  </si>
  <si>
    <t>Profit/loss for the accounting period before tax (+/-) (line 27 + line 55)</t>
  </si>
  <si>
    <t>Jahresüberschuss/Jahresfehlbetrag vor Steuern (+/-) (r. 27 + r. 55)</t>
  </si>
  <si>
    <t>R.</t>
  </si>
  <si>
    <t>Daň z príjmov (r. 58 + r. 59)</t>
  </si>
  <si>
    <t>Income tax (line 58 + line 59)</t>
  </si>
  <si>
    <t>Einkommensteuer (Z. 58 + Z. 59)</t>
  </si>
  <si>
    <t>R.1.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</si>
  <si>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</si>
  <si>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</si>
  <si>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</si>
  <si>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</si>
  <si>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</si>
  <si>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</si>
  <si>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S.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</si>
  <si>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</si>
  <si>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</si>
  <si>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</si>
  <si>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</si>
  <si>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</si>
  <si>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</si>
  <si>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</si>
  <si>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</si>
  <si>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</si>
  <si>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</si>
  <si>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</si>
  <si>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</si>
  <si>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</si>
  <si>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</si>
  <si>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</si>
  <si>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</si>
  <si>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</si>
  <si>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</si>
  <si>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</si>
  <si>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</si>
  <si>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</si>
  <si>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</si>
  <si>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</si>
  <si>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</si>
  <si>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</si>
  <si>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2</t>
  </si>
  <si>
    <t>Korrektur-Teil 2</t>
  </si>
  <si>
    <t>Net</t>
  </si>
  <si>
    <t>Text</t>
  </si>
  <si>
    <t>Skutočnosť</t>
  </si>
  <si>
    <t>Actual data</t>
  </si>
  <si>
    <t>Istbestand</t>
  </si>
  <si>
    <t>Correction-Part 1</t>
  </si>
  <si>
    <t>Korrektur-Teil 1</t>
  </si>
  <si>
    <t>TOTAL ASSETS line 02 + line 33 + line 74</t>
  </si>
  <si>
    <t>Non-current assets line 03 + line 11 + line 21</t>
  </si>
  <si>
    <t>Non-current intangible assets - total  (lines 04 to 10)</t>
  </si>
  <si>
    <t>Capitalized development costs (012) - /072, 091A/</t>
  </si>
  <si>
    <t>Valuable rights (014)-/074, 091A/</t>
  </si>
  <si>
    <t>Slovenský jazyk</t>
  </si>
  <si>
    <t>Anglický jazyk</t>
  </si>
  <si>
    <t>Nemecký jazyk</t>
  </si>
  <si>
    <t>Účtovná jednotka</t>
  </si>
  <si>
    <t xml:space="preserve"> - riadna</t>
  </si>
  <si>
    <t xml:space="preserve"> - malá</t>
  </si>
  <si>
    <t xml:space="preserve"> - mimoriadna</t>
  </si>
  <si>
    <t xml:space="preserve"> - veľká</t>
  </si>
  <si>
    <t xml:space="preserve"> - priebežná</t>
  </si>
  <si>
    <t>(vyznačí sa</t>
  </si>
  <si>
    <t>)</t>
  </si>
  <si>
    <t>Priložené súčasti účtovej závierky</t>
  </si>
  <si>
    <t>Súvaha (Úč POD 1-01)</t>
  </si>
  <si>
    <t>Výkaz ziskov a strát(Úč POD 2-01)</t>
  </si>
  <si>
    <t>Poznámky (Úč POD 3-01)</t>
  </si>
  <si>
    <t>Sídlo účtovnej jednotky, ulica a číslo</t>
  </si>
  <si>
    <t>Označenie obchodného registra a číslo zápisu obchodnej spoločnosti</t>
  </si>
  <si>
    <t>Telefónne číslo</t>
  </si>
  <si>
    <t>Faxové číslo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</si>
  <si>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</si>
  <si>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</si>
  <si>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</si>
  <si>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podnikateľov v podvojnom učtovníctve zostavená</t>
  </si>
  <si>
    <t xml:space="preserve">            </t>
  </si>
  <si>
    <t>ÚČTOVNÁ ZÁVIERKA</t>
  </si>
  <si>
    <t>Tax identification number</t>
  </si>
  <si>
    <t>of entrepreneurs maintaining accounts under the system of double entry bookkeeping</t>
  </si>
  <si>
    <t>Financial statements</t>
  </si>
  <si>
    <t>Accounting entity</t>
  </si>
  <si>
    <t>For the period</t>
  </si>
  <si>
    <t>Month</t>
  </si>
  <si>
    <t>Year</t>
  </si>
  <si>
    <t xml:space="preserve"> - ordinary</t>
  </si>
  <si>
    <t xml:space="preserve"> - extraordinary</t>
  </si>
  <si>
    <t>- interim</t>
  </si>
  <si>
    <t xml:space="preserve"> - small</t>
  </si>
  <si>
    <t xml:space="preserve"> - large</t>
  </si>
  <si>
    <t>(check</t>
  </si>
  <si>
    <t>Attached parts of the financial statements</t>
  </si>
  <si>
    <t>Balance Sheet
(Úč POD 1-01)
(in whole euros)</t>
  </si>
  <si>
    <t>Income Statement
(Úč POD 2-01)
(in whole euros)</t>
  </si>
  <si>
    <t>Notes to the Financial Statements (Úč POD 3-01)
(In whole euros or eurocents)</t>
  </si>
  <si>
    <t>from</t>
  </si>
  <si>
    <t>to</t>
  </si>
  <si>
    <t>Legal name (designation) of the accounting entity</t>
  </si>
  <si>
    <t>Registered office of the accounting entity, street and number</t>
  </si>
  <si>
    <t>Zip code</t>
  </si>
  <si>
    <t>Municipality</t>
  </si>
  <si>
    <t>Designation of the Commercial Register and company registration number</t>
  </si>
  <si>
    <t>Telephone</t>
  </si>
  <si>
    <t>Fax</t>
  </si>
  <si>
    <t>Email</t>
  </si>
  <si>
    <t>Prepared on:</t>
  </si>
  <si>
    <t>Approved on:</t>
  </si>
  <si>
    <t>Signature of the accounting entity's statutory body or a member of the accounting entity's statutory body or the signature of a sole trader who is the accounting entity:</t>
  </si>
  <si>
    <t>Identification number (IČO)</t>
  </si>
  <si>
    <t>Preceding period</t>
  </si>
  <si>
    <t>JAHRESABSCHLUSS</t>
  </si>
  <si>
    <t>der Unternehmer in der doppelten Buchführung erstellt</t>
  </si>
  <si>
    <t>zum</t>
  </si>
  <si>
    <t>Unmittelbare</t>
  </si>
  <si>
    <t>Jahresabschluss</t>
  </si>
  <si>
    <t>Buchführungseinheit</t>
  </si>
  <si>
    <t>Für den Zeitraum</t>
  </si>
  <si>
    <t>Monat</t>
  </si>
  <si>
    <t>Jahr</t>
  </si>
  <si>
    <t xml:space="preserve"> - ordentlicher</t>
  </si>
  <si>
    <t xml:space="preserve"> - außerordentlicher</t>
  </si>
  <si>
    <t xml:space="preserve"> - Zwischenabschluss</t>
  </si>
  <si>
    <t xml:space="preserve"> - kleine</t>
  </si>
  <si>
    <t xml:space="preserve"> - große</t>
  </si>
  <si>
    <t>(mit einem   zu bezeichnen)</t>
  </si>
  <si>
    <t>Beiliegende Bestandteile des Jahresabschlusses</t>
  </si>
  <si>
    <t>Bilanz (Úč POD 1-01)</t>
  </si>
  <si>
    <t>Gewinn- und Verlustrechnung (Úč POD 2-01)</t>
  </si>
  <si>
    <t xml:space="preserve">Anhang (Úč POD 3-01) </t>
  </si>
  <si>
    <t>vom</t>
  </si>
  <si>
    <t>bis</t>
  </si>
  <si>
    <t xml:space="preserve">Handelsname  (Bezeichnung) der Buchführungseinheit </t>
  </si>
  <si>
    <t>Sitz der Buchführungseinheit, Straße und Nummer</t>
  </si>
  <si>
    <t>PLZ</t>
  </si>
  <si>
    <t>Ort</t>
  </si>
  <si>
    <t>Bezeichnung des Handelsregisters und die Nummer der Eintragung der Handelsgesellschaft</t>
  </si>
  <si>
    <t>Telefonnummer</t>
  </si>
  <si>
    <t>Faxnummer</t>
  </si>
  <si>
    <t>E-Mail</t>
  </si>
  <si>
    <t>Erstellt am:</t>
  </si>
  <si>
    <t>Festgestellt am: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</si>
  <si>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</si>
  <si>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as of</t>
  </si>
  <si>
    <t>FINANCIAL STATEMENTS</t>
  </si>
  <si>
    <t>Účtovná závierka ku dňu :</t>
  </si>
  <si>
    <t xml:space="preserve">Hlavička </t>
  </si>
  <si>
    <t>Vložte postupne tieto údaje</t>
  </si>
  <si>
    <t xml:space="preserve"> Pôžičky účtovnej jednotke v rámci podielovej účasti</t>
  </si>
  <si>
    <t>Pohľadávky v rámci podielovej účasti</t>
  </si>
  <si>
    <t>Záväzky v rámci podielovej účasti</t>
  </si>
  <si>
    <t xml:space="preserve"> Ostatné záväzky voči spoločníkom a členom</t>
  </si>
  <si>
    <t>Dlhodobé záväzky v rámci podielovej účasti</t>
  </si>
  <si>
    <t>Úč POD 3-01</t>
  </si>
  <si>
    <t>Nastavte si analytiku v liste ANALYTIKAVUJ, pretože niektoré účty sa vo výkazoch opakujú</t>
  </si>
  <si>
    <t>Poznámky Úč MÚJ 3 - 01</t>
  </si>
  <si>
    <t>ÚJ</t>
  </si>
  <si>
    <t>Čl. I  Všeobecné údaje</t>
  </si>
  <si>
    <t>(1)  Informácie o účtovnej jednotke</t>
  </si>
  <si>
    <t xml:space="preserve">Dátum zápisu do OR: </t>
  </si>
  <si>
    <t xml:space="preserve">Zoznam výpisov: </t>
  </si>
  <si>
    <t>Oddiel :</t>
  </si>
  <si>
    <t>Vložka číslo</t>
  </si>
  <si>
    <t>Predmet činnosti:</t>
  </si>
  <si>
    <t>(2) Údaje o konsolidovanom celku, a to</t>
  </si>
  <si>
    <t>b) Účasť účtovnej jednotky na konsolidujúcej účtovnej jednotky, ktorá zostavuje konsolidovanú účtovnú závierku</t>
  </si>
  <si>
    <t xml:space="preserve">c) Informácie o významných položkách súvahy a výkazu ziskov s strát </t>
  </si>
  <si>
    <t>d) Informácie o účtovných zásadách a účtovných metódach</t>
  </si>
  <si>
    <t>Komentár</t>
  </si>
  <si>
    <t>Čl. II Informácie o prijatých postupoch</t>
  </si>
  <si>
    <t>(1) Informácia, či je účtovná závierka zostavená za splnenia predpokladu, že účtovná jednotka bude nepretržite pokračovať vo svojej činnosti</t>
  </si>
  <si>
    <t xml:space="preserve">(2)  Spôsob oceňovania jednotlivých položiek majetku a záväzkov, 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</si>
  <si>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</si>
  <si>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</si>
  <si>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</si>
  <si>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</si>
  <si>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</si>
  <si>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</si>
  <si>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</si>
  <si>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</si>
  <si>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Odpisová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</si>
  <si>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</si>
  <si>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</si>
  <si>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</si>
  <si>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</si>
  <si>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</si>
  <si>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</si>
  <si>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</si>
  <si>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 xml:space="preserve">Dlhodobý hmotný majetok 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</si>
  <si>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</si>
  <si>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</si>
  <si>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</si>
  <si>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</si>
  <si>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</si>
  <si>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 xml:space="preserve">(6) Informácie o účtovaní významných opráv chýb minulých účtovných období v bežnom účtovnom období vplyvu na nerozdelený zisk </t>
  </si>
  <si>
    <t xml:space="preserve"> minulých rokov alebo neuhradenú stratu minulých rokov</t>
  </si>
  <si>
    <t>Čl. III Informácie, ktoré vysvetľujú a dopĺňajú súvahu a výkaz ziskov a strát</t>
  </si>
  <si>
    <t>(1) Význame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</si>
  <si>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</si>
  <si>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</si>
  <si>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</si>
  <si>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</si>
  <si>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</si>
  <si>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 xml:space="preserve">Bežné </t>
  </si>
  <si>
    <t>akcii</t>
  </si>
  <si>
    <t xml:space="preserve"> hodnota</t>
  </si>
  <si>
    <t xml:space="preserve">účtovné </t>
  </si>
  <si>
    <t xml:space="preserve">Nadobudnuté vlastné akcie </t>
  </si>
  <si>
    <t xml:space="preserve">Vlastné akcie  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</si>
  <si>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</si>
  <si>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</si>
  <si>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</si>
  <si>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</si>
  <si>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</si>
  <si>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</si>
  <si>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</si>
  <si>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pôžičiek</t>
  </si>
  <si>
    <t>2. celková suma splatených pôžičiek k poslednému dňu účtovného obdobia v členení  za jednotlivé orgány,</t>
  </si>
  <si>
    <t xml:space="preserve">Splatené pôžičky </t>
  </si>
  <si>
    <t>3. celková suma odpustených pôžičiek a odpísaných pôžičiek k poslednému dňu účtovného obdobia v členení za jednotlivé orgány,</t>
  </si>
  <si>
    <t xml:space="preserve">Odpustené  pôžičky 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</si>
  <si>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</si>
  <si>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</si>
  <si>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</si>
  <si>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</si>
  <si>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</si>
  <si>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 xml:space="preserve">1. možná povinnosť, ktorá vznikla ako dôsledok minulej udalosti a ktorej existencia závisí od toho, či nastane alebo nenastane 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</si>
  <si>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</si>
  <si>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</si>
  <si>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</si>
  <si>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</si>
  <si>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TATO TABULKA JE ZAMKNUTA - TU UZ JE VYRATANA SUVAHA - UDAJE POTREBUJEM PRE POZNAMKY "D" A "F " POHLADAVKY A ZAVAZKY ......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</si>
  <si>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</si>
  <si>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</si>
  <si>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</si>
  <si>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</si>
  <si>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</si>
  <si>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</si>
  <si>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</si>
  <si>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</si>
  <si>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</si>
  <si>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</si>
  <si>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</si>
  <si>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</si>
  <si>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</si>
  <si>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</si>
  <si>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</si>
  <si>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</si>
  <si>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</si>
  <si>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</si>
  <si>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</si>
  <si>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</si>
  <si>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</si>
  <si>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</si>
  <si>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</si>
  <si>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</si>
  <si>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</si>
  <si>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</si>
  <si>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</si>
  <si>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</si>
  <si>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</si>
  <si>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</si>
  <si>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</si>
  <si>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</si>
  <si>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</si>
  <si>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</si>
  <si>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 xml:space="preserve">Dlhodobé rezervy (451A, 459A, 45XA) 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</si>
  <si>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</si>
  <si>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</si>
  <si>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</si>
  <si>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</si>
  <si>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</si>
  <si>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</si>
  <si>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</si>
  <si>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</si>
  <si>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</si>
  <si>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</si>
  <si>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Výnosy z hospodárskej činnosti spolu r. 02 až r. 07</t>
  </si>
  <si>
    <t>Tržby z predaja vlastných výrobkov a služieb (601, 602, 606)</t>
  </si>
  <si>
    <t>Zmena stavu vnútroorganizačných zásob (+/-) (účtová skupina 61)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</si>
  <si>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</si>
  <si>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</si>
  <si>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</si>
  <si>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</si>
  <si>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Osobné náklady (účtová skupina 52)</t>
  </si>
  <si>
    <t>Odpisy a opravné položky k dlhodobému nehmotnému majetku a dlhodobému hmotnému majetku (551, 553)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</si>
  <si>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</si>
  <si>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</si>
  <si>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</si>
  <si>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</si>
  <si>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</si>
  <si>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Výnosy z dlhodobého finančného majetku (665)</t>
  </si>
  <si>
    <t>Výnosy z krátkodobého finančného majetku (666)</t>
  </si>
  <si>
    <t>Výnosové úroky (662)</t>
  </si>
  <si>
    <t>Ostatné výnosy z finančnej činnosti (668, (-) 698)</t>
  </si>
  <si>
    <t>Náklady na finančnú činnosť spolu r. 28 až r. 33</t>
  </si>
  <si>
    <t>Tvorba a zúčtovanie opravných položiek k finančnému majetku (+/-) (565)</t>
  </si>
  <si>
    <t>Nákladové úroky (562)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</si>
  <si>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</si>
  <si>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</si>
  <si>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</si>
  <si>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</si>
  <si>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</si>
  <si>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</si>
  <si>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</si>
  <si>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Capitalized development costs</t>
  </si>
  <si>
    <t>Software</t>
  </si>
  <si>
    <t>Valuable rights</t>
  </si>
  <si>
    <t>Other non-current intangible assets</t>
  </si>
  <si>
    <t/>
  </si>
  <si>
    <t>Individual movable assets and sets of movable assets</t>
  </si>
  <si>
    <t>Perennial crops</t>
  </si>
  <si>
    <t>Livestock</t>
  </si>
  <si>
    <t>Other property, plant and equipment</t>
  </si>
  <si>
    <t>Land</t>
  </si>
  <si>
    <t>Work of art</t>
  </si>
  <si>
    <t>Acquisition of non-current intangible</t>
  </si>
  <si>
    <t>Acquisition of property, plant and equipment</t>
  </si>
  <si>
    <t>Acquisition of non-current financial assets</t>
  </si>
  <si>
    <t>Advance payments made for non-current intangible assets</t>
  </si>
  <si>
    <t>Advance payments made for property, plant advanand equipment</t>
  </si>
  <si>
    <t>Advance payments made for non-current financial assets</t>
  </si>
  <si>
    <t>Shares and ownership interests in a subsidiary</t>
  </si>
  <si>
    <t>Shares and ownership interests with significant influence ov</t>
  </si>
  <si>
    <t>Other long-term shares and ownership interests</t>
  </si>
  <si>
    <t>Long term debt shares till maturity day</t>
  </si>
  <si>
    <t>Intercompany loans</t>
  </si>
  <si>
    <t>Other non-current loans</t>
  </si>
  <si>
    <t>Other non-current financial assets</t>
  </si>
  <si>
    <t>Accumulated amortization, capitalized development costs</t>
  </si>
  <si>
    <t>Accumulated amortization, software</t>
  </si>
  <si>
    <t>Accumulated amortization, valuable rights</t>
  </si>
  <si>
    <t>Accumulated amortization, goodwill</t>
  </si>
  <si>
    <t>Accumulated amortization, other non-current intangible asse</t>
  </si>
  <si>
    <t>Accumulated depreciation, buildings</t>
  </si>
  <si>
    <t>Accumulated depreciation, individual movable assets and sets</t>
  </si>
  <si>
    <t>Accumulated depreciation, perennial crops</t>
  </si>
  <si>
    <t>Accumulated depreciation, livestock</t>
  </si>
  <si>
    <t>Accumulated depreciation, other property, plant and equipmen</t>
  </si>
  <si>
    <t>Value adjustment to non current intangible assets</t>
  </si>
  <si>
    <t>Value adjustment to tangible fixed assets</t>
  </si>
  <si>
    <t>Value adjustment to acquisition of non-current intangible as</t>
  </si>
  <si>
    <t>Value adjustment to acquisition of non-current tangible asse</t>
  </si>
  <si>
    <t>Value adjustment to advance payments made for non-current in</t>
  </si>
  <si>
    <t>Value adjustment to advance payments made for non-current ta</t>
  </si>
  <si>
    <t>Value adjustment to acquired assets</t>
  </si>
  <si>
    <t>Accumulated depreciaiton to value adjustment to acquiered as</t>
  </si>
  <si>
    <t>Acquisition of raw material</t>
  </si>
  <si>
    <t>Raw material on stock</t>
  </si>
  <si>
    <t>Material in transit</t>
  </si>
  <si>
    <t>Work in progress</t>
  </si>
  <si>
    <t>Semi-finished products</t>
  </si>
  <si>
    <t>Finished goods</t>
  </si>
  <si>
    <t>Animals</t>
  </si>
  <si>
    <t>Acqusition of merchandise</t>
  </si>
  <si>
    <t>Merchandise</t>
  </si>
  <si>
    <t>Merchandise in transit</t>
  </si>
  <si>
    <t>Value adjustment to raw material on stock</t>
  </si>
  <si>
    <t>Value adjustment to work in progress</t>
  </si>
  <si>
    <t>Value adjustment to semi-finished products</t>
  </si>
  <si>
    <t>Value adjustment to finished goods</t>
  </si>
  <si>
    <t>Value adjustment to animals</t>
  </si>
  <si>
    <t>Value adjustment to merchandise</t>
  </si>
  <si>
    <t>Cash on hand</t>
  </si>
  <si>
    <t>Postal and other stationary</t>
  </si>
  <si>
    <t>Bank accounts</t>
  </si>
  <si>
    <t>Current bank loans</t>
  </si>
  <si>
    <t>Discount bank loans</t>
  </si>
  <si>
    <t>Short- term issued bonds</t>
  </si>
  <si>
    <t>Other short term financial loans</t>
  </si>
  <si>
    <t>Property shares for dealing</t>
  </si>
  <si>
    <t>Own shares and ownership interests</t>
  </si>
  <si>
    <t>Debt shares for dealing</t>
  </si>
  <si>
    <t>Own bonds</t>
  </si>
  <si>
    <t>Debt shares with maturity day up to 1 year</t>
  </si>
  <si>
    <t>Other short term shares</t>
  </si>
  <si>
    <t>Acquisition of current financial assets</t>
  </si>
  <si>
    <t>Cash in transit</t>
  </si>
  <si>
    <t>Value adjustment to current financial assets</t>
  </si>
  <si>
    <t>Trade receivables</t>
  </si>
  <si>
    <t>Bills of exchange receivable</t>
  </si>
  <si>
    <t>Receivable from bills discounted</t>
  </si>
  <si>
    <t>Advances paid</t>
  </si>
  <si>
    <t>Other trade receivables</t>
  </si>
  <si>
    <t>Contract net value</t>
  </si>
  <si>
    <t>Trade liabilities</t>
  </si>
  <si>
    <t>Bills of exchange payable</t>
  </si>
  <si>
    <t>Short-term provisions</t>
  </si>
  <si>
    <t>Advances received</t>
  </si>
  <si>
    <t>Other trade paybles</t>
  </si>
  <si>
    <t>Unbilled supplies</t>
  </si>
  <si>
    <t>Liabilities to employees</t>
  </si>
  <si>
    <t>Other liabilities to employees</t>
  </si>
  <si>
    <t>Other receivables from employees</t>
  </si>
  <si>
    <t>Liabilities related to social security (336, 479a)</t>
  </si>
  <si>
    <t>Tax liabilities - corporate income Tax</t>
  </si>
  <si>
    <t>Tax liabilities - income Tax</t>
  </si>
  <si>
    <t>Tax liabilities - value added tax</t>
  </si>
  <si>
    <t>Other tax liabilities and fees</t>
  </si>
  <si>
    <t>Subsidies from national budget</t>
  </si>
  <si>
    <t>Receivables from a subsidiary and a parent</t>
  </si>
  <si>
    <t>Receivables related to unpaid share capital</t>
  </si>
  <si>
    <t>Receivables from partnerts and members from the loss settlem</t>
  </si>
  <si>
    <t>Other receivables from partners and memebrs</t>
  </si>
  <si>
    <t>Receivables from the accociates</t>
  </si>
  <si>
    <t>Liabilities to a subsidiary and a parent</t>
  </si>
  <si>
    <t>Liabilities to partners and association</t>
  </si>
  <si>
    <t>Other liatbilities to parteners and association from distrib</t>
  </si>
  <si>
    <t>Liabilities to partners from payroll</t>
  </si>
  <si>
    <t>Liabilities from unpaid securities</t>
  </si>
  <si>
    <t>Liabilities to the partners of association</t>
  </si>
  <si>
    <t>Receivables from the sale of business</t>
  </si>
  <si>
    <t>Paybales from the salse of business</t>
  </si>
  <si>
    <t>Receivables and payables from fisxed futures options</t>
  </si>
  <si>
    <t>Receivables from rent</t>
  </si>
  <si>
    <t>Receivables from the issued bonds</t>
  </si>
  <si>
    <t>Purchases options</t>
  </si>
  <si>
    <t>Sold options</t>
  </si>
  <si>
    <t>Other receivables</t>
  </si>
  <si>
    <t>Other liabilities</t>
  </si>
  <si>
    <t>Prepaid expenses</t>
  </si>
  <si>
    <t>Complex prepaid expenses</t>
  </si>
  <si>
    <t>Accrued expenses</t>
  </si>
  <si>
    <t>Deferred income</t>
  </si>
  <si>
    <t>Accrued income</t>
  </si>
  <si>
    <t>Value adjustment to accounts receivable</t>
  </si>
  <si>
    <t>Suspense account</t>
  </si>
  <si>
    <t>Control account, associations</t>
  </si>
  <si>
    <t>Share capital</t>
  </si>
  <si>
    <t>Share premium</t>
  </si>
  <si>
    <t>Other capital fund</t>
  </si>
  <si>
    <t>Valuation differences from revaluation of equity and paybles</t>
  </si>
  <si>
    <t>Valuation differences from revaluation of shares</t>
  </si>
  <si>
    <t>Valuation differences from revaluation due to merger</t>
  </si>
  <si>
    <t>Indivisible fund from contribution of capital</t>
  </si>
  <si>
    <t>Changes in share capital</t>
  </si>
  <si>
    <t>Legal reserve fund created from profit</t>
  </si>
  <si>
    <t>Non-distributable fund</t>
  </si>
  <si>
    <t>Statutory funds</t>
  </si>
  <si>
    <t>Other funds</t>
  </si>
  <si>
    <t>Retained earnings from previous years</t>
  </si>
  <si>
    <t>Accumulated losses from previous years</t>
  </si>
  <si>
    <t>Profit and loss account before approval</t>
  </si>
  <si>
    <t>Legal provisions</t>
  </si>
  <si>
    <t>Other long-term provisions</t>
  </si>
  <si>
    <t>Long-term bank loans</t>
  </si>
  <si>
    <t>Non-current liabilities to a subsidiary and a parent</t>
  </si>
  <si>
    <t>Liabilities related to social fund</t>
  </si>
  <si>
    <t>Bonds issued</t>
  </si>
  <si>
    <t>Non-current liabilities from rental</t>
  </si>
  <si>
    <t>Long-term advance payments received</t>
  </si>
  <si>
    <t>Unbilled long-term supplies</t>
  </si>
  <si>
    <t>Long-term bills of exchange to be paid</t>
  </si>
  <si>
    <t>Non-current trade liabilities</t>
  </si>
  <si>
    <t>Deferred tax asset</t>
  </si>
  <si>
    <t>Own capital sole trader</t>
  </si>
  <si>
    <t>Consumed raw materials</t>
  </si>
  <si>
    <t>Energy consumption</t>
  </si>
  <si>
    <t>Consumption of other non-inventory supplies</t>
  </si>
  <si>
    <t>Cost of merchandise sold</t>
  </si>
  <si>
    <t>Value adjustment to inventory</t>
  </si>
  <si>
    <t>Repairs and maintenance</t>
  </si>
  <si>
    <t>Travel expenses</t>
  </si>
  <si>
    <t>Entertainment expenses</t>
  </si>
  <si>
    <t>Services</t>
  </si>
  <si>
    <t>Wages and salaries</t>
  </si>
  <si>
    <t>Wages and salaries - members</t>
  </si>
  <si>
    <t>Remuneration of board members of company or cooperative</t>
  </si>
  <si>
    <t>Law social security expenses</t>
  </si>
  <si>
    <t>Other social security expenses</t>
  </si>
  <si>
    <t>Social expenses of sole trader</t>
  </si>
  <si>
    <t>Law social expenses</t>
  </si>
  <si>
    <t>Other social expenses</t>
  </si>
  <si>
    <t>Road tax</t>
  </si>
  <si>
    <t>Property tax</t>
  </si>
  <si>
    <t>Other taxes and fees</t>
  </si>
  <si>
    <t>Net book value of non-current assets sold</t>
  </si>
  <si>
    <t>Carrying value of raw materials sold</t>
  </si>
  <si>
    <t>Gifts</t>
  </si>
  <si>
    <t>Contract penalties and interests</t>
  </si>
  <si>
    <t>Other penalties and interests</t>
  </si>
  <si>
    <t>Write off bad debts</t>
  </si>
  <si>
    <t>Provision to bad and doubtfull debts</t>
  </si>
  <si>
    <t>Other operating expenses</t>
  </si>
  <si>
    <t>Shortage and damage</t>
  </si>
  <si>
    <t>Amortization intangible assets and depreciation to property,</t>
  </si>
  <si>
    <t>Value adjustment to fixed assets</t>
  </si>
  <si>
    <t>Clearing of complex prepaid expenses</t>
  </si>
  <si>
    <t>Depreciaiton to value adjustment to acquiered asset</t>
  </si>
  <si>
    <t>Securities and shares sold</t>
  </si>
  <si>
    <t>Interest expense</t>
  </si>
  <si>
    <t>Exchange rate losses</t>
  </si>
  <si>
    <t>Loss on revaluation of securities</t>
  </si>
  <si>
    <t>Adjustment value to financial assets</t>
  </si>
  <si>
    <t>Expenses related to current financial assets</t>
  </si>
  <si>
    <t>Expenses related to derivative transactions</t>
  </si>
  <si>
    <t>Other expenses related to financial activities</t>
  </si>
  <si>
    <t>Shortage and damage of financial assets</t>
  </si>
  <si>
    <t>Damage</t>
  </si>
  <si>
    <t>Other extraordinary expenses</t>
  </si>
  <si>
    <t>Current income tax on ordinary activities</t>
  </si>
  <si>
    <t>Deferred income tax on ordinary activities</t>
  </si>
  <si>
    <t>Current income tax on extraordinary activities</t>
  </si>
  <si>
    <t>Deferred income tax on extraordinary activities</t>
  </si>
  <si>
    <t>Income tax related to previous year</t>
  </si>
  <si>
    <t>Transfer of profit share to members</t>
  </si>
  <si>
    <t>Transfer of operative expenses</t>
  </si>
  <si>
    <t>Transfer of financial expenses</t>
  </si>
  <si>
    <t>Revenue from the sale of own products</t>
  </si>
  <si>
    <t>Revenue from the sale of services</t>
  </si>
  <si>
    <t>Revenue from the sale of merchandise</t>
  </si>
  <si>
    <t>Changes in inventory - work in progress</t>
  </si>
  <si>
    <t>Changes in inventory - semifinished goods</t>
  </si>
  <si>
    <t>Changes in inventory - final products</t>
  </si>
  <si>
    <t>Changes in inventory - animals</t>
  </si>
  <si>
    <t>Own work capitalized - material nad mechandise</t>
  </si>
  <si>
    <t>Own work capitalized - internal services</t>
  </si>
  <si>
    <t>Own work capitalized - intangible assets</t>
  </si>
  <si>
    <t>Own work capitalized - plant, property and equipments</t>
  </si>
  <si>
    <t>Revenue from the sale of non-current assets</t>
  </si>
  <si>
    <t>Revenue from the sale of raw materials</t>
  </si>
  <si>
    <t>contract penalties and interests</t>
  </si>
  <si>
    <t>Income from bad debts write-off</t>
  </si>
  <si>
    <t>Other operating income</t>
  </si>
  <si>
    <t>Clearing off value adjustment to acquiered asset</t>
  </si>
  <si>
    <t>Revenue from the sale of securities and shares</t>
  </si>
  <si>
    <t>Interest income</t>
  </si>
  <si>
    <t>Exchange rate gains</t>
  </si>
  <si>
    <t>Gains on revaluation of securities</t>
  </si>
  <si>
    <t>Income from securities and ownership interests in a subsidia</t>
  </si>
  <si>
    <t>Income from current financial assets</t>
  </si>
  <si>
    <t>Income from derivative transactions</t>
  </si>
  <si>
    <t>Other income from financial activities</t>
  </si>
  <si>
    <t>Income from damage reimbursement</t>
  </si>
  <si>
    <t>Other extraordinary income</t>
  </si>
  <si>
    <t>Transfer of operative income</t>
  </si>
  <si>
    <t>Transfer of of financal income</t>
  </si>
  <si>
    <t>Opening balance sheet account</t>
  </si>
  <si>
    <t>Closing balance sheet account</t>
  </si>
  <si>
    <t>Profit and loss account</t>
  </si>
  <si>
    <t>Buildings, halls and construction</t>
  </si>
  <si>
    <t>Grundstücke</t>
  </si>
  <si>
    <t>Terreni</t>
  </si>
  <si>
    <t>Impianti, macchinari ed attrez.</t>
  </si>
  <si>
    <t>Bauten</t>
  </si>
  <si>
    <t>Edifici, fabbriac. e costruz.</t>
  </si>
  <si>
    <t>Anlagen im Bau (Langfrist.mat..Anlag.)</t>
  </si>
  <si>
    <t>Immob. mater. in corso dacqui</t>
  </si>
  <si>
    <t>Ammort. edifici, fabricate ...</t>
  </si>
  <si>
    <t>Ricavi finanziari diversi</t>
  </si>
  <si>
    <t>Kursgewinne</t>
  </si>
  <si>
    <t>Profitti su cambi</t>
  </si>
  <si>
    <t>Zinsen</t>
  </si>
  <si>
    <t>Interessi attivi</t>
  </si>
  <si>
    <t>Altri ricavi caratteristici</t>
  </si>
  <si>
    <t>Ricavi di vendita del material</t>
  </si>
  <si>
    <t>Ricavi di vendita immobil. Ced</t>
  </si>
  <si>
    <t>Ricavi di vendita merce</t>
  </si>
  <si>
    <t>Ricavi di vendita servizi</t>
  </si>
  <si>
    <t>Imp. - redd. attiv. ordin. - differita</t>
  </si>
  <si>
    <t>Imp. - redd. attiv. ordin. - versare</t>
  </si>
  <si>
    <t>Costi fin. div.</t>
  </si>
  <si>
    <t>Kursverluste</t>
  </si>
  <si>
    <t>Perdite su cambi</t>
  </si>
  <si>
    <t>Interessi</t>
  </si>
  <si>
    <t>Ammortamento delle immobiliz.</t>
  </si>
  <si>
    <t>Altri costi caratteristici</t>
  </si>
  <si>
    <t>Storno dei crediti inesigibili</t>
  </si>
  <si>
    <t>Penalita e multe diverse</t>
  </si>
  <si>
    <t>Penalita e multe contrattuali</t>
  </si>
  <si>
    <t>Valore residou delle immob. Ced</t>
  </si>
  <si>
    <t>Iposte e tasse indirette dive.</t>
  </si>
  <si>
    <t>Immobiliensteuer</t>
  </si>
  <si>
    <t>Imposta sugli immobili</t>
  </si>
  <si>
    <t>Imposta stradale</t>
  </si>
  <si>
    <t>Costi sociali obbligatiori</t>
  </si>
  <si>
    <t>Quote di previdenza soc. Obblig</t>
  </si>
  <si>
    <t>Comp. ai soci lavoro dipendente</t>
  </si>
  <si>
    <t>Salari</t>
  </si>
  <si>
    <t>Sonstige Dienstleistungen</t>
  </si>
  <si>
    <t>Costi di servizi diversi</t>
  </si>
  <si>
    <t>Repräsentationskosten</t>
  </si>
  <si>
    <t>Costi di rapperesantanza</t>
  </si>
  <si>
    <t>Costi di riparaz. e manutenz</t>
  </si>
  <si>
    <t>Verkaufte Ware</t>
  </si>
  <si>
    <t>Costo della merce vebduta</t>
  </si>
  <si>
    <t>Cons. di forniturre non immagaz.</t>
  </si>
  <si>
    <t>Energieverbrauch</t>
  </si>
  <si>
    <t>Consumo dell energia</t>
  </si>
  <si>
    <t>Consumo del materiale</t>
  </si>
  <si>
    <t>Sonstige langfristige Verbindlichkeiten</t>
  </si>
  <si>
    <t>Debiti a lungo termine diversi</t>
  </si>
  <si>
    <t>Verbindlichkeiten aus Verpachtung</t>
  </si>
  <si>
    <t>Debiti per rate di affitto</t>
  </si>
  <si>
    <t>Verbindlichkeiten vom Sozialfonds</t>
  </si>
  <si>
    <t>Fondo sociale</t>
  </si>
  <si>
    <t>Bankkredite</t>
  </si>
  <si>
    <t>Mutui passivi</t>
  </si>
  <si>
    <t>Risult. dellesercizio da approv</t>
  </si>
  <si>
    <t>Verlustvortrag</t>
  </si>
  <si>
    <t>Perdite nono coperte</t>
  </si>
  <si>
    <t>Gewinnvortrag</t>
  </si>
  <si>
    <t>Profiti non distribuiti</t>
  </si>
  <si>
    <t>Fondo di reserva legale</t>
  </si>
  <si>
    <t>Fondi di capitale diversi</t>
  </si>
  <si>
    <t>Capitale sociale</t>
  </si>
  <si>
    <t>Allinterno dellunita contabile</t>
  </si>
  <si>
    <t>Fondo svalutazione crediti</t>
  </si>
  <si>
    <t>Ratei attivi</t>
  </si>
  <si>
    <t>Risconti attivi</t>
  </si>
  <si>
    <t>Debiti diversi</t>
  </si>
  <si>
    <t>Crediti diversi</t>
  </si>
  <si>
    <t>Debiti verso soci diversi</t>
  </si>
  <si>
    <t>Mehrwertsteuer</t>
  </si>
  <si>
    <t>IVA</t>
  </si>
  <si>
    <t>Aktivierte Entwicklungskosten</t>
  </si>
  <si>
    <t>Bewertbare Rechte</t>
  </si>
  <si>
    <t>Sonstiges langfristiges immaterielles Eigentum</t>
  </si>
  <si>
    <t>Eigenständige Mobilien und Mobilienkomplexe</t>
  </si>
  <si>
    <t>Anbaukomplexe der Dauerkulturen</t>
  </si>
  <si>
    <t>Grundherde und Lasttiere</t>
  </si>
  <si>
    <t>Sonstiges langfristiges materielles Eigentum</t>
  </si>
  <si>
    <t>Kunstwerke und Sammlungen</t>
  </si>
  <si>
    <t>Beschaffung von langfristigem Finanzvermögen</t>
  </si>
  <si>
    <t>Geleistete Anzahlungen für langfristiges immaterielles Eigentum</t>
  </si>
  <si>
    <t>Geleistete Anzahlungen für langfristiges materielles Eigentum</t>
  </si>
  <si>
    <t>Geleistete Anzahlungen für langfristiges Finanzvermögen</t>
  </si>
  <si>
    <t>Beteiligungspapiere und Anteile in gesteuerter Person</t>
  </si>
  <si>
    <t>Beteiligungspap. und Anteile in der Gesellsch. mit wesentlich. Einfluß</t>
  </si>
  <si>
    <t>Realisierbare Wertpapiere und Anteile</t>
  </si>
  <si>
    <t>Schuldwertpapiere gehalten zur Verfallszeit</t>
  </si>
  <si>
    <t>Anleihen der Rechnungseinheit in konzolidierter Ganzheit</t>
  </si>
  <si>
    <t>Sonstige Anleihen</t>
  </si>
  <si>
    <t>Sonstiges langfristiges Finanzvermögen</t>
  </si>
  <si>
    <t>Berichtigungen zu aktivierten Entwicklungskosten</t>
  </si>
  <si>
    <t>Berichtigungen zum Software</t>
  </si>
  <si>
    <t>Berichtigungen zu bewertbaren Rechten</t>
  </si>
  <si>
    <t>Berichtigungen zum Goodwill</t>
  </si>
  <si>
    <t>Berichtigungen zu sonstigem langfristigem immateriellem Eigentum</t>
  </si>
  <si>
    <t>Berichtigungen zu Bauten</t>
  </si>
  <si>
    <t>Berichtigungen zu eigenständigen Mobilien und zum Mobilienkomplex</t>
  </si>
  <si>
    <t>Berichtigungen zu Anbaukomplexen der Dauerkulturen</t>
  </si>
  <si>
    <t>Berichtigungen zur Grundherde und zu Lasttieren</t>
  </si>
  <si>
    <t>Berichtigungen zu sonstigem langfristigem materiellem Eigentum</t>
  </si>
  <si>
    <t>Berichtigungsposten zu langfristigem immateriellem Eigentum</t>
  </si>
  <si>
    <t>Berichtigungsposten zu langfristigem materiellem Eigentum</t>
  </si>
  <si>
    <t>Berichtigungspost. zu unvollendet. langfristig. immateriell. Eigent.</t>
  </si>
  <si>
    <t>Berichtigungspost. zu unvollendet. langfristig. materiell. Eigent.</t>
  </si>
  <si>
    <t>Berichtigungspost. zu geleistet. Anzahlungen für langfristig. Eigent.</t>
  </si>
  <si>
    <t>Berichtigungsposten zu langfristigem Finanzvermögen</t>
  </si>
  <si>
    <t>Berichtigungsposten zu erworbenem Eigentum</t>
  </si>
  <si>
    <t>Berichtigungen zum Berichtigungsposten zu erworbenem Eigentum</t>
  </si>
  <si>
    <t>Materialbeschaffung</t>
  </si>
  <si>
    <t>Material auf Lager</t>
  </si>
  <si>
    <t>Material unterwegs</t>
  </si>
  <si>
    <t>Unvollendete Produktion</t>
  </si>
  <si>
    <t>Halbfabrikate eigener Produktion</t>
  </si>
  <si>
    <t>Erzeugnisse</t>
  </si>
  <si>
    <t>Tiere</t>
  </si>
  <si>
    <t>Warenbeschaffung</t>
  </si>
  <si>
    <t>Waren auf Lager und auf Laden</t>
  </si>
  <si>
    <t>Immobilie zum Verkauf</t>
  </si>
  <si>
    <t>Waren unterwegs</t>
  </si>
  <si>
    <t>Berichtigungsposten zu Material</t>
  </si>
  <si>
    <t>Berichtigungsposten zu unvollendeter Produktion</t>
  </si>
  <si>
    <t>Berichtigungsposten zu Halbfabrikaten eigener Produktion</t>
  </si>
  <si>
    <t>Berichtigungsposten zu Erzeugnissen</t>
  </si>
  <si>
    <t>Berichtigungsposten zu Tieren</t>
  </si>
  <si>
    <t>Berichtigungsposten zur Ware</t>
  </si>
  <si>
    <t>Kasse</t>
  </si>
  <si>
    <t>Werte</t>
  </si>
  <si>
    <t>Bankkonten</t>
  </si>
  <si>
    <t>Kurzfristige Bankkredite</t>
  </si>
  <si>
    <t>Eskontkredite</t>
  </si>
  <si>
    <t>Emittierte kurzfristige Schuldscheine</t>
  </si>
  <si>
    <t>Sonstige kurzfristige Finanzaushilfen</t>
  </si>
  <si>
    <t>Handelsfähige Besitzwertpapiere</t>
  </si>
  <si>
    <t>Eigenaktien und eigene Handelsanteile</t>
  </si>
  <si>
    <t>Handelsfähige Schuldwertpapiere</t>
  </si>
  <si>
    <t>Eigene Schuldscheine</t>
  </si>
  <si>
    <t>Schuldwertpapiere mit der Verfallszeit bis eines Jahres</t>
  </si>
  <si>
    <t>Sonstige realisierbare Wertpapiere</t>
  </si>
  <si>
    <t>Beschaffung von kurzfristigem Finanzvermögen</t>
  </si>
  <si>
    <t>Geld unterwegs</t>
  </si>
  <si>
    <t>Berichtigungsposten zu kurzfristigem Finanzvermögen</t>
  </si>
  <si>
    <t>Abnehmer</t>
  </si>
  <si>
    <t>Inkassowechsel</t>
  </si>
  <si>
    <t>Forderungen für diskontierte Wertpapiere</t>
  </si>
  <si>
    <t>Geleistete Anzahlungen</t>
  </si>
  <si>
    <t>Sonstige Forderungen</t>
  </si>
  <si>
    <t>Nettowert des Vertrags</t>
  </si>
  <si>
    <t>Lieferanten</t>
  </si>
  <si>
    <t>Vergütungswechsel</t>
  </si>
  <si>
    <t>Kurzfristige Reserven</t>
  </si>
  <si>
    <t>Angenommene Anzahlungen</t>
  </si>
  <si>
    <t>Angestellten</t>
  </si>
  <si>
    <t>Forderungen gegenüber den Angestellten</t>
  </si>
  <si>
    <t>Abrechnung mit Behörden der Sozialfürsorge und der Krankversicherung</t>
  </si>
  <si>
    <t>Einkommensteuer</t>
  </si>
  <si>
    <t>Sonstige direkte Steuern</t>
  </si>
  <si>
    <t>Sonstige Steuern und Gebühren</t>
  </si>
  <si>
    <t>Haushaltzuschüsse</t>
  </si>
  <si>
    <t>Sonstige Dotationen</t>
  </si>
  <si>
    <t>Forderungen im Rahmen konzolidierter Ganzheit</t>
  </si>
  <si>
    <t>Forderungen für gezeichnetes Eigenkapital</t>
  </si>
  <si>
    <t>Forderungen gebenüber den Gesellschaftlern gegen die Verlustvergütung</t>
  </si>
  <si>
    <t>Sonstige Forderungen gegenüber den Gesellschaftlern</t>
  </si>
  <si>
    <t>Forderungen gegenüber den Teilnehmern der Vereinigung</t>
  </si>
  <si>
    <t>Verbindlichkeiten im Rahmen konsolidierter Ganzheit</t>
  </si>
  <si>
    <t>Verbindlichkeit. gegenüber der Gesellschaft gegen die Gewinnverteilung</t>
  </si>
  <si>
    <t>Sonst. Verbindlichkeit. gegenüber der Gesellschaft und den Mitgliedern</t>
  </si>
  <si>
    <t>Verbindlichkeit.gegenüber Gesells.und Mitgliedern von abhäng.Tätigkeit</t>
  </si>
  <si>
    <t>Verbindlichkeiten von gezeichneten ungetilgten Wertpapier. und Anlagen</t>
  </si>
  <si>
    <t>Verbindlichkeiten gegenüber den Teilnehmern der Vereinigung</t>
  </si>
  <si>
    <t>Forderungen von der Betriebsveräußerung</t>
  </si>
  <si>
    <t>Verbindlichkeiten vom Unternehmenskauf</t>
  </si>
  <si>
    <t>Forderungen und Verbindlichkeiten von fixen Termingeschäften</t>
  </si>
  <si>
    <t>Forderungen aus Miete</t>
  </si>
  <si>
    <t>Forderungen aus ausgegebenen Schuldverschreibungen</t>
  </si>
  <si>
    <t>Ankaufoptionen</t>
  </si>
  <si>
    <t>Verkaufsoptionen</t>
  </si>
  <si>
    <t>Sonstige Verbindlichkeiten</t>
  </si>
  <si>
    <t>Kosten für künftige Abrechnungszeiträume</t>
  </si>
  <si>
    <t>Komplexkosten für künftige Abrechnungszeiträume</t>
  </si>
  <si>
    <t>Ausgaben für künftige Abrechnungszeiträume</t>
  </si>
  <si>
    <t>Erlöse für künftige Abrechnungszeiträume</t>
  </si>
  <si>
    <t>Einnahmen für künftige Abrechnungszeiträume</t>
  </si>
  <si>
    <t>Berichtigungsposten zu Forderungen</t>
  </si>
  <si>
    <t>Innerbetriebliche Verrechnung</t>
  </si>
  <si>
    <t>Verbindungskonto bei Körperschaft</t>
  </si>
  <si>
    <t>Grundkapital</t>
  </si>
  <si>
    <t>Emissionsagio</t>
  </si>
  <si>
    <t>Sonstige Kapitalfonds</t>
  </si>
  <si>
    <t>Umbewertungsdifferenzen des Vermögens und der Verbindlichkeiten</t>
  </si>
  <si>
    <t>Bewertungsdifferenzen von Kapitalbeteiligungen</t>
  </si>
  <si>
    <t>Umbewertungsdifferenzen anläßlich der Verschmelzung und der Teilung</t>
  </si>
  <si>
    <t>Rücklage von Kapitaleinlagen</t>
  </si>
  <si>
    <t>Unteilbarer Fonds von Kapitaleinlagen</t>
  </si>
  <si>
    <t>Veränderung des Grundkapitals</t>
  </si>
  <si>
    <t>Rücklage</t>
  </si>
  <si>
    <t>Unteilbarer Fonds</t>
  </si>
  <si>
    <t>Statutarische Fonds</t>
  </si>
  <si>
    <t>Sonstige Fonds</t>
  </si>
  <si>
    <t>Wirtschafsergebnis im Genehmigungsprocess</t>
  </si>
  <si>
    <t>Gesetzliche Reserven</t>
  </si>
  <si>
    <t>Sonstige Reserven</t>
  </si>
  <si>
    <t>Langfristige angenommene Anzahlungen</t>
  </si>
  <si>
    <t>Langfristige nicht berechnete Lieferungen</t>
  </si>
  <si>
    <t>Langfristige Wechsel zur Vergütung</t>
  </si>
  <si>
    <t>Langfristige Verbindlichkeiten im Rahmen konzolidierter Ganzheit</t>
  </si>
  <si>
    <t>Ausgegebene Schuldverschreibungen</t>
  </si>
  <si>
    <t>Latente Steuerverbindlichkeit und verschobene Steuerforderung</t>
  </si>
  <si>
    <t>Eigenkapital natürlicher Person - Einzelunternehmer</t>
  </si>
  <si>
    <t>Materialverbrauch</t>
  </si>
  <si>
    <t>Verbrauch sonstiger Sperrlieferungen</t>
  </si>
  <si>
    <t>Bildung und Abrechnung der Berichtigungsposten zu Reserven</t>
  </si>
  <si>
    <t>Verkaufte Immobilie</t>
  </si>
  <si>
    <t>Instandstellung und Instandhaltung</t>
  </si>
  <si>
    <t>Fahrgeld</t>
  </si>
  <si>
    <t>Lohnkosten</t>
  </si>
  <si>
    <t>Einnahmen der Gesellschaftler und Mitglieder aus abhängiger Tätigkeit</t>
  </si>
  <si>
    <t>Vergütungen für Mitglieder der Gesellschaftorg. und der Genossenschaft</t>
  </si>
  <si>
    <t>Gesetzliche Sozialfürsorge</t>
  </si>
  <si>
    <t>Sonstige Sozialfürsorge</t>
  </si>
  <si>
    <t>Sozialkosten natürlicher Person - Einzelunternehmer</t>
  </si>
  <si>
    <t>Gesetzliche Sozialkosten</t>
  </si>
  <si>
    <t>Sonstige Sozialkosten</t>
  </si>
  <si>
    <t>Verkehrssteuer</t>
  </si>
  <si>
    <t>Restwert verkauften langfrist. immateriellen und materiellen Eigentums</t>
  </si>
  <si>
    <t>Verkauftes Material</t>
  </si>
  <si>
    <t>Spenden</t>
  </si>
  <si>
    <t>Vertragsstrafen, Geldbußen und Verzugszinsen</t>
  </si>
  <si>
    <t>Sonstige Strafen, Geldbußen und Verzugszinsen</t>
  </si>
  <si>
    <t>Forderungsabschreibung</t>
  </si>
  <si>
    <t>Bildung und Abrechnung der Berichtigungsposten zu Forderungen</t>
  </si>
  <si>
    <t>Sonstige Wirtschaftstätigkeitskosten</t>
  </si>
  <si>
    <t>Fehlbeträge und Schaden</t>
  </si>
  <si>
    <t>Abschreibung langfristigen immateriellen und materiellen Eigentums</t>
  </si>
  <si>
    <t>Bildung / Abrechnung der Berichtigungsposten zu langfristigem Vermögen</t>
  </si>
  <si>
    <t>Abrechnung der Komplexkosten für künftige Abrechnungszeiträume</t>
  </si>
  <si>
    <t>Abrechn.der Wertberichtig.zum Berichtigungsposten auf erwerbt.Eigentum</t>
  </si>
  <si>
    <t>Verkaufte Wertpapiere und Anteile</t>
  </si>
  <si>
    <t>Umbewertungskosten der Wertpapiere</t>
  </si>
  <si>
    <t>Bildung und Abrechnung der Berichtigungsposten zu Finanzvermögen</t>
  </si>
  <si>
    <t>Kosten für kurzfristiges Finanzvermögen</t>
  </si>
  <si>
    <t>Kosten für derivative Operationen</t>
  </si>
  <si>
    <t>Sonstige Finanzkosten</t>
  </si>
  <si>
    <t>Fehlbeträge und Schaden auf Finanzvermögen</t>
  </si>
  <si>
    <t>Reservenbildung</t>
  </si>
  <si>
    <t>Fällige Einkommensteuer von ordentlicher Tätigkeit</t>
  </si>
  <si>
    <t>Gestundete Einkommensteuer von ordentlicher Tätigkeit</t>
  </si>
  <si>
    <t>Fällige Einkommensteuer von außerordentlicher Tätigkeit</t>
  </si>
  <si>
    <t>Gestundete Einkommensteuer von außerordentlicher Tätigkeit</t>
  </si>
  <si>
    <t>Nachträgliche Abgaben der Einkommensteuer</t>
  </si>
  <si>
    <t>Überweisung der Anteile des Wirtschafsergebnisses den Gesellschaftern</t>
  </si>
  <si>
    <t>Vortrag der Wirtschaftstätigkeitskosten</t>
  </si>
  <si>
    <t>Vortrag der Finanzkosten</t>
  </si>
  <si>
    <t>Erlöse für eigene Produkte</t>
  </si>
  <si>
    <t>Erlöse aus Verkauf von Diensteistungen</t>
  </si>
  <si>
    <t>Erlöse für Ware</t>
  </si>
  <si>
    <t>Vertragserlöse</t>
  </si>
  <si>
    <t>Erlöse vom Verkauf der Immobilie</t>
  </si>
  <si>
    <t>Bestandsveränderung unvollendeter Produktion</t>
  </si>
  <si>
    <t>Bestandsveränderung der Halbfabrikate</t>
  </si>
  <si>
    <t>Bestandveränderung der Erzeugnisse</t>
  </si>
  <si>
    <t>Bestandveränderung der Tiere</t>
  </si>
  <si>
    <t>Material- und Warenaktivierung</t>
  </si>
  <si>
    <t>Aktivierung innerorganisatoricher Diensteistungen</t>
  </si>
  <si>
    <t>Aktivierung langfristiges immaterielles Eigentums</t>
  </si>
  <si>
    <t>Aktivierung langfristiges materielles Eigentums</t>
  </si>
  <si>
    <t>Erlöse aus Verkauf von langfrist. immater. und materiellen Eigentum</t>
  </si>
  <si>
    <t>Erlöse aus Verkauf von Material</t>
  </si>
  <si>
    <t>Sonstige Vertragsstrafen, Geldbußen und Verzugszinsen</t>
  </si>
  <si>
    <t>Erträge aus abgeschriebenen Forderungen</t>
  </si>
  <si>
    <t>Sonstige Erträge aus der Wirtschaftstätigkeit</t>
  </si>
  <si>
    <t>Abrechn.der Wertberichtig. zum Berichtigungsposten auf erwerb.Eigentum</t>
  </si>
  <si>
    <t>Erlöse aus Verkauf von Wertpapieren und Anteilen</t>
  </si>
  <si>
    <t>Erträge aus der Umbewertung der Wertpapiere</t>
  </si>
  <si>
    <t>Erträge aus langfristigem Finanzvermögen</t>
  </si>
  <si>
    <t>Erträge aus kurzfristigem Finanzvermögen</t>
  </si>
  <si>
    <t>Erträge aus Derivatsoperationen</t>
  </si>
  <si>
    <t>Sonstige Finanzerträge</t>
  </si>
  <si>
    <t>Schadenersatz</t>
  </si>
  <si>
    <t>Sonstige außergewöhnliche Erträge</t>
  </si>
  <si>
    <t>Vortrag der Erträge aus der Wirtschaftstätigkeit</t>
  </si>
  <si>
    <t>Vortrag der Finanzerträge</t>
  </si>
  <si>
    <t>Anfangsbilanzkonto</t>
  </si>
  <si>
    <t>Abschlußbilanzkonto</t>
  </si>
  <si>
    <t>Gewinn- und Verlustrechnung</t>
  </si>
  <si>
    <t>nie</t>
  </si>
  <si>
    <t>Subjekt verejného záujmu:Spoločnosť</t>
  </si>
  <si>
    <t>je subjektom verejného záujmu (§ 2/14 ZoU).</t>
  </si>
  <si>
    <t>Test veľkostnej skupiny účtovnej jednotky (2 ZoU)</t>
  </si>
  <si>
    <t xml:space="preserve">(Do veľkostnej skupiny mala účtovná jednotka patrí taká, ktorá za dve po sebe idúce účtovné obdobia spĺňa aspoň dve z troch podmienok – suma netto aktív presiahla 350 000 eura, ale nepresiahla 4 000 000 eur, čistý obrat presiahol 700 000 eur, ale nepresiahol 8 000 000 eur a priemerný prepočítaný počet zamestnancov počas účtovného obdobia presiahol 10, ale nepresiahol 50). </t>
  </si>
  <si>
    <t>Netto aktíva celkom</t>
  </si>
  <si>
    <t>Čistý obrat celkom</t>
  </si>
  <si>
    <t>Počet zamestnancov</t>
  </si>
  <si>
    <t>ano / nie</t>
  </si>
  <si>
    <t>01110</t>
  </si>
  <si>
    <t>Poľnohospodárstvo, lesníctvo a rybolov</t>
  </si>
  <si>
    <t>Administratívne a podporné služby</t>
  </si>
  <si>
    <t>Architektonické činnosti</t>
  </si>
  <si>
    <t>71110</t>
  </si>
  <si>
    <t>Pestovanie obilnín (okrem ryže), strukovín a olejnatých semien</t>
  </si>
  <si>
    <t>Autokempingy, táboriská a miesta pre karavány</t>
  </si>
  <si>
    <t>55300</t>
  </si>
  <si>
    <t>Pestovanie ryže</t>
  </si>
  <si>
    <t>Baliace činnosti</t>
  </si>
  <si>
    <t>82920</t>
  </si>
  <si>
    <t>Pestovanie zeleniny a melónov, koreňovej a hľuzovej zeleniny</t>
  </si>
  <si>
    <t>Činenie a apretovanie kože; úprava a farbenie kožušín</t>
  </si>
  <si>
    <t>15110</t>
  </si>
  <si>
    <t>Pestovanie cukrovej trstiny</t>
  </si>
  <si>
    <t>Činnosti agentúr sprostredkujúcich zamestnania</t>
  </si>
  <si>
    <t>78100</t>
  </si>
  <si>
    <t>Pestovanie tabaku</t>
  </si>
  <si>
    <t>Činnosti agentúr sprostredkujúcich zamestnanie na dobu určitú</t>
  </si>
  <si>
    <t>78200</t>
  </si>
  <si>
    <t>Pestovanie plodín na vlákno</t>
  </si>
  <si>
    <t>Činnosti bezdrôtových telekomunikácií</t>
  </si>
  <si>
    <t>61200</t>
  </si>
  <si>
    <t>Pestovanie ostatných netrvácnych plodín</t>
  </si>
  <si>
    <t>Činnosti botanických a zoologických záhrad a prírodných rezervácií</t>
  </si>
  <si>
    <t>91040</t>
  </si>
  <si>
    <t>Pestovanie hrozna</t>
  </si>
  <si>
    <t>Činnosti centrálnej banky</t>
  </si>
  <si>
    <t>64110</t>
  </si>
  <si>
    <t>Pestovanie tropického a subtropického ovocia</t>
  </si>
  <si>
    <t>Činnosti cestovných agentúr</t>
  </si>
  <si>
    <t>79110</t>
  </si>
  <si>
    <t>Pestovanie citrusových plodov</t>
  </si>
  <si>
    <t>Činnosti cestovných kancelárií</t>
  </si>
  <si>
    <t>79120</t>
  </si>
  <si>
    <t>Pestovanie jadrového a kôstkového ov</t>
  </si>
  <si>
    <t>Činnosti cirkevných organizácií</t>
  </si>
  <si>
    <t>94910</t>
  </si>
  <si>
    <t>Pestovanie ostatného stromového a kríkového ovocia a orechov</t>
  </si>
  <si>
    <t>Činnosti drôtových telekomunikácií</t>
  </si>
  <si>
    <t>61100</t>
  </si>
  <si>
    <t>Pestovanie olejnatého ovocia</t>
  </si>
  <si>
    <t>Činnosti herní a stávkových kancelárií</t>
  </si>
  <si>
    <t>92000</t>
  </si>
  <si>
    <t>Pestovanie nápojových plodín</t>
  </si>
  <si>
    <t>Činnosti holdingových spoločností</t>
  </si>
  <si>
    <t>64200</t>
  </si>
  <si>
    <t>Pestovanie korenín, aromatických, liečivých a farmaceutických plodín</t>
  </si>
  <si>
    <t>Činnosti inkasných agentúr a posúdenie úveruschopnosti</t>
  </si>
  <si>
    <t>82910</t>
  </si>
  <si>
    <t>Pestovanie ostatných trvácnych plodín</t>
  </si>
  <si>
    <t>Činnosti investičných manažérov</t>
  </si>
  <si>
    <t>66300</t>
  </si>
  <si>
    <t>Rozmnožovanie rastlín</t>
  </si>
  <si>
    <t>Činnosti knižníc a archívov</t>
  </si>
  <si>
    <t>91010</t>
  </si>
  <si>
    <t>Chov dojníc</t>
  </si>
  <si>
    <t>Činnosti lunaparkov a zábavných parkov</t>
  </si>
  <si>
    <t>93210</t>
  </si>
  <si>
    <t>Chov ostatného dobytka a byvolov</t>
  </si>
  <si>
    <t>Činnosti mládežníckych organizácií</t>
  </si>
  <si>
    <t>94991</t>
  </si>
  <si>
    <t>Chov koní a ostatných koňovitých zvierat</t>
  </si>
  <si>
    <t>Činnosti múzeí</t>
  </si>
  <si>
    <t>91020</t>
  </si>
  <si>
    <t>Chov tiav a ťavovitých zvierat</t>
  </si>
  <si>
    <t>Činnosti nemocníc</t>
  </si>
  <si>
    <t>86100</t>
  </si>
  <si>
    <t>Chov oviec a kôz</t>
  </si>
  <si>
    <t>Činnosti odborových organizácií</t>
  </si>
  <si>
    <t>94200</t>
  </si>
  <si>
    <t>Chov ošípaných</t>
  </si>
  <si>
    <t>Činnosti ostatných členských organizácií</t>
  </si>
  <si>
    <t>94999</t>
  </si>
  <si>
    <t>Chov hydiny</t>
  </si>
  <si>
    <t>Činnosti podnikateľských a zamestnávateľských členských organizácií</t>
  </si>
  <si>
    <t>94110</t>
  </si>
  <si>
    <t>Chov hospodárskych zvierat</t>
  </si>
  <si>
    <t>Činnosti poisťovacích agentov a maklérov</t>
  </si>
  <si>
    <t>66220</t>
  </si>
  <si>
    <t>Chov kožušinových zvierat</t>
  </si>
  <si>
    <t>Činnosti politických organizácií</t>
  </si>
  <si>
    <t>94920</t>
  </si>
  <si>
    <t>Chov domácich neúžitkových zvierat</t>
  </si>
  <si>
    <t>Činnosti poskytovateľov univerzálnej poštovej služby</t>
  </si>
  <si>
    <t>53100</t>
  </si>
  <si>
    <t>Chov zveriny</t>
  </si>
  <si>
    <t>Činnosti profesijných členských organizácií</t>
  </si>
  <si>
    <t>94120</t>
  </si>
  <si>
    <t>Chov laboratórnych zvierat</t>
  </si>
  <si>
    <t>Činnosti spravodajských agentúr</t>
  </si>
  <si>
    <t>63910</t>
  </si>
  <si>
    <t>Chov iných drobných hospodárskych zvierat</t>
  </si>
  <si>
    <t>Činnosti stredísk poskytujúcich služby prostredníctvom telefónu - call centrá</t>
  </si>
  <si>
    <t>82200</t>
  </si>
  <si>
    <t>Zmiešané hospodárstvo</t>
  </si>
  <si>
    <t>Činnosti súvisiace s krajinnou úpravou</t>
  </si>
  <si>
    <t>81300</t>
  </si>
  <si>
    <t>Služby súvisiace s pestovaním plodín</t>
  </si>
  <si>
    <t>Činnosti súvisiace s riadením počítačového príslušenstva</t>
  </si>
  <si>
    <t>62030</t>
  </si>
  <si>
    <t>Služby súvisiace s chovom zvierat</t>
  </si>
  <si>
    <t>Činnosti škôl pre výučbu vedenia dopravných prostriedkov</t>
  </si>
  <si>
    <t>85530</t>
  </si>
  <si>
    <t>Služby súvisiace so zberom úrody</t>
  </si>
  <si>
    <t>Činnosti špeciálnej lekárskej praxe</t>
  </si>
  <si>
    <t>86220</t>
  </si>
  <si>
    <t>Spracovanie semien na sadenie</t>
  </si>
  <si>
    <t>Činnosti športových klubov</t>
  </si>
  <si>
    <t>93120</t>
  </si>
  <si>
    <t>Lov, odchyt a súvisiace služby</t>
  </si>
  <si>
    <t>Činnosti v oblasti nehnuteľností</t>
  </si>
  <si>
    <t>Lesné hospodárstvo a ostatné služby v lesníctve</t>
  </si>
  <si>
    <t>Činnosti všeobecnej lekárskej praxe</t>
  </si>
  <si>
    <t>86210</t>
  </si>
  <si>
    <t>Ťažba dreva</t>
  </si>
  <si>
    <t>Činnosti záujmových organizácií</t>
  </si>
  <si>
    <t>94992</t>
  </si>
  <si>
    <t>Zber divorastúceho materiálu (okrem dreva)</t>
  </si>
  <si>
    <t>Čistenie a odvod odpadových vôd</t>
  </si>
  <si>
    <t>37000</t>
  </si>
  <si>
    <t>Služby súvisiace s lesníctvom</t>
  </si>
  <si>
    <t>Demolácia</t>
  </si>
  <si>
    <t>43110</t>
  </si>
  <si>
    <t>Služby súvisiace s ťažbou dreva</t>
  </si>
  <si>
    <t>Demontáž vrakov</t>
  </si>
  <si>
    <t>38310</t>
  </si>
  <si>
    <t>Ostatné služby poskytované v lesníctve</t>
  </si>
  <si>
    <t>Denná starostlivosť o deti</t>
  </si>
  <si>
    <t>88910</t>
  </si>
  <si>
    <t>Morský rybolov</t>
  </si>
  <si>
    <t>Destilovanie, úprava a miešanie alkoholu</t>
  </si>
  <si>
    <t>11010</t>
  </si>
  <si>
    <t>Riečny rybolov</t>
  </si>
  <si>
    <t>Distribúcia filmov, videozáznamov a televíznych programov</t>
  </si>
  <si>
    <t>59130</t>
  </si>
  <si>
    <t>Morská akvakultúra</t>
  </si>
  <si>
    <t>Dobývanie dekoračného a stavebného kameňa, vápenca, sadrovca, kriedy a bridlice</t>
  </si>
  <si>
    <t>08110</t>
  </si>
  <si>
    <t>Riečna akvakultúra</t>
  </si>
  <si>
    <t>Dobývanie ostatných neželezných kovových rúd</t>
  </si>
  <si>
    <t>07290</t>
  </si>
  <si>
    <t>Ťažba a dobývanie</t>
  </si>
  <si>
    <t>Dobývanie uránových a tóriových rúd</t>
  </si>
  <si>
    <t>07210</t>
  </si>
  <si>
    <t>Ťažba čierneho uhlia</t>
  </si>
  <si>
    <t>Dobývanie železných rúd</t>
  </si>
  <si>
    <t>07100</t>
  </si>
  <si>
    <t>Ťažba lignitu</t>
  </si>
  <si>
    <t>Dodávka elektriny, plynu, pary a studeného vzduchu</t>
  </si>
  <si>
    <t>Ťažba ropy</t>
  </si>
  <si>
    <t>Dodávka jedál</t>
  </si>
  <si>
    <t>56210</t>
  </si>
  <si>
    <t>Ťažba zemného plynu</t>
  </si>
  <si>
    <t>Dodávka pary a rozvod studeného vzduchu</t>
  </si>
  <si>
    <t>35300</t>
  </si>
  <si>
    <t>Dodávka vody; čistenie a odvod odpadových vôd, odpady a služby odstraňovania odpadov</t>
  </si>
  <si>
    <t>Doprava a skladovanie</t>
  </si>
  <si>
    <t>Dôchodkové zabezpečenie</t>
  </si>
  <si>
    <t>65300</t>
  </si>
  <si>
    <t>Elektrická inštalácia</t>
  </si>
  <si>
    <t>43210</t>
  </si>
  <si>
    <t>Prevádzka štrkovísk a pieskovísk; ťažba ílu a kaolínu</t>
  </si>
  <si>
    <t>Finančné a poisťovacie činnosti</t>
  </si>
  <si>
    <t>Ťažba chemických a hnojivových minerálov</t>
  </si>
  <si>
    <t>Finančný lízing</t>
  </si>
  <si>
    <t>64910</t>
  </si>
  <si>
    <t>Ťažba rašeliny</t>
  </si>
  <si>
    <t>Fitnescentrá</t>
  </si>
  <si>
    <t>93130</t>
  </si>
  <si>
    <t>Ťažba soli</t>
  </si>
  <si>
    <t>Fotografické činnosti</t>
  </si>
  <si>
    <t>74200</t>
  </si>
  <si>
    <t>Iná ťažba a dobývanie i. n.</t>
  </si>
  <si>
    <t>Generálne čistenie budov</t>
  </si>
  <si>
    <t>81210</t>
  </si>
  <si>
    <t>Pomocné činnosti pri ťažbe ropy a zemného pl</t>
  </si>
  <si>
    <t>Geodetické činnosti</t>
  </si>
  <si>
    <t>71123</t>
  </si>
  <si>
    <t>Pomocné činnosti pri iných ťažbách a dobývaní</t>
  </si>
  <si>
    <t>Geologický prieskum</t>
  </si>
  <si>
    <t>71122</t>
  </si>
  <si>
    <t>Priemyselná výroba</t>
  </si>
  <si>
    <t>Hotelové a podobné ubytovanie</t>
  </si>
  <si>
    <t>55100</t>
  </si>
  <si>
    <t>Spracovanie a konzervovanie mäsa</t>
  </si>
  <si>
    <t>01410</t>
  </si>
  <si>
    <t>Spracovanie a konzervovanie hydinového mäsa</t>
  </si>
  <si>
    <t>01493</t>
  </si>
  <si>
    <t>Spracovanie mäsových a hydinových mäsových výrobkov</t>
  </si>
  <si>
    <t>01491</t>
  </si>
  <si>
    <t>Spracovanie a konzervovanie rýb, kôrovcov a mäkkýšov</t>
  </si>
  <si>
    <t>01470</t>
  </si>
  <si>
    <t>Spracovanie a konzervovanie zemiakov</t>
  </si>
  <si>
    <t>01499</t>
  </si>
  <si>
    <t>Výroba ovocnej a zeleninovej šťavy</t>
  </si>
  <si>
    <t>01430</t>
  </si>
  <si>
    <t>Iné spracovanie a konzervovanie ovocia a zeleniny</t>
  </si>
  <si>
    <t>01492</t>
  </si>
  <si>
    <t>Výroba olejov a tukov</t>
  </si>
  <si>
    <t>01495</t>
  </si>
  <si>
    <t>Výroba margarínu a podobných jedlých tukov</t>
  </si>
  <si>
    <t>01420</t>
  </si>
  <si>
    <t>Prevádzka mliekarní a výroba syrov</t>
  </si>
  <si>
    <t>01460</t>
  </si>
  <si>
    <t>Výroba zmrzliny</t>
  </si>
  <si>
    <t>01450</t>
  </si>
  <si>
    <t>Výroba mlynských výrobkov</t>
  </si>
  <si>
    <t>01440</t>
  </si>
  <si>
    <t>Výroba škrobu a škrobových výrobkov</t>
  </si>
  <si>
    <t>01494</t>
  </si>
  <si>
    <t>Výroba chleba; výroba čerstvého pečiva a koláčov</t>
  </si>
  <si>
    <t>08990</t>
  </si>
  <si>
    <t>Výroba suchárov a keksov; výroba trvanlivého pečiva a koláčov</t>
  </si>
  <si>
    <t>Iná tlač</t>
  </si>
  <si>
    <t>18120</t>
  </si>
  <si>
    <t>Výroba rezancov, cestovín, kuskusu a podobných múčnych výrobkov</t>
  </si>
  <si>
    <t>10390</t>
  </si>
  <si>
    <t>Výroba cukru</t>
  </si>
  <si>
    <t>Informácie a komunikácia</t>
  </si>
  <si>
    <t>Výroba kakaa, čokolády a cukroviniek</t>
  </si>
  <si>
    <t>Inštalácia kanalizačných, výhrevných a klimatizačných zariadení</t>
  </si>
  <si>
    <t>43220</t>
  </si>
  <si>
    <t>Spracovanie čaju a kávy</t>
  </si>
  <si>
    <t>Inštalácia priemyselných strojov a prístrojov</t>
  </si>
  <si>
    <t>33200</t>
  </si>
  <si>
    <t>Výroba korenín a chuťových prísad</t>
  </si>
  <si>
    <t>Inžinierske činnosti a poradenstvo</t>
  </si>
  <si>
    <t>71121</t>
  </si>
  <si>
    <t>Výroba pripravených pokrmov a jedla</t>
  </si>
  <si>
    <t>Jedálne</t>
  </si>
  <si>
    <t>56101</t>
  </si>
  <si>
    <t>Výroba a príprava homogenizovaných a diétnych potravín</t>
  </si>
  <si>
    <t>Kadernícke a kozmetické služby</t>
  </si>
  <si>
    <t>96020</t>
  </si>
  <si>
    <t>Výroba ostatných potravinárskych výrobkov i. n.</t>
  </si>
  <si>
    <t>Kombinované administratívno-kancelárske činnosti</t>
  </si>
  <si>
    <t>82110</t>
  </si>
  <si>
    <t>Výroba a príprava krmív pre hospodárske zvieratá</t>
  </si>
  <si>
    <t>Kombinované pomocné činnosti</t>
  </si>
  <si>
    <t>81100</t>
  </si>
  <si>
    <t>Výroba a príprava krmív pre domáce zvieratá</t>
  </si>
  <si>
    <t>Konečná úprava textilu</t>
  </si>
  <si>
    <t>13300</t>
  </si>
  <si>
    <t>Kopírovanie, príprava dokumentov a ostatné špecializované pomocné administratívne činnosti</t>
  </si>
  <si>
    <t>82190</t>
  </si>
  <si>
    <t>Výroba hroznového vína</t>
  </si>
  <si>
    <t>Kovanie, lisovanie, razenie a valcovanie kovov; prášková metalurgia</t>
  </si>
  <si>
    <t>25500</t>
  </si>
  <si>
    <t>Výroba jablčného vína a iného ovocného vína</t>
  </si>
  <si>
    <t>Kozmická doprava</t>
  </si>
  <si>
    <t>51220</t>
  </si>
  <si>
    <t>Výroba iných nedestilovaných kvasených nápojov</t>
  </si>
  <si>
    <t>Kúpa a predaj vlastných nehnuteľností</t>
  </si>
  <si>
    <t>68100</t>
  </si>
  <si>
    <t>Výroba piva</t>
  </si>
  <si>
    <t>Lekárne</t>
  </si>
  <si>
    <t>47730</t>
  </si>
  <si>
    <t>Výroba sladu</t>
  </si>
  <si>
    <t>02100</t>
  </si>
  <si>
    <t>Výroba nealkoholických nápojov; produkcia minerálnych vôd a iných fľaškových vôd</t>
  </si>
  <si>
    <t>Lízing duševného vlastníctva a podobných produktov okrem prác chránených autorskými právami</t>
  </si>
  <si>
    <t>77400</t>
  </si>
  <si>
    <t>Výroba tabakových výrobkov</t>
  </si>
  <si>
    <t>01700</t>
  </si>
  <si>
    <t>Príprava a spriadanie textilných vlákien</t>
  </si>
  <si>
    <t>Maloobchod s audio- a videonahrávkami v špecializovaných predajniach</t>
  </si>
  <si>
    <t>47630</t>
  </si>
  <si>
    <t>Tkanie textilu</t>
  </si>
  <si>
    <t>Maloobchod s audio- a videoprístrojmi v špecializovaných predajniach</t>
  </si>
  <si>
    <t>47430</t>
  </si>
  <si>
    <t>Maloobchod s dielmi a príslušenstvom motorových vozidiel</t>
  </si>
  <si>
    <t>45320</t>
  </si>
  <si>
    <t>Výroba pleteného a háčkovaného textilu</t>
  </si>
  <si>
    <t>Maloobchod s elektrickými zariadeniami pre domácnosť v špecializovaných predajniach</t>
  </si>
  <si>
    <t>47540</t>
  </si>
  <si>
    <t>Výroba posteľnej bielizne a textilných výrobkov pre domácnosť</t>
  </si>
  <si>
    <t>Maloobchod s hodinami a šperkami v špecializovaných predajniach</t>
  </si>
  <si>
    <t>47770</t>
  </si>
  <si>
    <t>Výroba bytových doplnkov okrem kobercov</t>
  </si>
  <si>
    <t>Maloobchod s hračkami a hrami v špecializovaných predajniach</t>
  </si>
  <si>
    <t>47650</t>
  </si>
  <si>
    <t>Výroba ostatných textilných výrobkov okrem odevov</t>
  </si>
  <si>
    <t>Maloobchod s chlebom, pečivom, cukrárskymi výrobkami v špecializovaných predajniach</t>
  </si>
  <si>
    <t>47240</t>
  </si>
  <si>
    <t>Výroba kobercov a rohoží</t>
  </si>
  <si>
    <t>Maloobchod s knihami v špecializovaných predajniach</t>
  </si>
  <si>
    <t>47610</t>
  </si>
  <si>
    <t>Výroba povrazov, šnúr, motúzov a sieťovín</t>
  </si>
  <si>
    <t>Maloobchod s kobercami, rohožami, podlahovými alebo nástennými krytinami v špecializovaných predajniach</t>
  </si>
  <si>
    <t>47530</t>
  </si>
  <si>
    <t>Výroba netkaného textilu a výrobkov z neho okrem odevov</t>
  </si>
  <si>
    <t>Maloobchod s kozmetickými a toaletnými výrobkami v špecializovaných predajniach</t>
  </si>
  <si>
    <t>47750</t>
  </si>
  <si>
    <t>Výroba ostatného technického a pracovného textilu</t>
  </si>
  <si>
    <t>Maloobchod s kvetmi, rastlinami, semenami, hnojivami, domácimi zvieratami a krmivom pre zvieratá v špecializovaných predajniach</t>
  </si>
  <si>
    <t>47760</t>
  </si>
  <si>
    <t>Výroba ostatného textilu i. n.</t>
  </si>
  <si>
    <t>Maloobchod s mäsom a mäsovými výrobkami v špecializovaných predajniach</t>
  </si>
  <si>
    <t>47220</t>
  </si>
  <si>
    <t>Výroba kožených odevov</t>
  </si>
  <si>
    <t>Maloobchod s nábytkom, svietidlami a inými domácimi potrebami v špecializovaných predajniach</t>
  </si>
  <si>
    <t>47590</t>
  </si>
  <si>
    <t>Výroba pracovných odevov</t>
  </si>
  <si>
    <t>Maloobchod s nápojmi v špecializovaných predajniach</t>
  </si>
  <si>
    <t>47250</t>
  </si>
  <si>
    <t>Výroba ostatného vrchného ošatenia</t>
  </si>
  <si>
    <t>Maloobchod s novinami a kancelárskymi potrebami v špecializovaných predajniach</t>
  </si>
  <si>
    <t>47620</t>
  </si>
  <si>
    <t>Výroba spodnej bielizne</t>
  </si>
  <si>
    <t>Maloobchod s obuvou a koženými výrobkami v špecializovaných predajniach</t>
  </si>
  <si>
    <t>47720</t>
  </si>
  <si>
    <t>Výroba ostatných odevov a doplnkov</t>
  </si>
  <si>
    <t>Maloobchod s odevmi v špecializovaných predajniach</t>
  </si>
  <si>
    <t>47710</t>
  </si>
  <si>
    <t>Výroba kožušinových výrobkov</t>
  </si>
  <si>
    <t>Maloobchod s ovocím a zeleninou v špecializovaných predajniach</t>
  </si>
  <si>
    <t>47210</t>
  </si>
  <si>
    <t>Výroba pletených a háčkovaných pančúch</t>
  </si>
  <si>
    <t>Maloobchod s počítačmi, periférnymi jednotkami a softvérom v špecializovaných predajniach</t>
  </si>
  <si>
    <t>47410</t>
  </si>
  <si>
    <t>Výroba ostatných pletených a háčkovaných odevov</t>
  </si>
  <si>
    <t>Maloobchod s pohonnými látkami v špecializovaných predajniach</t>
  </si>
  <si>
    <t>47300</t>
  </si>
  <si>
    <t>Maloobchod s použitým tovarom v predajniach</t>
  </si>
  <si>
    <t>47790</t>
  </si>
  <si>
    <t>Výroba kufrov, kabeliek a podobných výrobkov, sediel a popruhov</t>
  </si>
  <si>
    <t>Maloobchod s rybami, kôrovcami a mäkkýšmi v špecializovaných predajniach</t>
  </si>
  <si>
    <t>47230</t>
  </si>
  <si>
    <t>Výroba obuvi</t>
  </si>
  <si>
    <t>Maloobchod s tabakovými výrobkami v špecializovaných predajniach</t>
  </si>
  <si>
    <t>47260</t>
  </si>
  <si>
    <t>Pilovanie a hobľovanie dreva</t>
  </si>
  <si>
    <t>Maloobchod s telekomunikačnými prístrojmi v špecializovaných predajniach</t>
  </si>
  <si>
    <t>47420</t>
  </si>
  <si>
    <t>Výroba dosiek a drevených panelov</t>
  </si>
  <si>
    <t>Maloobchod s textilom v špecializovaných predajniach</t>
  </si>
  <si>
    <t>47510</t>
  </si>
  <si>
    <t>Výroba podlahových parkiet</t>
  </si>
  <si>
    <t>Maloobchod so športovými potrebami v špecializovaných predajniach</t>
  </si>
  <si>
    <t>47640</t>
  </si>
  <si>
    <t>Výroba stavebnostolárska a tesárska</t>
  </si>
  <si>
    <t>Maloobchod so zdravotníckymi a ortopedickými pomôckami v špecializovaných predajniach</t>
  </si>
  <si>
    <t>47740</t>
  </si>
  <si>
    <t>Výroba prvkov na montované stavby</t>
  </si>
  <si>
    <t>Maloobchod so železiarskym tovarom, farbami a sklom v špecializovaných predajniach</t>
  </si>
  <si>
    <t>47520</t>
  </si>
  <si>
    <t>Výroba ostatná stavebnostolárska a tesárska i. n.</t>
  </si>
  <si>
    <t>Maloobchod v nešpecializovaných predajniach najmä s potravinami, nápojmi a tabakom</t>
  </si>
  <si>
    <t>47110</t>
  </si>
  <si>
    <t>Výroba drevených kontajnerov</t>
  </si>
  <si>
    <t>Maloobchod v stánkoch a na trhoch s ostatným tovarom</t>
  </si>
  <si>
    <t>47890</t>
  </si>
  <si>
    <t>Výroba ostatných výrobkov z dreva; výroba výrobkov z korku, slamy a prúteného materiálu</t>
  </si>
  <si>
    <t>Maloobchod v stánkoch a na trhoch s potravinami, nápojmi a tabakom</t>
  </si>
  <si>
    <t>47810</t>
  </si>
  <si>
    <t>Výroba celulózy</t>
  </si>
  <si>
    <t>Maloobchod v stánkoch a na trhoch s textilom, odevmi a obuvou</t>
  </si>
  <si>
    <t>47820</t>
  </si>
  <si>
    <t>Výroba papiera a lepenky</t>
  </si>
  <si>
    <t>Maľovanie a zasklievanie</t>
  </si>
  <si>
    <t>43340</t>
  </si>
  <si>
    <t>Výroba vlnitého papiera a lepenky a škatúľ z papiera a lepenky</t>
  </si>
  <si>
    <t>Manipulácia s nákladom</t>
  </si>
  <si>
    <t>52240</t>
  </si>
  <si>
    <t>Výroba výrobkov pre domácnosť, hygienické a toaletné výrobky</t>
  </si>
  <si>
    <t>Mestská alebo prímestská osobná pozemná doprava</t>
  </si>
  <si>
    <t>49310</t>
  </si>
  <si>
    <t>Výroba papiernických potrieb</t>
  </si>
  <si>
    <t>03210</t>
  </si>
  <si>
    <t>Výroba tapiet</t>
  </si>
  <si>
    <t>03110</t>
  </si>
  <si>
    <t>Výroba ostatných výrobkov z papiera a lepenky</t>
  </si>
  <si>
    <t>Nakladateľstvo v oblasti počítačových hier</t>
  </si>
  <si>
    <t>58210</t>
  </si>
  <si>
    <t>Tlač novín</t>
  </si>
  <si>
    <t>Nákladná cestná doprava</t>
  </si>
  <si>
    <t>49410</t>
  </si>
  <si>
    <t>Nákladná letecká doprava</t>
  </si>
  <si>
    <t>51210</t>
  </si>
  <si>
    <t>Služby pre tlač a médiá</t>
  </si>
  <si>
    <t>Nákladná železničná doprava</t>
  </si>
  <si>
    <t>49200</t>
  </si>
  <si>
    <t>Viazanie kníh a služby súvisiace s viazaním kníh</t>
  </si>
  <si>
    <t>Námorná a pobrežná nákladná vodná doprava</t>
  </si>
  <si>
    <t>50200</t>
  </si>
  <si>
    <t>Reprodukcia záznamových médií</t>
  </si>
  <si>
    <t>Námorná a pobrežná osobná vodná doprava</t>
  </si>
  <si>
    <t>50100</t>
  </si>
  <si>
    <t>Výroba produktov koksárenských pecí</t>
  </si>
  <si>
    <t>Nešpecializovaný veľkoobchod</t>
  </si>
  <si>
    <t>46900</t>
  </si>
  <si>
    <t>Výroba rafinovaných ropných produktov</t>
  </si>
  <si>
    <t>Nešpecializovaný veľkoobchod s potravinami, nápojmi a tabakom</t>
  </si>
  <si>
    <t>46390</t>
  </si>
  <si>
    <t>Výroba priemyselných plynov</t>
  </si>
  <si>
    <t>Neživotné poistenie</t>
  </si>
  <si>
    <t>65120</t>
  </si>
  <si>
    <t>Výroba farbív a pigmentov</t>
  </si>
  <si>
    <t>Obkladanie stien a kladenie dlážkových krytín</t>
  </si>
  <si>
    <t>43330</t>
  </si>
  <si>
    <t>Výroba ostatných základných anorganických chemikálií</t>
  </si>
  <si>
    <t>Obrábanie</t>
  </si>
  <si>
    <t>25620</t>
  </si>
  <si>
    <t>Výroba ostatných základných organických chemikálií</t>
  </si>
  <si>
    <t>Obrana</t>
  </si>
  <si>
    <t>84220</t>
  </si>
  <si>
    <t>Výroba priemyselných hnojív a dusíkatých zlúčenín</t>
  </si>
  <si>
    <t>Odborné učilištia</t>
  </si>
  <si>
    <t>85322</t>
  </si>
  <si>
    <t>Výroba plastov v primárnej forme</t>
  </si>
  <si>
    <t>Odborné, vedecké a technické činnosti</t>
  </si>
  <si>
    <t>Výroba syntetického kaučuku v primárnej forme</t>
  </si>
  <si>
    <t>Odlievanie ľahkých kovov</t>
  </si>
  <si>
    <t>24530</t>
  </si>
  <si>
    <t>Výroba pesticídov a iných agrochemických produktov</t>
  </si>
  <si>
    <t>Odlievanie ocele</t>
  </si>
  <si>
    <t>24520</t>
  </si>
  <si>
    <t>Výroba farieb, lakov a podobných náterov, tlačiarenských farieb a tmelov</t>
  </si>
  <si>
    <t>Odlievanie ostatných neželezných kovov</t>
  </si>
  <si>
    <t>24540</t>
  </si>
  <si>
    <t>Výroba mydla a pracích prostriedkov, čistiacich a leštiacich prípravkov</t>
  </si>
  <si>
    <t>Odlievanie železa</t>
  </si>
  <si>
    <t>24510</t>
  </si>
  <si>
    <t>Výroba parfumérskych a toaletných prípravkov</t>
  </si>
  <si>
    <t>Omietkarské práce</t>
  </si>
  <si>
    <t>43310</t>
  </si>
  <si>
    <t>Výroba výbušnín</t>
  </si>
  <si>
    <t>Opracovanie a povrchová úprava kovov</t>
  </si>
  <si>
    <t>25610</t>
  </si>
  <si>
    <t>Výroba lepidiel</t>
  </si>
  <si>
    <t>Oprava a údržba lietadiel a kozmických lodí</t>
  </si>
  <si>
    <t>33160</t>
  </si>
  <si>
    <t>Výroba éterických olejov</t>
  </si>
  <si>
    <t>Oprava a údržba lodí a člnov</t>
  </si>
  <si>
    <t>33150</t>
  </si>
  <si>
    <t>Výroba ostatných chemických výrobkov i. n.</t>
  </si>
  <si>
    <t>Oprava a údržba motorových vozidiel</t>
  </si>
  <si>
    <t>45200</t>
  </si>
  <si>
    <t>Výroba umelých vlákien</t>
  </si>
  <si>
    <t>Oprava a údržba ostatných dopravných prostriedkov</t>
  </si>
  <si>
    <t>33170</t>
  </si>
  <si>
    <t>Výroba základných farmaceutických vý</t>
  </si>
  <si>
    <t>Oprava domácich zariadení a zariadení pre dom a záhradu</t>
  </si>
  <si>
    <t>95220</t>
  </si>
  <si>
    <t>Výroba farmaceutických prípravkov</t>
  </si>
  <si>
    <t>Oprava elektrických prístrojov</t>
  </si>
  <si>
    <t>33140</t>
  </si>
  <si>
    <t>Výroba gumených pneumatík a duší; protektorovanie a oprava pneumatík</t>
  </si>
  <si>
    <t>Oprava elektronických a optických prístrojov</t>
  </si>
  <si>
    <t>33130</t>
  </si>
  <si>
    <t>Výroba ostatných výrobkov z gumy</t>
  </si>
  <si>
    <t>Oprava hodín, hodiniek a šperkov</t>
  </si>
  <si>
    <t>95250</t>
  </si>
  <si>
    <t>Výroba plastových dosiek, fólií, hadíc a profilov</t>
  </si>
  <si>
    <t>Oprava iných osobných potrieb a potrieb pre domácnosti</t>
  </si>
  <si>
    <t>95290</t>
  </si>
  <si>
    <t>Výroba plastových obalov</t>
  </si>
  <si>
    <t>Oprava komunikačných zariadení</t>
  </si>
  <si>
    <t>95120</t>
  </si>
  <si>
    <t>Výroba výrobkov z plastu pre stavebníctvo</t>
  </si>
  <si>
    <t>Oprava kovových konštrukcií</t>
  </si>
  <si>
    <t>33110</t>
  </si>
  <si>
    <t>Výroba ostatných plastových výrobkov</t>
  </si>
  <si>
    <t>Oprava nábytku a domácich zariadení</t>
  </si>
  <si>
    <t>95240</t>
  </si>
  <si>
    <t>Výroba plochého skla</t>
  </si>
  <si>
    <t>Oprava obuvi a koženého tovaru</t>
  </si>
  <si>
    <t>95230</t>
  </si>
  <si>
    <t>Tvarovanie a spracovanie plochého skla</t>
  </si>
  <si>
    <t>Oprava ostatných prístrojov</t>
  </si>
  <si>
    <t>33190</t>
  </si>
  <si>
    <t>Výroba dutého skla</t>
  </si>
  <si>
    <t>Oprava počítačov a periférnych zariadení</t>
  </si>
  <si>
    <t>95110</t>
  </si>
  <si>
    <t>Výroba sklenených vlákien</t>
  </si>
  <si>
    <t>Oprava spotrebnej elektroniky</t>
  </si>
  <si>
    <t>95210</t>
  </si>
  <si>
    <t>Výroba a spracovanie ostatného skla vrátane technického skla</t>
  </si>
  <si>
    <t>Oprava strojov</t>
  </si>
  <si>
    <t>33120</t>
  </si>
  <si>
    <t>Výroba žiaruvzdorných výrobkov</t>
  </si>
  <si>
    <t>Organizovanie kongresov a podnikateľských výstav</t>
  </si>
  <si>
    <t>82300</t>
  </si>
  <si>
    <t>Výroba keramických obkladačiek a dlaždíc</t>
  </si>
  <si>
    <t>Osobná letecká doprava</t>
  </si>
  <si>
    <t>51100</t>
  </si>
  <si>
    <t>Výroba tehál, obkladačiek a stavebných výrobkov z pálenej hliny</t>
  </si>
  <si>
    <t>Osobná železničná doprava, medzimestská</t>
  </si>
  <si>
    <t>49100</t>
  </si>
  <si>
    <t>Výroba keramického riadu a porcelánových predmetov pre domácnosť</t>
  </si>
  <si>
    <t>Ostatná osobná pozemná doprava i. n.</t>
  </si>
  <si>
    <t>49390</t>
  </si>
  <si>
    <t>Výroba domácich a dekoratívnych keramických predmetov i. n.</t>
  </si>
  <si>
    <t>Ostatná potrubná doprava</t>
  </si>
  <si>
    <t>49509</t>
  </si>
  <si>
    <t>Výroba keramického sanitárneho vybavenia</t>
  </si>
  <si>
    <t>Ostatná sociálna starostlivosť bez ubytovania i. n.</t>
  </si>
  <si>
    <t>88990</t>
  </si>
  <si>
    <t>Výroba keramických izolátorov a izolačných doplnkov</t>
  </si>
  <si>
    <t>Ostatná starostlivosť v pobytových zariadeniach</t>
  </si>
  <si>
    <t>87900</t>
  </si>
  <si>
    <t>Výroba ostatných technických keramických výrobkov</t>
  </si>
  <si>
    <t>Ostatná stavebná inštalácia</t>
  </si>
  <si>
    <t>43290</t>
  </si>
  <si>
    <t>Výroba ostatných keramických výrobkov</t>
  </si>
  <si>
    <t>Ostatná výroba i. n.</t>
  </si>
  <si>
    <t>32990</t>
  </si>
  <si>
    <t>Výroba cementu</t>
  </si>
  <si>
    <t>Ostatná zdravotná starostlivosť i.n.</t>
  </si>
  <si>
    <t>86909</t>
  </si>
  <si>
    <t>Výroba vápna a sadry</t>
  </si>
  <si>
    <t>Ostatné činnosti</t>
  </si>
  <si>
    <t>Výroba betónových výrobkov na stavebné účely</t>
  </si>
  <si>
    <t>Ostatné čistiace činnosti</t>
  </si>
  <si>
    <t>81290</t>
  </si>
  <si>
    <t>Výroba sadrových výrobkov na stavebné účely</t>
  </si>
  <si>
    <t>Ostatné finančné služby okrem poistenia a dôchodkového zabezpečenia i. n.</t>
  </si>
  <si>
    <t>64990</t>
  </si>
  <si>
    <t>Výroba transportného betónu</t>
  </si>
  <si>
    <t>Ostatné informačné služby i. n.</t>
  </si>
  <si>
    <t>63990</t>
  </si>
  <si>
    <t>Výroba malty</t>
  </si>
  <si>
    <t>Ostatné inžinierske činnosti a súvisiace technické poradenstvo</t>
  </si>
  <si>
    <t>71129</t>
  </si>
  <si>
    <t>Výroba cementových vlákien</t>
  </si>
  <si>
    <t>Ostatné jedálenské služby</t>
  </si>
  <si>
    <t>56290</t>
  </si>
  <si>
    <t>Výroba ostatných výrobkov z betónu, sadry a cementu</t>
  </si>
  <si>
    <t>Ostatné nakladateľstvo v oblasti softvéru</t>
  </si>
  <si>
    <t>58290</t>
  </si>
  <si>
    <t>Rezanie, tvarovanie a konečná úprava kameňa</t>
  </si>
  <si>
    <t>Ostatné odborné, vedecké a technické činnosti i. n.</t>
  </si>
  <si>
    <t>74900</t>
  </si>
  <si>
    <t>Výroba brúsnych výrobkov</t>
  </si>
  <si>
    <t>Ostatné osobné služby i. n.</t>
  </si>
  <si>
    <t>96090</t>
  </si>
  <si>
    <t>Výroba ostatných nekovových minerálnych výrobkov i. n.</t>
  </si>
  <si>
    <t>Ostatné peňažné sprostredkovanie</t>
  </si>
  <si>
    <t>64190</t>
  </si>
  <si>
    <t>Výroba surového železa, ocele a ferozliatin</t>
  </si>
  <si>
    <t>Ostatné pomocné činnosti finančných služieb okrem poistenia a dôchodkového zabezpečenia</t>
  </si>
  <si>
    <t>66190</t>
  </si>
  <si>
    <t>Výroba rúr, rúrok, dutých profilov a súvisiaceho príslušenstva z ocele</t>
  </si>
  <si>
    <t>Ostatné pomocné činnosti v doprave</t>
  </si>
  <si>
    <t>52290</t>
  </si>
  <si>
    <t>Ťahanie tyčí za studena</t>
  </si>
  <si>
    <t>Ostatné pomocné činnosti v poisťovníctve a dôchodkovom zabezpečení</t>
  </si>
  <si>
    <t>66290</t>
  </si>
  <si>
    <t>Valcovanie pásov za studena</t>
  </si>
  <si>
    <t>Ostatné pomocné obchodné činnosti i. n.</t>
  </si>
  <si>
    <t>82990</t>
  </si>
  <si>
    <t>Tvarovanie alebo skladanie za studena</t>
  </si>
  <si>
    <t>Ostatné poskytovanie ľudských zdrojov</t>
  </si>
  <si>
    <t>78300</t>
  </si>
  <si>
    <t>Ťahanie drôtov za studena</t>
  </si>
  <si>
    <t>Ostatné poskytovanie úverov</t>
  </si>
  <si>
    <t>64920</t>
  </si>
  <si>
    <t>Výroba drahých kovov</t>
  </si>
  <si>
    <t>Ostatné poštové služby a služby kuriérov</t>
  </si>
  <si>
    <t>53200</t>
  </si>
  <si>
    <t>Výroba hliníka</t>
  </si>
  <si>
    <t>Ostatné priemyselné čistenie budov</t>
  </si>
  <si>
    <t>81220</t>
  </si>
  <si>
    <t>Výroba olova, zinku a cínu</t>
  </si>
  <si>
    <t>Ostatné rezervačné služby a súvisiace činnosti</t>
  </si>
  <si>
    <t>79900</t>
  </si>
  <si>
    <t>Výroba medi</t>
  </si>
  <si>
    <t>02409</t>
  </si>
  <si>
    <t>Výroba ostatných neželezných kovov</t>
  </si>
  <si>
    <t>Ostatné služby týkajúce sa informačných technológií a počítačov</t>
  </si>
  <si>
    <t>62090</t>
  </si>
  <si>
    <t>Výroba jadrového paliva</t>
  </si>
  <si>
    <t>Ostatné stavebné kompletizačné a dokončovacie práce</t>
  </si>
  <si>
    <t>43390</t>
  </si>
  <si>
    <t>Ostatné stredné technické a odborné školstvo</t>
  </si>
  <si>
    <t>85329</t>
  </si>
  <si>
    <t>Ostatné špecializované stavebné práce i. n.</t>
  </si>
  <si>
    <t>43990</t>
  </si>
  <si>
    <t>Ostatné športové činnosti</t>
  </si>
  <si>
    <t>93190</t>
  </si>
  <si>
    <t>Ostatné telekomunikačné činnosti</t>
  </si>
  <si>
    <t>61900</t>
  </si>
  <si>
    <t>Výroba kovových konštrukcií a ich častí</t>
  </si>
  <si>
    <t>Ostatné účelové stravovanie</t>
  </si>
  <si>
    <t>56109</t>
  </si>
  <si>
    <t>Výroba kovových dverí a okien</t>
  </si>
  <si>
    <t>Ostatné vydavateľské činnosti</t>
  </si>
  <si>
    <t>58190</t>
  </si>
  <si>
    <t>Výroba radiátorov ústredného kúrenia a bojlerov</t>
  </si>
  <si>
    <t>Ostatné vzdelávanie i. n.</t>
  </si>
  <si>
    <t>85590</t>
  </si>
  <si>
    <t>Výroba ostatných nádrží, zásobníkov a kontajnerov z kovu</t>
  </si>
  <si>
    <t>Ostatné zábavné činnosti a voľnočasové aktivity</t>
  </si>
  <si>
    <t>93290</t>
  </si>
  <si>
    <t>Výroba parných kotlov okrem kotlov ústredného kúrenia</t>
  </si>
  <si>
    <t>Ostatný maloobchod mimo predajní, stánkov a trhov</t>
  </si>
  <si>
    <t>47990</t>
  </si>
  <si>
    <t>Výroba zbraní a munície</t>
  </si>
  <si>
    <t>Ostatný maloobchod s novým tovarom v špecializovaných predajniach</t>
  </si>
  <si>
    <t>47781</t>
  </si>
  <si>
    <t>Ostatný maloobchod s novým tovarom v špecializovaných predajniach i. n.</t>
  </si>
  <si>
    <t>47789</t>
  </si>
  <si>
    <t>Ostatný maloobchod s potravinami v špecializovaných predajniach</t>
  </si>
  <si>
    <t>47290</t>
  </si>
  <si>
    <t>Ostatný maloobchod v nešpecializovaných predajniach</t>
  </si>
  <si>
    <t>47190</t>
  </si>
  <si>
    <t>Výroba nožiarskych výrobkov</t>
  </si>
  <si>
    <t>Ostatný výskum a experimentálny vývoj v oblasti prírodných a technických vied</t>
  </si>
  <si>
    <t>72190</t>
  </si>
  <si>
    <t>Výroba zámkov a pántov</t>
  </si>
  <si>
    <t>Ošetrovateľská služba v pobytových zariadeniach</t>
  </si>
  <si>
    <t>87100</t>
  </si>
  <si>
    <t>Výroba náradia</t>
  </si>
  <si>
    <t>Ozdravovacie činnosti a ostatné činnosti nakladania s odpadom</t>
  </si>
  <si>
    <t>39000</t>
  </si>
  <si>
    <t>Výroba oceľových zásobníkov a podobných kontajnerov</t>
  </si>
  <si>
    <t>Pátracie služby</t>
  </si>
  <si>
    <t>80300</t>
  </si>
  <si>
    <t>Výroba obalov z ľahkých kovov</t>
  </si>
  <si>
    <t>01230</t>
  </si>
  <si>
    <t>Výroba drôtených výrobkov, reťazí a pružín</t>
  </si>
  <si>
    <t>01140</t>
  </si>
  <si>
    <t>Výroba upínadiel, strojných skrutiek</t>
  </si>
  <si>
    <t>01210</t>
  </si>
  <si>
    <t>Výroba ostatných kovových výrobkov i. n.</t>
  </si>
  <si>
    <t>01240</t>
  </si>
  <si>
    <t>Výroba elektronických komponentov</t>
  </si>
  <si>
    <t>01280</t>
  </si>
  <si>
    <t>Výroba montovaných elektronických dosiek</t>
  </si>
  <si>
    <t>01270</t>
  </si>
  <si>
    <t>Výroba počítačov a periférnych zariadení</t>
  </si>
  <si>
    <t>Výroba telefónnych zariadení a mobilných komunikačných zariadení</t>
  </si>
  <si>
    <t>01260</t>
  </si>
  <si>
    <t>Výroba vysielacích zariadení a vysielačov</t>
  </si>
  <si>
    <t>01250</t>
  </si>
  <si>
    <t>Výroba ostatných komunikačných zariadení</t>
  </si>
  <si>
    <t>01190</t>
  </si>
  <si>
    <t>Výroba spotrebnej elektroniky</t>
  </si>
  <si>
    <t>01290</t>
  </si>
  <si>
    <t>Výroba nástrojov a zariadení na meranie, testovanie a navigovanie</t>
  </si>
  <si>
    <t>01160</t>
  </si>
  <si>
    <t>Výroba hodín a hodiniek</t>
  </si>
  <si>
    <t>01120</t>
  </si>
  <si>
    <t>Výroba prístrojov na ožarovanie, elektromedicínskych a elektroterapeutických prístrojov</t>
  </si>
  <si>
    <t>01150</t>
  </si>
  <si>
    <t>Výroba optických nástrojov a fotografických prístrojov</t>
  </si>
  <si>
    <t>01220</t>
  </si>
  <si>
    <t>Výroba magnetických a optických médií</t>
  </si>
  <si>
    <t>01130</t>
  </si>
  <si>
    <t>Výroba elektrických motorov, generátorov a transformátorov</t>
  </si>
  <si>
    <t>16100</t>
  </si>
  <si>
    <t>Výroba elektrických distribučných a kontrolných zariadení</t>
  </si>
  <si>
    <t>Počítačové programovanie</t>
  </si>
  <si>
    <t>62010</t>
  </si>
  <si>
    <t>Výroba batérií a akumulátorov</t>
  </si>
  <si>
    <t>Podpora a usmerňovanie ekonomiky</t>
  </si>
  <si>
    <t>84130</t>
  </si>
  <si>
    <t>Výroba optických káblov</t>
  </si>
  <si>
    <t>Podporné činnosti súvisiace s výrobou filmov, videozáznamov a televíznych programov</t>
  </si>
  <si>
    <t>59120</t>
  </si>
  <si>
    <t>Výroba ostatných elektronických a elektrických drôtov a káblov</t>
  </si>
  <si>
    <t>Podporné činnosti súvisiace so scénickým umením</t>
  </si>
  <si>
    <t>90020</t>
  </si>
  <si>
    <t>Výroba elektroinštalačných zariadení</t>
  </si>
  <si>
    <t>Pohrebné a súvisiace služby</t>
  </si>
  <si>
    <t>96030</t>
  </si>
  <si>
    <t>Výroba elektrických svietidiel</t>
  </si>
  <si>
    <t>Pokrývačské práce</t>
  </si>
  <si>
    <t>43910</t>
  </si>
  <si>
    <t>Výroba elektrických zariadení pre domácnosti</t>
  </si>
  <si>
    <t>Výroba neelektrických zariadení pre domácnosti</t>
  </si>
  <si>
    <t>Pomaturitné neterciárne vzdelávanie</t>
  </si>
  <si>
    <t>85410</t>
  </si>
  <si>
    <t>Výroba ostatných elektrických zariadení</t>
  </si>
  <si>
    <t>09900</t>
  </si>
  <si>
    <t>Výroba motorov a turbín okrem motorov pre lietadlá, autá a bicykle</t>
  </si>
  <si>
    <t>09100</t>
  </si>
  <si>
    <t>Výroba zariadení na kvapalný pohon</t>
  </si>
  <si>
    <t>Pomocné vzdelávacie činnosti</t>
  </si>
  <si>
    <t>85600</t>
  </si>
  <si>
    <t>Výroba iných čerpadiel a kompresorov</t>
  </si>
  <si>
    <t>Poradenské služby v oblasti podnikania a riadenia</t>
  </si>
  <si>
    <t>70220</t>
  </si>
  <si>
    <t>Výroba iných kohútikov a ventilov</t>
  </si>
  <si>
    <t>Poradenstvo týkajúce sa počítačov</t>
  </si>
  <si>
    <t>62020</t>
  </si>
  <si>
    <t>Výroba ložísk, ozubených kolies, prevodových a ovládacích prvkov</t>
  </si>
  <si>
    <t>Potrubná doprava plynu</t>
  </si>
  <si>
    <t>49501</t>
  </si>
  <si>
    <t>Výroba rúr, pecí a horákov k peciam</t>
  </si>
  <si>
    <t>Potrubná doprava ropy</t>
  </si>
  <si>
    <t>49502</t>
  </si>
  <si>
    <t>Výroba dvíhacích a manipulačných zariadení</t>
  </si>
  <si>
    <t>Povinné sociálne zabezpečenie</t>
  </si>
  <si>
    <t>84300</t>
  </si>
  <si>
    <t>Výroba kancelárskych strojov a zariadení (okrem počítačov a periférnych zariadení)</t>
  </si>
  <si>
    <t>Pranie a chemické čistenie textilných a kožušinových výrobkov</t>
  </si>
  <si>
    <t>96010</t>
  </si>
  <si>
    <t>Výroba ručného náradia na mechanický pohon</t>
  </si>
  <si>
    <t>Právne činnosti</t>
  </si>
  <si>
    <t>69100</t>
  </si>
  <si>
    <t>Výroba chladiacich a ventilačných zariadení iných ako pre domácnosti</t>
  </si>
  <si>
    <t>Predaj automobilov a ľahkých motorových vozidiel</t>
  </si>
  <si>
    <t>45110</t>
  </si>
  <si>
    <t>Výroba ostatných strojov na všeobecné účely i. n.</t>
  </si>
  <si>
    <t>Predaj elektriny</t>
  </si>
  <si>
    <t>35140</t>
  </si>
  <si>
    <t>Výroba strojov pre poľnohospodárstvo a lesníctvo</t>
  </si>
  <si>
    <t>Predaj ostatných motorových vozidiel</t>
  </si>
  <si>
    <t>45190</t>
  </si>
  <si>
    <t>Výroba strojov na obrábanie kovov</t>
  </si>
  <si>
    <t>Predaj plynu prepravovaného potrubím</t>
  </si>
  <si>
    <t>35230</t>
  </si>
  <si>
    <t>Výroba ostatných strojov na obrábanie</t>
  </si>
  <si>
    <t>Predaj vysielacieho času</t>
  </si>
  <si>
    <t>73120</t>
  </si>
  <si>
    <t>Výroba strojov pre metalurgiu</t>
  </si>
  <si>
    <t>Predaj, údržba a oprava motocyklov a ich dielov a príslušenstva</t>
  </si>
  <si>
    <t>45400</t>
  </si>
  <si>
    <t>Výroba strojov pre baníctvo, ťažbu a stavebníctvo</t>
  </si>
  <si>
    <t>Predškolská výchova</t>
  </si>
  <si>
    <t>85100</t>
  </si>
  <si>
    <t>Výroba strojov na spracovanie potravín, nápojov a tabaku</t>
  </si>
  <si>
    <t>Prekladateľské a tlmočnícke činnosti</t>
  </si>
  <si>
    <t>74300</t>
  </si>
  <si>
    <t>Výroba strojov pre textilný, odevný a kožiarsky priemysel</t>
  </si>
  <si>
    <t>Premietanie filmov</t>
  </si>
  <si>
    <t>59140</t>
  </si>
  <si>
    <t>Výroba strojov na výrobu papiera a lepenky</t>
  </si>
  <si>
    <t>Prenájom a lízing automobilov a ľahkých motorových vozidiel</t>
  </si>
  <si>
    <t>77110</t>
  </si>
  <si>
    <t>Výroba strojov na výrobu plastov a gumy</t>
  </si>
  <si>
    <t>Prenájom a lízing kancelárskych strojov a zariadení (vrátane počítačov)</t>
  </si>
  <si>
    <t>77330</t>
  </si>
  <si>
    <t>Výroba ostatných strojov na špeciálne účely i. n.</t>
  </si>
  <si>
    <t>Prenájom a lízing leteckých dopravných prostriedkov</t>
  </si>
  <si>
    <t>77350</t>
  </si>
  <si>
    <t>Výroba motorových vozidiel</t>
  </si>
  <si>
    <t>Prenájom a lízing nákladných automobilov a ostatných ťažkých vozidiel</t>
  </si>
  <si>
    <t>77120</t>
  </si>
  <si>
    <t>Výroba karosérií pre motorové vozidlá; výroba návesov a prívesov</t>
  </si>
  <si>
    <t>Prenájom a lízing ostatných osobných potrieb a potrieb pre domácnosť</t>
  </si>
  <si>
    <t>77290</t>
  </si>
  <si>
    <t>Výroba elektrických a elektronických prístrojov pre motorové vozidlá</t>
  </si>
  <si>
    <t>Prenájom a lízing ostatných strojov, zariadení a iného hmotného majetku i. n.</t>
  </si>
  <si>
    <t>77390</t>
  </si>
  <si>
    <t>Výroba ostatných dielov a príslušenstva pre motorové vozidlá</t>
  </si>
  <si>
    <t>Prenájom a lízing poľnohospodárskych strojov a zariadení</t>
  </si>
  <si>
    <t>77310</t>
  </si>
  <si>
    <t>Stavba lodí a plávajúcich konštrukcií</t>
  </si>
  <si>
    <t>Prenájom a lízing rekreačných a športových potrieb</t>
  </si>
  <si>
    <t>77210</t>
  </si>
  <si>
    <t>Stavba rekreačných a športových člnov</t>
  </si>
  <si>
    <t>Prenájom a lízing stavbárskych strojov a zariadení</t>
  </si>
  <si>
    <t>77320</t>
  </si>
  <si>
    <t>Výroba železničných lokomotív a vozového parku</t>
  </si>
  <si>
    <t>Prenájom a lízing vodných dopravných prostriedkov</t>
  </si>
  <si>
    <t>77340</t>
  </si>
  <si>
    <t>Výroba lietadiel a kozmických lodí a podobných zariadení</t>
  </si>
  <si>
    <t>Prenájom a prevádzkovanie vlastných alebo prenajatých nehnuteľností</t>
  </si>
  <si>
    <t>68200</t>
  </si>
  <si>
    <t>Výroba vojenských bojových vozidiel</t>
  </si>
  <si>
    <t>Prenájom videopások a diskov</t>
  </si>
  <si>
    <t>77220</t>
  </si>
  <si>
    <t>Výroba motocyklov</t>
  </si>
  <si>
    <t>Prenos elektriny</t>
  </si>
  <si>
    <t>35120</t>
  </si>
  <si>
    <t>Výroba bicyklov a invalidných vozíkov</t>
  </si>
  <si>
    <t>Prevádzka historických pamiatok a budov a podobných turistických zaujímavostí</t>
  </si>
  <si>
    <t>91030</t>
  </si>
  <si>
    <t>Výroba ostatných dopravných prostriedkov i. n.</t>
  </si>
  <si>
    <t>Prevádzka kultúrnych zariadení</t>
  </si>
  <si>
    <t>90040</t>
  </si>
  <si>
    <t>Výroba kancelárskeho nábytku a nábytku do obchodov</t>
  </si>
  <si>
    <t>10510</t>
  </si>
  <si>
    <t>Výroba kuchynského nábytku</t>
  </si>
  <si>
    <t>Prevádzka športových zariadení</t>
  </si>
  <si>
    <t>93110</t>
  </si>
  <si>
    <t>Výroba matracov</t>
  </si>
  <si>
    <t>08120</t>
  </si>
  <si>
    <t>Výroba ostatného nábytku</t>
  </si>
  <si>
    <t>Razenie mincí</t>
  </si>
  <si>
    <t>Prieskum trhu a verejnej mienky</t>
  </si>
  <si>
    <t>73200</t>
  </si>
  <si>
    <t>Výroba šperkov a podobných predmetov</t>
  </si>
  <si>
    <t>Prieskumné vrty a vrtné práce</t>
  </si>
  <si>
    <t>43130</t>
  </si>
  <si>
    <t>Výroba bižutérie a podobných predmetov</t>
  </si>
  <si>
    <t>13100</t>
  </si>
  <si>
    <t>Výroba hudobných nástrojov</t>
  </si>
  <si>
    <t>Príprava a zverejňovanie zvukových nahrávok</t>
  </si>
  <si>
    <t>59200</t>
  </si>
  <si>
    <t>Výroba športových potrieb</t>
  </si>
  <si>
    <t>Protipožiarna ochrana</t>
  </si>
  <si>
    <t>84250</t>
  </si>
  <si>
    <t>Výroba hier a hračiek</t>
  </si>
  <si>
    <t>32110</t>
  </si>
  <si>
    <t>Výroba lekárskych a dentálnych nástrojov a potrieb</t>
  </si>
  <si>
    <t>Realitné kancelárie</t>
  </si>
  <si>
    <t>68310</t>
  </si>
  <si>
    <t>Výroba metiel a kief</t>
  </si>
  <si>
    <t>Recyklácia triedených materiálov</t>
  </si>
  <si>
    <t>38320</t>
  </si>
  <si>
    <t>Reklamné agentúry</t>
  </si>
  <si>
    <t>73110</t>
  </si>
  <si>
    <t>18200</t>
  </si>
  <si>
    <t>23700</t>
  </si>
  <si>
    <t>03220</t>
  </si>
  <si>
    <t>03120</t>
  </si>
  <si>
    <t>Rozhlasové vysielanie</t>
  </si>
  <si>
    <t>60100</t>
  </si>
  <si>
    <t>01300</t>
  </si>
  <si>
    <t>Rozvod elektriny</t>
  </si>
  <si>
    <t>35130</t>
  </si>
  <si>
    <t>Rozvod plynných palív potrubím</t>
  </si>
  <si>
    <t>35220</t>
  </si>
  <si>
    <t>Satelitné telekomunikačné činnosti</t>
  </si>
  <si>
    <t>61300</t>
  </si>
  <si>
    <t>Scénické umenie</t>
  </si>
  <si>
    <t>90010</t>
  </si>
  <si>
    <t>Výroba elektriny</t>
  </si>
  <si>
    <t>Skladovanie a uskladňovanie</t>
  </si>
  <si>
    <t>52100</t>
  </si>
  <si>
    <t>Služby pohostinstiev</t>
  </si>
  <si>
    <t>56300</t>
  </si>
  <si>
    <t>18130</t>
  </si>
  <si>
    <t>Služby spojené s prevádzkovaním bezpečnostných systémov</t>
  </si>
  <si>
    <t>80200</t>
  </si>
  <si>
    <t>Výroba plynu</t>
  </si>
  <si>
    <t>01620</t>
  </si>
  <si>
    <t>02401</t>
  </si>
  <si>
    <t>01610</t>
  </si>
  <si>
    <t>02402</t>
  </si>
  <si>
    <t>01630</t>
  </si>
  <si>
    <t>Zber, úprava a dodávka pitnej a úžitkovej vody</t>
  </si>
  <si>
    <t>Služby týkajúce sa telesnej pohody</t>
  </si>
  <si>
    <t>96040</t>
  </si>
  <si>
    <t>Zber, úprava a dodávka ostatnej vody</t>
  </si>
  <si>
    <t>Služby v oblasti styku a komunikácie s verejnosťou</t>
  </si>
  <si>
    <t>70210</t>
  </si>
  <si>
    <t>Služby webového portálu</t>
  </si>
  <si>
    <t>63120</t>
  </si>
  <si>
    <t>Zber iného ako nebezpečného odpadu</t>
  </si>
  <si>
    <t>Služby zdravotníckych laboratórií</t>
  </si>
  <si>
    <t>86901</t>
  </si>
  <si>
    <t>Zber nebezpečného odpadu</t>
  </si>
  <si>
    <t>Sociálna práca bez ubytovania pre staršie osoby a osoby so zdravotným postihnutím</t>
  </si>
  <si>
    <t>88100</t>
  </si>
  <si>
    <t>Spracúvanie a likvidácia iného ako nebezpečného odpadu</t>
  </si>
  <si>
    <t>10120</t>
  </si>
  <si>
    <t>Spracúvanie a likvidácia nebezpečného odpadu</t>
  </si>
  <si>
    <t>10110</t>
  </si>
  <si>
    <t>10200</t>
  </si>
  <si>
    <t>10310</t>
  </si>
  <si>
    <t>10830</t>
  </si>
  <si>
    <t>Stavebníctvo</t>
  </si>
  <si>
    <t>Spracovanie dát, poskytovanie serverového priestoru na internete a súvisiace služby</t>
  </si>
  <si>
    <t>63110</t>
  </si>
  <si>
    <t>Vypracovanie stavebných projektov</t>
  </si>
  <si>
    <t>10130</t>
  </si>
  <si>
    <t>Výstavba obytných budov</t>
  </si>
  <si>
    <t>01640</t>
  </si>
  <si>
    <t>Výstavba neobytných budov</t>
  </si>
  <si>
    <t>38210</t>
  </si>
  <si>
    <t>Výstavba obytných a neobytných budov i.n.</t>
  </si>
  <si>
    <t>38220</t>
  </si>
  <si>
    <t>Výstavba ciest a diaľnic</t>
  </si>
  <si>
    <t>Správa finančných trhov</t>
  </si>
  <si>
    <t>66110</t>
  </si>
  <si>
    <t>Výstavba železníc a podzemných železníc</t>
  </si>
  <si>
    <t>Správa nehnuteľností na základe poplatkov alebo zmlúv</t>
  </si>
  <si>
    <t>68320</t>
  </si>
  <si>
    <t>Výstavba mostov a tunelov</t>
  </si>
  <si>
    <t>Spravodlivosť a súdnictvo</t>
  </si>
  <si>
    <t>84230</t>
  </si>
  <si>
    <t>Výstavba rozvodov pre plyn a kvapaliny</t>
  </si>
  <si>
    <t>Sprostredkovanie obchodu s drevom a stavebným materiálom</t>
  </si>
  <si>
    <t>46130</t>
  </si>
  <si>
    <t>Výstavba elektrických a telekomunikačných sietí</t>
  </si>
  <si>
    <t>Sprostredkovanie obchodu s komoditami a cennými papiermi</t>
  </si>
  <si>
    <t>66120</t>
  </si>
  <si>
    <t>Výstavba vodných diel</t>
  </si>
  <si>
    <t>Sprostredkovanie obchodu s nábytkom, tovarom pre domácnosť a železiarskym tovarom</t>
  </si>
  <si>
    <t>46150</t>
  </si>
  <si>
    <t>Výstavba ostatných inžinierskych stavieb i. n.</t>
  </si>
  <si>
    <t>Sprostredkovanie obchodu s palivami, rudami, kovmi a priemyselnými chemikáliami</t>
  </si>
  <si>
    <t>46120</t>
  </si>
  <si>
    <t>Sprostredkovanie obchodu s poľnohospodárskymi surovinami, živými zvieratami, textilnými surovinami a polotovarmi</t>
  </si>
  <si>
    <t>46110</t>
  </si>
  <si>
    <t>Zemné práce</t>
  </si>
  <si>
    <t>Sprostredkovanie obchodu s potravinami, nápojmi a tabakom</t>
  </si>
  <si>
    <t>46170</t>
  </si>
  <si>
    <t>Sprostredkovanie obchodu s rozličným tovarom</t>
  </si>
  <si>
    <t>46190</t>
  </si>
  <si>
    <t>Sprostredkovanie obchodu s textilom, odevmi, obuvou a koženým tovarom</t>
  </si>
  <si>
    <t>46160</t>
  </si>
  <si>
    <t>Sprostredkovanie obchodu so strojmi, priemyselnými zariadeniami, loďami a lietadlami</t>
  </si>
  <si>
    <t>46140</t>
  </si>
  <si>
    <t>Sťahovacie služby</t>
  </si>
  <si>
    <t>49420</t>
  </si>
  <si>
    <t>Starostlivosť o osoby s mentálnym postihnutím, duševne choré a drogovo závislé osoby v pobytových zariadeniach</t>
  </si>
  <si>
    <t>87200</t>
  </si>
  <si>
    <t>Stolárske práce</t>
  </si>
  <si>
    <t>Starostlivosť o staršie osoby a osoby so zdravotným postihnutím v pobytových zariadeniach</t>
  </si>
  <si>
    <t>87300</t>
  </si>
  <si>
    <t>30110</t>
  </si>
  <si>
    <t>30120</t>
  </si>
  <si>
    <t>43320</t>
  </si>
  <si>
    <t>Stredné odborné školstvo</t>
  </si>
  <si>
    <t>85321</t>
  </si>
  <si>
    <t>Veľkoobchod a maloobchod; oprava motorových vozidiel a motocyklov</t>
  </si>
  <si>
    <t>Stredné všeobecnovzdelávacie školstvo</t>
  </si>
  <si>
    <t>85310</t>
  </si>
  <si>
    <t>Súkromné bezpečnostné služby</t>
  </si>
  <si>
    <t>80100</t>
  </si>
  <si>
    <t>Školské a študentské jedálne</t>
  </si>
  <si>
    <t>56102</t>
  </si>
  <si>
    <t>Špecializované dizajnérske činnosti</t>
  </si>
  <si>
    <t>74100</t>
  </si>
  <si>
    <t>Veľkoobchod s dielmi a príslušenstvom motorových vozidiel</t>
  </si>
  <si>
    <t>Špecializované sprostredkovanie obchodu s iným špecifickým tovarom</t>
  </si>
  <si>
    <t>46180</t>
  </si>
  <si>
    <t>Športová a rekreačná výchova</t>
  </si>
  <si>
    <t>85510</t>
  </si>
  <si>
    <t>24340</t>
  </si>
  <si>
    <t>24310</t>
  </si>
  <si>
    <t>Taxislužba</t>
  </si>
  <si>
    <t>49320</t>
  </si>
  <si>
    <t>05100</t>
  </si>
  <si>
    <t>02200</t>
  </si>
  <si>
    <t>08910</t>
  </si>
  <si>
    <t>05200</t>
  </si>
  <si>
    <t>08920</t>
  </si>
  <si>
    <t>06100</t>
  </si>
  <si>
    <t>Veľkoobchod s obilím, nespracovaným tabakom, semenami a krmivom</t>
  </si>
  <si>
    <t>08930</t>
  </si>
  <si>
    <t>Veľkoobchod s kvetmi a rastlinami</t>
  </si>
  <si>
    <t>06200</t>
  </si>
  <si>
    <t>Veľkoobchod so živými zvieratami</t>
  </si>
  <si>
    <t>Technické testovanie a analýzy</t>
  </si>
  <si>
    <t>71200</t>
  </si>
  <si>
    <t>Veľkoobchod s kožou, kožušinou a opracovanou kožou</t>
  </si>
  <si>
    <t>Terciárne vzdelávanie</t>
  </si>
  <si>
    <t>85420</t>
  </si>
  <si>
    <t>Veľkoobchod s ovocím a zeleninou</t>
  </si>
  <si>
    <t>13200</t>
  </si>
  <si>
    <t>Veľkoobchod s mäsom a mäsovými výrobkami</t>
  </si>
  <si>
    <t>18110</t>
  </si>
  <si>
    <t>Veľkoobchod s mliečnymi produktmi, vajcami a jedlým olejom a tukom</t>
  </si>
  <si>
    <t>Trasty, fondy a podobné finančné subjekty</t>
  </si>
  <si>
    <t>64300</t>
  </si>
  <si>
    <t>Veľkoobchod s nápojmi</t>
  </si>
  <si>
    <t>Turistické a iné krátkodobé ubytovanie</t>
  </si>
  <si>
    <t>55200</t>
  </si>
  <si>
    <t>Veľkoobchod s tabakovými výrobkami</t>
  </si>
  <si>
    <t>23120</t>
  </si>
  <si>
    <t>Veľkoobchod s cukrom a čokoládou a cukrovinkami</t>
  </si>
  <si>
    <t>24330</t>
  </si>
  <si>
    <t>Veľkoobchod s kávou, čajom, kakaom a korením</t>
  </si>
  <si>
    <t>Ubytovacie a stravovacie služby</t>
  </si>
  <si>
    <t>Veľkoobchod s inými potravinami vrátane rýb, kôrovcov a mäkkýšov</t>
  </si>
  <si>
    <t>Ubytovanie v ubytovniach a ostatné dočasné ubytovanie</t>
  </si>
  <si>
    <t>55909</t>
  </si>
  <si>
    <t>Ubytovanie vo vysokoškolských internátoch</t>
  </si>
  <si>
    <t>55901</t>
  </si>
  <si>
    <t>Veľkoobchod s textilom</t>
  </si>
  <si>
    <t>Účtovnícke a audítorské činnosti, vedenie účtovných kníh; daňové poradenstvo</t>
  </si>
  <si>
    <t>69200</t>
  </si>
  <si>
    <t>Veľkoobchod s odevmi a obuvou</t>
  </si>
  <si>
    <t>Umelecká tvorba</t>
  </si>
  <si>
    <t>90030</t>
  </si>
  <si>
    <t>Veľkoobchod s elektrickými zariadeniami pre domácnosť</t>
  </si>
  <si>
    <t>Umelecké vzdelávanie</t>
  </si>
  <si>
    <t>85520</t>
  </si>
  <si>
    <t>Veľkoobchod s porcelánom a sklom a čistiacimi prostriedkami</t>
  </si>
  <si>
    <t>Umenie, zábava a rekreácia</t>
  </si>
  <si>
    <t>Veľkoobchod s parfumérskym a kozmetickým tovarom</t>
  </si>
  <si>
    <t>Usmerňovanie činností zariadení poskytujúcich zdravotnícku starostlivosť, vzdelávanie, kultúrne a iné sociálne služby okrem sociálneho zabezpečenia</t>
  </si>
  <si>
    <t>84120</t>
  </si>
  <si>
    <t>Veľkoobchod s farmaceutickým tovarom</t>
  </si>
  <si>
    <t>24320</t>
  </si>
  <si>
    <t>Veľkoobchod s nábytkom, kobercami a svietidlami</t>
  </si>
  <si>
    <t>Vedenie firiem</t>
  </si>
  <si>
    <t>70100</t>
  </si>
  <si>
    <t>Veľkoobchod s hodinami a šperkmi</t>
  </si>
  <si>
    <t>Vedľajšie činnosti v leteckej doprave</t>
  </si>
  <si>
    <t>52230</t>
  </si>
  <si>
    <t>Veľkoobchod s ostatnými domácimi potrebami</t>
  </si>
  <si>
    <t>Vedľajšie činnosti v pozemnej doprave</t>
  </si>
  <si>
    <t>52210</t>
  </si>
  <si>
    <t>Veľkoobchod s počítačmi, počítačovými periférnymi zariadeniami a softvérom</t>
  </si>
  <si>
    <t>Vedľajšie činnosti vo vodnej doprave</t>
  </si>
  <si>
    <t>52220</t>
  </si>
  <si>
    <t>Veľkoobchod s elektronickými a telekomunikačnými zariadeniami a ich dielmi</t>
  </si>
  <si>
    <t>Veľkoobchod s poľnohospodárskymi strojmi, zariadeniami a príslušenstvom</t>
  </si>
  <si>
    <t>46360</t>
  </si>
  <si>
    <t>Veľkoobchod s obrábacími strojmi</t>
  </si>
  <si>
    <t>45310</t>
  </si>
  <si>
    <t>Veľkoobchod so strojmi pre baníctvo, stavebníctvo a stavebné inžinierstvo</t>
  </si>
  <si>
    <t>Veľkoobchod s drevom, stavebným materiálom a sanitárnymi zariadeniami</t>
  </si>
  <si>
    <t>46730</t>
  </si>
  <si>
    <t>Veľkoobchod so strojmi pre textilný priemysel a so šijacími a pletacími strojmi</t>
  </si>
  <si>
    <t>46430</t>
  </si>
  <si>
    <t>Veľkoobchod s kancelárskym nábytkom</t>
  </si>
  <si>
    <t>46520</t>
  </si>
  <si>
    <t>Veľkoobchod s ostatnými kancelárskymi strojmi a zariadeniami</t>
  </si>
  <si>
    <t>46460</t>
  </si>
  <si>
    <t>Veľkoobchod s ostatnými strojmi a zariadeniami</t>
  </si>
  <si>
    <t>46480</t>
  </si>
  <si>
    <t>Veľkoobchod s pevnými, kvapalnými a plynnými palivami a súvisiacimi produktmi</t>
  </si>
  <si>
    <t>Veľkoobchod s chemickými výrobkami</t>
  </si>
  <si>
    <t>46750</t>
  </si>
  <si>
    <t>Veľkoobchod s kovmi a kovovými rudami</t>
  </si>
  <si>
    <t>46380</t>
  </si>
  <si>
    <t>46650</t>
  </si>
  <si>
    <t>Veľkoobchod so železiarskym a inštalatérskym tovarom a vykurovacími zariadeniami a potrebami</t>
  </si>
  <si>
    <t>46370</t>
  </si>
  <si>
    <t>46720</t>
  </si>
  <si>
    <t>Veľkoobchod s ostatnými medziproduktmi</t>
  </si>
  <si>
    <t>46240</t>
  </si>
  <si>
    <t>Veľkoobchod s odpadom a šrotom</t>
  </si>
  <si>
    <t>46220</t>
  </si>
  <si>
    <t>46320</t>
  </si>
  <si>
    <t>46330</t>
  </si>
  <si>
    <t>46470</t>
  </si>
  <si>
    <t>46340</t>
  </si>
  <si>
    <t>46210</t>
  </si>
  <si>
    <t>46620</t>
  </si>
  <si>
    <t>46420</t>
  </si>
  <si>
    <t>46770</t>
  </si>
  <si>
    <t>46490</t>
  </si>
  <si>
    <t>46660</t>
  </si>
  <si>
    <t>46760</t>
  </si>
  <si>
    <t>46690</t>
  </si>
  <si>
    <t>46310</t>
  </si>
  <si>
    <t>46450</t>
  </si>
  <si>
    <t>46710</t>
  </si>
  <si>
    <t>46510</t>
  </si>
  <si>
    <t>46610</t>
  </si>
  <si>
    <t>46440</t>
  </si>
  <si>
    <t>46350</t>
  </si>
  <si>
    <t>46410</t>
  </si>
  <si>
    <t>46630</t>
  </si>
  <si>
    <t>46640</t>
  </si>
  <si>
    <t>46740</t>
  </si>
  <si>
    <t>46230</t>
  </si>
  <si>
    <t>Verejná správa a obrana; povinné sociálne zabezpečenie</t>
  </si>
  <si>
    <t>Verejný poriadok a bezpečnosť</t>
  </si>
  <si>
    <t>84240</t>
  </si>
  <si>
    <t>Veterinárne činnosti</t>
  </si>
  <si>
    <t>75000</t>
  </si>
  <si>
    <t>18140</t>
  </si>
  <si>
    <t>Vnútrozemská nákladná vodná doprava</t>
  </si>
  <si>
    <t>50400</t>
  </si>
  <si>
    <t>Vnútrozemská osobná vodná doprava</t>
  </si>
  <si>
    <t>50300</t>
  </si>
  <si>
    <t>Všeobecná verejná správa</t>
  </si>
  <si>
    <t>84110</t>
  </si>
  <si>
    <t>Vyčíslenie rizík a náhrad škôd</t>
  </si>
  <si>
    <t>66210</t>
  </si>
  <si>
    <t>Vydávanie adresárov a katalógov</t>
  </si>
  <si>
    <t>58120</t>
  </si>
  <si>
    <t>Vydávanie časopisov a periodík</t>
  </si>
  <si>
    <t>58140</t>
  </si>
  <si>
    <t>Vydávanie kníh</t>
  </si>
  <si>
    <t>58110</t>
  </si>
  <si>
    <t>Vydávanie novín</t>
  </si>
  <si>
    <t>58130</t>
  </si>
  <si>
    <t>41100</t>
  </si>
  <si>
    <t>Zásielkový predaj alebo predaj cez internet</t>
  </si>
  <si>
    <t>10860</t>
  </si>
  <si>
    <t>10920</t>
  </si>
  <si>
    <t>10910</t>
  </si>
  <si>
    <t>23190</t>
  </si>
  <si>
    <t>27200</t>
  </si>
  <si>
    <t>23610</t>
  </si>
  <si>
    <t>30920</t>
  </si>
  <si>
    <t>32130</t>
  </si>
  <si>
    <t>23910</t>
  </si>
  <si>
    <t>13922</t>
  </si>
  <si>
    <t>17110</t>
  </si>
  <si>
    <t>23650</t>
  </si>
  <si>
    <t>23510</t>
  </si>
  <si>
    <t>10810</t>
  </si>
  <si>
    <t>23419</t>
  </si>
  <si>
    <t>16210</t>
  </si>
  <si>
    <t>24410</t>
  </si>
  <si>
    <t>16240</t>
  </si>
  <si>
    <t>25930</t>
  </si>
  <si>
    <t>23130</t>
  </si>
  <si>
    <t>28220</t>
  </si>
  <si>
    <t>29310</t>
  </si>
  <si>
    <t>27120</t>
  </si>
  <si>
    <t>27110</t>
  </si>
  <si>
    <t>27400</t>
  </si>
  <si>
    <t>27510</t>
  </si>
  <si>
    <t>35110</t>
  </si>
  <si>
    <t>27330</t>
  </si>
  <si>
    <t>26110</t>
  </si>
  <si>
    <t>20530</t>
  </si>
  <si>
    <t>20120</t>
  </si>
  <si>
    <t>20300</t>
  </si>
  <si>
    <t>21200</t>
  </si>
  <si>
    <t>Výroba filmov, videozáznamov a televíznych programov</t>
  </si>
  <si>
    <t>59110</t>
  </si>
  <si>
    <t>22110</t>
  </si>
  <si>
    <t>32400</t>
  </si>
  <si>
    <t>24420</t>
  </si>
  <si>
    <t>26520</t>
  </si>
  <si>
    <t>11020</t>
  </si>
  <si>
    <t>32200</t>
  </si>
  <si>
    <t>28250</t>
  </si>
  <si>
    <t>10710</t>
  </si>
  <si>
    <t>28130</t>
  </si>
  <si>
    <t>28140</t>
  </si>
  <si>
    <t>11040</t>
  </si>
  <si>
    <t>11030</t>
  </si>
  <si>
    <t>24460</t>
  </si>
  <si>
    <t>10820</t>
  </si>
  <si>
    <t>31010</t>
  </si>
  <si>
    <t>28230</t>
  </si>
  <si>
    <t>29200</t>
  </si>
  <si>
    <t>23411</t>
  </si>
  <si>
    <t>23420</t>
  </si>
  <si>
    <t>23430</t>
  </si>
  <si>
    <t>Vysielanie televízie a predplatené programy televízie</t>
  </si>
  <si>
    <t>23310</t>
  </si>
  <si>
    <t>13930</t>
  </si>
  <si>
    <t>10840</t>
  </si>
  <si>
    <t>25120</t>
  </si>
  <si>
    <t>25110</t>
  </si>
  <si>
    <t>14110</t>
  </si>
  <si>
    <t>14200</t>
  </si>
  <si>
    <t>15120</t>
  </si>
  <si>
    <t>31020</t>
  </si>
  <si>
    <t>32500</t>
  </si>
  <si>
    <t>20520</t>
  </si>
  <si>
    <t>30300</t>
  </si>
  <si>
    <t>28150</t>
  </si>
  <si>
    <t>26800</t>
  </si>
  <si>
    <t>23640</t>
  </si>
  <si>
    <t>10420</t>
  </si>
  <si>
    <t>31030</t>
  </si>
  <si>
    <t>24440</t>
  </si>
  <si>
    <t>32910</t>
  </si>
  <si>
    <t>10610</t>
  </si>
  <si>
    <t>26120</t>
  </si>
  <si>
    <t>Životné poistenie</t>
  </si>
  <si>
    <t>30910</t>
  </si>
  <si>
    <t>28110</t>
  </si>
  <si>
    <t>Zaistenie</t>
  </si>
  <si>
    <t>29100</t>
  </si>
  <si>
    <t>20410</t>
  </si>
  <si>
    <t>25730</t>
  </si>
  <si>
    <t>26510</t>
  </si>
  <si>
    <t>11070</t>
  </si>
  <si>
    <t>27520</t>
  </si>
  <si>
    <t>13950</t>
  </si>
  <si>
    <t>25710</t>
  </si>
  <si>
    <t>25920</t>
  </si>
  <si>
    <t>15200</t>
  </si>
  <si>
    <t>25910</t>
  </si>
  <si>
    <t>10410</t>
  </si>
  <si>
    <t>24430</t>
  </si>
  <si>
    <t>27310</t>
  </si>
  <si>
    <t>26700</t>
  </si>
  <si>
    <t>16239</t>
  </si>
  <si>
    <t>31090</t>
  </si>
  <si>
    <t>13960</t>
  </si>
  <si>
    <t>13990</t>
  </si>
  <si>
    <t>14130</t>
  </si>
  <si>
    <t>29320</t>
  </si>
  <si>
    <t>30990</t>
  </si>
  <si>
    <t>27900</t>
  </si>
  <si>
    <t>27320</t>
  </si>
  <si>
    <t>20590</t>
  </si>
  <si>
    <t>23490</t>
  </si>
  <si>
    <t>Výskum a experimentálny vývoj v oblasti biotechnológie</t>
  </si>
  <si>
    <t>26309</t>
  </si>
  <si>
    <t>25990</t>
  </si>
  <si>
    <t>Výskum a experimentálny vývoj v oblasti spoločenských a humanitných vied</t>
  </si>
  <si>
    <t>25290</t>
  </si>
  <si>
    <t>23990</t>
  </si>
  <si>
    <t>24450</t>
  </si>
  <si>
    <t>14190</t>
  </si>
  <si>
    <t>22290</t>
  </si>
  <si>
    <t>14390</t>
  </si>
  <si>
    <t>10890</t>
  </si>
  <si>
    <t>28490</t>
  </si>
  <si>
    <t>28990</t>
  </si>
  <si>
    <t>28290</t>
  </si>
  <si>
    <t>23440</t>
  </si>
  <si>
    <t>13929</t>
  </si>
  <si>
    <t>23690</t>
  </si>
  <si>
    <t>16290</t>
  </si>
  <si>
    <t>22190</t>
  </si>
  <si>
    <t>17290</t>
  </si>
  <si>
    <t>20130</t>
  </si>
  <si>
    <t>20140</t>
  </si>
  <si>
    <t>10320</t>
  </si>
  <si>
    <t>17120</t>
  </si>
  <si>
    <t>17230</t>
  </si>
  <si>
    <t>20420</t>
  </si>
  <si>
    <t>25300</t>
  </si>
  <si>
    <t>20200</t>
  </si>
  <si>
    <t>11050</t>
  </si>
  <si>
    <t>20160</t>
  </si>
  <si>
    <t>22210</t>
  </si>
  <si>
    <t>22220</t>
  </si>
  <si>
    <t>13910</t>
  </si>
  <si>
    <t>14310</t>
  </si>
  <si>
    <t>23110</t>
  </si>
  <si>
    <t>35210</t>
  </si>
  <si>
    <t>26200</t>
  </si>
  <si>
    <t>16220</t>
  </si>
  <si>
    <t>13921</t>
  </si>
  <si>
    <t>13940</t>
  </si>
  <si>
    <t>14120</t>
  </si>
  <si>
    <t>20150</t>
  </si>
  <si>
    <t>20110</t>
  </si>
  <si>
    <t>10850</t>
  </si>
  <si>
    <t>26600</t>
  </si>
  <si>
    <t>19100</t>
  </si>
  <si>
    <t>16232</t>
  </si>
  <si>
    <t>25210</t>
  </si>
  <si>
    <t>19200</t>
  </si>
  <si>
    <t>10730</t>
  </si>
  <si>
    <t>28240</t>
  </si>
  <si>
    <t>Zahraničné veci</t>
  </si>
  <si>
    <t>28210</t>
  </si>
  <si>
    <t>24200</t>
  </si>
  <si>
    <t>23620</t>
  </si>
  <si>
    <t>23140</t>
  </si>
  <si>
    <t>11060</t>
  </si>
  <si>
    <t>14140</t>
  </si>
  <si>
    <t>Vzdelávanie</t>
  </si>
  <si>
    <t>26400</t>
  </si>
  <si>
    <t>16231</t>
  </si>
  <si>
    <t>Základné školstvo</t>
  </si>
  <si>
    <t>28410</t>
  </si>
  <si>
    <t>28930</t>
  </si>
  <si>
    <t>28950</t>
  </si>
  <si>
    <t>28960</t>
  </si>
  <si>
    <t>28920</t>
  </si>
  <si>
    <t>28910</t>
  </si>
  <si>
    <t>28300</t>
  </si>
  <si>
    <t>28940</t>
  </si>
  <si>
    <t>10720</t>
  </si>
  <si>
    <t>24100</t>
  </si>
  <si>
    <t>20170</t>
  </si>
  <si>
    <t>10620</t>
  </si>
  <si>
    <t>Zdravotníctvo a sociálna pomoc</t>
  </si>
  <si>
    <t>32120</t>
  </si>
  <si>
    <t>32300</t>
  </si>
  <si>
    <t>12000</t>
  </si>
  <si>
    <t>17240</t>
  </si>
  <si>
    <t>Zubná lekárska prax</t>
  </si>
  <si>
    <t>23320</t>
  </si>
  <si>
    <t>26301</t>
  </si>
  <si>
    <t>23630</t>
  </si>
  <si>
    <t>20600</t>
  </si>
  <si>
    <t>25940</t>
  </si>
  <si>
    <t>23520</t>
  </si>
  <si>
    <t>17210</t>
  </si>
  <si>
    <t>30400</t>
  </si>
  <si>
    <t>20510</t>
  </si>
  <si>
    <t>17220</t>
  </si>
  <si>
    <t>22230</t>
  </si>
  <si>
    <t>26302</t>
  </si>
  <si>
    <t>21100</t>
  </si>
  <si>
    <t>25720</t>
  </si>
  <si>
    <t>28120</t>
  </si>
  <si>
    <t>25400</t>
  </si>
  <si>
    <t>10520</t>
  </si>
  <si>
    <t>30200</t>
  </si>
  <si>
    <t>23200</t>
  </si>
  <si>
    <t>60200</t>
  </si>
  <si>
    <t>72110</t>
  </si>
  <si>
    <t>72200</t>
  </si>
  <si>
    <t>42110</t>
  </si>
  <si>
    <t>42220</t>
  </si>
  <si>
    <t>42130</t>
  </si>
  <si>
    <t>41202</t>
  </si>
  <si>
    <t>41209</t>
  </si>
  <si>
    <t>41201</t>
  </si>
  <si>
    <t>42990</t>
  </si>
  <si>
    <t>42210</t>
  </si>
  <si>
    <t>42910</t>
  </si>
  <si>
    <t>42120</t>
  </si>
  <si>
    <t>84210</t>
  </si>
  <si>
    <t>65200</t>
  </si>
  <si>
    <t>85200</t>
  </si>
  <si>
    <t>47910</t>
  </si>
  <si>
    <t>02300</t>
  </si>
  <si>
    <t>38110</t>
  </si>
  <si>
    <t>38120</t>
  </si>
  <si>
    <t>36009</t>
  </si>
  <si>
    <t>36001</t>
  </si>
  <si>
    <t>43120</t>
  </si>
  <si>
    <t>01500</t>
  </si>
  <si>
    <t>86230</t>
  </si>
  <si>
    <t>65110</t>
  </si>
  <si>
    <t>PS MD</t>
  </si>
  <si>
    <t>PS DAL</t>
  </si>
  <si>
    <t>PS SUM</t>
  </si>
  <si>
    <t>ROK MD</t>
  </si>
  <si>
    <t>ROK DAL</t>
  </si>
  <si>
    <t>áno</t>
  </si>
  <si>
    <t>Hlavnú knihu treba komplet vyplniť, pretože z nej si vyrátame súvahu aktuálny a minulý rok 
resp. vyplním všetky majetkové tabuľky
POCSTAV</t>
  </si>
  <si>
    <t>Vyplňujete len biele bunky, ostatne excel robí za Vás
ROCNE OBRATY</t>
  </si>
  <si>
    <t>a,  všetkých formách prijatej náhrady,</t>
  </si>
  <si>
    <t>ak áno</t>
  </si>
  <si>
    <t>účtovných zásadách použitých pri prideľovaní nákladov a výnosov,</t>
  </si>
  <si>
    <t>všetkých druhoch činností účtovnej jednotky.</t>
  </si>
  <si>
    <t>o dôvode nadobudnutia vlastných akcií počas účtovného obdobia,</t>
  </si>
  <si>
    <t xml:space="preserve">Komentár </t>
  </si>
  <si>
    <t>a informáciách, ktorými sú</t>
  </si>
  <si>
    <t>nadobudnuté vlastné akcie
počas účtovného obdobia</t>
  </si>
  <si>
    <t>prevedené vlastné akcie počas účtovného obdobia na upísanom základnom imaní</t>
  </si>
  <si>
    <t>nadobudnuté vlastné akcie</t>
  </si>
  <si>
    <t>počet</t>
  </si>
  <si>
    <t>menovitá hodnota</t>
  </si>
  <si>
    <t>percentuálna hodnota vlastných akcií na upísanom základnom imaní,</t>
  </si>
  <si>
    <t>prevedené vlastné akcie počas účtovného obdobia na inú osobu</t>
  </si>
  <si>
    <t>prevedené vlastné akcie počas účtovného obdobia do dražby</t>
  </si>
  <si>
    <t>(3) Informácie o udelení výlučného práva alebo osobitného práva, ktorým sa udelilo právo poskytovať služby vo verejnom záujme, pričom sa uvádza náhrada za túto činnosť v akejkoľvek forme, a ak sa zároveň vykonávajú aj iné činnosti, uvádzajú sa aj informácie o</t>
  </si>
  <si>
    <t>(4)a. Informácie k prílohe č. 3 časti F. o vlastných akciách, a to, ku dňu ku ktorému sa zostavuje účtovná závierka reálnou hodnotou</t>
  </si>
  <si>
    <r>
      <t xml:space="preserve">počet a menovitá hodnota nadobudnutých vlastných akcií počas účtovného obdobia a počet a menovitá hodnota prevedených vlastných akcií počas účtovného obdobia, pričom sa uvádza percentuálna hodnota týchto vlastných akcií </t>
    </r>
    <r>
      <rPr>
        <b/>
        <u/>
        <sz val="8"/>
        <rFont val="Arial Narrow"/>
        <family val="2"/>
        <charset val="238"/>
      </rPr>
      <t>na upísanom základnom imaní,</t>
    </r>
  </si>
  <si>
    <t xml:space="preserve">
</t>
  </si>
  <si>
    <t xml:space="preserve">
</t>
  </si>
  <si>
    <t>(5) Priemerný prepočítaný počet zamestnancov</t>
  </si>
  <si>
    <t>Komentár :</t>
  </si>
  <si>
    <t>(a) celkovej sume finančných povinností, ktoré sa nevykazujú v súvahe, ale sú významné na posúdenie finančnej situácie účtovnej jednotky, napríklad povinnosti nájomcu vyplývajúce z operatívneho prenájmu, z uzatvorených zmlúv na poskytnutie úveru alebo pôžičky, ktoré ešte neboli poskytnuté, finančné povinnosti vyplývajúce z licenčných a koncesionárskych zmlúv s uvedením sumy poplatku za celé zostávajúce obdobie platnosti zmluvy,</t>
  </si>
  <si>
    <t>celková suma :</t>
  </si>
  <si>
    <t>(b) celkovej sume významných podmienených záväzkov, ktorými sa rozumie</t>
  </si>
  <si>
    <t>(b.1) možná povinnosť, ktorá vznikla ako dôsledok minulej udalosti a ktorej existencia závisí od toho, či nastane alebo nenastane jedna alebo viac neistých udalostí v budúcnosti, ktorých vznik nezávisí od účtovnej jednotky, alebo</t>
  </si>
  <si>
    <t>(b.2a) existujúca povinnosť, ktorá vznikla ako dôsledok minulej udalosti, ale ktorá sa nevykazuje v súvahe, pretože - 
nie je pravdepodobné, že na splnenie tejto povinnosti bude potrebný úbytok ekonomických úžitkov</t>
  </si>
  <si>
    <t>(b.2b) výška tejto povinnosti sa nedá spoľahlivo oceniť,</t>
  </si>
  <si>
    <t>(c.) opise významných finančných povinností a významných podmienených záväzkov</t>
  </si>
  <si>
    <t>(d.)  celkovej sume významných finančných povinností a významných podmienených záväzkoch voči dcérskej účtovnej jednotke a účtovnej jednotke s podstatným vplyvom,</t>
  </si>
  <si>
    <t>(e.)  opise významných povinností účtovnej jednotky vyplývajúcich z dôchodkových programov pre zamestnancov.</t>
  </si>
  <si>
    <t>(f) o organizačnej štruktúre ÚJ a jednotlivých činnostiach</t>
  </si>
  <si>
    <t>(g) o všetkých druhoch činnosti účtovnej jednotky</t>
  </si>
  <si>
    <r>
      <t xml:space="preserve">c, počte, menovitej hodnote a hodnote, za ktorú sa vlastné akcie nadobudli a ktoré účtovná jednotka </t>
    </r>
    <r>
      <rPr>
        <u/>
        <sz val="9"/>
        <rFont val="Arial Narrow"/>
        <family val="2"/>
        <charset val="238"/>
      </rPr>
      <t xml:space="preserve">má v držbe </t>
    </r>
    <r>
      <rPr>
        <sz val="9"/>
        <rFont val="Arial Narrow"/>
        <family val="2"/>
        <charset val="238"/>
      </rPr>
      <t>k poslednému dňu účtovného obdobia; uvádza  sa aj ich percentuálny podiel na upísanom základnom imaní.</t>
    </r>
  </si>
  <si>
    <r>
      <t xml:space="preserve">b, počet a hodnota, za ktorú sa vlastné akcie počas účtovného obdobia nadobudli a počet a hodnota, za ktorú sa vlastné akcie počas účtovného obdobia previedli </t>
    </r>
    <r>
      <rPr>
        <u/>
        <sz val="9"/>
        <rFont val="Arial Narrow"/>
        <family val="2"/>
        <charset val="238"/>
      </rPr>
      <t>na inú osobu,</t>
    </r>
  </si>
  <si>
    <t>Čl. IV  Informácie o povinnostiach účtovnej jednotky, a to :</t>
  </si>
  <si>
    <t>2023515296</t>
  </si>
  <si>
    <t>46660381</t>
  </si>
  <si>
    <t>Blanche Trade s.r.o.</t>
  </si>
  <si>
    <t>06901</t>
  </si>
  <si>
    <t>Strojárska 2740</t>
  </si>
  <si>
    <t>Snina</t>
  </si>
  <si>
    <r>
      <rPr>
        <b/>
        <sz val="10"/>
        <color theme="0"/>
        <rFont val="Arial CE"/>
        <charset val="238"/>
      </rPr>
      <t xml:space="preserve">V tomto liste (hk2020) vkladáte údaje za rok 2020 </t>
    </r>
    <r>
      <rPr>
        <b/>
        <sz val="7"/>
        <color theme="0"/>
        <rFont val="Arial CE"/>
        <charset val="238"/>
      </rPr>
      <t xml:space="preserve">  1. Píšete len syntetické účty / 3 znaky / - účty musia ísť chronologicky za sebou a nesmú sa opakovať   2. Zadávate len počiatočné stavy   3. nevstupujte do stĺpcov s označením " SUM "   4. Vstupujete do ročných obratov    5. Ročné obraty sú dôležité pre prírastky a úbytky  v  tabuľkách DNM. DHM, FN, ..... 6. V hornej časti  listu máte tabuľku - TRIEDY, aby ste vedeli identifikovať chybu pri opisovaní. 7. Čísla účtov musia mať formát  TEXT( kvôli majetkovým účtom  8. Ak Vám súhlasí hlavná kniha prejdite do listu s názvom  HK2018 alebo na ANALYTIKAMUJ </t>
    </r>
  </si>
  <si>
    <r>
      <rPr>
        <b/>
        <sz val="10"/>
        <color theme="0"/>
        <rFont val="Arial CE"/>
        <charset val="238"/>
      </rPr>
      <t xml:space="preserve">V tomto liste (hk2020) vkladáte údaje za rok 2020 </t>
    </r>
    <r>
      <rPr>
        <b/>
        <sz val="7"/>
        <color theme="0"/>
        <rFont val="Arial CE"/>
        <charset val="238"/>
      </rPr>
      <t xml:space="preserve">  1. Píšete len syntetické účty / 3 znaky / - účty musia ísť chronologicky za sebou a nesmú sa opakovať   2. Zadávate len počiatočné stavy   3. nevstupujte do stĺpcov s označením " SUM "   4. Vstupujete do ročných obratov    5. Ročné obraty sú dôležité pre prírastky a úbytky  v  tabuľkách DNM. DHM, FN, ..... 6. V hornej časti  listu máte tabuľku - TRIEDY, aby ste vedeli identifikovať chybu pri opisovaní. 7. Čísla účtov musia mať formát  TEXT( kvôli majetkovým účtom  8. Ak Vám súhlasí hlavná kniha prejdite do listu s názvom  ANALYTIKA MUJ </t>
    </r>
  </si>
  <si>
    <t>Sro</t>
  </si>
  <si>
    <t>konateľ</t>
  </si>
  <si>
    <t>kúpa tovaru na účely jeho predaja konečnému spotrebiteľovi (maloobchod) alebo iným prevádzkovateľom živnosti (veľkoobchod)</t>
  </si>
  <si>
    <t>P</t>
  </si>
  <si>
    <t>r</t>
  </si>
  <si>
    <t>š</t>
  </si>
  <si>
    <t>o</t>
  </si>
  <si>
    <t>v</t>
  </si>
  <si>
    <t>44333/P</t>
  </si>
  <si>
    <t>OR Okr.súd Prešov, Oddiel: Sro, vl.č.44333/P</t>
  </si>
  <si>
    <t>10.71.0</t>
  </si>
  <si>
    <t>Zúčt.s orgánmi sociálneho zabezp. a zdrav. Poistenia</t>
  </si>
</sst>
</file>

<file path=xl/styles.xml><?xml version="1.0" encoding="utf-8"?>
<styleSheet xmlns="http://schemas.openxmlformats.org/spreadsheetml/2006/main">
  <numFmts count="4">
    <numFmt numFmtId="164" formatCode="yyyy"/>
    <numFmt numFmtId="165" formatCode="dd/"/>
    <numFmt numFmtId="166" formatCode="mm/"/>
    <numFmt numFmtId="167" formatCode="#,##0.00\ &quot;€&quot;"/>
  </numFmts>
  <fonts count="95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family val="2"/>
      <charset val="238"/>
    </font>
    <font>
      <b/>
      <sz val="8"/>
      <name val="Arial CE"/>
      <family val="2"/>
      <charset val="238"/>
    </font>
    <font>
      <b/>
      <sz val="8"/>
      <color indexed="17"/>
      <name val="Arial CE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b/>
      <sz val="10"/>
      <name val="Arial CE"/>
      <family val="2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sz val="9"/>
      <name val="Arial CE"/>
      <family val="2"/>
      <charset val="238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.5"/>
      <color indexed="10"/>
      <name val="MS Sans Serif"/>
      <family val="2"/>
      <charset val="238"/>
    </font>
    <font>
      <b/>
      <sz val="8.5"/>
      <color indexed="30"/>
      <name val="MS Sans Serif"/>
      <family val="2"/>
      <charset val="238"/>
    </font>
    <font>
      <u/>
      <sz val="11.5"/>
      <color indexed="12"/>
      <name val="Arial CE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8"/>
      <name val="Arial Narrow"/>
      <family val="2"/>
      <charset val="238"/>
    </font>
    <font>
      <sz val="9"/>
      <color indexed="81"/>
      <name val="Tahoma"/>
      <family val="2"/>
      <charset val="238"/>
    </font>
    <font>
      <b/>
      <sz val="12"/>
      <color indexed="39"/>
      <name val="Tahoma"/>
      <family val="2"/>
      <charset val="238"/>
    </font>
    <font>
      <b/>
      <sz val="10"/>
      <name val="Arial Narrow"/>
      <family val="2"/>
      <charset val="238"/>
    </font>
    <font>
      <sz val="8"/>
      <color indexed="81"/>
      <name val="Arial Narrow"/>
      <family val="2"/>
      <charset val="238"/>
    </font>
    <font>
      <sz val="10"/>
      <name val="Helv"/>
    </font>
    <font>
      <sz val="8"/>
      <name val="Century Gothic"/>
      <family val="2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6"/>
      <name val="Arial Black"/>
      <family val="2"/>
      <charset val="238"/>
    </font>
    <font>
      <sz val="8"/>
      <name val="Century Gothic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10"/>
      <color rgb="FF006600"/>
      <name val="Arial CE"/>
      <family val="2"/>
      <charset val="238"/>
    </font>
    <font>
      <b/>
      <sz val="10"/>
      <color rgb="FF0000CC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12"/>
      <color rgb="FF0000CC"/>
      <name val="Arial CE"/>
      <family val="2"/>
      <charset val="238"/>
    </font>
    <font>
      <sz val="8"/>
      <color theme="0"/>
      <name val="Arial Narrow"/>
      <family val="2"/>
      <charset val="238"/>
    </font>
    <font>
      <sz val="10"/>
      <color theme="0"/>
      <name val="Arial CE"/>
      <family val="2"/>
      <charset val="238"/>
    </font>
    <font>
      <sz val="12"/>
      <color theme="0"/>
      <name val="Arial Narrow"/>
      <family val="2"/>
      <charset val="238"/>
    </font>
    <font>
      <u/>
      <sz val="12"/>
      <color theme="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9"/>
      <color rgb="FF006100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color rgb="FFC00000"/>
      <name val="Arial CE"/>
      <family val="2"/>
      <charset val="238"/>
    </font>
    <font>
      <b/>
      <sz val="8"/>
      <color rgb="FFFF0000"/>
      <name val="Arial CE"/>
      <family val="2"/>
      <charset val="238"/>
    </font>
    <font>
      <b/>
      <sz val="8"/>
      <color rgb="FF0000CC"/>
      <name val="Arial CE"/>
      <family val="2"/>
      <charset val="238"/>
    </font>
    <font>
      <sz val="8"/>
      <color rgb="FF0000CC"/>
      <name val="Arial CE"/>
      <family val="2"/>
      <charset val="238"/>
    </font>
    <font>
      <b/>
      <sz val="8"/>
      <color rgb="FFC00000"/>
      <name val="Arial CE"/>
      <family val="2"/>
      <charset val="238"/>
    </font>
    <font>
      <b/>
      <sz val="8"/>
      <color rgb="FFA50021"/>
      <name val="Arial CE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0"/>
      <color rgb="FFFF0000"/>
      <name val="Arial CE"/>
      <charset val="238"/>
    </font>
    <font>
      <sz val="14"/>
      <color theme="0"/>
      <name val="Arial CE"/>
      <family val="2"/>
      <charset val="238"/>
    </font>
    <font>
      <b/>
      <sz val="11"/>
      <color indexed="9"/>
      <name val="Tahoma"/>
      <family val="2"/>
      <charset val="238"/>
    </font>
    <font>
      <sz val="8.5"/>
      <color theme="0"/>
      <name val="Arial"/>
      <family val="2"/>
      <charset val="238"/>
    </font>
    <font>
      <b/>
      <sz val="8.5"/>
      <color theme="0"/>
      <name val="Arial"/>
      <family val="2"/>
      <charset val="238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color theme="0"/>
      <name val="Arial Narrow"/>
      <family val="2"/>
      <charset val="238"/>
    </font>
    <font>
      <sz val="8"/>
      <color theme="0"/>
      <name val="Arial CE"/>
      <family val="2"/>
      <charset val="238"/>
    </font>
    <font>
      <b/>
      <sz val="8"/>
      <color theme="0"/>
      <name val="Arial CE"/>
      <family val="2"/>
      <charset val="238"/>
    </font>
    <font>
      <b/>
      <sz val="9"/>
      <color theme="0"/>
      <name val="Arial CE"/>
      <family val="2"/>
      <charset val="238"/>
    </font>
    <font>
      <b/>
      <sz val="8"/>
      <color theme="0"/>
      <name val="Arial CE"/>
      <charset val="238"/>
    </font>
    <font>
      <b/>
      <sz val="7"/>
      <color theme="0"/>
      <name val="Arial CE"/>
      <charset val="238"/>
    </font>
    <font>
      <b/>
      <sz val="10"/>
      <color theme="0"/>
      <name val="Arial CE"/>
      <charset val="238"/>
    </font>
    <font>
      <b/>
      <sz val="8"/>
      <color theme="0"/>
      <name val="Arial"/>
      <family val="2"/>
      <charset val="238"/>
    </font>
    <font>
      <b/>
      <sz val="10"/>
      <color theme="0"/>
      <name val="Arial CE"/>
      <family val="2"/>
      <charset val="238"/>
    </font>
    <font>
      <b/>
      <sz val="9"/>
      <color rgb="FF0000CC"/>
      <name val="Arial Narrow"/>
      <family val="2"/>
      <charset val="238"/>
    </font>
    <font>
      <sz val="9"/>
      <color rgb="FF0000CC"/>
      <name val="Arial Narrow"/>
      <family val="2"/>
      <charset val="238"/>
    </font>
    <font>
      <b/>
      <sz val="8"/>
      <color rgb="FF0000CC"/>
      <name val="Arial Narrow"/>
      <family val="2"/>
      <charset val="238"/>
    </font>
    <font>
      <sz val="8.5"/>
      <name val="Arial Narrow"/>
      <family val="2"/>
      <charset val="238"/>
    </font>
    <font>
      <b/>
      <u/>
      <sz val="8"/>
      <name val="Arial Narrow"/>
      <family val="2"/>
      <charset val="238"/>
    </font>
    <font>
      <u/>
      <sz val="9"/>
      <name val="Arial Narrow"/>
      <family val="2"/>
      <charset val="238"/>
    </font>
    <font>
      <sz val="8"/>
      <color rgb="FFFF0000"/>
      <name val="Arial Narrow"/>
      <family val="2"/>
      <charset val="238"/>
    </font>
    <font>
      <sz val="9"/>
      <color rgb="FFFF0000"/>
      <name val="Arial Narrow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rgb="FF0066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19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  <xf numFmtId="0" fontId="41" fillId="0" borderId="0"/>
    <xf numFmtId="0" fontId="3" fillId="0" borderId="0" applyNumberFormat="0" applyFill="0" applyBorder="0" applyAlignment="0" applyProtection="0"/>
    <xf numFmtId="0" fontId="15" fillId="0" borderId="0"/>
    <xf numFmtId="0" fontId="15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8" fillId="0" borderId="0"/>
    <xf numFmtId="0" fontId="25" fillId="0" borderId="0"/>
    <xf numFmtId="0" fontId="13" fillId="0" borderId="0"/>
    <xf numFmtId="0" fontId="47" fillId="0" borderId="0"/>
    <xf numFmtId="0" fontId="3" fillId="0" borderId="0"/>
    <xf numFmtId="0" fontId="4" fillId="0" borderId="0"/>
    <xf numFmtId="0" fontId="1" fillId="8" borderId="23" applyNumberFormat="0" applyFont="0" applyAlignment="0" applyProtection="0"/>
    <xf numFmtId="0" fontId="49" fillId="0" borderId="0">
      <alignment horizontal="right" vertical="top"/>
    </xf>
    <xf numFmtId="0" fontId="59" fillId="15" borderId="0" applyNumberFormat="0" applyBorder="0" applyAlignment="0" applyProtection="0"/>
    <xf numFmtId="0" fontId="68" fillId="20" borderId="0" applyNumberFormat="0" applyBorder="0" applyAlignment="0" applyProtection="0"/>
  </cellStyleXfs>
  <cellXfs count="745">
    <xf numFmtId="0" fontId="0" fillId="0" borderId="0" xfId="0"/>
    <xf numFmtId="0" fontId="6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9" fontId="0" fillId="0" borderId="0" xfId="0" applyNumberFormat="1" applyProtection="1">
      <protection hidden="1"/>
    </xf>
    <xf numFmtId="0" fontId="6" fillId="0" borderId="0" xfId="0" applyFont="1" applyProtection="1">
      <protection hidden="1"/>
    </xf>
    <xf numFmtId="49" fontId="6" fillId="0" borderId="0" xfId="0" applyNumberFormat="1" applyFont="1" applyProtection="1">
      <protection hidden="1"/>
    </xf>
    <xf numFmtId="4" fontId="6" fillId="0" borderId="0" xfId="0" applyNumberFormat="1" applyFont="1" applyProtection="1">
      <protection hidden="1"/>
    </xf>
    <xf numFmtId="4" fontId="4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13" fillId="0" borderId="0" xfId="0" applyFont="1" applyProtection="1">
      <protection hidden="1"/>
    </xf>
    <xf numFmtId="4" fontId="13" fillId="0" borderId="0" xfId="0" applyNumberFormat="1" applyFont="1" applyProtection="1">
      <protection hidden="1"/>
    </xf>
    <xf numFmtId="4" fontId="14" fillId="0" borderId="0" xfId="0" applyNumberFormat="1" applyFont="1" applyProtection="1">
      <protection hidden="1"/>
    </xf>
    <xf numFmtId="49" fontId="13" fillId="0" borderId="0" xfId="0" applyNumberFormat="1" applyFont="1" applyFill="1" applyProtection="1">
      <protection hidden="1"/>
    </xf>
    <xf numFmtId="49" fontId="13" fillId="0" borderId="0" xfId="0" applyNumberFormat="1" applyFont="1" applyProtection="1">
      <protection hidden="1"/>
    </xf>
    <xf numFmtId="49" fontId="16" fillId="0" borderId="0" xfId="5" quotePrefix="1" applyNumberFormat="1" applyFont="1" applyProtection="1">
      <protection hidden="1"/>
    </xf>
    <xf numFmtId="0" fontId="16" fillId="0" borderId="0" xfId="5" quotePrefix="1" applyFont="1" applyProtection="1">
      <protection hidden="1"/>
    </xf>
    <xf numFmtId="2" fontId="8" fillId="2" borderId="1" xfId="14" applyNumberFormat="1" applyFont="1" applyFill="1" applyBorder="1" applyAlignment="1" applyProtection="1">
      <alignment horizontal="center"/>
      <protection hidden="1"/>
    </xf>
    <xf numFmtId="0" fontId="16" fillId="0" borderId="0" xfId="5" applyFont="1" applyFill="1" applyBorder="1" applyProtection="1">
      <protection hidden="1"/>
    </xf>
    <xf numFmtId="49" fontId="17" fillId="3" borderId="2" xfId="5" applyNumberFormat="1" applyFont="1" applyFill="1" applyBorder="1" applyAlignment="1" applyProtection="1">
      <alignment horizontal="left"/>
      <protection hidden="1"/>
    </xf>
    <xf numFmtId="0" fontId="17" fillId="3" borderId="3" xfId="5" applyFont="1" applyFill="1" applyBorder="1" applyProtection="1">
      <protection hidden="1"/>
    </xf>
    <xf numFmtId="2" fontId="18" fillId="3" borderId="1" xfId="5" applyNumberFormat="1" applyFont="1" applyFill="1" applyBorder="1" applyProtection="1">
      <protection hidden="1"/>
    </xf>
    <xf numFmtId="49" fontId="19" fillId="2" borderId="1" xfId="5" quotePrefix="1" applyNumberFormat="1" applyFont="1" applyFill="1" applyBorder="1" applyProtection="1">
      <protection hidden="1"/>
    </xf>
    <xf numFmtId="0" fontId="16" fillId="2" borderId="1" xfId="5" applyFont="1" applyFill="1" applyBorder="1" applyProtection="1">
      <protection hidden="1"/>
    </xf>
    <xf numFmtId="0" fontId="19" fillId="2" borderId="1" xfId="5" quotePrefix="1" applyFont="1" applyFill="1" applyBorder="1" applyProtection="1">
      <protection hidden="1"/>
    </xf>
    <xf numFmtId="2" fontId="20" fillId="2" borderId="4" xfId="5" applyNumberFormat="1" applyFont="1" applyFill="1" applyBorder="1" applyProtection="1">
      <protection hidden="1"/>
    </xf>
    <xf numFmtId="49" fontId="16" fillId="0" borderId="5" xfId="5" quotePrefix="1" applyNumberFormat="1" applyFont="1" applyBorder="1" applyProtection="1">
      <protection hidden="1"/>
    </xf>
    <xf numFmtId="0" fontId="16" fillId="0" borderId="0" xfId="5" quotePrefix="1" applyFont="1" applyBorder="1" applyProtection="1">
      <protection hidden="1"/>
    </xf>
    <xf numFmtId="0" fontId="21" fillId="0" borderId="0" xfId="6" quotePrefix="1" applyFont="1" applyProtection="1">
      <protection hidden="1"/>
    </xf>
    <xf numFmtId="2" fontId="21" fillId="0" borderId="0" xfId="5" applyNumberFormat="1" applyFont="1" applyBorder="1" applyProtection="1">
      <protection hidden="1"/>
    </xf>
    <xf numFmtId="2" fontId="16" fillId="0" borderId="0" xfId="5" applyNumberFormat="1" applyFont="1" applyBorder="1" applyProtection="1">
      <protection hidden="1"/>
    </xf>
    <xf numFmtId="49" fontId="16" fillId="0" borderId="5" xfId="5" applyNumberFormat="1" applyFont="1" applyBorder="1" applyProtection="1">
      <protection hidden="1"/>
    </xf>
    <xf numFmtId="2" fontId="16" fillId="0" borderId="6" xfId="5" applyNumberFormat="1" applyFont="1" applyBorder="1" applyProtection="1">
      <protection hidden="1"/>
    </xf>
    <xf numFmtId="49" fontId="16" fillId="0" borderId="7" xfId="5" quotePrefix="1" applyNumberFormat="1" applyFont="1" applyBorder="1" applyProtection="1">
      <protection hidden="1"/>
    </xf>
    <xf numFmtId="0" fontId="16" fillId="0" borderId="6" xfId="5" quotePrefix="1" applyFont="1" applyBorder="1" applyProtection="1">
      <protection hidden="1"/>
    </xf>
    <xf numFmtId="49" fontId="19" fillId="0" borderId="0" xfId="5" applyNumberFormat="1" applyFont="1" applyFill="1" applyBorder="1" applyProtection="1">
      <protection hidden="1"/>
    </xf>
    <xf numFmtId="0" fontId="21" fillId="0" borderId="0" xfId="6" quotePrefix="1" applyFont="1" applyFill="1" applyProtection="1">
      <protection hidden="1"/>
    </xf>
    <xf numFmtId="49" fontId="19" fillId="2" borderId="0" xfId="5" applyNumberFormat="1" applyFont="1" applyFill="1" applyBorder="1" applyProtection="1">
      <protection hidden="1"/>
    </xf>
    <xf numFmtId="0" fontId="16" fillId="2" borderId="0" xfId="5" applyFont="1" applyFill="1" applyBorder="1" applyProtection="1">
      <protection hidden="1"/>
    </xf>
    <xf numFmtId="49" fontId="16" fillId="0" borderId="0" xfId="6" applyNumberFormat="1" applyFont="1" applyProtection="1">
      <protection hidden="1"/>
    </xf>
    <xf numFmtId="2" fontId="16" fillId="0" borderId="0" xfId="5" applyNumberFormat="1" applyFont="1" applyFill="1" applyBorder="1" applyProtection="1">
      <protection hidden="1"/>
    </xf>
    <xf numFmtId="2" fontId="18" fillId="3" borderId="3" xfId="5" applyNumberFormat="1" applyFont="1" applyFill="1" applyBorder="1" applyProtection="1">
      <protection hidden="1"/>
    </xf>
    <xf numFmtId="49" fontId="19" fillId="2" borderId="8" xfId="5" quotePrefix="1" applyNumberFormat="1" applyFont="1" applyFill="1" applyBorder="1" applyProtection="1">
      <protection hidden="1"/>
    </xf>
    <xf numFmtId="0" fontId="16" fillId="2" borderId="4" xfId="5" applyFont="1" applyFill="1" applyBorder="1" applyProtection="1">
      <protection hidden="1"/>
    </xf>
    <xf numFmtId="0" fontId="19" fillId="2" borderId="4" xfId="5" quotePrefix="1" applyFont="1" applyFill="1" applyBorder="1" applyProtection="1">
      <protection hidden="1"/>
    </xf>
    <xf numFmtId="0" fontId="22" fillId="0" borderId="0" xfId="5" applyFont="1" applyFill="1" applyBorder="1" applyProtection="1">
      <protection hidden="1"/>
    </xf>
    <xf numFmtId="2" fontId="16" fillId="0" borderId="0" xfId="5" applyNumberFormat="1" applyFont="1" applyProtection="1">
      <protection hidden="1"/>
    </xf>
    <xf numFmtId="49" fontId="16" fillId="0" borderId="5" xfId="5" quotePrefix="1" applyNumberFormat="1" applyFont="1" applyFill="1" applyBorder="1" applyProtection="1">
      <protection hidden="1"/>
    </xf>
    <xf numFmtId="0" fontId="15" fillId="0" borderId="6" xfId="5" applyBorder="1" applyProtection="1">
      <protection hidden="1"/>
    </xf>
    <xf numFmtId="0" fontId="15" fillId="0" borderId="0" xfId="5" applyFont="1" applyFill="1" applyBorder="1" applyProtection="1">
      <protection hidden="1"/>
    </xf>
    <xf numFmtId="49" fontId="19" fillId="2" borderId="8" xfId="5" applyNumberFormat="1" applyFont="1" applyFill="1" applyBorder="1" applyProtection="1">
      <protection hidden="1"/>
    </xf>
    <xf numFmtId="49" fontId="16" fillId="0" borderId="0" xfId="5" applyNumberFormat="1" applyFont="1" applyProtection="1">
      <protection hidden="1"/>
    </xf>
    <xf numFmtId="0" fontId="23" fillId="0" borderId="0" xfId="5" applyFont="1" applyFill="1" applyBorder="1" applyProtection="1">
      <protection hidden="1"/>
    </xf>
    <xf numFmtId="49" fontId="16" fillId="0" borderId="0" xfId="5" quotePrefix="1" applyNumberFormat="1" applyFont="1" applyFill="1" applyBorder="1" applyProtection="1">
      <protection hidden="1"/>
    </xf>
    <xf numFmtId="0" fontId="16" fillId="0" borderId="0" xfId="5" quotePrefix="1" applyFont="1" applyFill="1" applyBorder="1" applyProtection="1">
      <protection hidden="1"/>
    </xf>
    <xf numFmtId="49" fontId="16" fillId="0" borderId="0" xfId="5" quotePrefix="1" applyNumberFormat="1" applyFont="1" applyFill="1" applyProtection="1">
      <protection hidden="1"/>
    </xf>
    <xf numFmtId="49" fontId="16" fillId="0" borderId="0" xfId="6" applyNumberFormat="1" applyFont="1" applyFill="1" applyProtection="1">
      <protection hidden="1"/>
    </xf>
    <xf numFmtId="49" fontId="16" fillId="0" borderId="0" xfId="5" applyNumberFormat="1" applyFont="1" applyFill="1" applyBorder="1" applyProtection="1">
      <protection hidden="1"/>
    </xf>
    <xf numFmtId="0" fontId="16" fillId="0" borderId="0" xfId="5" applyFont="1" applyProtection="1">
      <protection hidden="1"/>
    </xf>
    <xf numFmtId="49" fontId="16" fillId="0" borderId="0" xfId="5" quotePrefix="1" applyNumberFormat="1" applyFont="1" applyAlignment="1" applyProtection="1">
      <alignment wrapText="1"/>
      <protection hidden="1"/>
    </xf>
    <xf numFmtId="49" fontId="16" fillId="4" borderId="5" xfId="5" applyNumberFormat="1" applyFont="1" applyFill="1" applyBorder="1" applyProtection="1">
      <protection hidden="1"/>
    </xf>
    <xf numFmtId="0" fontId="16" fillId="4" borderId="0" xfId="5" quotePrefix="1" applyFont="1" applyFill="1" applyBorder="1" applyProtection="1">
      <protection hidden="1"/>
    </xf>
    <xf numFmtId="49" fontId="26" fillId="4" borderId="7" xfId="5" applyNumberFormat="1" applyFont="1" applyFill="1" applyBorder="1" applyProtection="1">
      <protection hidden="1"/>
    </xf>
    <xf numFmtId="49" fontId="30" fillId="0" borderId="0" xfId="5" applyNumberFormat="1" applyFont="1" applyProtection="1">
      <protection hidden="1"/>
    </xf>
    <xf numFmtId="49" fontId="26" fillId="0" borderId="0" xfId="5" applyNumberFormat="1" applyFont="1" applyProtection="1">
      <protection hidden="1"/>
    </xf>
    <xf numFmtId="49" fontId="30" fillId="0" borderId="0" xfId="5" quotePrefix="1" applyNumberFormat="1" applyFont="1" applyProtection="1">
      <protection hidden="1"/>
    </xf>
    <xf numFmtId="0" fontId="13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4" fillId="0" borderId="0" xfId="0" applyFont="1" applyFill="1" applyAlignment="1" applyProtection="1">
      <protection hidden="1"/>
    </xf>
    <xf numFmtId="0" fontId="4" fillId="0" borderId="0" xfId="0" applyFont="1" applyAlignment="1" applyProtection="1">
      <protection hidden="1"/>
    </xf>
    <xf numFmtId="49" fontId="4" fillId="0" borderId="0" xfId="0" applyNumberFormat="1" applyFont="1" applyProtection="1"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27" fillId="0" borderId="0" xfId="0" applyFont="1"/>
    <xf numFmtId="2" fontId="8" fillId="5" borderId="9" xfId="14" applyNumberFormat="1" applyFont="1" applyFill="1" applyBorder="1" applyProtection="1">
      <protection hidden="1"/>
    </xf>
    <xf numFmtId="2" fontId="18" fillId="5" borderId="9" xfId="5" applyNumberFormat="1" applyFont="1" applyFill="1" applyBorder="1" applyProtection="1">
      <protection hidden="1"/>
    </xf>
    <xf numFmtId="2" fontId="20" fillId="5" borderId="4" xfId="5" applyNumberFormat="1" applyFont="1" applyFill="1" applyBorder="1" applyProtection="1">
      <protection hidden="1"/>
    </xf>
    <xf numFmtId="2" fontId="21" fillId="5" borderId="0" xfId="5" applyNumberFormat="1" applyFont="1" applyFill="1" applyBorder="1" applyProtection="1">
      <protection hidden="1"/>
    </xf>
    <xf numFmtId="2" fontId="16" fillId="5" borderId="0" xfId="5" applyNumberFormat="1" applyFont="1" applyFill="1" applyBorder="1" applyProtection="1">
      <protection hidden="1"/>
    </xf>
    <xf numFmtId="2" fontId="16" fillId="5" borderId="6" xfId="5" applyNumberFormat="1" applyFont="1" applyFill="1" applyBorder="1" applyProtection="1">
      <protection hidden="1"/>
    </xf>
    <xf numFmtId="2" fontId="20" fillId="5" borderId="10" xfId="5" applyNumberFormat="1" applyFont="1" applyFill="1" applyBorder="1" applyProtection="1">
      <protection hidden="1"/>
    </xf>
    <xf numFmtId="2" fontId="18" fillId="5" borderId="11" xfId="5" applyNumberFormat="1" applyFont="1" applyFill="1" applyBorder="1" applyProtection="1">
      <protection hidden="1"/>
    </xf>
    <xf numFmtId="2" fontId="16" fillId="5" borderId="0" xfId="5" applyNumberFormat="1" applyFont="1" applyFill="1" applyProtection="1">
      <protection hidden="1"/>
    </xf>
    <xf numFmtId="2" fontId="18" fillId="5" borderId="3" xfId="5" applyNumberFormat="1" applyFont="1" applyFill="1" applyBorder="1" applyProtection="1">
      <protection hidden="1"/>
    </xf>
    <xf numFmtId="2" fontId="8" fillId="6" borderId="9" xfId="14" applyNumberFormat="1" applyFont="1" applyFill="1" applyBorder="1" applyProtection="1">
      <protection hidden="1"/>
    </xf>
    <xf numFmtId="2" fontId="18" fillId="6" borderId="9" xfId="5" applyNumberFormat="1" applyFont="1" applyFill="1" applyBorder="1" applyProtection="1">
      <protection hidden="1"/>
    </xf>
    <xf numFmtId="2" fontId="20" fillId="6" borderId="4" xfId="5" applyNumberFormat="1" applyFont="1" applyFill="1" applyBorder="1" applyProtection="1">
      <protection hidden="1"/>
    </xf>
    <xf numFmtId="2" fontId="21" fillId="6" borderId="0" xfId="5" applyNumberFormat="1" applyFont="1" applyFill="1" applyBorder="1" applyProtection="1">
      <protection hidden="1"/>
    </xf>
    <xf numFmtId="2" fontId="16" fillId="6" borderId="0" xfId="5" applyNumberFormat="1" applyFont="1" applyFill="1" applyBorder="1" applyProtection="1">
      <protection hidden="1"/>
    </xf>
    <xf numFmtId="2" fontId="16" fillId="6" borderId="6" xfId="5" applyNumberFormat="1" applyFont="1" applyFill="1" applyBorder="1" applyProtection="1">
      <protection hidden="1"/>
    </xf>
    <xf numFmtId="2" fontId="20" fillId="6" borderId="10" xfId="5" applyNumberFormat="1" applyFont="1" applyFill="1" applyBorder="1" applyProtection="1">
      <protection hidden="1"/>
    </xf>
    <xf numFmtId="2" fontId="18" fillId="6" borderId="11" xfId="5" applyNumberFormat="1" applyFont="1" applyFill="1" applyBorder="1" applyProtection="1">
      <protection hidden="1"/>
    </xf>
    <xf numFmtId="2" fontId="16" fillId="6" borderId="0" xfId="5" applyNumberFormat="1" applyFont="1" applyFill="1" applyProtection="1">
      <protection hidden="1"/>
    </xf>
    <xf numFmtId="2" fontId="18" fillId="6" borderId="3" xfId="5" applyNumberFormat="1" applyFont="1" applyFill="1" applyBorder="1" applyProtection="1">
      <protection hidden="1"/>
    </xf>
    <xf numFmtId="0" fontId="16" fillId="6" borderId="0" xfId="5" applyFont="1" applyFill="1" applyBorder="1" applyProtection="1">
      <protection hidden="1"/>
    </xf>
    <xf numFmtId="49" fontId="16" fillId="0" borderId="12" xfId="5" quotePrefix="1" applyNumberFormat="1" applyFont="1" applyBorder="1" applyProtection="1">
      <protection hidden="1"/>
    </xf>
    <xf numFmtId="0" fontId="16" fillId="0" borderId="13" xfId="5" quotePrefix="1" applyFont="1" applyBorder="1" applyProtection="1">
      <protection hidden="1"/>
    </xf>
    <xf numFmtId="2" fontId="16" fillId="0" borderId="13" xfId="5" applyNumberFormat="1" applyFont="1" applyBorder="1" applyProtection="1">
      <protection hidden="1"/>
    </xf>
    <xf numFmtId="2" fontId="16" fillId="5" borderId="13" xfId="5" applyNumberFormat="1" applyFont="1" applyFill="1" applyBorder="1" applyProtection="1">
      <protection hidden="1"/>
    </xf>
    <xf numFmtId="2" fontId="16" fillId="6" borderId="13" xfId="5" applyNumberFormat="1" applyFont="1" applyFill="1" applyBorder="1" applyProtection="1">
      <protection hidden="1"/>
    </xf>
    <xf numFmtId="49" fontId="16" fillId="0" borderId="0" xfId="5" quotePrefix="1" applyNumberFormat="1" applyFont="1" applyBorder="1" applyProtection="1">
      <protection hidden="1"/>
    </xf>
    <xf numFmtId="49" fontId="25" fillId="0" borderId="0" xfId="0" applyNumberFormat="1" applyFont="1" applyProtection="1">
      <protection hidden="1"/>
    </xf>
    <xf numFmtId="49" fontId="0" fillId="4" borderId="0" xfId="0" applyNumberFormat="1" applyFill="1" applyProtection="1">
      <protection hidden="1"/>
    </xf>
    <xf numFmtId="49" fontId="6" fillId="0" borderId="0" xfId="0" applyNumberFormat="1" applyFont="1" applyFill="1" applyProtection="1">
      <protection hidden="1"/>
    </xf>
    <xf numFmtId="4" fontId="7" fillId="2" borderId="0" xfId="14" applyNumberFormat="1" applyFont="1" applyFill="1" applyAlignment="1" applyProtection="1">
      <alignment horizontal="center"/>
      <protection hidden="1"/>
    </xf>
    <xf numFmtId="49" fontId="6" fillId="0" borderId="0" xfId="0" applyNumberFormat="1" applyFont="1" applyFill="1" applyAlignment="1" applyProtection="1">
      <alignment vertical="center" wrapText="1"/>
      <protection hidden="1"/>
    </xf>
    <xf numFmtId="49" fontId="0" fillId="0" borderId="0" xfId="0" applyNumberFormat="1" applyFill="1" applyProtection="1">
      <protection hidden="1"/>
    </xf>
    <xf numFmtId="1" fontId="6" fillId="7" borderId="1" xfId="14" applyNumberFormat="1" applyFont="1" applyFill="1" applyBorder="1" applyAlignment="1" applyProtection="1">
      <alignment wrapText="1"/>
      <protection hidden="1"/>
    </xf>
    <xf numFmtId="49" fontId="4" fillId="0" borderId="0" xfId="0" applyNumberFormat="1" applyFont="1" applyFill="1" applyProtection="1">
      <protection hidden="1"/>
    </xf>
    <xf numFmtId="4" fontId="10" fillId="0" borderId="3" xfId="0" applyNumberFormat="1" applyFont="1" applyFill="1" applyBorder="1" applyProtection="1">
      <protection hidden="1"/>
    </xf>
    <xf numFmtId="4" fontId="10" fillId="0" borderId="1" xfId="0" applyNumberFormat="1" applyFont="1" applyFill="1" applyBorder="1" applyProtection="1">
      <protection hidden="1"/>
    </xf>
    <xf numFmtId="49" fontId="4" fillId="0" borderId="0" xfId="0" applyNumberFormat="1" applyFont="1" applyAlignment="1" applyProtection="1">
      <protection hidden="1"/>
    </xf>
    <xf numFmtId="1" fontId="6" fillId="7" borderId="1" xfId="14" applyNumberFormat="1" applyFont="1" applyFill="1" applyBorder="1" applyAlignment="1" applyProtection="1">
      <protection hidden="1"/>
    </xf>
    <xf numFmtId="0" fontId="8" fillId="0" borderId="0" xfId="0" applyFont="1" applyFill="1" applyAlignment="1" applyProtection="1">
      <protection hidden="1"/>
    </xf>
    <xf numFmtId="0" fontId="7" fillId="0" borderId="0" xfId="0" applyFont="1" applyFill="1" applyAlignment="1" applyProtection="1">
      <protection hidden="1"/>
    </xf>
    <xf numFmtId="0" fontId="6" fillId="0" borderId="0" xfId="0" applyFont="1" applyAlignment="1" applyProtection="1">
      <protection hidden="1"/>
    </xf>
    <xf numFmtId="0" fontId="0" fillId="0" borderId="0" xfId="0" applyBorder="1" applyProtection="1">
      <protection hidden="1"/>
    </xf>
    <xf numFmtId="0" fontId="34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49" fontId="50" fillId="10" borderId="0" xfId="0" applyNumberFormat="1" applyFont="1" applyFill="1" applyProtection="1">
      <protection hidden="1"/>
    </xf>
    <xf numFmtId="0" fontId="50" fillId="10" borderId="0" xfId="0" applyFont="1" applyFill="1" applyAlignment="1" applyProtection="1">
      <alignment horizontal="right"/>
      <protection hidden="1"/>
    </xf>
    <xf numFmtId="2" fontId="51" fillId="10" borderId="0" xfId="0" applyNumberFormat="1" applyFont="1" applyFill="1" applyProtection="1">
      <protection hidden="1"/>
    </xf>
    <xf numFmtId="49" fontId="50" fillId="0" borderId="11" xfId="0" applyNumberFormat="1" applyFont="1" applyBorder="1" applyProtection="1">
      <protection hidden="1"/>
    </xf>
    <xf numFmtId="0" fontId="50" fillId="0" borderId="13" xfId="0" applyFont="1" applyBorder="1" applyAlignment="1" applyProtection="1">
      <alignment horizontal="right"/>
      <protection hidden="1"/>
    </xf>
    <xf numFmtId="49" fontId="50" fillId="11" borderId="11" xfId="0" applyNumberFormat="1" applyFont="1" applyFill="1" applyBorder="1" applyProtection="1">
      <protection hidden="1"/>
    </xf>
    <xf numFmtId="0" fontId="50" fillId="11" borderId="13" xfId="0" applyFont="1" applyFill="1" applyBorder="1" applyAlignment="1" applyProtection="1">
      <alignment horizontal="right"/>
      <protection hidden="1"/>
    </xf>
    <xf numFmtId="2" fontId="24" fillId="11" borderId="13" xfId="0" applyNumberFormat="1" applyFont="1" applyFill="1" applyBorder="1" applyProtection="1">
      <protection hidden="1"/>
    </xf>
    <xf numFmtId="2" fontId="24" fillId="11" borderId="19" xfId="0" applyNumberFormat="1" applyFont="1" applyFill="1" applyBorder="1" applyProtection="1">
      <protection hidden="1"/>
    </xf>
    <xf numFmtId="49" fontId="50" fillId="11" borderId="14" xfId="0" applyNumberFormat="1" applyFont="1" applyFill="1" applyBorder="1" applyProtection="1">
      <protection hidden="1"/>
    </xf>
    <xf numFmtId="0" fontId="50" fillId="11" borderId="15" xfId="0" applyFont="1" applyFill="1" applyBorder="1" applyAlignment="1" applyProtection="1">
      <alignment horizontal="right"/>
      <protection hidden="1"/>
    </xf>
    <xf numFmtId="2" fontId="24" fillId="11" borderId="15" xfId="0" applyNumberFormat="1" applyFont="1" applyFill="1" applyBorder="1" applyProtection="1">
      <protection hidden="1"/>
    </xf>
    <xf numFmtId="2" fontId="24" fillId="11" borderId="16" xfId="0" applyNumberFormat="1" applyFont="1" applyFill="1" applyBorder="1" applyProtection="1">
      <protection hidden="1"/>
    </xf>
    <xf numFmtId="49" fontId="50" fillId="0" borderId="14" xfId="0" applyNumberFormat="1" applyFont="1" applyBorder="1" applyProtection="1">
      <protection hidden="1"/>
    </xf>
    <xf numFmtId="0" fontId="50" fillId="0" borderId="15" xfId="0" applyFont="1" applyBorder="1" applyAlignment="1" applyProtection="1">
      <alignment horizontal="right"/>
      <protection hidden="1"/>
    </xf>
    <xf numFmtId="49" fontId="50" fillId="0" borderId="0" xfId="0" applyNumberFormat="1" applyFont="1" applyProtection="1">
      <protection hidden="1"/>
    </xf>
    <xf numFmtId="0" fontId="50" fillId="0" borderId="0" xfId="0" applyFont="1" applyAlignment="1" applyProtection="1">
      <alignment horizontal="right"/>
      <protection hidden="1"/>
    </xf>
    <xf numFmtId="49" fontId="50" fillId="0" borderId="17" xfId="0" applyNumberFormat="1" applyFont="1" applyBorder="1" applyProtection="1">
      <protection hidden="1"/>
    </xf>
    <xf numFmtId="0" fontId="50" fillId="0" borderId="0" xfId="0" applyFont="1" applyBorder="1" applyAlignment="1" applyProtection="1">
      <alignment horizontal="right"/>
      <protection hidden="1"/>
    </xf>
    <xf numFmtId="2" fontId="0" fillId="0" borderId="0" xfId="0" applyNumberFormat="1" applyBorder="1" applyProtection="1">
      <protection hidden="1"/>
    </xf>
    <xf numFmtId="49" fontId="50" fillId="11" borderId="17" xfId="0" applyNumberFormat="1" applyFont="1" applyFill="1" applyBorder="1" applyProtection="1">
      <protection hidden="1"/>
    </xf>
    <xf numFmtId="0" fontId="50" fillId="11" borderId="0" xfId="0" applyFont="1" applyFill="1" applyBorder="1" applyAlignment="1" applyProtection="1">
      <alignment horizontal="right"/>
      <protection hidden="1"/>
    </xf>
    <xf numFmtId="2" fontId="24" fillId="11" borderId="0" xfId="0" applyNumberFormat="1" applyFont="1" applyFill="1" applyBorder="1" applyProtection="1">
      <protection hidden="1"/>
    </xf>
    <xf numFmtId="2" fontId="24" fillId="11" borderId="18" xfId="0" applyNumberFormat="1" applyFont="1" applyFill="1" applyBorder="1" applyProtection="1">
      <protection hidden="1"/>
    </xf>
    <xf numFmtId="49" fontId="50" fillId="0" borderId="0" xfId="0" applyNumberFormat="1" applyFont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2" fontId="0" fillId="11" borderId="15" xfId="0" applyNumberFormat="1" applyFont="1" applyFill="1" applyBorder="1" applyProtection="1">
      <protection hidden="1"/>
    </xf>
    <xf numFmtId="2" fontId="0" fillId="11" borderId="16" xfId="0" applyNumberFormat="1" applyFont="1" applyFill="1" applyBorder="1" applyProtection="1">
      <protection hidden="1"/>
    </xf>
    <xf numFmtId="49" fontId="52" fillId="10" borderId="0" xfId="0" applyNumberFormat="1" applyFont="1" applyFill="1" applyProtection="1">
      <protection hidden="1"/>
    </xf>
    <xf numFmtId="49" fontId="52" fillId="0" borderId="11" xfId="0" applyNumberFormat="1" applyFont="1" applyBorder="1" applyProtection="1">
      <protection hidden="1"/>
    </xf>
    <xf numFmtId="0" fontId="0" fillId="0" borderId="13" xfId="0" applyBorder="1" applyAlignment="1" applyProtection="1">
      <alignment horizontal="right"/>
      <protection hidden="1"/>
    </xf>
    <xf numFmtId="2" fontId="51" fillId="0" borderId="13" xfId="0" applyNumberFormat="1" applyFont="1" applyBorder="1" applyProtection="1">
      <protection hidden="1"/>
    </xf>
    <xf numFmtId="2" fontId="51" fillId="0" borderId="19" xfId="0" applyNumberFormat="1" applyFont="1" applyBorder="1" applyProtection="1">
      <protection hidden="1"/>
    </xf>
    <xf numFmtId="0" fontId="52" fillId="0" borderId="13" xfId="0" applyFont="1" applyBorder="1" applyAlignment="1" applyProtection="1">
      <alignment horizontal="right"/>
      <protection hidden="1"/>
    </xf>
    <xf numFmtId="49" fontId="52" fillId="0" borderId="17" xfId="0" applyNumberFormat="1" applyFont="1" applyBorder="1" applyProtection="1">
      <protection hidden="1"/>
    </xf>
    <xf numFmtId="0" fontId="52" fillId="0" borderId="0" xfId="0" applyFont="1" applyBorder="1" applyAlignment="1" applyProtection="1">
      <alignment horizontal="right"/>
      <protection hidden="1"/>
    </xf>
    <xf numFmtId="49" fontId="52" fillId="0" borderId="14" xfId="0" applyNumberFormat="1" applyFont="1" applyBorder="1" applyProtection="1">
      <protection hidden="1"/>
    </xf>
    <xf numFmtId="0" fontId="52" fillId="0" borderId="15" xfId="0" applyFont="1" applyBorder="1" applyAlignment="1" applyProtection="1">
      <alignment horizontal="right"/>
      <protection hidden="1"/>
    </xf>
    <xf numFmtId="2" fontId="51" fillId="0" borderId="15" xfId="0" applyNumberFormat="1" applyFont="1" applyBorder="1" applyProtection="1">
      <protection hidden="1"/>
    </xf>
    <xf numFmtId="2" fontId="51" fillId="0" borderId="16" xfId="0" applyNumberFormat="1" applyFont="1" applyBorder="1" applyProtection="1">
      <protection hidden="1"/>
    </xf>
    <xf numFmtId="2" fontId="0" fillId="11" borderId="0" xfId="0" applyNumberFormat="1" applyFill="1" applyBorder="1" applyProtection="1">
      <protection hidden="1"/>
    </xf>
    <xf numFmtId="2" fontId="0" fillId="11" borderId="18" xfId="0" applyNumberFormat="1" applyFill="1" applyBorder="1" applyProtection="1">
      <protection hidden="1"/>
    </xf>
    <xf numFmtId="49" fontId="52" fillId="0" borderId="0" xfId="0" applyNumberFormat="1" applyFont="1" applyProtection="1">
      <protection hidden="1"/>
    </xf>
    <xf numFmtId="0" fontId="52" fillId="0" borderId="0" xfId="0" applyFont="1" applyAlignment="1" applyProtection="1">
      <alignment horizontal="right"/>
      <protection hidden="1"/>
    </xf>
    <xf numFmtId="2" fontId="52" fillId="0" borderId="0" xfId="0" applyNumberFormat="1" applyFont="1" applyBorder="1" applyProtection="1">
      <protection hidden="1"/>
    </xf>
    <xf numFmtId="2" fontId="52" fillId="0" borderId="18" xfId="0" applyNumberFormat="1" applyFont="1" applyBorder="1" applyProtection="1">
      <protection hidden="1"/>
    </xf>
    <xf numFmtId="2" fontId="51" fillId="0" borderId="0" xfId="0" applyNumberFormat="1" applyFont="1" applyBorder="1" applyProtection="1">
      <protection hidden="1"/>
    </xf>
    <xf numFmtId="2" fontId="51" fillId="0" borderId="18" xfId="0" applyNumberFormat="1" applyFont="1" applyBorder="1" applyProtection="1">
      <protection hidden="1"/>
    </xf>
    <xf numFmtId="2" fontId="52" fillId="0" borderId="15" xfId="0" applyNumberFormat="1" applyFont="1" applyBorder="1" applyProtection="1">
      <protection hidden="1"/>
    </xf>
    <xf numFmtId="2" fontId="52" fillId="0" borderId="16" xfId="0" applyNumberFormat="1" applyFont="1" applyBorder="1" applyProtection="1">
      <protection hidden="1"/>
    </xf>
    <xf numFmtId="49" fontId="51" fillId="10" borderId="0" xfId="0" applyNumberFormat="1" applyFont="1" applyFill="1" applyProtection="1">
      <protection hidden="1"/>
    </xf>
    <xf numFmtId="49" fontId="51" fillId="0" borderId="11" xfId="0" applyNumberFormat="1" applyFont="1" applyBorder="1" applyProtection="1">
      <protection hidden="1"/>
    </xf>
    <xf numFmtId="0" fontId="51" fillId="0" borderId="13" xfId="0" applyFont="1" applyBorder="1" applyAlignment="1" applyProtection="1">
      <alignment horizontal="right"/>
      <protection hidden="1"/>
    </xf>
    <xf numFmtId="49" fontId="51" fillId="0" borderId="14" xfId="0" applyNumberFormat="1" applyFont="1" applyBorder="1" applyProtection="1">
      <protection hidden="1"/>
    </xf>
    <xf numFmtId="0" fontId="51" fillId="0" borderId="15" xfId="0" applyFont="1" applyBorder="1" applyAlignment="1" applyProtection="1">
      <alignment horizontal="right"/>
      <protection hidden="1"/>
    </xf>
    <xf numFmtId="49" fontId="51" fillId="0" borderId="0" xfId="0" applyNumberFormat="1" applyFont="1" applyProtection="1">
      <protection hidden="1"/>
    </xf>
    <xf numFmtId="0" fontId="51" fillId="0" borderId="0" xfId="0" applyFont="1" applyAlignment="1" applyProtection="1">
      <alignment horizontal="right"/>
      <protection hidden="1"/>
    </xf>
    <xf numFmtId="49" fontId="51" fillId="0" borderId="17" xfId="0" applyNumberFormat="1" applyFont="1" applyBorder="1" applyProtection="1">
      <protection hidden="1"/>
    </xf>
    <xf numFmtId="0" fontId="51" fillId="0" borderId="0" xfId="0" applyFont="1" applyBorder="1" applyAlignment="1" applyProtection="1">
      <alignment horizontal="right"/>
      <protection hidden="1"/>
    </xf>
    <xf numFmtId="2" fontId="52" fillId="10" borderId="0" xfId="0" applyNumberFormat="1" applyFont="1" applyFill="1" applyProtection="1">
      <protection hidden="1"/>
    </xf>
    <xf numFmtId="49" fontId="0" fillId="0" borderId="17" xfId="0" applyNumberFormat="1" applyBorder="1" applyProtection="1">
      <protection hidden="1"/>
    </xf>
    <xf numFmtId="49" fontId="51" fillId="0" borderId="0" xfId="0" applyNumberFormat="1" applyFont="1" applyBorder="1" applyProtection="1">
      <protection hidden="1"/>
    </xf>
    <xf numFmtId="2" fontId="0" fillId="0" borderId="0" xfId="0" applyNumberFormat="1" applyFill="1" applyProtection="1">
      <protection hidden="1"/>
    </xf>
    <xf numFmtId="0" fontId="53" fillId="13" borderId="0" xfId="0" applyNumberFormat="1" applyFont="1" applyFill="1" applyProtection="1">
      <protection hidden="1"/>
    </xf>
    <xf numFmtId="0" fontId="52" fillId="10" borderId="0" xfId="0" applyFont="1" applyFill="1" applyAlignment="1" applyProtection="1">
      <alignment horizontal="right"/>
      <protection hidden="1"/>
    </xf>
    <xf numFmtId="0" fontId="51" fillId="10" borderId="0" xfId="0" applyFont="1" applyFill="1" applyAlignment="1" applyProtection="1">
      <alignment horizontal="right"/>
      <protection hidden="1"/>
    </xf>
    <xf numFmtId="4" fontId="4" fillId="0" borderId="0" xfId="0" applyNumberFormat="1" applyFont="1" applyFill="1" applyProtection="1">
      <protection hidden="1"/>
    </xf>
    <xf numFmtId="0" fontId="34" fillId="0" borderId="0" xfId="0" applyFont="1" applyBorder="1" applyProtection="1">
      <protection hidden="1"/>
    </xf>
    <xf numFmtId="0" fontId="34" fillId="0" borderId="0" xfId="0" applyFont="1" applyFill="1" applyBorder="1" applyAlignment="1" applyProtection="1">
      <protection hidden="1"/>
    </xf>
    <xf numFmtId="0" fontId="34" fillId="0" borderId="0" xfId="0" applyFont="1" applyFill="1" applyBorder="1" applyProtection="1">
      <protection hidden="1"/>
    </xf>
    <xf numFmtId="0" fontId="34" fillId="0" borderId="0" xfId="0" applyNumberFormat="1" applyFont="1" applyFill="1" applyBorder="1" applyAlignment="1" applyProtection="1">
      <protection hidden="1"/>
    </xf>
    <xf numFmtId="0" fontId="34" fillId="0" borderId="0" xfId="0" applyNumberFormat="1" applyFont="1" applyFill="1" applyBorder="1" applyProtection="1">
      <protection hidden="1"/>
    </xf>
    <xf numFmtId="2" fontId="34" fillId="0" borderId="0" xfId="0" applyNumberFormat="1" applyFont="1" applyFill="1" applyBorder="1" applyProtection="1">
      <protection hidden="1"/>
    </xf>
    <xf numFmtId="4" fontId="34" fillId="0" borderId="0" xfId="0" applyNumberFormat="1" applyFont="1" applyFill="1" applyBorder="1" applyProtection="1">
      <protection hidden="1"/>
    </xf>
    <xf numFmtId="2" fontId="34" fillId="0" borderId="0" xfId="0" applyNumberFormat="1" applyFont="1" applyFill="1" applyBorder="1" applyAlignment="1" applyProtection="1">
      <alignment horizontal="right"/>
      <protection hidden="1"/>
    </xf>
    <xf numFmtId="0" fontId="34" fillId="0" borderId="0" xfId="0" applyNumberFormat="1" applyFont="1" applyFill="1" applyBorder="1" applyAlignment="1" applyProtection="1">
      <alignment horizontal="right"/>
      <protection hidden="1"/>
    </xf>
    <xf numFmtId="49" fontId="34" fillId="0" borderId="0" xfId="0" applyNumberFormat="1" applyFont="1" applyFill="1" applyBorder="1" applyAlignment="1" applyProtection="1">
      <alignment horizontal="right"/>
      <protection hidden="1"/>
    </xf>
    <xf numFmtId="0" fontId="54" fillId="0" borderId="0" xfId="12" applyFont="1"/>
    <xf numFmtId="0" fontId="54" fillId="0" borderId="0" xfId="12" applyFont="1" applyBorder="1" applyAlignment="1">
      <alignment horizontal="right"/>
    </xf>
    <xf numFmtId="0" fontId="54" fillId="0" borderId="0" xfId="12" applyFont="1" applyBorder="1"/>
    <xf numFmtId="0" fontId="54" fillId="0" borderId="0" xfId="0" applyFont="1" applyBorder="1"/>
    <xf numFmtId="0" fontId="43" fillId="0" borderId="0" xfId="0" applyNumberFormat="1" applyFont="1" applyProtection="1">
      <protection hidden="1"/>
    </xf>
    <xf numFmtId="0" fontId="43" fillId="0" borderId="0" xfId="3" applyNumberFormat="1" applyFont="1" applyProtection="1">
      <protection hidden="1"/>
    </xf>
    <xf numFmtId="0" fontId="43" fillId="0" borderId="0" xfId="3" applyNumberFormat="1" applyFont="1" applyAlignment="1" applyProtection="1">
      <alignment horizontal="right"/>
      <protection hidden="1"/>
    </xf>
    <xf numFmtId="0" fontId="43" fillId="0" borderId="0" xfId="3" applyNumberFormat="1" applyFont="1" applyBorder="1" applyProtection="1">
      <protection hidden="1"/>
    </xf>
    <xf numFmtId="0" fontId="43" fillId="0" borderId="0" xfId="3" applyNumberFormat="1" applyFont="1" applyBorder="1" applyAlignment="1" applyProtection="1">
      <alignment horizontal="center"/>
      <protection hidden="1"/>
    </xf>
    <xf numFmtId="0" fontId="43" fillId="0" borderId="0" xfId="3" applyNumberFormat="1" applyFont="1" applyAlignment="1" applyProtection="1">
      <protection hidden="1"/>
    </xf>
    <xf numFmtId="0" fontId="39" fillId="0" borderId="0" xfId="3" applyNumberFormat="1" applyFont="1" applyProtection="1">
      <protection hidden="1"/>
    </xf>
    <xf numFmtId="0" fontId="39" fillId="0" borderId="0" xfId="3" applyNumberFormat="1" applyFont="1" applyFill="1" applyAlignment="1" applyProtection="1">
      <alignment horizontal="center" wrapText="1"/>
      <protection hidden="1"/>
    </xf>
    <xf numFmtId="0" fontId="39" fillId="0" borderId="0" xfId="3" applyNumberFormat="1" applyFont="1" applyFill="1" applyAlignment="1" applyProtection="1">
      <alignment wrapText="1"/>
      <protection hidden="1"/>
    </xf>
    <xf numFmtId="0" fontId="39" fillId="0" borderId="0" xfId="3" applyNumberFormat="1" applyFont="1" applyFill="1" applyAlignment="1" applyProtection="1">
      <alignment vertical="center"/>
      <protection hidden="1"/>
    </xf>
    <xf numFmtId="0" fontId="39" fillId="0" borderId="0" xfId="3" applyNumberFormat="1" applyFont="1" applyAlignment="1" applyProtection="1">
      <alignment wrapText="1"/>
      <protection hidden="1"/>
    </xf>
    <xf numFmtId="0" fontId="39" fillId="0" borderId="0" xfId="3" applyNumberFormat="1" applyFont="1" applyAlignment="1" applyProtection="1">
      <protection hidden="1"/>
    </xf>
    <xf numFmtId="0" fontId="43" fillId="0" borderId="0" xfId="3" applyNumberFormat="1" applyFont="1" applyBorder="1" applyAlignment="1" applyProtection="1">
      <alignment horizontal="center" vertical="center"/>
      <protection hidden="1"/>
    </xf>
    <xf numFmtId="0" fontId="44" fillId="0" borderId="0" xfId="3" applyNumberFormat="1" applyFont="1" applyProtection="1">
      <protection hidden="1"/>
    </xf>
    <xf numFmtId="0" fontId="43" fillId="0" borderId="0" xfId="3" applyNumberFormat="1" applyFont="1" applyAlignment="1" applyProtection="1">
      <alignment horizontal="center" vertical="center"/>
      <protection hidden="1"/>
    </xf>
    <xf numFmtId="0" fontId="43" fillId="0" borderId="0" xfId="3" applyNumberFormat="1" applyFont="1" applyBorder="1" applyAlignment="1" applyProtection="1">
      <alignment horizontal="left" vertical="center"/>
      <protection hidden="1"/>
    </xf>
    <xf numFmtId="0" fontId="34" fillId="0" borderId="0" xfId="0" applyNumberFormat="1" applyFont="1" applyProtection="1">
      <protection hidden="1"/>
    </xf>
    <xf numFmtId="0" fontId="46" fillId="0" borderId="0" xfId="3" applyNumberFormat="1" applyFont="1" applyProtection="1">
      <protection hidden="1"/>
    </xf>
    <xf numFmtId="0" fontId="42" fillId="0" borderId="0" xfId="3" applyNumberFormat="1" applyFont="1" applyProtection="1">
      <protection hidden="1"/>
    </xf>
    <xf numFmtId="0" fontId="42" fillId="0" borderId="0" xfId="3" applyNumberFormat="1" applyFont="1" applyBorder="1" applyAlignment="1" applyProtection="1">
      <alignment horizontal="left" vertical="center"/>
      <protection hidden="1"/>
    </xf>
    <xf numFmtId="0" fontId="42" fillId="0" borderId="0" xfId="3" applyNumberFormat="1" applyFont="1" applyBorder="1" applyProtection="1">
      <protection hidden="1"/>
    </xf>
    <xf numFmtId="0" fontId="43" fillId="0" borderId="0" xfId="0" applyNumberFormat="1" applyFont="1" applyBorder="1" applyProtection="1">
      <protection hidden="1"/>
    </xf>
    <xf numFmtId="0" fontId="42" fillId="0" borderId="0" xfId="3" applyNumberFormat="1" applyFont="1" applyBorder="1" applyAlignment="1" applyProtection="1">
      <protection hidden="1"/>
    </xf>
    <xf numFmtId="0" fontId="43" fillId="0" borderId="0" xfId="0" applyFont="1" applyProtection="1">
      <protection hidden="1"/>
    </xf>
    <xf numFmtId="49" fontId="46" fillId="0" borderId="0" xfId="3" applyNumberFormat="1" applyFont="1" applyProtection="1">
      <protection hidden="1"/>
    </xf>
    <xf numFmtId="49" fontId="42" fillId="0" borderId="0" xfId="3" applyNumberFormat="1" applyFont="1" applyProtection="1">
      <protection hidden="1"/>
    </xf>
    <xf numFmtId="49" fontId="42" fillId="0" borderId="0" xfId="3" applyNumberFormat="1" applyFont="1" applyBorder="1" applyAlignment="1" applyProtection="1">
      <alignment horizontal="left" vertical="center"/>
      <protection hidden="1"/>
    </xf>
    <xf numFmtId="49" fontId="42" fillId="0" borderId="0" xfId="3" applyNumberFormat="1" applyFont="1" applyBorder="1" applyProtection="1">
      <protection hidden="1"/>
    </xf>
    <xf numFmtId="0" fontId="43" fillId="0" borderId="0" xfId="0" applyFont="1" applyBorder="1" applyProtection="1">
      <protection hidden="1"/>
    </xf>
    <xf numFmtId="49" fontId="42" fillId="0" borderId="0" xfId="3" applyNumberFormat="1" applyFont="1" applyBorder="1" applyAlignment="1" applyProtection="1">
      <protection hidden="1"/>
    </xf>
    <xf numFmtId="2" fontId="0" fillId="0" borderId="15" xfId="0" applyNumberFormat="1" applyBorder="1" applyProtection="1">
      <protection hidden="1"/>
    </xf>
    <xf numFmtId="2" fontId="0" fillId="0" borderId="16" xfId="0" applyNumberFormat="1" applyBorder="1" applyProtection="1">
      <protection hidden="1"/>
    </xf>
    <xf numFmtId="1" fontId="34" fillId="0" borderId="0" xfId="0" applyNumberFormat="1" applyFont="1" applyFill="1" applyBorder="1" applyProtection="1">
      <protection hidden="1"/>
    </xf>
    <xf numFmtId="0" fontId="33" fillId="0" borderId="0" xfId="0" applyFont="1" applyProtection="1">
      <protection locked="0" hidden="1"/>
    </xf>
    <xf numFmtId="0" fontId="43" fillId="0" borderId="1" xfId="3" applyNumberFormat="1" applyFont="1" applyBorder="1" applyAlignment="1" applyProtection="1">
      <alignment horizontal="center" vertical="center"/>
      <protection hidden="1"/>
    </xf>
    <xf numFmtId="49" fontId="52" fillId="0" borderId="0" xfId="0" applyNumberFormat="1" applyFont="1" applyAlignment="1" applyProtection="1">
      <alignment horizontal="center"/>
      <protection hidden="1"/>
    </xf>
    <xf numFmtId="2" fontId="0" fillId="12" borderId="13" xfId="0" applyNumberFormat="1" applyFill="1" applyBorder="1" applyProtection="1">
      <protection hidden="1"/>
    </xf>
    <xf numFmtId="2" fontId="0" fillId="12" borderId="19" xfId="0" applyNumberFormat="1" applyFill="1" applyBorder="1" applyProtection="1">
      <protection hidden="1"/>
    </xf>
    <xf numFmtId="2" fontId="0" fillId="12" borderId="0" xfId="0" applyNumberFormat="1" applyFill="1" applyBorder="1" applyProtection="1">
      <protection hidden="1"/>
    </xf>
    <xf numFmtId="2" fontId="0" fillId="12" borderId="18" xfId="0" applyNumberFormat="1" applyFill="1" applyBorder="1" applyProtection="1">
      <protection hidden="1"/>
    </xf>
    <xf numFmtId="2" fontId="0" fillId="12" borderId="15" xfId="0" applyNumberFormat="1" applyFill="1" applyBorder="1" applyProtection="1">
      <protection hidden="1"/>
    </xf>
    <xf numFmtId="2" fontId="0" fillId="12" borderId="16" xfId="0" applyNumberFormat="1" applyFill="1" applyBorder="1" applyProtection="1">
      <protection hidden="1"/>
    </xf>
    <xf numFmtId="0" fontId="43" fillId="0" borderId="1" xfId="3" applyNumberFormat="1" applyFont="1" applyBorder="1" applyAlignment="1" applyProtection="1">
      <alignment horizontal="center"/>
      <protection hidden="1"/>
    </xf>
    <xf numFmtId="49" fontId="4" fillId="0" borderId="1" xfId="0" applyNumberFormat="1" applyFont="1" applyFill="1" applyBorder="1" applyAlignment="1" applyProtection="1">
      <protection locked="0" hidden="1"/>
    </xf>
    <xf numFmtId="4" fontId="12" fillId="0" borderId="1" xfId="13" applyNumberFormat="1" applyFont="1" applyFill="1" applyBorder="1" applyAlignment="1" applyProtection="1">
      <protection locked="0" hidden="1"/>
    </xf>
    <xf numFmtId="49" fontId="4" fillId="0" borderId="1" xfId="0" applyNumberFormat="1" applyFont="1" applyFill="1" applyBorder="1" applyProtection="1">
      <protection locked="0" hidden="1"/>
    </xf>
    <xf numFmtId="0" fontId="5" fillId="0" borderId="0" xfId="0" applyFont="1" applyFill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43" fillId="0" borderId="1" xfId="3" applyNumberFormat="1" applyFont="1" applyBorder="1" applyAlignment="1" applyProtection="1">
      <alignment horizontal="center" vertical="center"/>
      <protection locked="0" hidden="1"/>
    </xf>
    <xf numFmtId="49" fontId="29" fillId="0" borderId="1" xfId="0" applyNumberFormat="1" applyFont="1" applyFill="1" applyBorder="1" applyAlignment="1" applyProtection="1">
      <protection locked="0" hidden="1"/>
    </xf>
    <xf numFmtId="49" fontId="29" fillId="0" borderId="1" xfId="0" applyNumberFormat="1" applyFont="1" applyFill="1" applyBorder="1" applyProtection="1">
      <protection locked="0" hidden="1"/>
    </xf>
    <xf numFmtId="4" fontId="12" fillId="0" borderId="1" xfId="13" applyNumberFormat="1" applyFont="1" applyFill="1" applyBorder="1" applyProtection="1">
      <protection locked="0" hidden="1"/>
    </xf>
    <xf numFmtId="4" fontId="6" fillId="0" borderId="1" xfId="0" applyNumberFormat="1" applyFont="1" applyFill="1" applyBorder="1" applyProtection="1">
      <protection locked="0" hidden="1"/>
    </xf>
    <xf numFmtId="4" fontId="6" fillId="0" borderId="1" xfId="14" applyNumberFormat="1" applyFont="1" applyFill="1" applyBorder="1" applyAlignment="1" applyProtection="1">
      <alignment wrapText="1"/>
      <protection hidden="1"/>
    </xf>
    <xf numFmtId="4" fontId="8" fillId="0" borderId="0" xfId="0" applyNumberFormat="1" applyFont="1" applyFill="1" applyProtection="1">
      <protection hidden="1"/>
    </xf>
    <xf numFmtId="4" fontId="7" fillId="0" borderId="0" xfId="0" applyNumberFormat="1" applyFont="1" applyFill="1" applyProtection="1">
      <protection hidden="1"/>
    </xf>
    <xf numFmtId="4" fontId="6" fillId="0" borderId="1" xfId="14" applyNumberFormat="1" applyFont="1" applyFill="1" applyBorder="1" applyAlignment="1" applyProtection="1">
      <protection hidden="1"/>
    </xf>
    <xf numFmtId="4" fontId="4" fillId="0" borderId="1" xfId="0" applyNumberFormat="1" applyFont="1" applyFill="1" applyBorder="1" applyAlignment="1" applyProtection="1">
      <protection locked="0" hidden="1"/>
    </xf>
    <xf numFmtId="4" fontId="34" fillId="0" borderId="0" xfId="0" applyNumberFormat="1" applyFont="1" applyFill="1" applyBorder="1" applyAlignment="1" applyProtection="1">
      <protection hidden="1"/>
    </xf>
    <xf numFmtId="4" fontId="34" fillId="0" borderId="0" xfId="0" applyNumberFormat="1" applyFont="1" applyFill="1" applyBorder="1" applyAlignment="1" applyProtection="1">
      <alignment horizontal="right"/>
      <protection hidden="1"/>
    </xf>
    <xf numFmtId="4" fontId="34" fillId="0" borderId="0" xfId="0" applyNumberFormat="1" applyFont="1" applyFill="1" applyBorder="1" applyAlignment="1" applyProtection="1">
      <alignment wrapText="1"/>
      <protection hidden="1"/>
    </xf>
    <xf numFmtId="4" fontId="34" fillId="0" borderId="0" xfId="0" applyNumberFormat="1" applyFont="1" applyFill="1" applyBorder="1" applyAlignment="1" applyProtection="1">
      <alignment horizontal="right" wrapText="1"/>
      <protection hidden="1"/>
    </xf>
    <xf numFmtId="49" fontId="29" fillId="0" borderId="1" xfId="0" applyNumberFormat="1" applyFont="1" applyBorder="1" applyProtection="1">
      <protection locked="0" hidden="1"/>
    </xf>
    <xf numFmtId="49" fontId="52" fillId="0" borderId="0" xfId="0" applyNumberFormat="1" applyFont="1" applyAlignment="1" applyProtection="1">
      <alignment horizontal="center"/>
      <protection hidden="1"/>
    </xf>
    <xf numFmtId="0" fontId="33" fillId="0" borderId="0" xfId="0" applyFont="1" applyBorder="1" applyProtection="1">
      <protection hidden="1"/>
    </xf>
    <xf numFmtId="0" fontId="33" fillId="0" borderId="0" xfId="0" applyFont="1" applyProtection="1">
      <protection hidden="1"/>
    </xf>
    <xf numFmtId="0" fontId="33" fillId="0" borderId="36" xfId="0" applyFont="1" applyBorder="1" applyProtection="1">
      <protection hidden="1"/>
    </xf>
    <xf numFmtId="0" fontId="33" fillId="0" borderId="0" xfId="0" applyFont="1" applyAlignment="1" applyProtection="1">
      <alignment horizontal="center"/>
      <protection hidden="1"/>
    </xf>
    <xf numFmtId="0" fontId="39" fillId="0" borderId="0" xfId="0" applyFont="1" applyBorder="1" applyAlignment="1" applyProtection="1">
      <alignment horizontal="center"/>
      <protection hidden="1"/>
    </xf>
    <xf numFmtId="0" fontId="35" fillId="0" borderId="0" xfId="0" applyFont="1" applyBorder="1" applyProtection="1">
      <protection hidden="1"/>
    </xf>
    <xf numFmtId="49" fontId="33" fillId="0" borderId="0" xfId="0" applyNumberFormat="1" applyFont="1" applyBorder="1" applyAlignment="1" applyProtection="1">
      <alignment horizontal="center"/>
      <protection hidden="1"/>
    </xf>
    <xf numFmtId="0" fontId="34" fillId="0" borderId="0" xfId="0" applyFont="1" applyAlignment="1" applyProtection="1">
      <protection hidden="1"/>
    </xf>
    <xf numFmtId="0" fontId="4" fillId="0" borderId="20" xfId="0" applyFont="1" applyBorder="1" applyAlignment="1" applyProtection="1">
      <alignment vertical="top" wrapText="1"/>
      <protection hidden="1"/>
    </xf>
    <xf numFmtId="0" fontId="33" fillId="0" borderId="0" xfId="0" applyFont="1" applyAlignment="1" applyProtection="1">
      <protection hidden="1"/>
    </xf>
    <xf numFmtId="0" fontId="35" fillId="0" borderId="0" xfId="0" applyFont="1" applyBorder="1" applyAlignment="1" applyProtection="1">
      <alignment horizontal="left" vertical="top"/>
      <protection hidden="1"/>
    </xf>
    <xf numFmtId="0" fontId="35" fillId="0" borderId="0" xfId="0" applyFont="1" applyProtection="1">
      <protection hidden="1"/>
    </xf>
    <xf numFmtId="0" fontId="33" fillId="0" borderId="0" xfId="0" applyFont="1" applyBorder="1" applyAlignment="1" applyProtection="1">
      <alignment horizontal="left" vertical="top"/>
      <protection hidden="1"/>
    </xf>
    <xf numFmtId="0" fontId="33" fillId="0" borderId="37" xfId="0" applyFont="1" applyBorder="1" applyProtection="1">
      <protection hidden="1"/>
    </xf>
    <xf numFmtId="0" fontId="33" fillId="0" borderId="9" xfId="0" applyFont="1" applyBorder="1" applyProtection="1">
      <protection hidden="1"/>
    </xf>
    <xf numFmtId="0" fontId="33" fillId="0" borderId="20" xfId="0" applyFont="1" applyBorder="1" applyProtection="1">
      <protection hidden="1"/>
    </xf>
    <xf numFmtId="0" fontId="33" fillId="0" borderId="21" xfId="0" applyFont="1" applyBorder="1" applyProtection="1">
      <protection hidden="1"/>
    </xf>
    <xf numFmtId="0" fontId="33" fillId="0" borderId="0" xfId="0" applyFont="1" applyBorder="1" applyAlignment="1" applyProtection="1">
      <protection hidden="1"/>
    </xf>
    <xf numFmtId="0" fontId="33" fillId="0" borderId="11" xfId="0" applyFont="1" applyBorder="1" applyProtection="1">
      <protection hidden="1"/>
    </xf>
    <xf numFmtId="0" fontId="33" fillId="0" borderId="13" xfId="0" applyFont="1" applyBorder="1" applyProtection="1">
      <protection hidden="1"/>
    </xf>
    <xf numFmtId="0" fontId="33" fillId="0" borderId="19" xfId="0" applyFont="1" applyBorder="1" applyProtection="1">
      <protection hidden="1"/>
    </xf>
    <xf numFmtId="0" fontId="33" fillId="0" borderId="14" xfId="0" applyFont="1" applyBorder="1" applyProtection="1">
      <protection hidden="1"/>
    </xf>
    <xf numFmtId="0" fontId="33" fillId="0" borderId="15" xfId="0" applyFont="1" applyBorder="1" applyProtection="1">
      <protection hidden="1"/>
    </xf>
    <xf numFmtId="0" fontId="33" fillId="0" borderId="16" xfId="0" applyFont="1" applyBorder="1" applyProtection="1">
      <protection hidden="1"/>
    </xf>
    <xf numFmtId="0" fontId="34" fillId="0" borderId="0" xfId="0" applyFont="1" applyBorder="1" applyAlignment="1" applyProtection="1">
      <alignment horizontal="left" vertical="top"/>
      <protection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24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left" vertical="top"/>
      <protection hidden="1"/>
    </xf>
    <xf numFmtId="0" fontId="39" fillId="0" borderId="0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35" fillId="0" borderId="11" xfId="0" applyFont="1" applyBorder="1" applyAlignment="1" applyProtection="1">
      <protection hidden="1"/>
    </xf>
    <xf numFmtId="0" fontId="35" fillId="0" borderId="13" xfId="0" applyFont="1" applyBorder="1" applyAlignment="1" applyProtection="1">
      <protection hidden="1"/>
    </xf>
    <xf numFmtId="0" fontId="35" fillId="0" borderId="19" xfId="0" applyFont="1" applyBorder="1" applyAlignment="1" applyProtection="1">
      <protection hidden="1"/>
    </xf>
    <xf numFmtId="0" fontId="35" fillId="0" borderId="14" xfId="0" applyFont="1" applyBorder="1" applyAlignment="1" applyProtection="1">
      <protection hidden="1"/>
    </xf>
    <xf numFmtId="0" fontId="35" fillId="0" borderId="15" xfId="0" applyFont="1" applyBorder="1" applyAlignment="1" applyProtection="1">
      <protection hidden="1"/>
    </xf>
    <xf numFmtId="0" fontId="35" fillId="0" borderId="16" xfId="0" applyFont="1" applyBorder="1" applyAlignment="1" applyProtection="1">
      <protection hidden="1"/>
    </xf>
    <xf numFmtId="0" fontId="33" fillId="0" borderId="17" xfId="0" applyFont="1" applyBorder="1" applyProtection="1">
      <protection hidden="1"/>
    </xf>
    <xf numFmtId="0" fontId="33" fillId="0" borderId="18" xfId="0" applyFont="1" applyBorder="1" applyProtection="1">
      <protection hidden="1"/>
    </xf>
    <xf numFmtId="0" fontId="35" fillId="0" borderId="9" xfId="0" applyFont="1" applyBorder="1" applyAlignment="1" applyProtection="1">
      <protection hidden="1"/>
    </xf>
    <xf numFmtId="0" fontId="35" fillId="0" borderId="20" xfId="0" applyFont="1" applyBorder="1" applyAlignment="1" applyProtection="1">
      <protection hidden="1"/>
    </xf>
    <xf numFmtId="0" fontId="34" fillId="0" borderId="0" xfId="0" applyFont="1" applyBorder="1" applyAlignment="1" applyProtection="1">
      <alignment vertical="top"/>
      <protection hidden="1"/>
    </xf>
    <xf numFmtId="0" fontId="51" fillId="0" borderId="13" xfId="0" applyFont="1" applyFill="1" applyBorder="1" applyAlignment="1" applyProtection="1">
      <alignment horizontal="right"/>
      <protection hidden="1"/>
    </xf>
    <xf numFmtId="0" fontId="51" fillId="11" borderId="13" xfId="0" applyFont="1" applyFill="1" applyBorder="1" applyAlignment="1" applyProtection="1">
      <alignment horizontal="right"/>
      <protection hidden="1"/>
    </xf>
    <xf numFmtId="0" fontId="51" fillId="0" borderId="15" xfId="0" applyFont="1" applyFill="1" applyBorder="1" applyAlignment="1" applyProtection="1">
      <alignment horizontal="right"/>
      <protection hidden="1"/>
    </xf>
    <xf numFmtId="0" fontId="51" fillId="11" borderId="15" xfId="0" applyFont="1" applyFill="1" applyBorder="1" applyAlignment="1" applyProtection="1">
      <alignment horizontal="right"/>
      <protection hidden="1"/>
    </xf>
    <xf numFmtId="49" fontId="50" fillId="0" borderId="0" xfId="0" applyNumberFormat="1" applyFont="1" applyFill="1" applyBorder="1" applyProtection="1">
      <protection hidden="1"/>
    </xf>
    <xf numFmtId="0" fontId="50" fillId="0" borderId="0" xfId="0" applyFont="1" applyFill="1" applyBorder="1" applyAlignment="1" applyProtection="1">
      <alignment horizontal="right"/>
      <protection hidden="1"/>
    </xf>
    <xf numFmtId="0" fontId="0" fillId="12" borderId="13" xfId="0" applyNumberFormat="1" applyFill="1" applyBorder="1" applyProtection="1">
      <protection hidden="1"/>
    </xf>
    <xf numFmtId="0" fontId="0" fillId="12" borderId="19" xfId="0" applyNumberFormat="1" applyFill="1" applyBorder="1" applyProtection="1">
      <protection hidden="1"/>
    </xf>
    <xf numFmtId="0" fontId="0" fillId="12" borderId="0" xfId="0" applyNumberFormat="1" applyFill="1" applyBorder="1" applyProtection="1">
      <protection hidden="1"/>
    </xf>
    <xf numFmtId="0" fontId="0" fillId="12" borderId="18" xfId="0" applyNumberFormat="1" applyFill="1" applyBorder="1" applyProtection="1">
      <protection hidden="1"/>
    </xf>
    <xf numFmtId="0" fontId="0" fillId="12" borderId="15" xfId="0" applyNumberFormat="1" applyFill="1" applyBorder="1" applyProtection="1">
      <protection hidden="1"/>
    </xf>
    <xf numFmtId="0" fontId="0" fillId="12" borderId="16" xfId="0" applyNumberFormat="1" applyFill="1" applyBorder="1" applyProtection="1">
      <protection hidden="1"/>
    </xf>
    <xf numFmtId="0" fontId="51" fillId="0" borderId="0" xfId="0" applyFont="1" applyFill="1" applyBorder="1" applyAlignment="1" applyProtection="1">
      <alignment horizontal="right"/>
      <protection hidden="1"/>
    </xf>
    <xf numFmtId="49" fontId="50" fillId="0" borderId="11" xfId="0" applyNumberFormat="1" applyFont="1" applyFill="1" applyBorder="1" applyProtection="1">
      <protection hidden="1"/>
    </xf>
    <xf numFmtId="0" fontId="50" fillId="0" borderId="13" xfId="0" applyFont="1" applyFill="1" applyBorder="1" applyAlignment="1" applyProtection="1">
      <alignment horizontal="right"/>
      <protection hidden="1"/>
    </xf>
    <xf numFmtId="2" fontId="0" fillId="0" borderId="13" xfId="0" applyNumberFormat="1" applyFill="1" applyBorder="1" applyProtection="1">
      <protection hidden="1"/>
    </xf>
    <xf numFmtId="2" fontId="24" fillId="0" borderId="0" xfId="0" applyNumberFormat="1" applyFont="1" applyFill="1" applyBorder="1" applyProtection="1">
      <protection hidden="1"/>
    </xf>
    <xf numFmtId="49" fontId="62" fillId="10" borderId="0" xfId="0" applyNumberFormat="1" applyFont="1" applyFill="1" applyProtection="1">
      <protection hidden="1"/>
    </xf>
    <xf numFmtId="0" fontId="62" fillId="10" borderId="0" xfId="0" applyFont="1" applyFill="1" applyAlignment="1" applyProtection="1">
      <alignment horizontal="right"/>
      <protection hidden="1"/>
    </xf>
    <xf numFmtId="0" fontId="62" fillId="0" borderId="13" xfId="0" applyFont="1" applyBorder="1" applyAlignment="1" applyProtection="1">
      <alignment horizontal="right"/>
      <protection hidden="1"/>
    </xf>
    <xf numFmtId="0" fontId="62" fillId="0" borderId="0" xfId="0" applyFont="1" applyBorder="1" applyAlignment="1" applyProtection="1">
      <alignment horizontal="right"/>
      <protection hidden="1"/>
    </xf>
    <xf numFmtId="0" fontId="62" fillId="0" borderId="15" xfId="0" applyFont="1" applyBorder="1" applyAlignment="1" applyProtection="1">
      <alignment horizontal="right"/>
      <protection hidden="1"/>
    </xf>
    <xf numFmtId="49" fontId="62" fillId="0" borderId="17" xfId="0" applyNumberFormat="1" applyFont="1" applyBorder="1" applyProtection="1">
      <protection hidden="1"/>
    </xf>
    <xf numFmtId="49" fontId="62" fillId="0" borderId="11" xfId="0" applyNumberFormat="1" applyFont="1" applyBorder="1" applyProtection="1">
      <protection hidden="1"/>
    </xf>
    <xf numFmtId="49" fontId="51" fillId="0" borderId="0" xfId="0" applyNumberFormat="1" applyFont="1" applyFill="1" applyBorder="1" applyProtection="1">
      <protection hidden="1"/>
    </xf>
    <xf numFmtId="2" fontId="51" fillId="0" borderId="0" xfId="0" applyNumberFormat="1" applyFont="1" applyFill="1" applyBorder="1" applyProtection="1">
      <protection hidden="1"/>
    </xf>
    <xf numFmtId="2" fontId="52" fillId="0" borderId="0" xfId="0" applyNumberFormat="1" applyFont="1" applyFill="1" applyBorder="1" applyProtection="1">
      <protection hidden="1"/>
    </xf>
    <xf numFmtId="49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0" fontId="11" fillId="0" borderId="0" xfId="0" applyFont="1" applyAlignment="1" applyProtection="1">
      <protection hidden="1"/>
    </xf>
    <xf numFmtId="0" fontId="9" fillId="0" borderId="0" xfId="0" applyFont="1" applyAlignment="1" applyProtection="1">
      <alignment wrapText="1"/>
      <protection hidden="1"/>
    </xf>
    <xf numFmtId="49" fontId="9" fillId="0" borderId="0" xfId="0" applyNumberFormat="1" applyFont="1" applyAlignment="1" applyProtection="1">
      <alignment horizontal="right"/>
      <protection hidden="1"/>
    </xf>
    <xf numFmtId="2" fontId="63" fillId="0" borderId="0" xfId="0" applyNumberFormat="1" applyFont="1" applyProtection="1">
      <protection hidden="1"/>
    </xf>
    <xf numFmtId="0" fontId="4" fillId="0" borderId="0" xfId="0" applyFont="1" applyFill="1" applyProtection="1">
      <protection hidden="1"/>
    </xf>
    <xf numFmtId="2" fontId="64" fillId="0" borderId="0" xfId="0" applyNumberFormat="1" applyFont="1" applyProtection="1">
      <protection hidden="1"/>
    </xf>
    <xf numFmtId="2" fontId="65" fillId="9" borderId="0" xfId="0" applyNumberFormat="1" applyFont="1" applyFill="1" applyProtection="1">
      <protection hidden="1"/>
    </xf>
    <xf numFmtId="2" fontId="4" fillId="0" borderId="0" xfId="0" applyNumberFormat="1" applyFont="1" applyProtection="1">
      <protection hidden="1"/>
    </xf>
    <xf numFmtId="2" fontId="9" fillId="0" borderId="0" xfId="0" applyNumberFormat="1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2" fontId="4" fillId="9" borderId="0" xfId="0" applyNumberFormat="1" applyFont="1" applyFill="1" applyProtection="1">
      <protection hidden="1"/>
    </xf>
    <xf numFmtId="0" fontId="9" fillId="0" borderId="0" xfId="0" applyFont="1" applyProtection="1">
      <protection hidden="1"/>
    </xf>
    <xf numFmtId="0" fontId="9" fillId="0" borderId="0" xfId="0" applyFont="1" applyFill="1" applyProtection="1">
      <protection hidden="1"/>
    </xf>
    <xf numFmtId="0" fontId="8" fillId="0" borderId="0" xfId="0" applyFont="1" applyProtection="1">
      <protection hidden="1"/>
    </xf>
    <xf numFmtId="2" fontId="63" fillId="11" borderId="0" xfId="0" applyNumberFormat="1" applyFont="1" applyFill="1" applyProtection="1">
      <protection hidden="1"/>
    </xf>
    <xf numFmtId="0" fontId="8" fillId="0" borderId="0" xfId="0" applyFont="1" applyFill="1" applyProtection="1">
      <protection hidden="1"/>
    </xf>
    <xf numFmtId="2" fontId="64" fillId="9" borderId="0" xfId="0" applyNumberFormat="1" applyFont="1" applyFill="1" applyProtection="1">
      <protection hidden="1"/>
    </xf>
    <xf numFmtId="2" fontId="66" fillId="9" borderId="0" xfId="0" applyNumberFormat="1" applyFont="1" applyFill="1" applyProtection="1">
      <protection hidden="1"/>
    </xf>
    <xf numFmtId="4" fontId="64" fillId="0" borderId="0" xfId="0" applyNumberFormat="1" applyFont="1" applyProtection="1">
      <protection hidden="1"/>
    </xf>
    <xf numFmtId="49" fontId="4" fillId="0" borderId="0" xfId="0" applyNumberFormat="1" applyFont="1" applyAlignment="1" applyProtection="1">
      <alignment horizontal="right"/>
      <protection hidden="1"/>
    </xf>
    <xf numFmtId="2" fontId="64" fillId="18" borderId="0" xfId="0" applyNumberFormat="1" applyFont="1" applyFill="1" applyProtection="1">
      <protection hidden="1"/>
    </xf>
    <xf numFmtId="2" fontId="4" fillId="18" borderId="0" xfId="0" applyNumberFormat="1" applyFont="1" applyFill="1" applyProtection="1">
      <protection hidden="1"/>
    </xf>
    <xf numFmtId="0" fontId="4" fillId="16" borderId="0" xfId="0" applyFont="1" applyFill="1" applyProtection="1">
      <protection hidden="1"/>
    </xf>
    <xf numFmtId="2" fontId="63" fillId="18" borderId="0" xfId="0" applyNumberFormat="1" applyFont="1" applyFill="1" applyProtection="1">
      <protection hidden="1"/>
    </xf>
    <xf numFmtId="2" fontId="67" fillId="18" borderId="0" xfId="0" applyNumberFormat="1" applyFont="1" applyFill="1" applyProtection="1">
      <protection hidden="1"/>
    </xf>
    <xf numFmtId="0" fontId="34" fillId="0" borderId="40" xfId="0" applyFont="1" applyFill="1" applyBorder="1" applyProtection="1">
      <protection hidden="1"/>
    </xf>
    <xf numFmtId="0" fontId="34" fillId="0" borderId="41" xfId="0" applyFont="1" applyFill="1" applyBorder="1" applyProtection="1">
      <protection hidden="1"/>
    </xf>
    <xf numFmtId="0" fontId="34" fillId="0" borderId="42" xfId="0" applyFont="1" applyFill="1" applyBorder="1" applyProtection="1">
      <protection hidden="1"/>
    </xf>
    <xf numFmtId="0" fontId="34" fillId="0" borderId="43" xfId="0" applyFont="1" applyFill="1" applyBorder="1" applyProtection="1">
      <protection hidden="1"/>
    </xf>
    <xf numFmtId="0" fontId="34" fillId="0" borderId="44" xfId="0" applyFont="1" applyFill="1" applyBorder="1" applyProtection="1">
      <protection hidden="1"/>
    </xf>
    <xf numFmtId="2" fontId="34" fillId="0" borderId="44" xfId="0" applyNumberFormat="1" applyFont="1" applyFill="1" applyBorder="1" applyProtection="1">
      <protection hidden="1"/>
    </xf>
    <xf numFmtId="0" fontId="54" fillId="19" borderId="40" xfId="0" applyFont="1" applyFill="1" applyBorder="1" applyProtection="1">
      <protection hidden="1"/>
    </xf>
    <xf numFmtId="0" fontId="34" fillId="0" borderId="39" xfId="0" applyFont="1" applyFill="1" applyBorder="1" applyProtection="1">
      <protection hidden="1"/>
    </xf>
    <xf numFmtId="4" fontId="34" fillId="0" borderId="20" xfId="0" applyNumberFormat="1" applyFont="1" applyFill="1" applyBorder="1" applyProtection="1">
      <protection hidden="1"/>
    </xf>
    <xf numFmtId="0" fontId="70" fillId="0" borderId="0" xfId="0" applyFont="1" applyProtection="1">
      <protection hidden="1"/>
    </xf>
    <xf numFmtId="49" fontId="73" fillId="0" borderId="0" xfId="10" quotePrefix="1" applyNumberFormat="1" applyFont="1" applyProtection="1">
      <protection hidden="1"/>
    </xf>
    <xf numFmtId="0" fontId="73" fillId="0" borderId="0" xfId="10" quotePrefix="1" applyFont="1" applyProtection="1">
      <protection hidden="1"/>
    </xf>
    <xf numFmtId="0" fontId="74" fillId="0" borderId="0" xfId="10" quotePrefix="1" applyFont="1" applyProtection="1">
      <protection hidden="1"/>
    </xf>
    <xf numFmtId="0" fontId="73" fillId="0" borderId="0" xfId="10" applyFont="1" applyProtection="1">
      <protection hidden="1"/>
    </xf>
    <xf numFmtId="49" fontId="73" fillId="0" borderId="0" xfId="10" applyNumberFormat="1" applyFont="1" applyProtection="1">
      <protection hidden="1"/>
    </xf>
    <xf numFmtId="0" fontId="69" fillId="0" borderId="0" xfId="0" applyFont="1" applyFill="1" applyBorder="1"/>
    <xf numFmtId="0" fontId="69" fillId="0" borderId="0" xfId="0" applyFont="1"/>
    <xf numFmtId="0" fontId="73" fillId="16" borderId="0" xfId="10" applyFont="1" applyFill="1" applyProtection="1">
      <protection hidden="1"/>
    </xf>
    <xf numFmtId="0" fontId="74" fillId="0" borderId="0" xfId="10" applyFont="1" applyProtection="1">
      <protection hidden="1"/>
    </xf>
    <xf numFmtId="0" fontId="34" fillId="0" borderId="0" xfId="0" applyFont="1" applyFill="1" applyBorder="1" applyAlignment="1" applyProtection="1">
      <alignment wrapText="1"/>
      <protection hidden="1"/>
    </xf>
    <xf numFmtId="0" fontId="34" fillId="0" borderId="0" xfId="0" applyFont="1" applyFill="1" applyProtection="1">
      <protection hidden="1"/>
    </xf>
    <xf numFmtId="0" fontId="34" fillId="0" borderId="45" xfId="0" applyFont="1" applyFill="1" applyBorder="1" applyProtection="1">
      <protection hidden="1"/>
    </xf>
    <xf numFmtId="0" fontId="36" fillId="0" borderId="0" xfId="0" applyFont="1" applyFill="1" applyBorder="1" applyAlignment="1" applyProtection="1"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0" fontId="35" fillId="0" borderId="0" xfId="0" applyFont="1" applyFill="1" applyBorder="1" applyAlignment="1" applyProtection="1">
      <alignment horizontal="center" wrapText="1"/>
      <protection hidden="1"/>
    </xf>
    <xf numFmtId="0" fontId="35" fillId="0" borderId="0" xfId="0" applyNumberFormat="1" applyFont="1" applyFill="1" applyBorder="1" applyAlignment="1" applyProtection="1">
      <protection hidden="1"/>
    </xf>
    <xf numFmtId="0" fontId="35" fillId="0" borderId="0" xfId="0" applyFont="1" applyFill="1" applyBorder="1" applyAlignment="1" applyProtection="1">
      <alignment horizontal="center"/>
      <protection hidden="1"/>
    </xf>
    <xf numFmtId="0" fontId="35" fillId="0" borderId="0" xfId="0" applyFont="1" applyFill="1" applyBorder="1" applyAlignment="1" applyProtection="1">
      <protection hidden="1"/>
    </xf>
    <xf numFmtId="4" fontId="35" fillId="0" borderId="0" xfId="0" applyNumberFormat="1" applyFont="1" applyFill="1" applyBorder="1" applyAlignment="1" applyProtection="1">
      <alignment horizontal="center"/>
      <protection hidden="1"/>
    </xf>
    <xf numFmtId="4" fontId="35" fillId="0" borderId="0" xfId="0" applyNumberFormat="1" applyFont="1" applyFill="1" applyBorder="1" applyAlignment="1" applyProtection="1">
      <protection hidden="1"/>
    </xf>
    <xf numFmtId="0" fontId="34" fillId="0" borderId="0" xfId="12" applyFont="1" applyFill="1" applyAlignment="1" applyProtection="1">
      <alignment horizontal="right"/>
      <protection hidden="1"/>
    </xf>
    <xf numFmtId="0" fontId="36" fillId="0" borderId="0" xfId="0" applyFont="1" applyFill="1" applyBorder="1" applyAlignment="1" applyProtection="1">
      <alignment horizontal="right" wrapText="1"/>
      <protection hidden="1"/>
    </xf>
    <xf numFmtId="0" fontId="36" fillId="0" borderId="0" xfId="0" applyNumberFormat="1" applyFont="1" applyFill="1" applyBorder="1" applyAlignment="1" applyProtection="1">
      <alignment horizontal="right" wrapText="1"/>
      <protection hidden="1"/>
    </xf>
    <xf numFmtId="4" fontId="36" fillId="0" borderId="20" xfId="0" applyNumberFormat="1" applyFont="1" applyFill="1" applyBorder="1" applyProtection="1">
      <protection hidden="1"/>
    </xf>
    <xf numFmtId="0" fontId="36" fillId="0" borderId="20" xfId="0" applyFont="1" applyFill="1" applyBorder="1" applyProtection="1">
      <protection hidden="1"/>
    </xf>
    <xf numFmtId="2" fontId="36" fillId="0" borderId="20" xfId="0" applyNumberFormat="1" applyFont="1" applyFill="1" applyBorder="1" applyProtection="1">
      <protection hidden="1"/>
    </xf>
    <xf numFmtId="4" fontId="36" fillId="0" borderId="20" xfId="0" applyNumberFormat="1" applyFont="1" applyFill="1" applyBorder="1" applyAlignment="1" applyProtection="1">
      <alignment horizontal="right" wrapText="1"/>
      <protection hidden="1"/>
    </xf>
    <xf numFmtId="4" fontId="36" fillId="0" borderId="21" xfId="0" applyNumberFormat="1" applyFont="1" applyFill="1" applyBorder="1" applyProtection="1">
      <protection hidden="1"/>
    </xf>
    <xf numFmtId="0" fontId="36" fillId="0" borderId="0" xfId="0" applyNumberFormat="1" applyFont="1" applyFill="1" applyBorder="1" applyAlignment="1" applyProtection="1">
      <alignment wrapText="1"/>
      <protection hidden="1"/>
    </xf>
    <xf numFmtId="0" fontId="75" fillId="0" borderId="0" xfId="17" applyNumberFormat="1" applyFont="1" applyFill="1" applyBorder="1" applyAlignment="1" applyProtection="1">
      <alignment wrapText="1"/>
      <protection hidden="1"/>
    </xf>
    <xf numFmtId="2" fontId="36" fillId="0" borderId="0" xfId="0" applyNumberFormat="1" applyFont="1" applyFill="1" applyBorder="1" applyProtection="1">
      <protection hidden="1"/>
    </xf>
    <xf numFmtId="0" fontId="36" fillId="0" borderId="0" xfId="0" applyFont="1" applyFill="1" applyBorder="1" applyProtection="1">
      <protection hidden="1"/>
    </xf>
    <xf numFmtId="4" fontId="36" fillId="0" borderId="0" xfId="0" applyNumberFormat="1" applyFont="1" applyFill="1" applyBorder="1" applyProtection="1">
      <protection hidden="1"/>
    </xf>
    <xf numFmtId="4" fontId="36" fillId="0" borderId="0" xfId="0" applyNumberFormat="1" applyFont="1" applyFill="1" applyBorder="1" applyAlignment="1" applyProtection="1">
      <alignment horizontal="right" wrapText="1"/>
      <protection hidden="1"/>
    </xf>
    <xf numFmtId="0" fontId="36" fillId="0" borderId="0" xfId="0" applyNumberFormat="1" applyFont="1" applyFill="1" applyBorder="1" applyProtection="1">
      <protection hidden="1"/>
    </xf>
    <xf numFmtId="0" fontId="34" fillId="0" borderId="0" xfId="12" applyFont="1" applyFill="1" applyProtection="1">
      <protection hidden="1"/>
    </xf>
    <xf numFmtId="4" fontId="36" fillId="0" borderId="9" xfId="0" applyNumberFormat="1" applyFont="1" applyFill="1" applyBorder="1" applyProtection="1">
      <protection hidden="1"/>
    </xf>
    <xf numFmtId="4" fontId="34" fillId="0" borderId="21" xfId="0" applyNumberFormat="1" applyFont="1" applyFill="1" applyBorder="1" applyProtection="1">
      <protection hidden="1"/>
    </xf>
    <xf numFmtId="0" fontId="36" fillId="0" borderId="0" xfId="0" applyFont="1" applyFill="1" applyBorder="1" applyAlignment="1" applyProtection="1">
      <alignment wrapText="1"/>
      <protection hidden="1"/>
    </xf>
    <xf numFmtId="2" fontId="36" fillId="0" borderId="0" xfId="0" applyNumberFormat="1" applyFont="1" applyFill="1" applyBorder="1" applyAlignment="1" applyProtection="1">
      <alignment horizontal="right" wrapText="1"/>
      <protection hidden="1"/>
    </xf>
    <xf numFmtId="1" fontId="36" fillId="0" borderId="0" xfId="0" applyNumberFormat="1" applyFont="1" applyFill="1" applyBorder="1" applyProtection="1">
      <protection hidden="1"/>
    </xf>
    <xf numFmtId="49" fontId="36" fillId="0" borderId="0" xfId="0" applyNumberFormat="1" applyFont="1" applyFill="1" applyBorder="1" applyAlignment="1" applyProtection="1">
      <alignment horizontal="right"/>
      <protection hidden="1"/>
    </xf>
    <xf numFmtId="2" fontId="36" fillId="0" borderId="0" xfId="0" applyNumberFormat="1" applyFont="1" applyFill="1" applyBorder="1" applyAlignment="1" applyProtection="1">
      <alignment horizontal="right"/>
      <protection hidden="1"/>
    </xf>
    <xf numFmtId="4" fontId="36" fillId="0" borderId="0" xfId="0" applyNumberFormat="1" applyFont="1" applyFill="1" applyBorder="1" applyAlignment="1" applyProtection="1">
      <alignment horizontal="right"/>
      <protection hidden="1"/>
    </xf>
    <xf numFmtId="0" fontId="36" fillId="0" borderId="0" xfId="0" applyNumberFormat="1" applyFont="1" applyFill="1" applyBorder="1" applyAlignment="1" applyProtection="1">
      <alignment horizontal="right"/>
      <protection hidden="1"/>
    </xf>
    <xf numFmtId="0" fontId="76" fillId="0" borderId="0" xfId="12" applyFont="1" applyFill="1" applyProtection="1">
      <protection hidden="1"/>
    </xf>
    <xf numFmtId="2" fontId="36" fillId="0" borderId="44" xfId="0" applyNumberFormat="1" applyFont="1" applyFill="1" applyBorder="1" applyProtection="1">
      <protection hidden="1"/>
    </xf>
    <xf numFmtId="2" fontId="36" fillId="0" borderId="0" xfId="0" applyNumberFormat="1" applyFont="1" applyFill="1" applyBorder="1" applyAlignment="1" applyProtection="1">
      <alignment wrapText="1"/>
      <protection hidden="1"/>
    </xf>
    <xf numFmtId="0" fontId="75" fillId="0" borderId="0" xfId="12" applyFont="1" applyFill="1" applyProtection="1">
      <protection hidden="1"/>
    </xf>
    <xf numFmtId="0" fontId="54" fillId="19" borderId="41" xfId="0" applyFont="1" applyFill="1" applyBorder="1" applyProtection="1">
      <protection hidden="1"/>
    </xf>
    <xf numFmtId="0" fontId="54" fillId="19" borderId="43" xfId="0" applyFont="1" applyFill="1" applyBorder="1" applyProtection="1">
      <protection hidden="1"/>
    </xf>
    <xf numFmtId="0" fontId="54" fillId="19" borderId="44" xfId="0" applyFont="1" applyFill="1" applyBorder="1" applyProtection="1">
      <protection hidden="1"/>
    </xf>
    <xf numFmtId="0" fontId="36" fillId="0" borderId="0" xfId="0" applyFont="1" applyBorder="1" applyAlignment="1" applyProtection="1">
      <alignment vertical="top" wrapText="1"/>
      <protection locked="0" hidden="1"/>
    </xf>
    <xf numFmtId="49" fontId="0" fillId="0" borderId="0" xfId="0" applyNumberFormat="1"/>
    <xf numFmtId="0" fontId="77" fillId="0" borderId="0" xfId="0" applyFont="1"/>
    <xf numFmtId="49" fontId="0" fillId="16" borderId="0" xfId="0" applyNumberFormat="1" applyFill="1"/>
    <xf numFmtId="49" fontId="0" fillId="11" borderId="0" xfId="0" applyNumberFormat="1" applyFill="1"/>
    <xf numFmtId="49" fontId="29" fillId="0" borderId="3" xfId="0" applyNumberFormat="1" applyFont="1" applyBorder="1" applyProtection="1">
      <protection locked="0" hidden="1"/>
    </xf>
    <xf numFmtId="4" fontId="6" fillId="0" borderId="3" xfId="14" applyNumberFormat="1" applyFont="1" applyFill="1" applyBorder="1" applyAlignment="1" applyProtection="1">
      <protection hidden="1"/>
    </xf>
    <xf numFmtId="4" fontId="4" fillId="0" borderId="3" xfId="0" applyNumberFormat="1" applyFont="1" applyFill="1" applyBorder="1" applyAlignment="1" applyProtection="1">
      <protection locked="0" hidden="1"/>
    </xf>
    <xf numFmtId="4" fontId="6" fillId="0" borderId="3" xfId="0" applyNumberFormat="1" applyFont="1" applyFill="1" applyBorder="1" applyProtection="1">
      <protection locked="0" hidden="1"/>
    </xf>
    <xf numFmtId="49" fontId="6" fillId="0" borderId="0" xfId="0" applyNumberFormat="1" applyFont="1" applyFill="1" applyBorder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Fill="1" applyBorder="1" applyProtection="1">
      <protection hidden="1"/>
    </xf>
    <xf numFmtId="4" fontId="4" fillId="0" borderId="0" xfId="0" applyNumberFormat="1" applyFont="1" applyFill="1" applyBorder="1" applyAlignment="1" applyProtection="1">
      <protection locked="0" hidden="1"/>
    </xf>
    <xf numFmtId="4" fontId="6" fillId="0" borderId="0" xfId="0" applyNumberFormat="1" applyFont="1" applyBorder="1" applyProtection="1">
      <protection hidden="1"/>
    </xf>
    <xf numFmtId="4" fontId="4" fillId="0" borderId="0" xfId="0" applyNumberFormat="1" applyFont="1" applyBorder="1" applyProtection="1">
      <protection hidden="1"/>
    </xf>
    <xf numFmtId="0" fontId="4" fillId="0" borderId="0" xfId="0" applyFont="1" applyBorder="1" applyProtection="1">
      <protection hidden="1"/>
    </xf>
    <xf numFmtId="0" fontId="4" fillId="0" borderId="0" xfId="0" applyNumberFormat="1" applyFont="1" applyFill="1" applyBorder="1" applyAlignment="1" applyProtection="1">
      <alignment vertical="top" wrapText="1"/>
      <protection hidden="1"/>
    </xf>
    <xf numFmtId="0" fontId="6" fillId="0" borderId="0" xfId="0" applyNumberFormat="1" applyFont="1" applyFill="1" applyBorder="1" applyAlignment="1" applyProtection="1">
      <alignment vertical="top" wrapText="1"/>
      <protection hidden="1"/>
    </xf>
    <xf numFmtId="0" fontId="0" fillId="0" borderId="0" xfId="0" applyProtection="1">
      <protection locked="0" hidden="1"/>
    </xf>
    <xf numFmtId="0" fontId="60" fillId="0" borderId="0" xfId="0" applyFont="1" applyAlignment="1" applyProtection="1">
      <alignment horizontal="center"/>
      <protection locked="0" hidden="1"/>
    </xf>
    <xf numFmtId="0" fontId="2" fillId="0" borderId="0" xfId="0" applyFont="1" applyFill="1" applyProtection="1"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Alignment="1" applyProtection="1">
      <alignment horizontal="left" wrapText="1"/>
      <protection locked="0" hidden="1"/>
    </xf>
    <xf numFmtId="0" fontId="43" fillId="16" borderId="0" xfId="0" applyNumberFormat="1" applyFont="1" applyFill="1" applyProtection="1">
      <protection hidden="1"/>
    </xf>
    <xf numFmtId="0" fontId="34" fillId="16" borderId="0" xfId="0" applyFont="1" applyFill="1" applyBorder="1" applyProtection="1">
      <protection hidden="1"/>
    </xf>
    <xf numFmtId="0" fontId="6" fillId="0" borderId="0" xfId="0" applyFont="1" applyFill="1" applyAlignment="1" applyProtection="1">
      <protection hidden="1"/>
    </xf>
    <xf numFmtId="4" fontId="6" fillId="0" borderId="0" xfId="0" applyNumberFormat="1" applyFont="1" applyFill="1" applyProtection="1">
      <protection hidden="1"/>
    </xf>
    <xf numFmtId="0" fontId="54" fillId="0" borderId="0" xfId="0" applyFont="1" applyFill="1" applyBorder="1" applyProtection="1">
      <protection hidden="1"/>
    </xf>
    <xf numFmtId="0" fontId="78" fillId="0" borderId="0" xfId="0" applyFont="1" applyFill="1" applyBorder="1" applyProtection="1">
      <protection hidden="1"/>
    </xf>
    <xf numFmtId="0" fontId="78" fillId="14" borderId="0" xfId="0" applyFont="1" applyFill="1" applyBorder="1" applyAlignment="1" applyProtection="1">
      <alignment horizontal="center" vertical="center"/>
      <protection locked="0" hidden="1"/>
    </xf>
    <xf numFmtId="0" fontId="34" fillId="0" borderId="13" xfId="0" applyFont="1" applyBorder="1" applyAlignment="1" applyProtection="1">
      <alignment horizontal="left" vertical="top" wrapText="1"/>
      <protection hidden="1"/>
    </xf>
    <xf numFmtId="0" fontId="34" fillId="0" borderId="29" xfId="0" applyFont="1" applyBorder="1" applyAlignment="1" applyProtection="1">
      <alignment vertical="top" wrapText="1"/>
      <protection hidden="1"/>
    </xf>
    <xf numFmtId="0" fontId="34" fillId="0" borderId="0" xfId="0" applyFont="1" applyBorder="1" applyAlignment="1" applyProtection="1">
      <alignment vertical="top" wrapText="1"/>
      <protection hidden="1"/>
    </xf>
    <xf numFmtId="0" fontId="34" fillId="0" borderId="30" xfId="0" applyFont="1" applyBorder="1" applyAlignment="1" applyProtection="1">
      <alignment vertical="top" wrapText="1"/>
      <protection hidden="1"/>
    </xf>
    <xf numFmtId="0" fontId="33" fillId="0" borderId="46" xfId="0" applyFont="1" applyBorder="1" applyAlignment="1" applyProtection="1">
      <protection locked="0" hidden="1"/>
    </xf>
    <xf numFmtId="0" fontId="55" fillId="21" borderId="0" xfId="0" applyFont="1" applyFill="1" applyProtection="1">
      <protection locked="0" hidden="1"/>
    </xf>
    <xf numFmtId="49" fontId="56" fillId="21" borderId="25" xfId="0" applyNumberFormat="1" applyFont="1" applyFill="1" applyBorder="1" applyAlignment="1" applyProtection="1">
      <alignment horizontal="left"/>
      <protection locked="0" hidden="1"/>
    </xf>
    <xf numFmtId="49" fontId="56" fillId="21" borderId="25" xfId="0" applyNumberFormat="1" applyFont="1" applyFill="1" applyBorder="1" applyAlignment="1" applyProtection="1">
      <alignment horizontal="left" wrapText="1"/>
      <protection locked="0" hidden="1"/>
    </xf>
    <xf numFmtId="49" fontId="56" fillId="21" borderId="25" xfId="0" applyNumberFormat="1" applyFont="1" applyFill="1" applyBorder="1" applyAlignment="1" applyProtection="1">
      <alignment horizontal="center"/>
      <protection locked="0" hidden="1"/>
    </xf>
    <xf numFmtId="49" fontId="57" fillId="21" borderId="25" xfId="1" applyNumberFormat="1" applyFont="1" applyFill="1" applyBorder="1" applyAlignment="1" applyProtection="1">
      <alignment horizontal="left"/>
      <protection locked="0" hidden="1"/>
    </xf>
    <xf numFmtId="14" fontId="56" fillId="21" borderId="25" xfId="0" applyNumberFormat="1" applyFont="1" applyFill="1" applyBorder="1" applyAlignment="1" applyProtection="1">
      <alignment horizontal="left"/>
      <protection locked="0" hidden="1"/>
    </xf>
    <xf numFmtId="14" fontId="56" fillId="21" borderId="25" xfId="0" applyNumberFormat="1" applyFont="1" applyFill="1" applyBorder="1" applyAlignment="1" applyProtection="1">
      <alignment horizontal="left"/>
      <protection hidden="1"/>
    </xf>
    <xf numFmtId="0" fontId="56" fillId="21" borderId="25" xfId="0" applyFont="1" applyFill="1" applyBorder="1" applyAlignment="1" applyProtection="1">
      <alignment horizontal="left"/>
      <protection locked="0" hidden="1"/>
    </xf>
    <xf numFmtId="49" fontId="79" fillId="21" borderId="0" xfId="14" applyNumberFormat="1" applyFont="1" applyFill="1" applyProtection="1">
      <protection hidden="1"/>
    </xf>
    <xf numFmtId="1" fontId="79" fillId="21" borderId="0" xfId="14" applyNumberFormat="1" applyFont="1" applyFill="1" applyProtection="1">
      <protection hidden="1"/>
    </xf>
    <xf numFmtId="4" fontId="79" fillId="21" borderId="1" xfId="14" applyNumberFormat="1" applyFont="1" applyFill="1" applyBorder="1" applyAlignment="1" applyProtection="1">
      <alignment horizontal="center"/>
      <protection hidden="1"/>
    </xf>
    <xf numFmtId="4" fontId="79" fillId="21" borderId="1" xfId="14" applyNumberFormat="1" applyFont="1" applyFill="1" applyBorder="1" applyProtection="1">
      <protection hidden="1"/>
    </xf>
    <xf numFmtId="4" fontId="81" fillId="21" borderId="1" xfId="0" applyNumberFormat="1" applyFont="1" applyFill="1" applyBorder="1" applyProtection="1">
      <protection hidden="1"/>
    </xf>
    <xf numFmtId="4" fontId="82" fillId="21" borderId="0" xfId="14" applyNumberFormat="1" applyFont="1" applyFill="1" applyAlignment="1" applyProtection="1">
      <protection hidden="1"/>
    </xf>
    <xf numFmtId="4" fontId="82" fillId="21" borderId="0" xfId="14" applyNumberFormat="1" applyFont="1" applyFill="1" applyAlignment="1" applyProtection="1">
      <alignment horizontal="center"/>
      <protection hidden="1"/>
    </xf>
    <xf numFmtId="49" fontId="82" fillId="21" borderId="0" xfId="14" applyNumberFormat="1" applyFont="1" applyFill="1" applyProtection="1">
      <protection hidden="1"/>
    </xf>
    <xf numFmtId="4" fontId="82" fillId="21" borderId="14" xfId="14" applyNumberFormat="1" applyFont="1" applyFill="1" applyBorder="1" applyAlignment="1" applyProtection="1">
      <alignment horizontal="center"/>
      <protection hidden="1"/>
    </xf>
    <xf numFmtId="4" fontId="82" fillId="21" borderId="15" xfId="14" applyNumberFormat="1" applyFont="1" applyFill="1" applyBorder="1" applyAlignment="1" applyProtection="1">
      <alignment horizontal="center"/>
      <protection hidden="1"/>
    </xf>
    <xf numFmtId="4" fontId="82" fillId="21" borderId="16" xfId="14" applyNumberFormat="1" applyFont="1" applyFill="1" applyBorder="1" applyAlignment="1" applyProtection="1">
      <alignment horizontal="center"/>
      <protection hidden="1"/>
    </xf>
    <xf numFmtId="4" fontId="79" fillId="21" borderId="9" xfId="14" applyNumberFormat="1" applyFont="1" applyFill="1" applyBorder="1" applyAlignment="1" applyProtection="1">
      <protection hidden="1"/>
    </xf>
    <xf numFmtId="4" fontId="79" fillId="21" borderId="20" xfId="14" applyNumberFormat="1" applyFont="1" applyFill="1" applyBorder="1" applyAlignment="1" applyProtection="1">
      <protection hidden="1"/>
    </xf>
    <xf numFmtId="4" fontId="79" fillId="21" borderId="21" xfId="14" applyNumberFormat="1" applyFont="1" applyFill="1" applyBorder="1" applyAlignment="1" applyProtection="1">
      <protection hidden="1"/>
    </xf>
    <xf numFmtId="1" fontId="83" fillId="21" borderId="0" xfId="14" applyNumberFormat="1" applyFont="1" applyFill="1" applyAlignment="1" applyProtection="1">
      <alignment horizontal="left" vertical="top" wrapText="1"/>
      <protection hidden="1"/>
    </xf>
    <xf numFmtId="1" fontId="82" fillId="21" borderId="0" xfId="14" applyNumberFormat="1" applyFont="1" applyFill="1" applyProtection="1">
      <protection hidden="1"/>
    </xf>
    <xf numFmtId="4" fontId="82" fillId="21" borderId="1" xfId="14" applyNumberFormat="1" applyFont="1" applyFill="1" applyBorder="1" applyProtection="1">
      <protection hidden="1"/>
    </xf>
    <xf numFmtId="4" fontId="82" fillId="21" borderId="1" xfId="14" applyNumberFormat="1" applyFont="1" applyFill="1" applyBorder="1" applyAlignment="1" applyProtection="1">
      <alignment horizontal="center"/>
      <protection hidden="1"/>
    </xf>
    <xf numFmtId="1" fontId="79" fillId="21" borderId="1" xfId="14" applyNumberFormat="1" applyFont="1" applyFill="1" applyBorder="1" applyAlignment="1" applyProtection="1">
      <protection hidden="1"/>
    </xf>
    <xf numFmtId="4" fontId="82" fillId="21" borderId="1" xfId="14" applyNumberFormat="1" applyFont="1" applyFill="1" applyBorder="1" applyAlignment="1" applyProtection="1">
      <protection hidden="1"/>
    </xf>
    <xf numFmtId="4" fontId="82" fillId="21" borderId="3" xfId="14" applyNumberFormat="1" applyFont="1" applyFill="1" applyBorder="1" applyProtection="1">
      <protection hidden="1"/>
    </xf>
    <xf numFmtId="4" fontId="85" fillId="21" borderId="1" xfId="13" applyNumberFormat="1" applyFont="1" applyFill="1" applyBorder="1" applyProtection="1">
      <protection hidden="1"/>
    </xf>
    <xf numFmtId="4" fontId="85" fillId="21" borderId="3" xfId="13" applyNumberFormat="1" applyFont="1" applyFill="1" applyBorder="1" applyProtection="1">
      <protection hidden="1"/>
    </xf>
    <xf numFmtId="0" fontId="34" fillId="0" borderId="0" xfId="0" applyFont="1" applyBorder="1" applyAlignment="1" applyProtection="1">
      <alignment horizontal="left" vertical="top" wrapText="1"/>
      <protection hidden="1"/>
    </xf>
    <xf numFmtId="0" fontId="34" fillId="0" borderId="0" xfId="0" applyFont="1" applyBorder="1" applyAlignment="1" applyProtection="1">
      <alignment horizontal="left" vertical="top"/>
      <protection hidden="1"/>
    </xf>
    <xf numFmtId="4" fontId="86" fillId="21" borderId="1" xfId="0" applyNumberFormat="1" applyFont="1" applyFill="1" applyBorder="1" applyProtection="1">
      <protection hidden="1"/>
    </xf>
    <xf numFmtId="0" fontId="88" fillId="0" borderId="0" xfId="7" applyFont="1" applyBorder="1" applyAlignment="1" applyProtection="1">
      <alignment horizontal="left" vertical="top"/>
      <protection locked="0" hidden="1"/>
    </xf>
    <xf numFmtId="0" fontId="88" fillId="0" borderId="0" xfId="7" applyFont="1" applyAlignment="1" applyProtection="1">
      <protection locked="0" hidden="1"/>
    </xf>
    <xf numFmtId="0" fontId="34" fillId="0" borderId="0" xfId="7" applyFont="1" applyBorder="1" applyAlignment="1" applyProtection="1">
      <alignment horizontal="left" vertical="top" wrapText="1"/>
      <protection locked="0" hidden="1"/>
    </xf>
    <xf numFmtId="0" fontId="33" fillId="0" borderId="0" xfId="7" applyFont="1" applyAlignment="1" applyProtection="1">
      <protection locked="0" hidden="1"/>
    </xf>
    <xf numFmtId="0" fontId="35" fillId="0" borderId="0" xfId="7" applyFont="1" applyAlignment="1" applyProtection="1">
      <protection locked="0" hidden="1"/>
    </xf>
    <xf numFmtId="0" fontId="87" fillId="0" borderId="0" xfId="7" applyFont="1" applyBorder="1" applyAlignment="1" applyProtection="1">
      <alignment vertical="top" wrapText="1"/>
      <protection locked="0" hidden="1"/>
    </xf>
    <xf numFmtId="0" fontId="34" fillId="11" borderId="0" xfId="7" applyFont="1" applyFill="1" applyBorder="1" applyAlignment="1" applyProtection="1">
      <alignment vertical="top" wrapText="1"/>
      <protection locked="0" hidden="1"/>
    </xf>
    <xf numFmtId="0" fontId="34" fillId="11" borderId="0" xfId="7" applyFont="1" applyFill="1" applyBorder="1" applyAlignment="1" applyProtection="1">
      <alignment horizontal="left" vertical="top" wrapText="1"/>
      <protection locked="0" hidden="1"/>
    </xf>
    <xf numFmtId="0" fontId="34" fillId="0" borderId="0" xfId="7" applyFont="1" applyFill="1" applyBorder="1" applyAlignment="1" applyProtection="1">
      <alignment vertical="top"/>
      <protection locked="0" hidden="1"/>
    </xf>
    <xf numFmtId="0" fontId="35" fillId="0" borderId="0" xfId="7" applyFont="1" applyBorder="1" applyAlignment="1" applyProtection="1">
      <alignment wrapText="1"/>
      <protection locked="0" hidden="1"/>
    </xf>
    <xf numFmtId="1" fontId="35" fillId="0" borderId="0" xfId="7" applyNumberFormat="1" applyFont="1" applyBorder="1" applyAlignment="1" applyProtection="1">
      <protection locked="0" hidden="1"/>
    </xf>
    <xf numFmtId="0" fontId="35" fillId="0" borderId="0" xfId="7" applyFont="1" applyBorder="1" applyAlignment="1" applyProtection="1">
      <alignment vertical="top" wrapText="1"/>
      <protection locked="0" hidden="1"/>
    </xf>
    <xf numFmtId="0" fontId="36" fillId="0" borderId="0" xfId="7" applyFont="1" applyAlignment="1" applyProtection="1">
      <protection locked="0" hidden="1"/>
    </xf>
    <xf numFmtId="0" fontId="33" fillId="0" borderId="50" xfId="0" applyFont="1" applyBorder="1" applyProtection="1">
      <protection hidden="1"/>
    </xf>
    <xf numFmtId="0" fontId="33" fillId="0" borderId="51" xfId="0" applyFont="1" applyBorder="1" applyProtection="1">
      <protection hidden="1"/>
    </xf>
    <xf numFmtId="0" fontId="90" fillId="0" borderId="15" xfId="7" applyFont="1" applyBorder="1" applyAlignment="1" applyProtection="1">
      <alignment horizontal="left" vertical="top" wrapText="1"/>
      <protection locked="0" hidden="1"/>
    </xf>
    <xf numFmtId="1" fontId="35" fillId="0" borderId="15" xfId="7" applyNumberFormat="1" applyFont="1" applyBorder="1" applyAlignment="1" applyProtection="1">
      <alignment horizontal="center"/>
      <protection locked="0" hidden="1"/>
    </xf>
    <xf numFmtId="1" fontId="35" fillId="0" borderId="15" xfId="7" applyNumberFormat="1" applyFont="1" applyBorder="1" applyAlignment="1" applyProtection="1">
      <alignment horizontal="center" wrapText="1"/>
      <protection locked="0" hidden="1"/>
    </xf>
    <xf numFmtId="0" fontId="33" fillId="0" borderId="0" xfId="0" applyNumberFormat="1" applyFont="1" applyBorder="1" applyAlignment="1" applyProtection="1">
      <alignment horizontal="left" vertical="top"/>
      <protection hidden="1"/>
    </xf>
    <xf numFmtId="0" fontId="33" fillId="0" borderId="0" xfId="0" applyNumberFormat="1" applyFont="1" applyProtection="1">
      <protection hidden="1"/>
    </xf>
    <xf numFmtId="0" fontId="4" fillId="0" borderId="0" xfId="7" applyNumberFormat="1" applyFont="1" applyAlignment="1" applyProtection="1">
      <protection locked="0" hidden="1"/>
    </xf>
    <xf numFmtId="167" fontId="33" fillId="0" borderId="27" xfId="7" applyNumberFormat="1" applyFont="1" applyBorder="1" applyAlignment="1" applyProtection="1">
      <protection locked="0" hidden="1"/>
    </xf>
    <xf numFmtId="0" fontId="36" fillId="0" borderId="0" xfId="0" applyFont="1" applyBorder="1" applyAlignment="1" applyProtection="1">
      <alignment horizontal="left" vertical="top" wrapText="1"/>
      <protection locked="0" hidden="1"/>
    </xf>
    <xf numFmtId="0" fontId="34" fillId="0" borderId="0" xfId="0" applyFont="1" applyBorder="1" applyAlignment="1" applyProtection="1">
      <protection hidden="1"/>
    </xf>
    <xf numFmtId="0" fontId="33" fillId="0" borderId="0" xfId="0" applyFont="1" applyBorder="1" applyProtection="1">
      <protection locked="0" hidden="1"/>
    </xf>
    <xf numFmtId="0" fontId="33" fillId="0" borderId="64" xfId="0" applyFont="1" applyBorder="1" applyAlignment="1" applyProtection="1">
      <protection locked="0" hidden="1"/>
    </xf>
    <xf numFmtId="0" fontId="33" fillId="0" borderId="0" xfId="0" applyNumberFormat="1" applyFont="1" applyBorder="1" applyProtection="1">
      <protection hidden="1"/>
    </xf>
    <xf numFmtId="0" fontId="88" fillId="0" borderId="0" xfId="7" applyFont="1" applyBorder="1" applyAlignment="1" applyProtection="1">
      <protection locked="0" hidden="1"/>
    </xf>
    <xf numFmtId="0" fontId="33" fillId="0" borderId="0" xfId="7" applyFont="1" applyBorder="1" applyAlignment="1" applyProtection="1">
      <protection locked="0" hidden="1"/>
    </xf>
    <xf numFmtId="0" fontId="87" fillId="0" borderId="0" xfId="7" applyFont="1" applyBorder="1" applyAlignment="1" applyProtection="1">
      <protection locked="0" hidden="1"/>
    </xf>
    <xf numFmtId="0" fontId="89" fillId="0" borderId="0" xfId="7" applyFont="1" applyBorder="1" applyAlignment="1" applyProtection="1">
      <alignment wrapText="1"/>
      <protection locked="0" hidden="1"/>
    </xf>
    <xf numFmtId="0" fontId="87" fillId="0" borderId="0" xfId="7" applyFont="1" applyBorder="1" applyAlignment="1" applyProtection="1">
      <alignment wrapText="1"/>
      <protection locked="0" hidden="1"/>
    </xf>
    <xf numFmtId="0" fontId="35" fillId="0" borderId="0" xfId="7" applyFont="1" applyBorder="1" applyAlignment="1" applyProtection="1">
      <protection locked="0" hidden="1"/>
    </xf>
    <xf numFmtId="0" fontId="33" fillId="11" borderId="0" xfId="7" applyFont="1" applyFill="1" applyBorder="1" applyAlignment="1" applyProtection="1">
      <alignment vertical="top"/>
      <protection locked="0" hidden="1"/>
    </xf>
    <xf numFmtId="0" fontId="58" fillId="0" borderId="0" xfId="3" applyNumberFormat="1" applyFont="1" applyBorder="1" applyAlignment="1" applyProtection="1">
      <alignment horizontal="center"/>
      <protection hidden="1"/>
    </xf>
    <xf numFmtId="0" fontId="43" fillId="0" borderId="9" xfId="3" applyNumberFormat="1" applyFont="1" applyBorder="1" applyAlignment="1" applyProtection="1">
      <alignment horizontal="center"/>
      <protection hidden="1"/>
    </xf>
    <xf numFmtId="0" fontId="43" fillId="0" borderId="20" xfId="3" applyNumberFormat="1" applyFont="1" applyBorder="1" applyAlignment="1" applyProtection="1">
      <alignment horizontal="center"/>
      <protection hidden="1"/>
    </xf>
    <xf numFmtId="0" fontId="43" fillId="0" borderId="21" xfId="3" applyNumberFormat="1" applyFont="1" applyBorder="1" applyAlignment="1" applyProtection="1">
      <alignment horizontal="center"/>
      <protection hidden="1"/>
    </xf>
    <xf numFmtId="0" fontId="39" fillId="0" borderId="0" xfId="3" applyNumberFormat="1" applyFont="1" applyAlignment="1" applyProtection="1">
      <alignment horizontal="center"/>
      <protection hidden="1"/>
    </xf>
    <xf numFmtId="165" fontId="39" fillId="0" borderId="0" xfId="3" applyNumberFormat="1" applyFont="1" applyFill="1" applyAlignment="1" applyProtection="1">
      <alignment horizontal="center" wrapText="1"/>
      <protection hidden="1"/>
    </xf>
    <xf numFmtId="166" fontId="39" fillId="0" borderId="0" xfId="3" applyNumberFormat="1" applyFont="1" applyAlignment="1" applyProtection="1">
      <alignment horizontal="center"/>
      <protection hidden="1"/>
    </xf>
    <xf numFmtId="164" fontId="39" fillId="0" borderId="0" xfId="3" applyNumberFormat="1" applyFont="1" applyFill="1" applyAlignment="1" applyProtection="1">
      <alignment horizontal="center" vertical="center"/>
      <protection hidden="1"/>
    </xf>
    <xf numFmtId="0" fontId="39" fillId="0" borderId="0" xfId="3" applyNumberFormat="1" applyFont="1" applyAlignment="1" applyProtection="1">
      <alignment horizontal="center" vertical="center" wrapText="1"/>
      <protection hidden="1"/>
    </xf>
    <xf numFmtId="0" fontId="45" fillId="0" borderId="0" xfId="3" applyNumberFormat="1" applyFont="1" applyAlignment="1" applyProtection="1">
      <alignment horizontal="center"/>
      <protection hidden="1"/>
    </xf>
    <xf numFmtId="0" fontId="43" fillId="0" borderId="11" xfId="3" applyNumberFormat="1" applyFont="1" applyBorder="1" applyAlignment="1" applyProtection="1">
      <alignment horizontal="left"/>
      <protection hidden="1"/>
    </xf>
    <xf numFmtId="0" fontId="43" fillId="0" borderId="13" xfId="3" applyNumberFormat="1" applyFont="1" applyBorder="1" applyAlignment="1" applyProtection="1">
      <alignment horizontal="left"/>
      <protection hidden="1"/>
    </xf>
    <xf numFmtId="0" fontId="43" fillId="0" borderId="19" xfId="3" applyNumberFormat="1" applyFont="1" applyBorder="1" applyAlignment="1" applyProtection="1">
      <alignment horizontal="left"/>
      <protection hidden="1"/>
    </xf>
    <xf numFmtId="0" fontId="43" fillId="0" borderId="13" xfId="3" applyNumberFormat="1" applyFont="1" applyBorder="1" applyAlignment="1" applyProtection="1">
      <alignment horizontal="center"/>
      <protection hidden="1"/>
    </xf>
    <xf numFmtId="0" fontId="43" fillId="0" borderId="19" xfId="3" applyNumberFormat="1" applyFont="1" applyBorder="1" applyAlignment="1" applyProtection="1">
      <alignment horizontal="center"/>
      <protection hidden="1"/>
    </xf>
    <xf numFmtId="0" fontId="43" fillId="0" borderId="1" xfId="3" applyNumberFormat="1" applyFont="1" applyBorder="1" applyAlignment="1" applyProtection="1">
      <alignment horizontal="left" vertical="top" wrapText="1"/>
      <protection locked="0" hidden="1"/>
    </xf>
    <xf numFmtId="14" fontId="43" fillId="0" borderId="22" xfId="3" applyNumberFormat="1" applyFont="1" applyBorder="1" applyAlignment="1" applyProtection="1">
      <alignment horizontal="center" vertical="center"/>
      <protection locked="0" hidden="1"/>
    </xf>
    <xf numFmtId="0" fontId="43" fillId="0" borderId="22" xfId="3" applyNumberFormat="1" applyFont="1" applyBorder="1" applyAlignment="1" applyProtection="1">
      <alignment horizontal="center" vertical="center"/>
      <protection locked="0" hidden="1"/>
    </xf>
    <xf numFmtId="0" fontId="43" fillId="0" borderId="1" xfId="3" applyNumberFormat="1" applyFont="1" applyBorder="1" applyAlignment="1" applyProtection="1">
      <alignment horizontal="center" vertical="center"/>
      <protection locked="0" hidden="1"/>
    </xf>
    <xf numFmtId="0" fontId="43" fillId="0" borderId="0" xfId="3" applyNumberFormat="1" applyFont="1" applyAlignment="1" applyProtection="1">
      <alignment horizontal="center"/>
      <protection hidden="1"/>
    </xf>
    <xf numFmtId="0" fontId="80" fillId="21" borderId="1" xfId="5" applyFont="1" applyFill="1" applyBorder="1" applyAlignment="1" applyProtection="1">
      <alignment horizontal="left"/>
      <protection hidden="1"/>
    </xf>
    <xf numFmtId="0" fontId="5" fillId="0" borderId="0" xfId="0" applyFont="1" applyFill="1" applyAlignment="1" applyProtection="1">
      <alignment horizontal="center"/>
      <protection hidden="1"/>
    </xf>
    <xf numFmtId="4" fontId="79" fillId="21" borderId="9" xfId="14" applyNumberFormat="1" applyFont="1" applyFill="1" applyBorder="1" applyAlignment="1" applyProtection="1">
      <alignment horizontal="center"/>
      <protection hidden="1"/>
    </xf>
    <xf numFmtId="4" fontId="79" fillId="21" borderId="20" xfId="14" applyNumberFormat="1" applyFont="1" applyFill="1" applyBorder="1" applyAlignment="1" applyProtection="1">
      <alignment horizontal="center"/>
      <protection hidden="1"/>
    </xf>
    <xf numFmtId="4" fontId="79" fillId="21" borderId="21" xfId="14" applyNumberFormat="1" applyFont="1" applyFill="1" applyBorder="1" applyAlignment="1" applyProtection="1">
      <alignment horizontal="center"/>
      <protection hidden="1"/>
    </xf>
    <xf numFmtId="0" fontId="5" fillId="0" borderId="0" xfId="0" applyFont="1" applyFill="1" applyAlignment="1" applyProtection="1">
      <alignment horizontal="center" vertical="center" wrapText="1"/>
      <protection hidden="1"/>
    </xf>
    <xf numFmtId="0" fontId="71" fillId="14" borderId="17" xfId="0" applyFont="1" applyFill="1" applyBorder="1" applyAlignment="1" applyProtection="1">
      <alignment horizontal="center"/>
      <protection hidden="1"/>
    </xf>
    <xf numFmtId="0" fontId="71" fillId="14" borderId="0" xfId="0" applyFont="1" applyFill="1" applyBorder="1" applyAlignment="1" applyProtection="1">
      <alignment horizontal="center"/>
      <protection hidden="1"/>
    </xf>
    <xf numFmtId="4" fontId="82" fillId="21" borderId="11" xfId="14" applyNumberFormat="1" applyFont="1" applyFill="1" applyBorder="1" applyAlignment="1" applyProtection="1">
      <alignment horizontal="center" wrapText="1"/>
      <protection hidden="1"/>
    </xf>
    <xf numFmtId="4" fontId="82" fillId="21" borderId="13" xfId="14" applyNumberFormat="1" applyFont="1" applyFill="1" applyBorder="1" applyAlignment="1" applyProtection="1">
      <alignment horizontal="center"/>
      <protection hidden="1"/>
    </xf>
    <xf numFmtId="4" fontId="83" fillId="21" borderId="11" xfId="14" applyNumberFormat="1" applyFont="1" applyFill="1" applyBorder="1" applyAlignment="1" applyProtection="1">
      <alignment horizontal="left" vertical="top" wrapText="1"/>
      <protection hidden="1"/>
    </xf>
    <xf numFmtId="4" fontId="82" fillId="21" borderId="19" xfId="14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NumberFormat="1" applyFont="1" applyFill="1" applyAlignment="1" applyProtection="1">
      <alignment horizontal="left" vertical="center" wrapText="1"/>
      <protection hidden="1"/>
    </xf>
    <xf numFmtId="0" fontId="6" fillId="0" borderId="0" xfId="0" applyNumberFormat="1" applyFont="1" applyFill="1" applyAlignment="1" applyProtection="1">
      <alignment horizontal="left" vertical="center" wrapText="1"/>
      <protection hidden="1"/>
    </xf>
    <xf numFmtId="4" fontId="82" fillId="21" borderId="19" xfId="14" applyNumberFormat="1" applyFont="1" applyFill="1" applyBorder="1" applyAlignment="1" applyProtection="1">
      <alignment horizontal="center"/>
      <protection hidden="1"/>
    </xf>
    <xf numFmtId="1" fontId="82" fillId="21" borderId="14" xfId="14" applyNumberFormat="1" applyFont="1" applyFill="1" applyBorder="1" applyAlignment="1" applyProtection="1">
      <alignment horizontal="center"/>
      <protection hidden="1"/>
    </xf>
    <xf numFmtId="1" fontId="82" fillId="21" borderId="16" xfId="14" applyNumberFormat="1" applyFont="1" applyFill="1" applyBorder="1" applyAlignment="1" applyProtection="1">
      <alignment horizontal="center"/>
      <protection hidden="1"/>
    </xf>
    <xf numFmtId="0" fontId="79" fillId="21" borderId="1" xfId="0" applyFont="1" applyFill="1" applyBorder="1" applyAlignment="1" applyProtection="1">
      <alignment horizontal="left"/>
      <protection hidden="1"/>
    </xf>
    <xf numFmtId="4" fontId="6" fillId="0" borderId="0" xfId="0" applyNumberFormat="1" applyFont="1" applyAlignment="1" applyProtection="1">
      <alignment horizontal="center"/>
      <protection hidden="1"/>
    </xf>
    <xf numFmtId="4" fontId="7" fillId="2" borderId="11" xfId="14" applyNumberFormat="1" applyFont="1" applyFill="1" applyBorder="1" applyAlignment="1" applyProtection="1">
      <alignment horizontal="center"/>
      <protection hidden="1"/>
    </xf>
    <xf numFmtId="4" fontId="7" fillId="2" borderId="13" xfId="14" applyNumberFormat="1" applyFont="1" applyFill="1" applyBorder="1" applyAlignment="1" applyProtection="1">
      <alignment horizontal="center"/>
      <protection hidden="1"/>
    </xf>
    <xf numFmtId="4" fontId="7" fillId="2" borderId="19" xfId="14" applyNumberFormat="1" applyFont="1" applyFill="1" applyBorder="1" applyAlignment="1" applyProtection="1">
      <alignment horizontal="center"/>
      <protection hidden="1"/>
    </xf>
    <xf numFmtId="49" fontId="52" fillId="0" borderId="0" xfId="0" applyNumberFormat="1" applyFont="1" applyAlignment="1" applyProtection="1">
      <alignment horizontal="center"/>
      <protection hidden="1"/>
    </xf>
    <xf numFmtId="0" fontId="34" fillId="0" borderId="13" xfId="0" applyFont="1" applyBorder="1" applyAlignment="1" applyProtection="1">
      <alignment horizontal="left" vertical="top" wrapText="1"/>
      <protection hidden="1"/>
    </xf>
    <xf numFmtId="0" fontId="0" fillId="0" borderId="13" xfId="0" applyBorder="1" applyAlignment="1" applyProtection="1">
      <alignment horizontal="left" vertical="top" wrapText="1"/>
      <protection hidden="1"/>
    </xf>
    <xf numFmtId="0" fontId="34" fillId="0" borderId="20" xfId="0" applyFont="1" applyBorder="1" applyAlignment="1" applyProtection="1">
      <alignment horizontal="left" vertical="top" wrapText="1"/>
      <protection hidden="1"/>
    </xf>
    <xf numFmtId="14" fontId="4" fillId="0" borderId="20" xfId="0" applyNumberFormat="1" applyFont="1" applyBorder="1" applyAlignment="1" applyProtection="1">
      <alignment vertical="top" wrapText="1"/>
      <protection hidden="1"/>
    </xf>
    <xf numFmtId="0" fontId="4" fillId="0" borderId="20" xfId="0" applyFont="1" applyBorder="1" applyAlignment="1" applyProtection="1">
      <alignment vertical="top" wrapText="1"/>
      <protection hidden="1"/>
    </xf>
    <xf numFmtId="0" fontId="4" fillId="0" borderId="20" xfId="0" applyFont="1" applyBorder="1" applyAlignment="1" applyProtection="1">
      <alignment horizontal="left" vertical="top" wrapText="1"/>
      <protection hidden="1"/>
    </xf>
    <xf numFmtId="0" fontId="4" fillId="0" borderId="20" xfId="0" applyFont="1" applyBorder="1" applyAlignment="1" applyProtection="1">
      <alignment horizontal="center" vertical="top" wrapText="1"/>
      <protection hidden="1"/>
    </xf>
    <xf numFmtId="49" fontId="33" fillId="0" borderId="36" xfId="0" applyNumberFormat="1" applyFont="1" applyBorder="1" applyAlignment="1" applyProtection="1">
      <alignment horizontal="left"/>
      <protection locked="0" hidden="1"/>
    </xf>
    <xf numFmtId="0" fontId="33" fillId="0" borderId="36" xfId="0" applyFont="1" applyBorder="1" applyAlignment="1" applyProtection="1">
      <alignment horizontal="left"/>
      <protection locked="0" hidden="1"/>
    </xf>
    <xf numFmtId="0" fontId="33" fillId="0" borderId="37" xfId="0" applyFont="1" applyBorder="1" applyAlignment="1" applyProtection="1">
      <alignment horizontal="left"/>
      <protection locked="0" hidden="1"/>
    </xf>
    <xf numFmtId="49" fontId="33" fillId="0" borderId="38" xfId="0" applyNumberFormat="1" applyFont="1" applyBorder="1" applyAlignment="1" applyProtection="1">
      <alignment horizontal="center" vertical="top"/>
      <protection locked="0" hidden="1"/>
    </xf>
    <xf numFmtId="0" fontId="33" fillId="0" borderId="36" xfId="0" applyFont="1" applyBorder="1" applyAlignment="1" applyProtection="1">
      <alignment horizontal="center" vertical="top"/>
      <protection locked="0" hidden="1"/>
    </xf>
    <xf numFmtId="0" fontId="33" fillId="0" borderId="37" xfId="0" applyFont="1" applyBorder="1" applyAlignment="1" applyProtection="1">
      <alignment horizontal="center" vertical="top"/>
      <protection locked="0" hidden="1"/>
    </xf>
    <xf numFmtId="49" fontId="33" fillId="0" borderId="36" xfId="0" applyNumberFormat="1" applyFont="1" applyBorder="1" applyAlignment="1" applyProtection="1">
      <alignment horizontal="center" vertical="top"/>
      <protection locked="0" hidden="1"/>
    </xf>
    <xf numFmtId="49" fontId="33" fillId="0" borderId="37" xfId="0" applyNumberFormat="1" applyFont="1" applyBorder="1" applyAlignment="1" applyProtection="1">
      <alignment horizontal="center" vertical="top"/>
      <protection locked="0" hidden="1"/>
    </xf>
    <xf numFmtId="0" fontId="39" fillId="0" borderId="0" xfId="0" applyFont="1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1" fontId="33" fillId="0" borderId="11" xfId="0" applyNumberFormat="1" applyFont="1" applyBorder="1" applyAlignment="1" applyProtection="1">
      <alignment horizontal="right"/>
      <protection hidden="1"/>
    </xf>
    <xf numFmtId="1" fontId="33" fillId="0" borderId="13" xfId="0" applyNumberFormat="1" applyFont="1" applyBorder="1" applyAlignment="1" applyProtection="1">
      <alignment horizontal="right"/>
      <protection hidden="1"/>
    </xf>
    <xf numFmtId="1" fontId="33" fillId="0" borderId="19" xfId="0" applyNumberFormat="1" applyFont="1" applyBorder="1" applyAlignment="1" applyProtection="1">
      <alignment horizontal="right"/>
      <protection hidden="1"/>
    </xf>
    <xf numFmtId="1" fontId="33" fillId="0" borderId="14" xfId="0" applyNumberFormat="1" applyFont="1" applyBorder="1" applyAlignment="1" applyProtection="1">
      <alignment horizontal="right"/>
      <protection hidden="1"/>
    </xf>
    <xf numFmtId="1" fontId="33" fillId="0" borderId="15" xfId="0" applyNumberFormat="1" applyFont="1" applyBorder="1" applyAlignment="1" applyProtection="1">
      <alignment horizontal="right"/>
      <protection hidden="1"/>
    </xf>
    <xf numFmtId="1" fontId="33" fillId="0" borderId="16" xfId="0" applyNumberFormat="1" applyFont="1" applyBorder="1" applyAlignment="1" applyProtection="1">
      <alignment horizontal="right"/>
      <protection hidden="1"/>
    </xf>
    <xf numFmtId="1" fontId="33" fillId="0" borderId="9" xfId="0" applyNumberFormat="1" applyFont="1" applyBorder="1" applyAlignment="1" applyProtection="1">
      <alignment horizontal="right"/>
      <protection hidden="1"/>
    </xf>
    <xf numFmtId="1" fontId="33" fillId="0" borderId="20" xfId="0" applyNumberFormat="1" applyFont="1" applyBorder="1" applyAlignment="1" applyProtection="1">
      <alignment horizontal="right"/>
      <protection hidden="1"/>
    </xf>
    <xf numFmtId="1" fontId="33" fillId="0" borderId="21" xfId="0" applyNumberFormat="1" applyFont="1" applyBorder="1" applyAlignment="1" applyProtection="1">
      <alignment horizontal="right"/>
      <protection hidden="1"/>
    </xf>
    <xf numFmtId="49" fontId="34" fillId="0" borderId="0" xfId="0" applyNumberFormat="1" applyFont="1" applyBorder="1" applyAlignment="1" applyProtection="1">
      <alignment horizontal="left"/>
      <protection hidden="1"/>
    </xf>
    <xf numFmtId="0" fontId="34" fillId="0" borderId="0" xfId="0" applyFont="1" applyBorder="1" applyAlignment="1" applyProtection="1">
      <alignment horizontal="left"/>
      <protection hidden="1"/>
    </xf>
    <xf numFmtId="0" fontId="34" fillId="0" borderId="53" xfId="0" applyFont="1" applyBorder="1" applyAlignment="1" applyProtection="1">
      <alignment horizontal="left" vertical="top" wrapText="1"/>
      <protection hidden="1"/>
    </xf>
    <xf numFmtId="0" fontId="34" fillId="0" borderId="54" xfId="0" applyFont="1" applyBorder="1" applyAlignment="1" applyProtection="1">
      <alignment horizontal="left" vertical="top" wrapText="1"/>
      <protection hidden="1"/>
    </xf>
    <xf numFmtId="0" fontId="34" fillId="0" borderId="55" xfId="0" applyFont="1" applyBorder="1" applyAlignment="1" applyProtection="1">
      <alignment horizontal="left" vertical="top" wrapText="1"/>
      <protection hidden="1"/>
    </xf>
    <xf numFmtId="0" fontId="34" fillId="0" borderId="62" xfId="0" applyFont="1" applyBorder="1" applyAlignment="1" applyProtection="1">
      <alignment horizontal="left" vertical="top" wrapText="1"/>
      <protection hidden="1"/>
    </xf>
    <xf numFmtId="0" fontId="34" fillId="0" borderId="0" xfId="0" applyFont="1" applyBorder="1" applyAlignment="1" applyProtection="1">
      <alignment horizontal="left" vertical="top" wrapText="1"/>
      <protection hidden="1"/>
    </xf>
    <xf numFmtId="0" fontId="34" fillId="0" borderId="63" xfId="0" applyFont="1" applyBorder="1" applyAlignment="1" applyProtection="1">
      <alignment horizontal="left" vertical="top" wrapText="1"/>
      <protection hidden="1"/>
    </xf>
    <xf numFmtId="0" fontId="34" fillId="0" borderId="56" xfId="0" applyFont="1" applyBorder="1" applyAlignment="1" applyProtection="1">
      <alignment horizontal="left" vertical="top" wrapText="1"/>
      <protection hidden="1"/>
    </xf>
    <xf numFmtId="0" fontId="34" fillId="0" borderId="57" xfId="0" applyFont="1" applyBorder="1" applyAlignment="1" applyProtection="1">
      <alignment horizontal="left" vertical="top" wrapText="1"/>
      <protection hidden="1"/>
    </xf>
    <xf numFmtId="0" fontId="34" fillId="0" borderId="58" xfId="0" applyFont="1" applyBorder="1" applyAlignment="1" applyProtection="1">
      <alignment horizontal="left" vertical="top" wrapText="1"/>
      <protection hidden="1"/>
    </xf>
    <xf numFmtId="0" fontId="34" fillId="0" borderId="59" xfId="0" applyFont="1" applyBorder="1" applyAlignment="1" applyProtection="1">
      <alignment horizontal="left" vertical="top" wrapText="1"/>
      <protection hidden="1"/>
    </xf>
    <xf numFmtId="0" fontId="34" fillId="0" borderId="60" xfId="0" applyFont="1" applyBorder="1" applyAlignment="1" applyProtection="1">
      <alignment horizontal="left" vertical="top" wrapText="1"/>
      <protection hidden="1"/>
    </xf>
    <xf numFmtId="0" fontId="34" fillId="0" borderId="61" xfId="0" applyFont="1" applyBorder="1" applyAlignment="1" applyProtection="1">
      <alignment horizontal="left" vertical="top" wrapText="1"/>
      <protection hidden="1"/>
    </xf>
    <xf numFmtId="0" fontId="35" fillId="0" borderId="11" xfId="0" applyFont="1" applyBorder="1" applyAlignment="1" applyProtection="1">
      <alignment horizontal="center" vertical="center"/>
      <protection hidden="1"/>
    </xf>
    <xf numFmtId="0" fontId="35" fillId="0" borderId="13" xfId="0" applyFont="1" applyBorder="1" applyAlignment="1" applyProtection="1">
      <alignment horizontal="center" vertical="center"/>
      <protection hidden="1"/>
    </xf>
    <xf numFmtId="0" fontId="35" fillId="0" borderId="19" xfId="0" applyFont="1" applyBorder="1" applyAlignment="1" applyProtection="1">
      <alignment horizontal="center" vertical="center"/>
      <protection hidden="1"/>
    </xf>
    <xf numFmtId="0" fontId="35" fillId="0" borderId="14" xfId="0" applyFont="1" applyBorder="1" applyAlignment="1" applyProtection="1">
      <alignment horizontal="center" vertical="center"/>
      <protection hidden="1"/>
    </xf>
    <xf numFmtId="0" fontId="35" fillId="0" borderId="15" xfId="0" applyFont="1" applyBorder="1" applyAlignment="1" applyProtection="1">
      <alignment horizontal="center" vertical="center"/>
      <protection hidden="1"/>
    </xf>
    <xf numFmtId="0" fontId="35" fillId="0" borderId="16" xfId="0" applyFont="1" applyBorder="1" applyAlignment="1" applyProtection="1">
      <alignment horizontal="center" vertical="center"/>
      <protection hidden="1"/>
    </xf>
    <xf numFmtId="0" fontId="35" fillId="0" borderId="11" xfId="0" applyFont="1" applyBorder="1" applyAlignment="1" applyProtection="1">
      <alignment horizontal="center"/>
      <protection hidden="1"/>
    </xf>
    <xf numFmtId="0" fontId="35" fillId="0" borderId="13" xfId="0" applyFont="1" applyBorder="1" applyAlignment="1" applyProtection="1">
      <alignment horizontal="center"/>
      <protection hidden="1"/>
    </xf>
    <xf numFmtId="0" fontId="35" fillId="0" borderId="19" xfId="0" applyFont="1" applyBorder="1" applyAlignment="1" applyProtection="1">
      <alignment horizontal="center"/>
      <protection hidden="1"/>
    </xf>
    <xf numFmtId="0" fontId="35" fillId="0" borderId="14" xfId="0" applyFont="1" applyBorder="1" applyAlignment="1" applyProtection="1">
      <alignment horizontal="center"/>
      <protection hidden="1"/>
    </xf>
    <xf numFmtId="0" fontId="35" fillId="0" borderId="15" xfId="0" applyFont="1" applyBorder="1" applyAlignment="1" applyProtection="1">
      <alignment horizontal="center"/>
      <protection hidden="1"/>
    </xf>
    <xf numFmtId="0" fontId="35" fillId="0" borderId="16" xfId="0" applyFont="1" applyBorder="1" applyAlignment="1" applyProtection="1">
      <alignment horizontal="center"/>
      <protection hidden="1"/>
    </xf>
    <xf numFmtId="0" fontId="34" fillId="0" borderId="26" xfId="0" applyFont="1" applyBorder="1" applyAlignment="1" applyProtection="1">
      <alignment horizontal="left" vertical="top" wrapText="1"/>
      <protection hidden="1"/>
    </xf>
    <xf numFmtId="0" fontId="34" fillId="0" borderId="27" xfId="0" applyFont="1" applyBorder="1" applyAlignment="1" applyProtection="1">
      <alignment horizontal="left" vertical="top" wrapText="1"/>
      <protection hidden="1"/>
    </xf>
    <xf numFmtId="0" fontId="34" fillId="0" borderId="28" xfId="0" applyFont="1" applyBorder="1" applyAlignment="1" applyProtection="1">
      <alignment horizontal="left" vertical="top" wrapText="1"/>
      <protection hidden="1"/>
    </xf>
    <xf numFmtId="0" fontId="34" fillId="0" borderId="29" xfId="0" applyFont="1" applyBorder="1" applyAlignment="1" applyProtection="1">
      <alignment horizontal="left" vertical="top" wrapText="1"/>
      <protection hidden="1"/>
    </xf>
    <xf numFmtId="0" fontId="34" fillId="0" borderId="30" xfId="0" applyFont="1" applyBorder="1" applyAlignment="1" applyProtection="1">
      <alignment horizontal="left" vertical="top" wrapText="1"/>
      <protection hidden="1"/>
    </xf>
    <xf numFmtId="0" fontId="34" fillId="0" borderId="31" xfId="0" applyFont="1" applyBorder="1" applyAlignment="1" applyProtection="1">
      <alignment horizontal="left" vertical="top" wrapText="1"/>
      <protection hidden="1"/>
    </xf>
    <xf numFmtId="0" fontId="34" fillId="0" borderId="32" xfId="0" applyFont="1" applyBorder="1" applyAlignment="1" applyProtection="1">
      <alignment horizontal="left" vertical="top" wrapText="1"/>
      <protection hidden="1"/>
    </xf>
    <xf numFmtId="0" fontId="34" fillId="0" borderId="33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3" fontId="34" fillId="0" borderId="46" xfId="0" applyNumberFormat="1" applyFont="1" applyBorder="1" applyAlignment="1" applyProtection="1">
      <alignment horizontal="right" vertical="top" wrapText="1"/>
      <protection locked="0" hidden="1"/>
    </xf>
    <xf numFmtId="0" fontId="94" fillId="0" borderId="47" xfId="0" applyFont="1" applyFill="1" applyBorder="1" applyAlignment="1" applyProtection="1">
      <alignment horizontal="center"/>
      <protection locked="0" hidden="1"/>
    </xf>
    <xf numFmtId="0" fontId="94" fillId="0" borderId="48" xfId="0" applyFont="1" applyFill="1" applyBorder="1" applyAlignment="1" applyProtection="1">
      <alignment horizontal="center"/>
      <protection locked="0" hidden="1"/>
    </xf>
    <xf numFmtId="0" fontId="94" fillId="0" borderId="49" xfId="0" applyFont="1" applyFill="1" applyBorder="1" applyAlignment="1" applyProtection="1">
      <alignment horizontal="center"/>
      <protection locked="0" hidden="1"/>
    </xf>
    <xf numFmtId="0" fontId="36" fillId="0" borderId="0" xfId="7" applyFont="1" applyBorder="1" applyAlignment="1" applyProtection="1">
      <alignment horizontal="left" vertical="top" wrapText="1"/>
      <protection locked="0" hidden="1"/>
    </xf>
    <xf numFmtId="0" fontId="93" fillId="0" borderId="0" xfId="0" applyFont="1" applyFill="1" applyBorder="1" applyAlignment="1" applyProtection="1">
      <alignment horizontal="center" vertical="top" wrapText="1"/>
      <protection locked="0" hidden="1"/>
    </xf>
    <xf numFmtId="0" fontId="34" fillId="0" borderId="0" xfId="7" applyFont="1" applyBorder="1" applyAlignment="1" applyProtection="1">
      <alignment horizontal="center" vertical="top" wrapText="1"/>
      <protection locked="0" hidden="1"/>
    </xf>
    <xf numFmtId="167" fontId="33" fillId="0" borderId="0" xfId="7" applyNumberFormat="1" applyFont="1" applyAlignment="1" applyProtection="1">
      <alignment horizontal="right"/>
      <protection locked="0" hidden="1"/>
    </xf>
    <xf numFmtId="0" fontId="35" fillId="0" borderId="0" xfId="7" applyFont="1" applyBorder="1" applyAlignment="1" applyProtection="1">
      <alignment horizontal="left" vertical="top" wrapText="1"/>
      <protection locked="0" hidden="1"/>
    </xf>
    <xf numFmtId="0" fontId="34" fillId="0" borderId="0" xfId="0" applyFont="1" applyBorder="1" applyAlignment="1" applyProtection="1">
      <alignment horizontal="left" vertical="top"/>
      <protection hidden="1"/>
    </xf>
    <xf numFmtId="0" fontId="33" fillId="0" borderId="38" xfId="0" applyFont="1" applyBorder="1" applyAlignment="1" applyProtection="1">
      <alignment horizontal="center"/>
      <protection hidden="1"/>
    </xf>
    <xf numFmtId="0" fontId="33" fillId="0" borderId="36" xfId="0" applyFont="1" applyBorder="1" applyAlignment="1" applyProtection="1">
      <alignment horizontal="center"/>
      <protection hidden="1"/>
    </xf>
    <xf numFmtId="0" fontId="33" fillId="0" borderId="37" xfId="0" applyFont="1" applyBorder="1" applyAlignment="1" applyProtection="1">
      <alignment horizontal="center"/>
      <protection hidden="1"/>
    </xf>
    <xf numFmtId="49" fontId="33" fillId="0" borderId="38" xfId="0" applyNumberFormat="1" applyFont="1" applyBorder="1" applyAlignment="1" applyProtection="1">
      <alignment horizontal="center"/>
      <protection hidden="1"/>
    </xf>
    <xf numFmtId="49" fontId="33" fillId="0" borderId="36" xfId="0" applyNumberFormat="1" applyFont="1" applyBorder="1" applyAlignment="1" applyProtection="1">
      <alignment horizontal="center"/>
      <protection hidden="1"/>
    </xf>
    <xf numFmtId="49" fontId="33" fillId="0" borderId="37" xfId="0" applyNumberFormat="1" applyFont="1" applyBorder="1" applyAlignment="1" applyProtection="1">
      <alignment horizontal="center"/>
      <protection hidden="1"/>
    </xf>
    <xf numFmtId="0" fontId="39" fillId="0" borderId="0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 applyProtection="1">
      <alignment horizontal="left" vertical="top"/>
      <protection hidden="1"/>
    </xf>
    <xf numFmtId="0" fontId="10" fillId="17" borderId="11" xfId="0" applyFont="1" applyFill="1" applyBorder="1" applyAlignment="1" applyProtection="1">
      <alignment horizontal="left"/>
      <protection hidden="1"/>
    </xf>
    <xf numFmtId="0" fontId="10" fillId="17" borderId="13" xfId="0" applyFont="1" applyFill="1" applyBorder="1" applyAlignment="1" applyProtection="1">
      <alignment horizontal="left"/>
      <protection hidden="1"/>
    </xf>
    <xf numFmtId="0" fontId="4" fillId="0" borderId="13" xfId="0" applyFont="1" applyFill="1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 vertical="top" wrapText="1"/>
      <protection hidden="1"/>
    </xf>
    <xf numFmtId="0" fontId="34" fillId="0" borderId="1" xfId="0" applyFont="1" applyBorder="1" applyAlignment="1" applyProtection="1">
      <alignment horizontal="left" vertical="top" wrapText="1"/>
      <protection hidden="1"/>
    </xf>
    <xf numFmtId="0" fontId="4" fillId="0" borderId="1" xfId="0" applyFont="1" applyFill="1" applyBorder="1" applyAlignment="1" applyProtection="1">
      <alignment horizontal="left"/>
      <protection hidden="1"/>
    </xf>
    <xf numFmtId="0" fontId="4" fillId="0" borderId="1" xfId="0" applyFont="1" applyFill="1" applyBorder="1" applyAlignment="1" applyProtection="1">
      <alignment horizontal="right"/>
      <protection hidden="1"/>
    </xf>
    <xf numFmtId="0" fontId="4" fillId="0" borderId="11" xfId="0" applyFont="1" applyFill="1" applyBorder="1" applyAlignment="1" applyProtection="1">
      <alignment horizontal="center"/>
      <protection hidden="1"/>
    </xf>
    <xf numFmtId="0" fontId="4" fillId="0" borderId="17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14" xfId="0" applyFont="1" applyFill="1" applyBorder="1" applyAlignment="1" applyProtection="1">
      <alignment horizontal="center"/>
      <protection hidden="1"/>
    </xf>
    <xf numFmtId="0" fontId="4" fillId="0" borderId="15" xfId="0" applyFont="1" applyFill="1" applyBorder="1" applyAlignment="1" applyProtection="1">
      <alignment horizontal="center"/>
      <protection hidden="1"/>
    </xf>
    <xf numFmtId="0" fontId="4" fillId="0" borderId="19" xfId="0" applyFont="1" applyFill="1" applyBorder="1" applyAlignment="1" applyProtection="1">
      <alignment horizontal="center"/>
      <protection hidden="1"/>
    </xf>
    <xf numFmtId="0" fontId="33" fillId="0" borderId="11" xfId="0" applyFont="1" applyBorder="1" applyAlignment="1" applyProtection="1">
      <alignment horizontal="center"/>
      <protection hidden="1"/>
    </xf>
    <xf numFmtId="0" fontId="33" fillId="0" borderId="13" xfId="0" applyFont="1" applyBorder="1" applyAlignment="1" applyProtection="1">
      <alignment horizontal="center"/>
      <protection hidden="1"/>
    </xf>
    <xf numFmtId="0" fontId="33" fillId="0" borderId="19" xfId="0" applyFont="1" applyBorder="1" applyAlignment="1" applyProtection="1">
      <alignment horizontal="center"/>
      <protection hidden="1"/>
    </xf>
    <xf numFmtId="0" fontId="4" fillId="0" borderId="18" xfId="0" applyFont="1" applyFill="1" applyBorder="1" applyAlignment="1" applyProtection="1">
      <alignment horizontal="center"/>
      <protection hidden="1"/>
    </xf>
    <xf numFmtId="0" fontId="4" fillId="0" borderId="16" xfId="0" applyFont="1" applyFill="1" applyBorder="1" applyAlignment="1" applyProtection="1">
      <alignment horizontal="center"/>
      <protection hidden="1"/>
    </xf>
    <xf numFmtId="0" fontId="34" fillId="0" borderId="13" xfId="0" applyFont="1" applyBorder="1" applyAlignment="1" applyProtection="1">
      <alignment horizontal="center" vertical="top" wrapText="1"/>
      <protection hidden="1"/>
    </xf>
    <xf numFmtId="1" fontId="33" fillId="0" borderId="1" xfId="0" applyNumberFormat="1" applyFont="1" applyBorder="1" applyAlignment="1" applyProtection="1">
      <alignment horizontal="right"/>
      <protection hidden="1"/>
    </xf>
    <xf numFmtId="0" fontId="35" fillId="0" borderId="0" xfId="0" applyFont="1" applyBorder="1" applyAlignment="1" applyProtection="1">
      <alignment horizontal="center"/>
      <protection hidden="1"/>
    </xf>
    <xf numFmtId="0" fontId="35" fillId="0" borderId="20" xfId="0" applyFont="1" applyBorder="1" applyAlignment="1" applyProtection="1">
      <alignment horizontal="left"/>
      <protection hidden="1"/>
    </xf>
    <xf numFmtId="0" fontId="35" fillId="0" borderId="21" xfId="0" applyFont="1" applyBorder="1" applyAlignment="1" applyProtection="1">
      <alignment horizontal="left"/>
      <protection hidden="1"/>
    </xf>
    <xf numFmtId="0" fontId="35" fillId="0" borderId="17" xfId="0" applyFont="1" applyBorder="1" applyAlignment="1" applyProtection="1">
      <alignment horizontal="center"/>
      <protection hidden="1"/>
    </xf>
    <xf numFmtId="0" fontId="35" fillId="0" borderId="18" xfId="0" applyFont="1" applyBorder="1" applyAlignment="1" applyProtection="1">
      <alignment horizontal="center"/>
      <protection hidden="1"/>
    </xf>
    <xf numFmtId="1" fontId="33" fillId="0" borderId="0" xfId="0" applyNumberFormat="1" applyFont="1" applyBorder="1" applyAlignment="1" applyProtection="1">
      <alignment horizontal="right"/>
      <protection hidden="1"/>
    </xf>
    <xf numFmtId="0" fontId="33" fillId="0" borderId="9" xfId="0" applyFont="1" applyBorder="1" applyAlignment="1" applyProtection="1">
      <protection hidden="1"/>
    </xf>
    <xf numFmtId="0" fontId="33" fillId="0" borderId="20" xfId="0" applyFont="1" applyBorder="1" applyAlignment="1" applyProtection="1">
      <protection hidden="1"/>
    </xf>
    <xf numFmtId="0" fontId="33" fillId="0" borderId="21" xfId="0" applyFont="1" applyBorder="1" applyAlignment="1" applyProtection="1">
      <protection hidden="1"/>
    </xf>
    <xf numFmtId="1" fontId="33" fillId="0" borderId="1" xfId="0" applyNumberFormat="1" applyFont="1" applyBorder="1" applyAlignment="1" applyProtection="1">
      <protection hidden="1"/>
    </xf>
    <xf numFmtId="14" fontId="33" fillId="0" borderId="1" xfId="0" applyNumberFormat="1" applyFont="1" applyBorder="1" applyAlignment="1" applyProtection="1">
      <alignment horizontal="right"/>
      <protection hidden="1"/>
    </xf>
    <xf numFmtId="0" fontId="35" fillId="0" borderId="9" xfId="0" applyFont="1" applyBorder="1" applyAlignment="1" applyProtection="1">
      <alignment horizontal="left"/>
      <protection hidden="1"/>
    </xf>
    <xf numFmtId="1" fontId="35" fillId="0" borderId="20" xfId="0" applyNumberFormat="1" applyFont="1" applyBorder="1" applyAlignment="1" applyProtection="1">
      <alignment horizontal="center"/>
      <protection hidden="1"/>
    </xf>
    <xf numFmtId="1" fontId="35" fillId="0" borderId="21" xfId="0" applyNumberFormat="1" applyFont="1" applyBorder="1" applyAlignment="1" applyProtection="1">
      <alignment horizontal="center"/>
      <protection hidden="1"/>
    </xf>
    <xf numFmtId="1" fontId="35" fillId="0" borderId="0" xfId="0" applyNumberFormat="1" applyFont="1" applyBorder="1" applyAlignment="1" applyProtection="1">
      <alignment horizontal="center"/>
      <protection hidden="1"/>
    </xf>
    <xf numFmtId="1" fontId="35" fillId="0" borderId="20" xfId="0" applyNumberFormat="1" applyFont="1" applyBorder="1" applyAlignment="1" applyProtection="1">
      <alignment horizontal="right"/>
      <protection hidden="1"/>
    </xf>
    <xf numFmtId="1" fontId="35" fillId="0" borderId="21" xfId="0" applyNumberFormat="1" applyFont="1" applyBorder="1" applyAlignment="1" applyProtection="1">
      <alignment horizontal="right"/>
      <protection hidden="1"/>
    </xf>
    <xf numFmtId="0" fontId="34" fillId="0" borderId="1" xfId="0" applyFont="1" applyBorder="1" applyAlignment="1" applyProtection="1">
      <alignment horizontal="left" vertical="top"/>
      <protection hidden="1"/>
    </xf>
    <xf numFmtId="0" fontId="34" fillId="0" borderId="1" xfId="0" applyFont="1" applyBorder="1" applyAlignment="1" applyProtection="1">
      <alignment horizontal="right" vertical="top"/>
      <protection hidden="1"/>
    </xf>
    <xf numFmtId="0" fontId="34" fillId="0" borderId="1" xfId="0" applyFont="1" applyBorder="1" applyAlignment="1" applyProtection="1">
      <alignment horizontal="center" vertical="top"/>
      <protection hidden="1"/>
    </xf>
    <xf numFmtId="0" fontId="34" fillId="0" borderId="59" xfId="0" applyFont="1" applyFill="1" applyBorder="1" applyAlignment="1" applyProtection="1">
      <alignment horizontal="left" vertical="top" wrapText="1"/>
      <protection hidden="1"/>
    </xf>
    <xf numFmtId="0" fontId="34" fillId="0" borderId="60" xfId="0" applyFont="1" applyFill="1" applyBorder="1" applyAlignment="1" applyProtection="1">
      <alignment horizontal="left" vertical="top" wrapText="1"/>
      <protection hidden="1"/>
    </xf>
    <xf numFmtId="0" fontId="34" fillId="0" borderId="61" xfId="0" applyFont="1" applyFill="1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left" vertical="top" wrapText="1"/>
      <protection locked="0" hidden="1"/>
    </xf>
    <xf numFmtId="0" fontId="34" fillId="0" borderId="46" xfId="0" applyFont="1" applyBorder="1" applyAlignment="1" applyProtection="1">
      <alignment horizontal="left" vertical="top" wrapText="1"/>
      <protection locked="0" hidden="1"/>
    </xf>
    <xf numFmtId="0" fontId="34" fillId="0" borderId="0" xfId="0" applyFont="1" applyBorder="1" applyAlignment="1" applyProtection="1">
      <alignment horizontal="left" vertical="top" wrapText="1"/>
      <protection locked="0" hidden="1"/>
    </xf>
    <xf numFmtId="0" fontId="34" fillId="0" borderId="46" xfId="0" applyFont="1" applyBorder="1" applyAlignment="1" applyProtection="1">
      <alignment horizontal="center" vertical="top" wrapText="1"/>
      <protection locked="0" hidden="1"/>
    </xf>
    <xf numFmtId="0" fontId="33" fillId="0" borderId="47" xfId="0" applyFont="1" applyBorder="1" applyAlignment="1" applyProtection="1">
      <alignment horizontal="center"/>
      <protection locked="0" hidden="1"/>
    </xf>
    <xf numFmtId="0" fontId="33" fillId="0" borderId="48" xfId="0" applyFont="1" applyBorder="1" applyAlignment="1" applyProtection="1">
      <alignment horizontal="center"/>
      <protection locked="0" hidden="1"/>
    </xf>
    <xf numFmtId="0" fontId="33" fillId="0" borderId="49" xfId="0" applyFont="1" applyBorder="1" applyAlignment="1" applyProtection="1">
      <alignment horizontal="center"/>
      <protection locked="0" hidden="1"/>
    </xf>
    <xf numFmtId="0" fontId="34" fillId="0" borderId="53" xfId="7" applyFont="1" applyFill="1" applyBorder="1" applyAlignment="1" applyProtection="1">
      <alignment horizontal="left" vertical="top" wrapText="1"/>
      <protection locked="0" hidden="1"/>
    </xf>
    <xf numFmtId="0" fontId="34" fillId="0" borderId="54" xfId="7" applyFont="1" applyFill="1" applyBorder="1" applyAlignment="1" applyProtection="1">
      <alignment horizontal="left" vertical="top" wrapText="1"/>
      <protection locked="0" hidden="1"/>
    </xf>
    <xf numFmtId="0" fontId="34" fillId="0" borderId="55" xfId="7" applyFont="1" applyFill="1" applyBorder="1" applyAlignment="1" applyProtection="1">
      <alignment horizontal="left" vertical="top" wrapText="1"/>
      <protection locked="0" hidden="1"/>
    </xf>
    <xf numFmtId="0" fontId="34" fillId="0" borderId="56" xfId="7" applyFont="1" applyFill="1" applyBorder="1" applyAlignment="1" applyProtection="1">
      <alignment horizontal="left" vertical="top" wrapText="1"/>
      <protection locked="0" hidden="1"/>
    </xf>
    <xf numFmtId="0" fontId="34" fillId="0" borderId="57" xfId="7" applyFont="1" applyFill="1" applyBorder="1" applyAlignment="1" applyProtection="1">
      <alignment horizontal="left" vertical="top" wrapText="1"/>
      <protection locked="0" hidden="1"/>
    </xf>
    <xf numFmtId="0" fontId="34" fillId="0" borderId="58" xfId="7" applyFont="1" applyFill="1" applyBorder="1" applyAlignment="1" applyProtection="1">
      <alignment horizontal="left" vertical="top" wrapText="1"/>
      <protection locked="0" hidden="1"/>
    </xf>
    <xf numFmtId="0" fontId="35" fillId="0" borderId="1" xfId="7" applyFont="1" applyBorder="1" applyAlignment="1" applyProtection="1">
      <alignment horizontal="center" wrapText="1"/>
      <protection locked="0" hidden="1"/>
    </xf>
    <xf numFmtId="0" fontId="90" fillId="0" borderId="1" xfId="7" applyFont="1" applyBorder="1" applyAlignment="1" applyProtection="1">
      <alignment horizontal="center" vertical="center" wrapText="1"/>
      <protection locked="0" hidden="1"/>
    </xf>
    <xf numFmtId="1" fontId="35" fillId="0" borderId="1" xfId="7" applyNumberFormat="1" applyFont="1" applyBorder="1" applyAlignment="1" applyProtection="1">
      <alignment horizontal="center" vertical="center"/>
      <protection locked="0" hidden="1"/>
    </xf>
    <xf numFmtId="1" fontId="35" fillId="0" borderId="1" xfId="7" applyNumberFormat="1" applyFont="1" applyBorder="1" applyAlignment="1" applyProtection="1">
      <alignment horizontal="center" vertical="center" wrapText="1"/>
      <protection locked="0" hidden="1"/>
    </xf>
    <xf numFmtId="0" fontId="36" fillId="0" borderId="15" xfId="7" applyFont="1" applyBorder="1" applyAlignment="1" applyProtection="1">
      <alignment horizontal="left" wrapText="1"/>
      <protection locked="0" hidden="1"/>
    </xf>
    <xf numFmtId="0" fontId="90" fillId="0" borderId="1" xfId="7" applyFont="1" applyBorder="1" applyAlignment="1" applyProtection="1">
      <alignment horizontal="left" vertical="top" wrapText="1"/>
      <protection locked="0" hidden="1"/>
    </xf>
    <xf numFmtId="1" fontId="35" fillId="0" borderId="1" xfId="7" applyNumberFormat="1" applyFont="1" applyBorder="1" applyAlignment="1" applyProtection="1">
      <alignment horizontal="center"/>
      <protection locked="0" hidden="1"/>
    </xf>
    <xf numFmtId="1" fontId="35" fillId="0" borderId="1" xfId="7" applyNumberFormat="1" applyFont="1" applyBorder="1" applyAlignment="1" applyProtection="1">
      <alignment horizontal="center" wrapText="1"/>
      <protection locked="0" hidden="1"/>
    </xf>
    <xf numFmtId="0" fontId="33" fillId="0" borderId="20" xfId="7" applyFont="1" applyBorder="1" applyAlignment="1" applyProtection="1">
      <alignment horizontal="left" wrapText="1"/>
      <protection locked="0" hidden="1"/>
    </xf>
    <xf numFmtId="0" fontId="33" fillId="0" borderId="52" xfId="0" applyFont="1" applyBorder="1" applyAlignment="1" applyProtection="1">
      <alignment horizontal="center"/>
      <protection hidden="1"/>
    </xf>
    <xf numFmtId="0" fontId="33" fillId="0" borderId="50" xfId="0" applyFont="1" applyBorder="1" applyAlignment="1" applyProtection="1">
      <alignment horizontal="center"/>
      <protection hidden="1"/>
    </xf>
    <xf numFmtId="0" fontId="33" fillId="0" borderId="51" xfId="0" applyFont="1" applyBorder="1" applyAlignment="1" applyProtection="1">
      <alignment horizontal="center"/>
      <protection hidden="1"/>
    </xf>
    <xf numFmtId="49" fontId="33" fillId="0" borderId="52" xfId="0" applyNumberFormat="1" applyFont="1" applyBorder="1" applyAlignment="1" applyProtection="1">
      <alignment horizontal="center"/>
      <protection hidden="1"/>
    </xf>
    <xf numFmtId="49" fontId="33" fillId="0" borderId="50" xfId="0" applyNumberFormat="1" applyFont="1" applyBorder="1" applyAlignment="1" applyProtection="1">
      <alignment horizontal="center"/>
      <protection hidden="1"/>
    </xf>
    <xf numFmtId="49" fontId="33" fillId="0" borderId="51" xfId="0" applyNumberFormat="1" applyFont="1" applyBorder="1" applyAlignment="1" applyProtection="1">
      <alignment horizontal="center"/>
      <protection hidden="1"/>
    </xf>
    <xf numFmtId="0" fontId="33" fillId="11" borderId="34" xfId="7" applyFont="1" applyFill="1" applyBorder="1" applyAlignment="1" applyProtection="1">
      <alignment horizontal="left" vertical="top"/>
      <protection locked="0" hidden="1"/>
    </xf>
    <xf numFmtId="0" fontId="33" fillId="11" borderId="24" xfId="7" applyFont="1" applyFill="1" applyBorder="1" applyAlignment="1" applyProtection="1">
      <alignment horizontal="left" vertical="top"/>
      <protection locked="0" hidden="1"/>
    </xf>
    <xf numFmtId="0" fontId="33" fillId="11" borderId="35" xfId="7" applyFont="1" applyFill="1" applyBorder="1" applyAlignment="1" applyProtection="1">
      <alignment horizontal="left" vertical="top"/>
      <protection locked="0" hidden="1"/>
    </xf>
    <xf numFmtId="0" fontId="90" fillId="0" borderId="3" xfId="7" applyFont="1" applyBorder="1" applyAlignment="1" applyProtection="1">
      <alignment horizontal="center" vertical="center" wrapText="1"/>
      <protection locked="0" hidden="1"/>
    </xf>
    <xf numFmtId="1" fontId="35" fillId="0" borderId="3" xfId="7" applyNumberFormat="1" applyFont="1" applyBorder="1" applyAlignment="1" applyProtection="1">
      <alignment horizontal="center" vertical="center"/>
      <protection locked="0" hidden="1"/>
    </xf>
    <xf numFmtId="1" fontId="35" fillId="0" borderId="3" xfId="7" applyNumberFormat="1" applyFont="1" applyBorder="1" applyAlignment="1" applyProtection="1">
      <alignment horizontal="center" vertical="center" wrapText="1"/>
      <protection locked="0"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33" fillId="0" borderId="59" xfId="7" applyFont="1" applyFill="1" applyBorder="1" applyAlignment="1" applyProtection="1">
      <alignment horizontal="left" vertical="top"/>
      <protection locked="0" hidden="1"/>
    </xf>
    <xf numFmtId="0" fontId="33" fillId="0" borderId="60" xfId="7" applyFont="1" applyFill="1" applyBorder="1" applyAlignment="1" applyProtection="1">
      <alignment horizontal="left" vertical="top"/>
      <protection locked="0" hidden="1"/>
    </xf>
    <xf numFmtId="0" fontId="33" fillId="0" borderId="61" xfId="7" applyFont="1" applyFill="1" applyBorder="1" applyAlignment="1" applyProtection="1">
      <alignment horizontal="left" vertical="top"/>
      <protection locked="0" hidden="1"/>
    </xf>
    <xf numFmtId="0" fontId="33" fillId="11" borderId="29" xfId="7" applyFont="1" applyFill="1" applyBorder="1" applyAlignment="1" applyProtection="1">
      <alignment horizontal="left" vertical="top"/>
      <protection locked="0" hidden="1"/>
    </xf>
    <xf numFmtId="0" fontId="33" fillId="11" borderId="0" xfId="7" applyFont="1" applyFill="1" applyBorder="1" applyAlignment="1" applyProtection="1">
      <alignment horizontal="left" vertical="top"/>
      <protection locked="0" hidden="1"/>
    </xf>
    <xf numFmtId="0" fontId="33" fillId="0" borderId="32" xfId="7" applyFont="1" applyBorder="1" applyAlignment="1" applyProtection="1">
      <alignment horizontal="left" wrapText="1"/>
      <protection locked="0" hidden="1"/>
    </xf>
    <xf numFmtId="0" fontId="33" fillId="0" borderId="0" xfId="7" applyFont="1" applyBorder="1" applyAlignment="1" applyProtection="1">
      <alignment horizontal="left" wrapText="1"/>
      <protection locked="0" hidden="1"/>
    </xf>
    <xf numFmtId="0" fontId="33" fillId="0" borderId="27" xfId="7" applyFont="1" applyBorder="1" applyAlignment="1" applyProtection="1">
      <alignment horizontal="left" wrapText="1"/>
      <protection locked="0" hidden="1"/>
    </xf>
    <xf numFmtId="0" fontId="35" fillId="0" borderId="27" xfId="7" applyFont="1" applyBorder="1" applyAlignment="1" applyProtection="1">
      <alignment horizontal="left" wrapText="1"/>
      <protection locked="0" hidden="1"/>
    </xf>
    <xf numFmtId="0" fontId="33" fillId="0" borderId="0" xfId="7" applyFont="1" applyAlignment="1" applyProtection="1">
      <alignment horizontal="left" wrapText="1"/>
      <protection locked="0" hidden="1"/>
    </xf>
    <xf numFmtId="167" fontId="33" fillId="0" borderId="0" xfId="7" applyNumberFormat="1" applyFont="1" applyBorder="1" applyAlignment="1" applyProtection="1">
      <alignment horizontal="right"/>
      <protection locked="0" hidden="1"/>
    </xf>
    <xf numFmtId="167" fontId="33" fillId="0" borderId="32" xfId="7" applyNumberFormat="1" applyFont="1" applyBorder="1" applyAlignment="1" applyProtection="1">
      <alignment horizontal="right"/>
      <protection locked="0" hidden="1"/>
    </xf>
    <xf numFmtId="49" fontId="61" fillId="0" borderId="0" xfId="0" applyNumberFormat="1" applyFont="1" applyAlignment="1" applyProtection="1">
      <alignment horizontal="center"/>
      <protection hidden="1"/>
    </xf>
    <xf numFmtId="4" fontId="36" fillId="0" borderId="0" xfId="0" applyNumberFormat="1" applyFont="1" applyFill="1" applyBorder="1" applyAlignment="1" applyProtection="1">
      <alignment horizontal="center" wrapText="1"/>
      <protection hidden="1"/>
    </xf>
    <xf numFmtId="0" fontId="36" fillId="0" borderId="0" xfId="0" applyFont="1" applyFill="1" applyBorder="1" applyAlignment="1" applyProtection="1">
      <alignment horizontal="center" wrapText="1"/>
      <protection hidden="1"/>
    </xf>
    <xf numFmtId="0" fontId="36" fillId="0" borderId="0" xfId="0" applyFont="1" applyFill="1" applyBorder="1" applyAlignment="1" applyProtection="1">
      <alignment horizontal="center"/>
      <protection hidden="1"/>
    </xf>
    <xf numFmtId="2" fontId="17" fillId="2" borderId="2" xfId="5" applyNumberFormat="1" applyFont="1" applyFill="1" applyBorder="1" applyAlignment="1" applyProtection="1">
      <alignment horizontal="center"/>
      <protection hidden="1"/>
    </xf>
    <xf numFmtId="0" fontId="31" fillId="0" borderId="0" xfId="5" applyFont="1" applyAlignment="1" applyProtection="1">
      <alignment horizontal="center" wrapText="1"/>
      <protection hidden="1"/>
    </xf>
    <xf numFmtId="0" fontId="16" fillId="0" borderId="0" xfId="5" applyFont="1" applyAlignment="1" applyProtection="1">
      <alignment horizontal="center" wrapText="1"/>
      <protection hidden="1"/>
    </xf>
  </cellXfs>
  <cellStyles count="19">
    <cellStyle name="Dobrá" xfId="17" builtinId="26"/>
    <cellStyle name="Hypertextové prepojenie" xfId="1" builtinId="8"/>
    <cellStyle name="Normal_MOO A,B,A,AB,A,AB (2)" xfId="2"/>
    <cellStyle name="Normal_vzorvykazov98" xfId="3"/>
    <cellStyle name="Normálna 2" xfId="4"/>
    <cellStyle name="normálne" xfId="0" builtinId="0"/>
    <cellStyle name="normálne_hk" xfId="5"/>
    <cellStyle name="normálne_phE6" xfId="6"/>
    <cellStyle name="Normální 2" xfId="7"/>
    <cellStyle name="normální 2 2" xfId="8"/>
    <cellStyle name="normální 3" xfId="9"/>
    <cellStyle name="normální 4" xfId="10"/>
    <cellStyle name="normální 5" xfId="11"/>
    <cellStyle name="Normální 6" xfId="12"/>
    <cellStyle name="normální_hk" xfId="13"/>
    <cellStyle name="normální_List1" xfId="14"/>
    <cellStyle name="Poznámka 2" xfId="15"/>
    <cellStyle name="S8" xfId="16"/>
    <cellStyle name="Zvýraznění 1 2" xfId="18"/>
  </cellStyles>
  <dxfs count="0"/>
  <tableStyles count="0" defaultTableStyle="TableStyleMedium9" defaultPivotStyle="PivotStyleLight16"/>
  <colors>
    <mruColors>
      <color rgb="FF0066FF"/>
      <color rgb="FF0000CC"/>
      <color rgb="FFCCFFFF"/>
      <color rgb="FFFFFFCC"/>
      <color rgb="FFCCFFCC"/>
      <color rgb="FF99FFCC"/>
      <color rgb="FFFFFF99"/>
      <color rgb="FF66FF66"/>
      <color rgb="FF99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30480</xdr:colOff>
      <xdr:row>7</xdr:row>
      <xdr:rowOff>152400</xdr:rowOff>
    </xdr:from>
    <xdr:to>
      <xdr:col>24</xdr:col>
      <xdr:colOff>224297</xdr:colOff>
      <xdr:row>13</xdr:row>
      <xdr:rowOff>15126</xdr:rowOff>
    </xdr:to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0840" y="1379220"/>
          <a:ext cx="3942857" cy="9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87009</xdr:colOff>
      <xdr:row>0</xdr:row>
      <xdr:rowOff>6569</xdr:rowOff>
    </xdr:from>
    <xdr:to>
      <xdr:col>90</xdr:col>
      <xdr:colOff>56717</xdr:colOff>
      <xdr:row>16</xdr:row>
      <xdr:rowOff>12430</xdr:rowOff>
    </xdr:to>
    <xdr:sp macro="" textlink="">
      <xdr:nvSpPr>
        <xdr:cNvPr id="2" name="Obdĺžnik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/>
      </xdr:nvSpPr>
      <xdr:spPr>
        <a:xfrm>
          <a:off x="5710043" y="6569"/>
          <a:ext cx="4962122" cy="24232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 b="1"/>
            <a:t>Tlač</a:t>
          </a:r>
          <a:r>
            <a:rPr lang="sk-SK" b="1" baseline="0"/>
            <a:t> do PDF</a:t>
          </a:r>
        </a:p>
        <a:p>
          <a:r>
            <a:rPr lang="sk-SK" baseline="0"/>
            <a:t>1. krok - kliknite na list "Poznámky DU MUJ"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68</xdr:col>
      <xdr:colOff>85313</xdr:colOff>
      <xdr:row>4</xdr:row>
      <xdr:rowOff>59634</xdr:rowOff>
    </xdr:from>
    <xdr:to>
      <xdr:col>86</xdr:col>
      <xdr:colOff>74544</xdr:colOff>
      <xdr:row>15</xdr:row>
      <xdr:rowOff>126309</xdr:rowOff>
    </xdr:to>
    <xdr:pic>
      <xdr:nvPicPr>
        <xdr:cNvPr id="3" name="Obrázok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1356" y="655982"/>
          <a:ext cx="2225536" cy="1706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50</xdr:col>
      <xdr:colOff>77643</xdr:colOff>
      <xdr:row>16</xdr:row>
      <xdr:rowOff>71944</xdr:rowOff>
    </xdr:from>
    <xdr:to>
      <xdr:col>90</xdr:col>
      <xdr:colOff>48128</xdr:colOff>
      <xdr:row>25</xdr:row>
      <xdr:rowOff>117913</xdr:rowOff>
    </xdr:to>
    <xdr:sp macro="" textlink="">
      <xdr:nvSpPr>
        <xdr:cNvPr id="4" name="Obdĺžnik 5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/>
      </xdr:nvSpPr>
      <xdr:spPr>
        <a:xfrm>
          <a:off x="5700677" y="2489323"/>
          <a:ext cx="4962899" cy="1405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Poznámka :</a:t>
          </a:r>
        </a:p>
        <a:p>
          <a:r>
            <a:rPr lang="sk-SK"/>
            <a:t>Tabuľky v liste " Poznámky DU MUJ " sú prepojené</a:t>
          </a:r>
        </a:p>
        <a:p>
          <a:r>
            <a:rPr lang="sk-SK"/>
            <a:t>Komentáre , ktoré sú</a:t>
          </a:r>
          <a:r>
            <a:rPr lang="sk-SK" baseline="0"/>
            <a:t> hrubo </a:t>
          </a:r>
          <a:r>
            <a:rPr lang="en-US" baseline="0"/>
            <a:t>(</a:t>
          </a:r>
          <a:r>
            <a:rPr lang="en-US" b="1" baseline="0"/>
            <a:t>bold</a:t>
          </a:r>
          <a:r>
            <a:rPr lang="en-US" baseline="0"/>
            <a:t>) v</a:t>
          </a:r>
          <a:r>
            <a:rPr lang="sk-SK" baseline="0"/>
            <a:t>yznačené sú taktiež prepojené s jednotlivými listami.</a:t>
          </a:r>
        </a:p>
        <a:p>
          <a:r>
            <a:rPr lang="sk-SK" baseline="0"/>
            <a:t>Na všetkých  listoch je stránkovanie a pridané DIČ a názov ÚJ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82753</xdr:colOff>
      <xdr:row>0</xdr:row>
      <xdr:rowOff>7620</xdr:rowOff>
    </xdr:from>
    <xdr:to>
      <xdr:col>51</xdr:col>
      <xdr:colOff>670561</xdr:colOff>
      <xdr:row>1</xdr:row>
      <xdr:rowOff>273865</xdr:rowOff>
    </xdr:to>
    <xdr:pic>
      <xdr:nvPicPr>
        <xdr:cNvPr id="3" name="Obrázek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8333" y="7620"/>
          <a:ext cx="5959908" cy="61676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lueSoft1/2009/Audit_SW/programs/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M/FINA%201%20poznamk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/DOKUM%200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IPS/Pozn&#225;mky%202016/Poznamky%20uctovna%20jednotka/HK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  <sheetName val="hl_akt_r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apa listov"/>
      <sheetName val="OBSAH SPISU"/>
      <sheetName val="ISA 210 – Dohodnutie podmienok "/>
      <sheetName val="ISA 220A – Kontrola kvality"/>
      <sheetName val="ISA 220 POSÚDENIE  NEZÁV indi"/>
      <sheetName val="ISA 220 POSÚDENIE  NEZÁVISLO "/>
      <sheetName val="ISA 220 – Kontrola kvality FV"/>
      <sheetName val="ISA 230A – Audítorská dokum"/>
      <sheetName val="ISA 230B – Audítorská záv zhrnu"/>
      <sheetName val="ISA 230C Overenie súladu"/>
      <sheetName val="ISA 240A – Zodpovednosť audit"/>
      <sheetName val="ISA 240B – Zodpovednosť"/>
      <sheetName val="ISA 250 – Zohľadnenie zákonov"/>
      <sheetName val="ISA 260 Komunikácia s osob"/>
      <sheetName val="ISA 300A – Plánovanie auditu"/>
      <sheetName val="ISA 300B – Plánovanie auditu"/>
      <sheetName val="ISA 315A Reakcie na riziká kom"/>
      <sheetName val="ISA 315B Reakcie na riziká pre"/>
      <sheetName val="ISA 320A – Významnosť pri"/>
      <sheetName val="ISA 320B – Významnosť pri"/>
      <sheetName val="ISA 320C – Významnosť pri"/>
      <sheetName val="ISA 330A Reakcie na posúdene r"/>
      <sheetName val="ISA 402 INFO Z  PREDBEŽ OVEROV"/>
      <sheetName val="ISA 501A Účasť na inventarizáci"/>
      <sheetName val="ISA 501B Účasť na inventarizáci"/>
      <sheetName val="ISA 510 Začiatočné stavy"/>
      <sheetName val="ISA 550 Spriaznené osoby "/>
      <sheetName val="ISA 550 Transakcie so spriaznen"/>
      <sheetName val="ISA 560 – Nasledujúce udalosti"/>
      <sheetName val="ISA 570 Nepretržité pokračov"/>
      <sheetName val="1 HL KNIHA anallýza"/>
      <sheetName val="4 Stanovenie výberu 2"/>
      <sheetName val="4 Stanovenie výberu 3"/>
      <sheetName val="5 SUVAHAVUJ"/>
      <sheetName val="6 Analýza nákladov"/>
      <sheetName val="Osnova"/>
      <sheetName val="Hlavicka"/>
      <sheetName val="hk2015"/>
      <sheetName val="hk2014"/>
      <sheetName val="hk2013"/>
      <sheetName val="CASH FLOW DU n"/>
      <sheetName val="ANALYTIKAVUJ"/>
      <sheetName val="VstupHlavička"/>
      <sheetName val="PrekladHlav"/>
      <sheetName val="List1"/>
      <sheetName val="suvaha_p"/>
      <sheetName val="vykaz_p"/>
      <sheetName val="DOKUM 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3">
          <cell r="A3">
            <v>1</v>
          </cell>
        </row>
      </sheetData>
      <sheetData sheetId="44"/>
      <sheetData sheetId="45"/>
      <sheetData sheetId="46"/>
      <sheetData sheetId="4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F13" sqref="F13"/>
    </sheetView>
  </sheetViews>
  <sheetFormatPr defaultRowHeight="13.2"/>
  <cols>
    <col min="1" max="1" width="35.33203125" customWidth="1"/>
    <col min="2" max="2" width="50.6640625" customWidth="1"/>
  </cols>
  <sheetData>
    <row r="1" spans="1:2">
      <c r="A1" s="440"/>
      <c r="B1" s="441"/>
    </row>
    <row r="2" spans="1:2" ht="13.8" thickBot="1">
      <c r="A2" s="442" t="s">
        <v>2266</v>
      </c>
      <c r="B2" s="457" t="s">
        <v>2267</v>
      </c>
    </row>
    <row r="3" spans="1:2" ht="16.2" thickBot="1">
      <c r="A3" s="440" t="s">
        <v>1390</v>
      </c>
      <c r="B3" s="458" t="s">
        <v>4305</v>
      </c>
    </row>
    <row r="4" spans="1:2" ht="16.2" thickBot="1">
      <c r="A4" s="440" t="s">
        <v>801</v>
      </c>
      <c r="B4" s="459" t="s">
        <v>4306</v>
      </c>
    </row>
    <row r="5" spans="1:2" ht="16.5" customHeight="1" thickBot="1">
      <c r="A5" s="440" t="s">
        <v>1388</v>
      </c>
      <c r="B5" s="460" t="s">
        <v>4323</v>
      </c>
    </row>
    <row r="6" spans="1:2" ht="27.6" thickBot="1">
      <c r="A6" s="443" t="s">
        <v>1387</v>
      </c>
      <c r="B6" s="458" t="s">
        <v>4307</v>
      </c>
    </row>
    <row r="7" spans="1:2" ht="16.2" thickBot="1">
      <c r="A7" s="444" t="s">
        <v>2189</v>
      </c>
      <c r="B7" s="458" t="s">
        <v>4309</v>
      </c>
    </row>
    <row r="8" spans="1:2" ht="16.2" thickBot="1">
      <c r="A8" s="440" t="s">
        <v>802</v>
      </c>
      <c r="B8" s="458" t="s">
        <v>4308</v>
      </c>
    </row>
    <row r="9" spans="1:2" ht="16.5" customHeight="1" thickBot="1">
      <c r="A9" s="440" t="s">
        <v>1386</v>
      </c>
      <c r="B9" s="458" t="s">
        <v>4310</v>
      </c>
    </row>
    <row r="10" spans="1:2" ht="16.2" thickBot="1">
      <c r="A10" s="440" t="s">
        <v>2191</v>
      </c>
      <c r="B10" s="458"/>
    </row>
    <row r="11" spans="1:2" ht="16.2" thickBot="1">
      <c r="A11" s="440" t="s">
        <v>2192</v>
      </c>
      <c r="B11" s="458"/>
    </row>
    <row r="12" spans="1:2" ht="16.2" thickBot="1">
      <c r="A12" s="440" t="s">
        <v>1385</v>
      </c>
      <c r="B12" s="461"/>
    </row>
    <row r="13" spans="1:2" ht="16.2" thickBot="1">
      <c r="A13" s="440" t="s">
        <v>2193</v>
      </c>
      <c r="B13" s="462">
        <v>45455</v>
      </c>
    </row>
    <row r="14" spans="1:2" ht="16.2" thickBot="1">
      <c r="A14" s="440" t="s">
        <v>2194</v>
      </c>
      <c r="B14" s="462">
        <v>45455</v>
      </c>
    </row>
    <row r="15" spans="1:2" ht="16.2" thickBot="1">
      <c r="A15" s="440" t="s">
        <v>2265</v>
      </c>
      <c r="B15" s="463">
        <v>45291</v>
      </c>
    </row>
    <row r="16" spans="1:2" ht="27.6" thickBot="1">
      <c r="A16" s="443" t="s">
        <v>2190</v>
      </c>
      <c r="B16" s="464" t="s">
        <v>4322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6">
    <tabColor rgb="FFFF0000"/>
  </sheetPr>
  <dimension ref="A1:IU425"/>
  <sheetViews>
    <sheetView topLeftCell="A2" zoomScale="55" zoomScaleNormal="55" workbookViewId="0">
      <selection activeCell="K373" sqref="K373"/>
    </sheetView>
  </sheetViews>
  <sheetFormatPr defaultColWidth="9.109375" defaultRowHeight="10.199999999999999" outlineLevelRow="2"/>
  <cols>
    <col min="1" max="1" width="6.109375" style="51" customWidth="1"/>
    <col min="2" max="2" width="7.6640625" style="58" hidden="1" customWidth="1"/>
    <col min="3" max="3" width="36.44140625" style="58" customWidth="1"/>
    <col min="4" max="6" width="18.6640625" style="46" customWidth="1"/>
    <col min="7" max="7" width="18.6640625" style="81" customWidth="1"/>
    <col min="8" max="10" width="18.6640625" style="18" customWidth="1"/>
    <col min="11" max="11" width="18.6640625" style="93" customWidth="1"/>
    <col min="12" max="12" width="15.109375" style="18" customWidth="1"/>
    <col min="13" max="13" width="8.88671875" style="18" customWidth="1"/>
    <col min="14" max="16384" width="9.109375" style="18"/>
  </cols>
  <sheetData>
    <row r="1" spans="1:12" ht="23.25" hidden="1" customHeight="1">
      <c r="C1" s="743" t="s">
        <v>1499</v>
      </c>
      <c r="D1" s="744"/>
      <c r="E1" s="744"/>
      <c r="F1" s="744"/>
      <c r="G1" s="744"/>
      <c r="H1" s="744"/>
      <c r="I1" s="744"/>
      <c r="J1" s="744"/>
      <c r="K1" s="744"/>
    </row>
    <row r="2" spans="1:12" ht="24.75" customHeight="1" thickBot="1">
      <c r="A2" s="59" t="s">
        <v>822</v>
      </c>
      <c r="B2" s="16" t="s">
        <v>822</v>
      </c>
      <c r="C2" s="16" t="s">
        <v>823</v>
      </c>
      <c r="D2" s="17" t="s">
        <v>824</v>
      </c>
      <c r="E2" s="17" t="s">
        <v>785</v>
      </c>
      <c r="F2" s="17" t="s">
        <v>786</v>
      </c>
      <c r="G2" s="73" t="s">
        <v>787</v>
      </c>
      <c r="H2" s="17" t="s">
        <v>824</v>
      </c>
      <c r="I2" s="17" t="s">
        <v>785</v>
      </c>
      <c r="J2" s="17" t="s">
        <v>786</v>
      </c>
      <c r="K2" s="83" t="s">
        <v>787</v>
      </c>
    </row>
    <row r="3" spans="1:12" ht="10.8" hidden="1" thickBot="1">
      <c r="A3" s="15"/>
      <c r="B3" s="16"/>
      <c r="C3" s="16"/>
      <c r="D3" s="742" t="s">
        <v>1419</v>
      </c>
      <c r="E3" s="742"/>
      <c r="F3" s="742"/>
      <c r="G3" s="742"/>
      <c r="H3" s="742" t="s">
        <v>1420</v>
      </c>
      <c r="I3" s="742"/>
      <c r="J3" s="742"/>
      <c r="K3" s="742"/>
    </row>
    <row r="4" spans="1:12" ht="10.8" thickBot="1">
      <c r="A4" s="19">
        <v>0</v>
      </c>
      <c r="B4" s="16"/>
      <c r="C4" s="20" t="s">
        <v>825</v>
      </c>
      <c r="D4" s="21">
        <f t="shared" ref="D4:K4" si="0">SUM(D5+D15+D25+D29+D35+D41+D50+D60+D70)</f>
        <v>50508.47</v>
      </c>
      <c r="E4" s="21">
        <f t="shared" si="0"/>
        <v>43790.400000000001</v>
      </c>
      <c r="F4" s="21">
        <f t="shared" si="0"/>
        <v>25316</v>
      </c>
      <c r="G4" s="74">
        <f t="shared" si="0"/>
        <v>68982.87</v>
      </c>
      <c r="H4" s="21">
        <f t="shared" si="0"/>
        <v>22109.5</v>
      </c>
      <c r="I4" s="21">
        <f t="shared" si="0"/>
        <v>71197.440000000002</v>
      </c>
      <c r="J4" s="21">
        <f t="shared" si="0"/>
        <v>42798.47</v>
      </c>
      <c r="K4" s="84">
        <f t="shared" si="0"/>
        <v>50508.47</v>
      </c>
    </row>
    <row r="5" spans="1:12">
      <c r="A5" s="22" t="s">
        <v>826</v>
      </c>
      <c r="B5" s="23"/>
      <c r="C5" s="24" t="s">
        <v>827</v>
      </c>
      <c r="D5" s="25">
        <f t="shared" ref="D5:K5" si="1">SUM(D6:D14)</f>
        <v>0</v>
      </c>
      <c r="E5" s="25">
        <f t="shared" si="1"/>
        <v>0</v>
      </c>
      <c r="F5" s="25">
        <f t="shared" si="1"/>
        <v>0</v>
      </c>
      <c r="G5" s="75">
        <f t="shared" si="1"/>
        <v>0</v>
      </c>
      <c r="H5" s="25">
        <f t="shared" si="1"/>
        <v>0</v>
      </c>
      <c r="I5" s="25">
        <f t="shared" si="1"/>
        <v>0</v>
      </c>
      <c r="J5" s="25">
        <f t="shared" si="1"/>
        <v>0</v>
      </c>
      <c r="K5" s="85">
        <f t="shared" si="1"/>
        <v>0</v>
      </c>
    </row>
    <row r="6" spans="1:12" outlineLevel="1">
      <c r="A6" s="26" t="str">
        <f t="shared" ref="A6:A11" si="2">LEFT(B6,3)</f>
        <v>010</v>
      </c>
      <c r="B6" s="27" t="s">
        <v>828</v>
      </c>
      <c r="C6" s="28" t="s">
        <v>829</v>
      </c>
      <c r="D6" s="29">
        <f>IF(VLOOKUP($A6,'hk2023'!$A:$G,1)=$A6,VLOOKUP($A6,'hk2023'!$A:$G,4),0)</f>
        <v>0</v>
      </c>
      <c r="E6" s="29">
        <f>IF(VLOOKUP($A6,'hk2023'!$A:$G,1)=$A6,VLOOKUP($A6,'hk2023'!$A:$G,6),0)</f>
        <v>0</v>
      </c>
      <c r="F6" s="29">
        <f>IF(VLOOKUP($A6,'hk2023'!$A:$H,1)=$A6,VLOOKUP($A6,'hk2023'!$A:$H,7),0)</f>
        <v>0</v>
      </c>
      <c r="G6" s="76">
        <f t="shared" ref="G6:G13" si="3">SUM(D6+E6-F6)</f>
        <v>0</v>
      </c>
      <c r="H6" s="29">
        <f>IF(VLOOKUP($A6,'hk2022'!$A:$G,1)=$A6,VLOOKUP($A6,'hk2022'!$A:$G,5),0)</f>
        <v>0</v>
      </c>
      <c r="I6" s="29">
        <f>IF(VLOOKUP($A6,'hk2022'!$A:$G,1)=$A6,VLOOKUP($A6,'hk2022'!$A:$G,6),0)</f>
        <v>0</v>
      </c>
      <c r="J6" s="29">
        <f>IF(VLOOKUP($A6,'hk2022'!$A:$H,1)=$A6,VLOOKUP($A6,'hk2022'!$A:$H,7),0)</f>
        <v>0</v>
      </c>
      <c r="K6" s="86">
        <f t="shared" ref="K6:K13" si="4">SUM(H6+I6-J6)</f>
        <v>0</v>
      </c>
    </row>
    <row r="7" spans="1:12" outlineLevel="1">
      <c r="A7" s="26" t="str">
        <f t="shared" si="2"/>
        <v>011</v>
      </c>
      <c r="B7" s="27" t="s">
        <v>830</v>
      </c>
      <c r="C7" s="27" t="s">
        <v>831</v>
      </c>
      <c r="D7" s="30">
        <f>IF(VLOOKUP($A7,'hk2023'!$A:$G,1)=$A7,VLOOKUP($A7,'hk2023'!$A:$G,6),0)</f>
        <v>0</v>
      </c>
      <c r="E7" s="30">
        <f>IF(VLOOKUP($A7,'hk2023'!$A:$G,1)=$A7,VLOOKUP($A7,'hk2023'!$A:$G,7),0)</f>
        <v>0</v>
      </c>
      <c r="F7" s="30">
        <f>IF(VLOOKUP($A7,'hk2023'!$A:$H,1)=$A7,VLOOKUP($A7,'hk2023'!$A:$H,8),0)</f>
        <v>0</v>
      </c>
      <c r="G7" s="77">
        <f t="shared" si="3"/>
        <v>0</v>
      </c>
      <c r="H7" s="30">
        <f>IF(VLOOKUP($A7,'hk2022'!$A:$G,1)=$A7,VLOOKUP($A7,'hk2022'!$A:$G,6),0)</f>
        <v>0</v>
      </c>
      <c r="I7" s="30">
        <f>IF(VLOOKUP($A7,'hk2022'!$A:$G,1)=$A7,VLOOKUP($A7,'hk2022'!$A:$G,7),0)</f>
        <v>0</v>
      </c>
      <c r="J7" s="30">
        <f>IF(VLOOKUP($A7,'hk2022'!$A:$H,1)=$A7,VLOOKUP($A7,'hk2022'!$A:$H,8),0)</f>
        <v>0</v>
      </c>
      <c r="K7" s="87">
        <f t="shared" si="4"/>
        <v>0</v>
      </c>
    </row>
    <row r="8" spans="1:12" outlineLevel="1">
      <c r="A8" s="26" t="str">
        <f t="shared" si="2"/>
        <v>012</v>
      </c>
      <c r="B8" s="27" t="s">
        <v>832</v>
      </c>
      <c r="C8" s="27" t="s">
        <v>833</v>
      </c>
      <c r="D8" s="30">
        <f>IF(VLOOKUP($A8,'hk2023'!$A:$G,1)=$A8,VLOOKUP($A8,'hk2023'!$A:$G,6),0)</f>
        <v>0</v>
      </c>
      <c r="E8" s="30">
        <f>IF(VLOOKUP($A8,'hk2023'!$A:$G,1)=$A8,VLOOKUP($A8,'hk2023'!$A:$G,7),0)</f>
        <v>0</v>
      </c>
      <c r="F8" s="30">
        <f>IF(VLOOKUP($A8,'hk2023'!$A:$H,1)=$A8,VLOOKUP($A8,'hk2023'!$A:$H,8),0)</f>
        <v>0</v>
      </c>
      <c r="G8" s="77">
        <f t="shared" si="3"/>
        <v>0</v>
      </c>
      <c r="H8" s="30">
        <f>IF(VLOOKUP($A8,'hk2022'!$A:$G,1)=$A8,VLOOKUP($A8,'hk2022'!$A:$G,6),0)</f>
        <v>0</v>
      </c>
      <c r="I8" s="30">
        <f>IF(VLOOKUP($A8,'hk2022'!$A:$G,1)=$A8,VLOOKUP($A8,'hk2022'!$A:$G,7),0)</f>
        <v>0</v>
      </c>
      <c r="J8" s="30">
        <f>IF(VLOOKUP($A8,'hk2022'!$A:$H,1)=$A8,VLOOKUP($A8,'hk2022'!$A:$H,8),0)</f>
        <v>0</v>
      </c>
      <c r="K8" s="87">
        <f t="shared" si="4"/>
        <v>0</v>
      </c>
    </row>
    <row r="9" spans="1:12" outlineLevel="1">
      <c r="A9" s="26" t="str">
        <f t="shared" si="2"/>
        <v>013</v>
      </c>
      <c r="B9" s="27" t="s">
        <v>834</v>
      </c>
      <c r="C9" s="27" t="s">
        <v>835</v>
      </c>
      <c r="D9" s="30">
        <f>IF(VLOOKUP($A9,'hk2023'!$A:$G,1)=$A9,VLOOKUP($A9,'hk2023'!$A:$G,6),0)</f>
        <v>0</v>
      </c>
      <c r="E9" s="30">
        <f>IF(VLOOKUP($A9,'hk2023'!$A:$G,1)=$A9,VLOOKUP($A9,'hk2023'!$A:$G,7),0)</f>
        <v>0</v>
      </c>
      <c r="F9" s="30">
        <f>IF(VLOOKUP($A9,'hk2023'!$A:$H,1)=$A9,VLOOKUP($A9,'hk2023'!$A:$H,8),0)</f>
        <v>0</v>
      </c>
      <c r="G9" s="77">
        <f t="shared" si="3"/>
        <v>0</v>
      </c>
      <c r="H9" s="30">
        <f>IF(VLOOKUP($A9,'hk2022'!$A:$G,1)=$A9,VLOOKUP($A9,'hk2022'!$A:$G,6),0)</f>
        <v>0</v>
      </c>
      <c r="I9" s="30">
        <f>IF(VLOOKUP($A9,'hk2022'!$A:$G,1)=$A9,VLOOKUP($A9,'hk2022'!$A:$G,7),0)</f>
        <v>0</v>
      </c>
      <c r="J9" s="30">
        <f>IF(VLOOKUP($A9,'hk2022'!$A:$H,1)=$A9,VLOOKUP($A9,'hk2022'!$A:$H,8),0)</f>
        <v>0</v>
      </c>
      <c r="K9" s="87">
        <f t="shared" si="4"/>
        <v>0</v>
      </c>
    </row>
    <row r="10" spans="1:12" outlineLevel="1">
      <c r="A10" s="26" t="str">
        <f t="shared" si="2"/>
        <v>014</v>
      </c>
      <c r="B10" s="27" t="s">
        <v>836</v>
      </c>
      <c r="C10" s="27" t="s">
        <v>837</v>
      </c>
      <c r="D10" s="30">
        <f>IF(VLOOKUP($A10,'hk2023'!$A:$G,1)=$A10,VLOOKUP($A10,'hk2023'!$A:$G,6),0)</f>
        <v>0</v>
      </c>
      <c r="E10" s="30">
        <f>IF(VLOOKUP($A10,'hk2023'!$A:$G,1)=$A10,VLOOKUP($A10,'hk2023'!$A:$G,7),0)</f>
        <v>0</v>
      </c>
      <c r="F10" s="30">
        <f>IF(VLOOKUP($A10,'hk2023'!$A:$H,1)=$A10,VLOOKUP($A10,'hk2023'!$A:$H,8),0)</f>
        <v>0</v>
      </c>
      <c r="G10" s="77">
        <f t="shared" si="3"/>
        <v>0</v>
      </c>
      <c r="H10" s="30">
        <f>IF(VLOOKUP($A10,'hk2022'!$A:$G,1)=$A10,VLOOKUP($A10,'hk2022'!$A:$G,6),0)</f>
        <v>0</v>
      </c>
      <c r="I10" s="30">
        <f>IF(VLOOKUP($A10,'hk2022'!$A:$G,1)=$A10,VLOOKUP($A10,'hk2022'!$A:$G,7),0)</f>
        <v>0</v>
      </c>
      <c r="J10" s="30">
        <f>IF(VLOOKUP($A10,'hk2022'!$A:$H,1)=$A10,VLOOKUP($A10,'hk2022'!$A:$H,8),0)</f>
        <v>0</v>
      </c>
      <c r="K10" s="87">
        <f t="shared" si="4"/>
        <v>0</v>
      </c>
    </row>
    <row r="11" spans="1:12" outlineLevel="1">
      <c r="A11" s="26" t="str">
        <f t="shared" si="2"/>
        <v>015</v>
      </c>
      <c r="B11" s="27" t="s">
        <v>838</v>
      </c>
      <c r="C11" s="27" t="s">
        <v>839</v>
      </c>
      <c r="D11" s="30">
        <f>IF(VLOOKUP($A11,'hk2023'!$A:$G,1)=$A11,VLOOKUP($A11,'hk2023'!$A:$G,6),0)</f>
        <v>0</v>
      </c>
      <c r="E11" s="30">
        <f>IF(VLOOKUP($A11,'hk2023'!$A:$G,1)=$A11,VLOOKUP($A11,'hk2023'!$A:$G,7),0)</f>
        <v>0</v>
      </c>
      <c r="F11" s="30">
        <f>IF(VLOOKUP($A11,'hk2023'!$A:$H,1)=$A11,VLOOKUP($A11,'hk2023'!$A:$H,8),0)</f>
        <v>0</v>
      </c>
      <c r="G11" s="77">
        <f t="shared" si="3"/>
        <v>0</v>
      </c>
      <c r="H11" s="30">
        <f>IF(VLOOKUP($A11,'hk2022'!$A:$G,1)=$A11,VLOOKUP($A11,'hk2022'!$A:$G,6),0)</f>
        <v>0</v>
      </c>
      <c r="I11" s="30">
        <f>IF(VLOOKUP($A11,'hk2022'!$A:$G,1)=$A11,VLOOKUP($A11,'hk2022'!$A:$G,7),0)</f>
        <v>0</v>
      </c>
      <c r="J11" s="30">
        <f>IF(VLOOKUP($A11,'hk2022'!$A:$H,1)=$A11,VLOOKUP($A11,'hk2022'!$A:$H,8),0)</f>
        <v>0</v>
      </c>
      <c r="K11" s="87">
        <f t="shared" si="4"/>
        <v>0</v>
      </c>
    </row>
    <row r="12" spans="1:12" outlineLevel="1">
      <c r="A12" s="31" t="s">
        <v>840</v>
      </c>
      <c r="B12" s="27"/>
      <c r="C12" s="28" t="s">
        <v>841</v>
      </c>
      <c r="D12" s="30">
        <f>IF(VLOOKUP($A12,'hk2023'!$A:$G,1)=$A12,VLOOKUP($A12,'hk2023'!$A:$G,6),0)</f>
        <v>0</v>
      </c>
      <c r="E12" s="30">
        <f>IF(VLOOKUP($A12,'hk2023'!$A:$G,1)=$A12,VLOOKUP($A12,'hk2023'!$A:$G,7),0)</f>
        <v>0</v>
      </c>
      <c r="F12" s="30">
        <f>IF(VLOOKUP($A12,'hk2023'!$A:$H,1)=$A12,VLOOKUP($A12,'hk2023'!$A:$H,8),0)</f>
        <v>0</v>
      </c>
      <c r="G12" s="77">
        <f t="shared" si="3"/>
        <v>0</v>
      </c>
      <c r="H12" s="30">
        <f>IF(VLOOKUP($A12,'hk2022'!$A:$G,1)=$A12,VLOOKUP($A12,'hk2022'!$A:$G,6),0)</f>
        <v>0</v>
      </c>
      <c r="I12" s="30">
        <f>IF(VLOOKUP($A12,'hk2022'!$A:$G,1)=$A12,VLOOKUP($A12,'hk2022'!$A:$G,7),0)</f>
        <v>0</v>
      </c>
      <c r="J12" s="30">
        <f>IF(VLOOKUP($A12,'hk2022'!$A:$H,1)=$A12,VLOOKUP($A12,'hk2022'!$A:$H,8),0)</f>
        <v>0</v>
      </c>
      <c r="K12" s="87">
        <f t="shared" si="4"/>
        <v>0</v>
      </c>
    </row>
    <row r="13" spans="1:12" outlineLevel="1">
      <c r="A13" s="26" t="str">
        <f>LEFT(B13,3)</f>
        <v>019</v>
      </c>
      <c r="B13" s="27" t="s">
        <v>842</v>
      </c>
      <c r="C13" s="27" t="s">
        <v>843</v>
      </c>
      <c r="D13" s="30">
        <f>IF(VLOOKUP($A13,'hk2023'!$A:$G,1)=$A13,VLOOKUP($A13,'hk2023'!$A:$G,6),0)</f>
        <v>0</v>
      </c>
      <c r="E13" s="30">
        <f>IF(VLOOKUP($A13,'hk2023'!$A:$G,1)=$A13,VLOOKUP($A13,'hk2023'!$A:$G,7),0)</f>
        <v>0</v>
      </c>
      <c r="F13" s="30">
        <f>IF(VLOOKUP($A13,'hk2023'!$A:$H,1)=$A13,VLOOKUP($A13,'hk2023'!$A:$H,8),0)</f>
        <v>0</v>
      </c>
      <c r="G13" s="77">
        <f t="shared" si="3"/>
        <v>0</v>
      </c>
      <c r="H13" s="30">
        <f>IF(VLOOKUP($A13,'hk2022'!$A:$G,1)=$A13,VLOOKUP($A13,'hk2022'!$A:$G,6),0)</f>
        <v>0</v>
      </c>
      <c r="I13" s="30">
        <f>IF(VLOOKUP($A13,'hk2022'!$A:$G,1)=$A13,VLOOKUP($A13,'hk2022'!$A:$G,7),0)</f>
        <v>0</v>
      </c>
      <c r="J13" s="30">
        <f>IF(VLOOKUP($A13,'hk2022'!$A:$H,1)=$A13,VLOOKUP($A13,'hk2022'!$A:$H,8),0)</f>
        <v>0</v>
      </c>
      <c r="K13" s="87">
        <f t="shared" si="4"/>
        <v>0</v>
      </c>
    </row>
    <row r="14" spans="1:12" ht="10.8" outlineLevel="1" thickBot="1">
      <c r="A14" s="26"/>
      <c r="B14" s="27"/>
      <c r="C14" s="27"/>
      <c r="D14" s="30"/>
      <c r="E14" s="32"/>
      <c r="F14" s="32"/>
      <c r="G14" s="78"/>
      <c r="H14" s="30"/>
      <c r="I14" s="32"/>
      <c r="J14" s="32"/>
      <c r="K14" s="88"/>
    </row>
    <row r="15" spans="1:12" ht="12.6">
      <c r="A15" s="22" t="s">
        <v>844</v>
      </c>
      <c r="B15" s="23"/>
      <c r="C15" s="24" t="s">
        <v>845</v>
      </c>
      <c r="D15" s="25">
        <f t="shared" ref="D15:K15" si="5">SUM(D16:D24)</f>
        <v>38553.47</v>
      </c>
      <c r="E15" s="25">
        <f t="shared" si="5"/>
        <v>16200</v>
      </c>
      <c r="F15" s="25">
        <f t="shared" si="5"/>
        <v>0</v>
      </c>
      <c r="G15" s="79">
        <f t="shared" si="5"/>
        <v>54753.47</v>
      </c>
      <c r="H15" s="25">
        <f t="shared" si="5"/>
        <v>0</v>
      </c>
      <c r="I15" s="25">
        <f t="shared" si="5"/>
        <v>38553.47</v>
      </c>
      <c r="J15" s="25">
        <f t="shared" si="5"/>
        <v>0</v>
      </c>
      <c r="K15" s="89">
        <f t="shared" si="5"/>
        <v>38553.47</v>
      </c>
      <c r="L15" s="100"/>
    </row>
    <row r="16" spans="1:12" ht="12.6" outlineLevel="2">
      <c r="A16" s="26" t="str">
        <f>LEFT(B16,3)</f>
        <v>021</v>
      </c>
      <c r="B16" s="27" t="s">
        <v>846</v>
      </c>
      <c r="C16" s="27" t="s">
        <v>847</v>
      </c>
      <c r="D16" s="30">
        <f>IF(VLOOKUP($A16,'hk2023'!$A:$G,1)=$A16,VLOOKUP($A16,'hk2023'!$A:$G,6),0)</f>
        <v>0</v>
      </c>
      <c r="E16" s="30">
        <f>IF(VLOOKUP($A16,'hk2023'!$A:$G,1)=$A16,VLOOKUP($A16,'hk2023'!$A:$G,7),0)</f>
        <v>0</v>
      </c>
      <c r="F16" s="30">
        <f>IF(VLOOKUP($A16,'hk2023'!$A:$H,1)=$A16,VLOOKUP($A16,'hk2023'!$A:$H,8),0)</f>
        <v>0</v>
      </c>
      <c r="G16" s="77">
        <f>SUM(D16+E16-F16)</f>
        <v>0</v>
      </c>
      <c r="H16" s="30">
        <f>IF(VLOOKUP($A16,'hk2022'!$A:$G,1)=$A16,VLOOKUP($A16,'hk2022'!$A:$G,6),0)</f>
        <v>0</v>
      </c>
      <c r="I16" s="30">
        <f>IF(VLOOKUP($A16,'hk2022'!$A:$G,1)=$A16,VLOOKUP($A16,'hk2022'!$A:$G,7),0)</f>
        <v>0</v>
      </c>
      <c r="J16" s="30">
        <f>IF(VLOOKUP($A16,'hk2022'!$A:$H,1)=$A16,VLOOKUP($A16,'hk2022'!$A:$H,8),0)</f>
        <v>0</v>
      </c>
      <c r="K16" s="87">
        <f>SUM(H16+I16-J16)</f>
        <v>0</v>
      </c>
      <c r="L16" s="100"/>
    </row>
    <row r="17" spans="1:12" ht="12.6" outlineLevel="2">
      <c r="A17" s="26" t="str">
        <f>LEFT(B17,3)</f>
        <v>022</v>
      </c>
      <c r="B17" s="27" t="s">
        <v>848</v>
      </c>
      <c r="C17" s="27" t="s">
        <v>849</v>
      </c>
      <c r="D17" s="30">
        <f>IF(VLOOKUP($A17,'hk2023'!$A:$G,1)=$A17,VLOOKUP($A17,'hk2023'!$A:$G,6),0)</f>
        <v>38553.47</v>
      </c>
      <c r="E17" s="30">
        <f>IF(VLOOKUP($A17,'hk2023'!$A:$G,1)=$A17,VLOOKUP($A17,'hk2023'!$A:$G,7),0)</f>
        <v>16200</v>
      </c>
      <c r="F17" s="30">
        <f>IF(VLOOKUP($A17,'hk2023'!$A:$H,1)=$A17,VLOOKUP($A17,'hk2023'!$A:$H,8),0)</f>
        <v>0</v>
      </c>
      <c r="G17" s="77">
        <f t="shared" ref="G17:G23" si="6">SUM(D17+E17-F17)</f>
        <v>54753.47</v>
      </c>
      <c r="H17" s="30">
        <f>IF(VLOOKUP($A17,'hk2022'!$A:$G,1)=$A17,VLOOKUP($A17,'hk2022'!$A:$G,6),0)</f>
        <v>0</v>
      </c>
      <c r="I17" s="30">
        <f>IF(VLOOKUP($A17,'hk2022'!$A:$G,1)=$A17,VLOOKUP($A17,'hk2022'!$A:$G,7),0)</f>
        <v>38553.47</v>
      </c>
      <c r="J17" s="30">
        <f>IF(VLOOKUP($A17,'hk2022'!$A:$H,1)=$A17,VLOOKUP($A17,'hk2022'!$A:$H,8),0)</f>
        <v>0</v>
      </c>
      <c r="K17" s="87">
        <f t="shared" ref="K17:K23" si="7">SUM(H17+I17-J17)</f>
        <v>38553.47</v>
      </c>
      <c r="L17" s="100"/>
    </row>
    <row r="18" spans="1:12" ht="12.6" outlineLevel="2">
      <c r="A18" s="31" t="s">
        <v>850</v>
      </c>
      <c r="B18" s="27"/>
      <c r="C18" s="28" t="s">
        <v>851</v>
      </c>
      <c r="D18" s="30">
        <f>IF(VLOOKUP($A18,'hk2023'!$A:$G,1)=$A18,VLOOKUP($A18,'hk2023'!$A:$G,6),0)</f>
        <v>0</v>
      </c>
      <c r="E18" s="30">
        <f>IF(VLOOKUP($A18,'hk2023'!$A:$G,1)=$A18,VLOOKUP($A18,'hk2023'!$A:$G,7),0)</f>
        <v>0</v>
      </c>
      <c r="F18" s="30">
        <f>IF(VLOOKUP($A18,'hk2023'!$A:$H,1)=$A18,VLOOKUP($A18,'hk2023'!$A:$H,8),0)</f>
        <v>0</v>
      </c>
      <c r="G18" s="77">
        <f t="shared" si="6"/>
        <v>0</v>
      </c>
      <c r="H18" s="30">
        <f>IF(VLOOKUP($A18,'hk2022'!$A:$G,1)=$A18,VLOOKUP($A18,'hk2022'!$A:$G,6),0)</f>
        <v>0</v>
      </c>
      <c r="I18" s="30">
        <f>IF(VLOOKUP($A18,'hk2022'!$A:$G,1)=$A18,VLOOKUP($A18,'hk2022'!$A:$G,7),0)</f>
        <v>0</v>
      </c>
      <c r="J18" s="30">
        <f>IF(VLOOKUP($A18,'hk2022'!$A:$H,1)=$A18,VLOOKUP($A18,'hk2022'!$A:$H,8),0)</f>
        <v>0</v>
      </c>
      <c r="K18" s="87">
        <f t="shared" si="7"/>
        <v>0</v>
      </c>
      <c r="L18" s="100"/>
    </row>
    <row r="19" spans="1:12" ht="12.6" outlineLevel="2">
      <c r="A19" s="31" t="s">
        <v>852</v>
      </c>
      <c r="B19" s="27"/>
      <c r="C19" s="28" t="s">
        <v>853</v>
      </c>
      <c r="D19" s="30">
        <f>IF(VLOOKUP($A19,'hk2023'!$A:$G,1)=$A19,VLOOKUP($A19,'hk2023'!$A:$G,6),0)</f>
        <v>0</v>
      </c>
      <c r="E19" s="30">
        <f>IF(VLOOKUP($A19,'hk2023'!$A:$G,1)=$A19,VLOOKUP($A19,'hk2023'!$A:$G,7),0)</f>
        <v>0</v>
      </c>
      <c r="F19" s="30">
        <f>IF(VLOOKUP($A19,'hk2023'!$A:$H,1)=$A19,VLOOKUP($A19,'hk2023'!$A:$H,8),0)</f>
        <v>0</v>
      </c>
      <c r="G19" s="77">
        <f t="shared" si="6"/>
        <v>0</v>
      </c>
      <c r="H19" s="30">
        <f>IF(VLOOKUP($A19,'hk2022'!$A:$G,1)=$A19,VLOOKUP($A19,'hk2022'!$A:$G,6),0)</f>
        <v>0</v>
      </c>
      <c r="I19" s="30">
        <f>IF(VLOOKUP($A19,'hk2022'!$A:$G,1)=$A19,VLOOKUP($A19,'hk2022'!$A:$G,7),0)</f>
        <v>0</v>
      </c>
      <c r="J19" s="30">
        <f>IF(VLOOKUP($A19,'hk2022'!$A:$H,1)=$A19,VLOOKUP($A19,'hk2022'!$A:$H,8),0)</f>
        <v>0</v>
      </c>
      <c r="K19" s="87">
        <f t="shared" si="7"/>
        <v>0</v>
      </c>
      <c r="L19" s="100"/>
    </row>
    <row r="20" spans="1:12" ht="12.6" outlineLevel="2">
      <c r="A20" s="26" t="str">
        <f>LEFT(B20,3)</f>
        <v>025</v>
      </c>
      <c r="B20" s="27" t="s">
        <v>854</v>
      </c>
      <c r="C20" s="27" t="s">
        <v>855</v>
      </c>
      <c r="D20" s="30">
        <f>IF(VLOOKUP($A20,'hk2023'!$A:$G,1)=$A20,VLOOKUP($A20,'hk2023'!$A:$G,6),0)</f>
        <v>0</v>
      </c>
      <c r="E20" s="30">
        <f>IF(VLOOKUP($A20,'hk2023'!$A:$G,1)=$A20,VLOOKUP($A20,'hk2023'!$A:$G,7),0)</f>
        <v>0</v>
      </c>
      <c r="F20" s="30">
        <f>IF(VLOOKUP($A20,'hk2023'!$A:$H,1)=$A20,VLOOKUP($A20,'hk2023'!$A:$H,8),0)</f>
        <v>0</v>
      </c>
      <c r="G20" s="77">
        <f t="shared" si="6"/>
        <v>0</v>
      </c>
      <c r="H20" s="30">
        <f>IF(VLOOKUP($A20,'hk2022'!$A:$G,1)=$A20,VLOOKUP($A20,'hk2022'!$A:$G,6),0)</f>
        <v>0</v>
      </c>
      <c r="I20" s="30">
        <f>IF(VLOOKUP($A20,'hk2022'!$A:$G,1)=$A20,VLOOKUP($A20,'hk2022'!$A:$G,7),0)</f>
        <v>0</v>
      </c>
      <c r="J20" s="30">
        <f>IF(VLOOKUP($A20,'hk2022'!$A:$H,1)=$A20,VLOOKUP($A20,'hk2022'!$A:$H,8),0)</f>
        <v>0</v>
      </c>
      <c r="K20" s="87">
        <f t="shared" si="7"/>
        <v>0</v>
      </c>
      <c r="L20" s="100"/>
    </row>
    <row r="21" spans="1:12" ht="12.6" outlineLevel="2">
      <c r="A21" s="26" t="str">
        <f>LEFT(B21,3)</f>
        <v>026</v>
      </c>
      <c r="B21" s="27" t="s">
        <v>856</v>
      </c>
      <c r="C21" s="27" t="s">
        <v>857</v>
      </c>
      <c r="D21" s="30">
        <f>IF(VLOOKUP($A21,'hk2023'!$A:$G,1)=$A21,VLOOKUP($A21,'hk2023'!$A:$G,6),0)</f>
        <v>0</v>
      </c>
      <c r="E21" s="30">
        <f>IF(VLOOKUP($A21,'hk2023'!$A:$G,1)=$A21,VLOOKUP($A21,'hk2023'!$A:$G,7),0)</f>
        <v>0</v>
      </c>
      <c r="F21" s="30">
        <f>IF(VLOOKUP($A21,'hk2023'!$A:$H,1)=$A21,VLOOKUP($A21,'hk2023'!$A:$H,8),0)</f>
        <v>0</v>
      </c>
      <c r="G21" s="77">
        <f t="shared" si="6"/>
        <v>0</v>
      </c>
      <c r="H21" s="30">
        <f>IF(VLOOKUP($A21,'hk2022'!$A:$G,1)=$A21,VLOOKUP($A21,'hk2022'!$A:$G,6),0)</f>
        <v>0</v>
      </c>
      <c r="I21" s="30">
        <f>IF(VLOOKUP($A21,'hk2022'!$A:$G,1)=$A21,VLOOKUP($A21,'hk2022'!$A:$G,7),0)</f>
        <v>0</v>
      </c>
      <c r="J21" s="30">
        <f>IF(VLOOKUP($A21,'hk2022'!$A:$H,1)=$A21,VLOOKUP($A21,'hk2022'!$A:$H,8),0)</f>
        <v>0</v>
      </c>
      <c r="K21" s="87">
        <f t="shared" si="7"/>
        <v>0</v>
      </c>
      <c r="L21" s="100"/>
    </row>
    <row r="22" spans="1:12" ht="12.6" outlineLevel="2">
      <c r="A22" s="31" t="s">
        <v>858</v>
      </c>
      <c r="B22" s="27"/>
      <c r="C22" s="28" t="s">
        <v>859</v>
      </c>
      <c r="D22" s="30">
        <f>IF(VLOOKUP($A22,'hk2023'!$A:$G,1)=$A22,VLOOKUP($A22,'hk2023'!$A:$G,6),0)</f>
        <v>0</v>
      </c>
      <c r="E22" s="30">
        <f>IF(VLOOKUP($A22,'hk2023'!$A:$G,1)=$A22,VLOOKUP($A22,'hk2023'!$A:$G,7),0)</f>
        <v>0</v>
      </c>
      <c r="F22" s="30">
        <f>IF(VLOOKUP($A22,'hk2023'!$A:$H,1)=$A22,VLOOKUP($A22,'hk2023'!$A:$H,8),0)</f>
        <v>0</v>
      </c>
      <c r="G22" s="77">
        <f t="shared" si="6"/>
        <v>0</v>
      </c>
      <c r="H22" s="30">
        <f>IF(VLOOKUP($A22,'hk2022'!$A:$G,1)=$A22,VLOOKUP($A22,'hk2022'!$A:$G,6),0)</f>
        <v>0</v>
      </c>
      <c r="I22" s="30">
        <f>IF(VLOOKUP($A22,'hk2022'!$A:$G,1)=$A22,VLOOKUP($A22,'hk2022'!$A:$G,7),0)</f>
        <v>0</v>
      </c>
      <c r="J22" s="30">
        <f>IF(VLOOKUP($A22,'hk2022'!$A:$H,1)=$A22,VLOOKUP($A22,'hk2022'!$A:$H,8),0)</f>
        <v>0</v>
      </c>
      <c r="K22" s="87">
        <f t="shared" si="7"/>
        <v>0</v>
      </c>
      <c r="L22" s="100"/>
    </row>
    <row r="23" spans="1:12" ht="12.6" outlineLevel="2">
      <c r="A23" s="26" t="str">
        <f>LEFT(B23,3)</f>
        <v>029</v>
      </c>
      <c r="B23" s="27" t="s">
        <v>860</v>
      </c>
      <c r="C23" s="27" t="s">
        <v>861</v>
      </c>
      <c r="D23" s="30">
        <f>IF(VLOOKUP($A23,'hk2023'!$A:$G,1)=$A23,VLOOKUP($A23,'hk2023'!$A:$G,6),0)</f>
        <v>0</v>
      </c>
      <c r="E23" s="30">
        <f>IF(VLOOKUP($A23,'hk2023'!$A:$G,1)=$A23,VLOOKUP($A23,'hk2023'!$A:$G,7),0)</f>
        <v>0</v>
      </c>
      <c r="F23" s="30">
        <f>IF(VLOOKUP($A23,'hk2023'!$A:$H,1)=$A23,VLOOKUP($A23,'hk2023'!$A:$H,8),0)</f>
        <v>0</v>
      </c>
      <c r="G23" s="77">
        <f t="shared" si="6"/>
        <v>0</v>
      </c>
      <c r="H23" s="30">
        <f>IF(VLOOKUP($A23,'hk2022'!$A:$G,1)=$A23,VLOOKUP($A23,'hk2022'!$A:$G,6),0)</f>
        <v>0</v>
      </c>
      <c r="I23" s="30">
        <f>IF(VLOOKUP($A23,'hk2022'!$A:$G,1)=$A23,VLOOKUP($A23,'hk2022'!$A:$G,7),0)</f>
        <v>0</v>
      </c>
      <c r="J23" s="30">
        <f>IF(VLOOKUP($A23,'hk2022'!$A:$H,1)=$A23,VLOOKUP($A23,'hk2022'!$A:$H,8),0)</f>
        <v>0</v>
      </c>
      <c r="K23" s="87">
        <f t="shared" si="7"/>
        <v>0</v>
      </c>
      <c r="L23" s="100"/>
    </row>
    <row r="24" spans="1:12" ht="13.2" outlineLevel="2" thickBot="1">
      <c r="A24" s="26"/>
      <c r="B24" s="27"/>
      <c r="C24" s="27"/>
      <c r="D24" s="32"/>
      <c r="E24" s="32"/>
      <c r="F24" s="32"/>
      <c r="G24" s="78"/>
      <c r="H24" s="32"/>
      <c r="I24" s="32"/>
      <c r="J24" s="32"/>
      <c r="K24" s="88"/>
      <c r="L24" s="100"/>
    </row>
    <row r="25" spans="1:12" ht="12.6">
      <c r="A25" s="22" t="s">
        <v>862</v>
      </c>
      <c r="B25" s="23"/>
      <c r="C25" s="24" t="s">
        <v>863</v>
      </c>
      <c r="D25" s="25">
        <f t="shared" ref="D25:K25" si="8">SUM(D26:D28)</f>
        <v>0</v>
      </c>
      <c r="E25" s="25">
        <f t="shared" si="8"/>
        <v>0</v>
      </c>
      <c r="F25" s="25">
        <f t="shared" si="8"/>
        <v>0</v>
      </c>
      <c r="G25" s="79">
        <f t="shared" si="8"/>
        <v>0</v>
      </c>
      <c r="H25" s="25">
        <f t="shared" si="8"/>
        <v>0</v>
      </c>
      <c r="I25" s="25">
        <f t="shared" si="8"/>
        <v>0</v>
      </c>
      <c r="J25" s="25">
        <f t="shared" si="8"/>
        <v>0</v>
      </c>
      <c r="K25" s="89">
        <f t="shared" si="8"/>
        <v>0</v>
      </c>
      <c r="L25" s="100"/>
    </row>
    <row r="26" spans="1:12" ht="12.6" outlineLevel="1">
      <c r="A26" s="26" t="str">
        <f>LEFT(B26,3)</f>
        <v>031</v>
      </c>
      <c r="B26" s="27" t="s">
        <v>864</v>
      </c>
      <c r="C26" s="27" t="s">
        <v>865</v>
      </c>
      <c r="D26" s="30">
        <f>IF(VLOOKUP($A26,'hk2023'!$A:$G,1)=$A26,VLOOKUP($A26,'hk2023'!$A:$G,6),0)</f>
        <v>0</v>
      </c>
      <c r="E26" s="30">
        <f>IF(VLOOKUP($A26,'hk2023'!$A:$G,1)=$A26,VLOOKUP($A26,'hk2023'!$A:$G,7),0)</f>
        <v>0</v>
      </c>
      <c r="F26" s="30">
        <f>IF(VLOOKUP($A26,'hk2023'!$A:$H,1)=$A26,VLOOKUP($A26,'hk2023'!$A:$H,8),0)</f>
        <v>0</v>
      </c>
      <c r="G26" s="77">
        <f>SUM(D26+E26-F26)</f>
        <v>0</v>
      </c>
      <c r="H26" s="30">
        <f>IF(VLOOKUP($A26,'hk2022'!$A:$G,1)=$A26,VLOOKUP($A26,'hk2022'!$A:$G,6),0)</f>
        <v>0</v>
      </c>
      <c r="I26" s="30">
        <f>IF(VLOOKUP($A26,'hk2022'!$A:$G,1)=$A26,VLOOKUP($A26,'hk2022'!$A:$G,7),0)</f>
        <v>0</v>
      </c>
      <c r="J26" s="30">
        <f>IF(VLOOKUP($A26,'hk2022'!$A:$H,1)=$A26,VLOOKUP($A26,'hk2022'!$A:$H,8),0)</f>
        <v>0</v>
      </c>
      <c r="K26" s="87">
        <f>SUM(H26+I26-J26)</f>
        <v>0</v>
      </c>
      <c r="L26" s="100"/>
    </row>
    <row r="27" spans="1:12" ht="12.6" outlineLevel="1">
      <c r="A27" s="26" t="str">
        <f>LEFT(B27,3)</f>
        <v>032</v>
      </c>
      <c r="B27" s="27" t="s">
        <v>866</v>
      </c>
      <c r="C27" s="27" t="s">
        <v>867</v>
      </c>
      <c r="D27" s="30">
        <f>IF(VLOOKUP($A27,'hk2023'!$A:$G,1)=$A27,VLOOKUP($A27,'hk2023'!$A:$G,6),0)</f>
        <v>0</v>
      </c>
      <c r="E27" s="30">
        <f>IF(VLOOKUP($A27,'hk2023'!$A:$G,1)=$A27,VLOOKUP($A27,'hk2023'!$A:$G,7),0)</f>
        <v>0</v>
      </c>
      <c r="F27" s="30">
        <f>IF(VLOOKUP($A27,'hk2023'!$A:$H,1)=$A27,VLOOKUP($A27,'hk2023'!$A:$H,8),0)</f>
        <v>0</v>
      </c>
      <c r="G27" s="77">
        <f>SUM(D27+E27-F27)</f>
        <v>0</v>
      </c>
      <c r="H27" s="30">
        <f>IF(VLOOKUP($A27,'hk2022'!$A:$G,1)=$A27,VLOOKUP($A27,'hk2022'!$A:$G,6),0)</f>
        <v>0</v>
      </c>
      <c r="I27" s="30">
        <f>IF(VLOOKUP($A27,'hk2022'!$A:$G,1)=$A27,VLOOKUP($A27,'hk2022'!$A:$G,7),0)</f>
        <v>0</v>
      </c>
      <c r="J27" s="30">
        <f>IF(VLOOKUP($A27,'hk2022'!$A:$H,1)=$A27,VLOOKUP($A27,'hk2022'!$A:$H,8),0)</f>
        <v>0</v>
      </c>
      <c r="K27" s="87">
        <f>SUM(H27+I27-J27)</f>
        <v>0</v>
      </c>
      <c r="L27" s="100"/>
    </row>
    <row r="28" spans="1:12" ht="13.2" outlineLevel="1" thickBot="1">
      <c r="A28" s="33"/>
      <c r="B28" s="34"/>
      <c r="C28" s="34"/>
      <c r="D28" s="32"/>
      <c r="E28" s="32"/>
      <c r="F28" s="32"/>
      <c r="G28" s="78"/>
      <c r="H28" s="32"/>
      <c r="I28" s="32"/>
      <c r="J28" s="32"/>
      <c r="K28" s="88"/>
      <c r="L28" s="100"/>
    </row>
    <row r="29" spans="1:12" ht="12.6">
      <c r="A29" s="22" t="s">
        <v>868</v>
      </c>
      <c r="B29" s="23"/>
      <c r="C29" s="24" t="s">
        <v>869</v>
      </c>
      <c r="D29" s="25">
        <f t="shared" ref="D29:K29" si="9">SUM(D30:D34)</f>
        <v>16200</v>
      </c>
      <c r="E29" s="25">
        <f t="shared" si="9"/>
        <v>27590.400000000001</v>
      </c>
      <c r="F29" s="25">
        <f t="shared" si="9"/>
        <v>16200</v>
      </c>
      <c r="G29" s="75">
        <f t="shared" si="9"/>
        <v>27590.400000000001</v>
      </c>
      <c r="H29" s="25">
        <f t="shared" si="9"/>
        <v>22109.5</v>
      </c>
      <c r="I29" s="25">
        <f t="shared" si="9"/>
        <v>32643.97</v>
      </c>
      <c r="J29" s="25">
        <f t="shared" si="9"/>
        <v>38553.47</v>
      </c>
      <c r="K29" s="85">
        <f t="shared" si="9"/>
        <v>16200</v>
      </c>
      <c r="L29" s="100"/>
    </row>
    <row r="30" spans="1:12" ht="12.6" outlineLevel="1">
      <c r="A30" s="35" t="s">
        <v>870</v>
      </c>
      <c r="B30" s="18"/>
      <c r="C30" s="36" t="s">
        <v>871</v>
      </c>
      <c r="D30" s="30">
        <f>IF(VLOOKUP($A30,'hk2023'!$A:$G,1)=$A30,VLOOKUP($A30,'hk2023'!$A:$G,6),0)</f>
        <v>0</v>
      </c>
      <c r="E30" s="30">
        <f>IF(VLOOKUP($A30,'hk2023'!$A:$G,1)=$A30,VLOOKUP($A30,'hk2023'!$A:$G,7),0)</f>
        <v>0</v>
      </c>
      <c r="F30" s="30">
        <f>IF(VLOOKUP($A30,'hk2023'!$A:$H,1)=$A30,VLOOKUP($A30,'hk2023'!$A:$H,8),0)</f>
        <v>0</v>
      </c>
      <c r="G30" s="77">
        <f>SUM(D30+E30-F30)</f>
        <v>0</v>
      </c>
      <c r="H30" s="30">
        <f>IF(VLOOKUP($A30,'hk2022'!$A:$G,1)=$A30,VLOOKUP($A30,'hk2022'!$A:$G,6),0)</f>
        <v>0</v>
      </c>
      <c r="I30" s="30">
        <f>IF(VLOOKUP($A30,'hk2022'!$A:$G,1)=$A30,VLOOKUP($A30,'hk2022'!$A:$G,7),0)</f>
        <v>0</v>
      </c>
      <c r="J30" s="30">
        <f>IF(VLOOKUP($A30,'hk2022'!$A:$H,1)=$A30,VLOOKUP($A30,'hk2022'!$A:$H,8),0)</f>
        <v>0</v>
      </c>
      <c r="K30" s="87">
        <f>SUM(H30+I30-J30)</f>
        <v>0</v>
      </c>
      <c r="L30" s="100"/>
    </row>
    <row r="31" spans="1:12" ht="12.6" outlineLevel="1">
      <c r="A31" s="26" t="str">
        <f>LEFT(B31,3)</f>
        <v>041</v>
      </c>
      <c r="B31" s="27" t="s">
        <v>872</v>
      </c>
      <c r="C31" s="27" t="s">
        <v>873</v>
      </c>
      <c r="D31" s="30">
        <f>IF(VLOOKUP($A31,'hk2023'!$A:$G,1)=$A31,VLOOKUP($A31,'hk2023'!$A:$G,6),0)</f>
        <v>0</v>
      </c>
      <c r="E31" s="30">
        <f>IF(VLOOKUP($A31,'hk2023'!$A:$G,1)=$A31,VLOOKUP($A31,'hk2023'!$A:$G,7),0)</f>
        <v>0</v>
      </c>
      <c r="F31" s="30">
        <f>IF(VLOOKUP($A31,'hk2023'!$A:$H,1)=$A31,VLOOKUP($A31,'hk2023'!$A:$H,8),0)</f>
        <v>0</v>
      </c>
      <c r="G31" s="77">
        <f>SUM(D31+E31-F31)</f>
        <v>0</v>
      </c>
      <c r="H31" s="30">
        <f>IF(VLOOKUP($A31,'hk2022'!$A:$G,1)=$A31,VLOOKUP($A31,'hk2022'!$A:$G,6),0)</f>
        <v>0</v>
      </c>
      <c r="I31" s="30">
        <f>IF(VLOOKUP($A31,'hk2022'!$A:$G,1)=$A31,VLOOKUP($A31,'hk2022'!$A:$G,7),0)</f>
        <v>0</v>
      </c>
      <c r="J31" s="30">
        <f>IF(VLOOKUP($A31,'hk2022'!$A:$H,1)=$A31,VLOOKUP($A31,'hk2022'!$A:$H,8),0)</f>
        <v>0</v>
      </c>
      <c r="K31" s="87">
        <f>SUM(H31+I31-J31)</f>
        <v>0</v>
      </c>
      <c r="L31" s="100"/>
    </row>
    <row r="32" spans="1:12" ht="12.6" outlineLevel="1">
      <c r="A32" s="26" t="str">
        <f>LEFT(B32,3)</f>
        <v>042</v>
      </c>
      <c r="B32" s="27" t="s">
        <v>874</v>
      </c>
      <c r="C32" s="27" t="s">
        <v>875</v>
      </c>
      <c r="D32" s="30">
        <f>IF(VLOOKUP($A32,'hk2023'!$A:$G,1)=$A32,VLOOKUP($A32,'hk2023'!$A:$G,6),0)</f>
        <v>16200</v>
      </c>
      <c r="E32" s="30">
        <f>IF(VLOOKUP($A32,'hk2023'!$A:$G,1)=$A32,VLOOKUP($A32,'hk2023'!$A:$G,7),0)</f>
        <v>27590.400000000001</v>
      </c>
      <c r="F32" s="30">
        <f>IF(VLOOKUP($A32,'hk2023'!$A:$H,1)=$A32,VLOOKUP($A32,'hk2023'!$A:$H,8),0)</f>
        <v>16200</v>
      </c>
      <c r="G32" s="77">
        <f>SUM(D32+E32-F32)</f>
        <v>27590.400000000001</v>
      </c>
      <c r="H32" s="30">
        <f>IF(VLOOKUP($A32,'hk2022'!$A:$G,1)=$A32,VLOOKUP($A32,'hk2022'!$A:$G,6),0)</f>
        <v>22109.5</v>
      </c>
      <c r="I32" s="30">
        <f>IF(VLOOKUP($A32,'hk2022'!$A:$G,1)=$A32,VLOOKUP($A32,'hk2022'!$A:$G,7),0)</f>
        <v>32643.97</v>
      </c>
      <c r="J32" s="30">
        <f>IF(VLOOKUP($A32,'hk2022'!$A:$H,1)=$A32,VLOOKUP($A32,'hk2022'!$A:$H,8),0)</f>
        <v>38553.47</v>
      </c>
      <c r="K32" s="87">
        <f>SUM(H32+I32-J32)</f>
        <v>16200</v>
      </c>
      <c r="L32" s="100"/>
    </row>
    <row r="33" spans="1:12" ht="12.6" outlineLevel="1">
      <c r="A33" s="26" t="str">
        <f>LEFT(B33,3)</f>
        <v>043</v>
      </c>
      <c r="B33" s="27" t="s">
        <v>876</v>
      </c>
      <c r="C33" s="27" t="s">
        <v>877</v>
      </c>
      <c r="D33" s="30">
        <f>IF(VLOOKUP($A33,'hk2023'!$A:$G,1)=$A33,VLOOKUP($A33,'hk2023'!$A:$G,6),0)</f>
        <v>0</v>
      </c>
      <c r="E33" s="30">
        <f>IF(VLOOKUP($A33,'hk2023'!$A:$G,1)=$A33,VLOOKUP($A33,'hk2023'!$A:$G,7),0)</f>
        <v>0</v>
      </c>
      <c r="F33" s="30">
        <f>IF(VLOOKUP($A33,'hk2023'!$A:$H,1)=$A33,VLOOKUP($A33,'hk2023'!$A:$H,8),0)</f>
        <v>0</v>
      </c>
      <c r="G33" s="77">
        <f>SUM(D33+E33-F33)</f>
        <v>0</v>
      </c>
      <c r="H33" s="30">
        <f>IF(VLOOKUP($A33,'hk2022'!$A:$G,1)=$A33,VLOOKUP($A33,'hk2022'!$A:$G,6),0)</f>
        <v>0</v>
      </c>
      <c r="I33" s="30">
        <f>IF(VLOOKUP($A33,'hk2022'!$A:$G,1)=$A33,VLOOKUP($A33,'hk2022'!$A:$G,7),0)</f>
        <v>0</v>
      </c>
      <c r="J33" s="30">
        <f>IF(VLOOKUP($A33,'hk2022'!$A:$H,1)=$A33,VLOOKUP($A33,'hk2022'!$A:$H,8),0)</f>
        <v>0</v>
      </c>
      <c r="K33" s="87">
        <f>SUM(H33+I33-J33)</f>
        <v>0</v>
      </c>
      <c r="L33" s="100"/>
    </row>
    <row r="34" spans="1:12" ht="13.2" outlineLevel="1" thickBot="1">
      <c r="A34" s="33"/>
      <c r="B34" s="34"/>
      <c r="C34" s="34"/>
      <c r="D34" s="32"/>
      <c r="E34" s="32"/>
      <c r="F34" s="32"/>
      <c r="G34" s="78"/>
      <c r="H34" s="32"/>
      <c r="I34" s="32"/>
      <c r="J34" s="32"/>
      <c r="K34" s="88"/>
      <c r="L34" s="100"/>
    </row>
    <row r="35" spans="1:12" ht="12.6">
      <c r="A35" s="22" t="s">
        <v>878</v>
      </c>
      <c r="B35" s="23"/>
      <c r="C35" s="24" t="s">
        <v>879</v>
      </c>
      <c r="D35" s="25">
        <f t="shared" ref="D35:K35" si="10">SUM(D36:D40)</f>
        <v>0</v>
      </c>
      <c r="E35" s="25">
        <f t="shared" si="10"/>
        <v>0</v>
      </c>
      <c r="F35" s="25">
        <f t="shared" si="10"/>
        <v>0</v>
      </c>
      <c r="G35" s="75">
        <f t="shared" si="10"/>
        <v>0</v>
      </c>
      <c r="H35" s="25">
        <f t="shared" si="10"/>
        <v>0</v>
      </c>
      <c r="I35" s="25">
        <f t="shared" si="10"/>
        <v>0</v>
      </c>
      <c r="J35" s="25">
        <f t="shared" si="10"/>
        <v>0</v>
      </c>
      <c r="K35" s="85">
        <f t="shared" si="10"/>
        <v>0</v>
      </c>
      <c r="L35" s="100"/>
    </row>
    <row r="36" spans="1:12" ht="12.6" outlineLevel="1">
      <c r="A36" s="35" t="s">
        <v>880</v>
      </c>
      <c r="B36" s="18"/>
      <c r="C36" s="36" t="s">
        <v>881</v>
      </c>
      <c r="D36" s="30">
        <f>IF(VLOOKUP($A36,'hk2023'!$A:$G,1)=$A36,VLOOKUP($A36,'hk2023'!$A:$G,6),0)</f>
        <v>0</v>
      </c>
      <c r="E36" s="30">
        <f>IF(VLOOKUP($A36,'hk2023'!$A:$G,1)=$A36,VLOOKUP($A36,'hk2023'!$A:$G,7),0)</f>
        <v>0</v>
      </c>
      <c r="F36" s="30">
        <f>IF(VLOOKUP($A36,'hk2023'!$A:$H,1)=$A36,VLOOKUP($A36,'hk2023'!$A:$H,8),0)</f>
        <v>0</v>
      </c>
      <c r="G36" s="77">
        <f>SUM(D36+E36-F36)</f>
        <v>0</v>
      </c>
      <c r="H36" s="30">
        <f>IF(VLOOKUP($A36,'hk2022'!$A:$G,1)=$A36,VLOOKUP($A36,'hk2022'!$A:$G,6),0)</f>
        <v>0</v>
      </c>
      <c r="I36" s="30">
        <f>IF(VLOOKUP($A36,'hk2022'!$A:$G,1)=$A36,VLOOKUP($A36,'hk2022'!$A:$G,7),0)</f>
        <v>0</v>
      </c>
      <c r="J36" s="30">
        <f>IF(VLOOKUP($A36,'hk2022'!$A:$H,1)=$A36,VLOOKUP($A36,'hk2022'!$A:$H,8),0)</f>
        <v>0</v>
      </c>
      <c r="K36" s="87">
        <f>SUM(H36+I36-J36)</f>
        <v>0</v>
      </c>
      <c r="L36" s="100"/>
    </row>
    <row r="37" spans="1:12" ht="12.6" outlineLevel="1">
      <c r="A37" s="26" t="str">
        <f>LEFT(B37,3)</f>
        <v>051</v>
      </c>
      <c r="B37" s="27" t="s">
        <v>882</v>
      </c>
      <c r="C37" s="27" t="s">
        <v>0</v>
      </c>
      <c r="D37" s="30">
        <f>IF(VLOOKUP($A37,'hk2023'!$A:$G,1)=$A37,VLOOKUP($A37,'hk2023'!$A:$G,6),0)</f>
        <v>0</v>
      </c>
      <c r="E37" s="30">
        <f>IF(VLOOKUP($A37,'hk2023'!$A:$G,1)=$A37,VLOOKUP($A37,'hk2023'!$A:$G,7),0)</f>
        <v>0</v>
      </c>
      <c r="F37" s="30">
        <f>IF(VLOOKUP($A37,'hk2023'!$A:$H,1)=$A37,VLOOKUP($A37,'hk2023'!$A:$H,8),0)</f>
        <v>0</v>
      </c>
      <c r="G37" s="77">
        <f>SUM(D37+E37-F37)</f>
        <v>0</v>
      </c>
      <c r="H37" s="30">
        <f>IF(VLOOKUP($A37,'hk2022'!$A:$G,1)=$A37,VLOOKUP($A37,'hk2022'!$A:$G,6),0)</f>
        <v>0</v>
      </c>
      <c r="I37" s="30">
        <f>IF(VLOOKUP($A37,'hk2022'!$A:$G,1)=$A37,VLOOKUP($A37,'hk2022'!$A:$G,7),0)</f>
        <v>0</v>
      </c>
      <c r="J37" s="30">
        <f>IF(VLOOKUP($A37,'hk2022'!$A:$H,1)=$A37,VLOOKUP($A37,'hk2022'!$A:$H,8),0)</f>
        <v>0</v>
      </c>
      <c r="K37" s="87">
        <f>SUM(H37+I37-J37)</f>
        <v>0</v>
      </c>
      <c r="L37" s="100"/>
    </row>
    <row r="38" spans="1:12" ht="12.6" outlineLevel="1">
      <c r="A38" s="26" t="str">
        <f>LEFT(B38,3)</f>
        <v>052</v>
      </c>
      <c r="B38" s="27" t="s">
        <v>1</v>
      </c>
      <c r="C38" s="27" t="s">
        <v>2</v>
      </c>
      <c r="D38" s="30">
        <f>IF(VLOOKUP($A38,'hk2023'!$A:$G,1)=$A38,VLOOKUP($A38,'hk2023'!$A:$G,6),0)</f>
        <v>0</v>
      </c>
      <c r="E38" s="30">
        <f>IF(VLOOKUP($A38,'hk2023'!$A:$G,1)=$A38,VLOOKUP($A38,'hk2023'!$A:$G,7),0)</f>
        <v>0</v>
      </c>
      <c r="F38" s="30">
        <f>IF(VLOOKUP($A38,'hk2023'!$A:$H,1)=$A38,VLOOKUP($A38,'hk2023'!$A:$H,8),0)</f>
        <v>0</v>
      </c>
      <c r="G38" s="77">
        <f>SUM(D38+E38-F38)</f>
        <v>0</v>
      </c>
      <c r="H38" s="30">
        <f>IF(VLOOKUP($A38,'hk2022'!$A:$G,1)=$A38,VLOOKUP($A38,'hk2022'!$A:$G,6),0)</f>
        <v>0</v>
      </c>
      <c r="I38" s="30">
        <f>IF(VLOOKUP($A38,'hk2022'!$A:$G,1)=$A38,VLOOKUP($A38,'hk2022'!$A:$G,7),0)</f>
        <v>0</v>
      </c>
      <c r="J38" s="30">
        <f>IF(VLOOKUP($A38,'hk2022'!$A:$H,1)=$A38,VLOOKUP($A38,'hk2022'!$A:$H,8),0)</f>
        <v>0</v>
      </c>
      <c r="K38" s="87">
        <f>SUM(H38+I38-J38)</f>
        <v>0</v>
      </c>
      <c r="L38" s="100"/>
    </row>
    <row r="39" spans="1:12" ht="12.6" outlineLevel="1">
      <c r="A39" s="26" t="str">
        <f>LEFT(B39,3)</f>
        <v>053</v>
      </c>
      <c r="B39" s="27" t="s">
        <v>3</v>
      </c>
      <c r="C39" s="27" t="s">
        <v>4</v>
      </c>
      <c r="D39" s="30">
        <f>IF(VLOOKUP($A39,'hk2023'!$A:$G,1)=$A39,VLOOKUP($A39,'hk2023'!$A:$G,6),0)</f>
        <v>0</v>
      </c>
      <c r="E39" s="30">
        <f>IF(VLOOKUP($A39,'hk2023'!$A:$G,1)=$A39,VLOOKUP($A39,'hk2023'!$A:$G,7),0)</f>
        <v>0</v>
      </c>
      <c r="F39" s="30">
        <f>IF(VLOOKUP($A39,'hk2023'!$A:$H,1)=$A39,VLOOKUP($A39,'hk2023'!$A:$H,8),0)</f>
        <v>0</v>
      </c>
      <c r="G39" s="77">
        <f>SUM(D39+E39-F39)</f>
        <v>0</v>
      </c>
      <c r="H39" s="30">
        <f>IF(VLOOKUP($A39,'hk2022'!$A:$G,1)=$A39,VLOOKUP($A39,'hk2022'!$A:$G,6),0)</f>
        <v>0</v>
      </c>
      <c r="I39" s="30">
        <f>IF(VLOOKUP($A39,'hk2022'!$A:$G,1)=$A39,VLOOKUP($A39,'hk2022'!$A:$G,7),0)</f>
        <v>0</v>
      </c>
      <c r="J39" s="30">
        <f>IF(VLOOKUP($A39,'hk2022'!$A:$H,1)=$A39,VLOOKUP($A39,'hk2022'!$A:$H,8),0)</f>
        <v>0</v>
      </c>
      <c r="K39" s="87">
        <f>SUM(H39+I39-J39)</f>
        <v>0</v>
      </c>
      <c r="L39" s="100"/>
    </row>
    <row r="40" spans="1:12" ht="13.2" outlineLevel="1" thickBot="1">
      <c r="A40" s="33"/>
      <c r="B40" s="34"/>
      <c r="C40" s="34"/>
      <c r="D40" s="32"/>
      <c r="E40" s="32"/>
      <c r="F40" s="32"/>
      <c r="G40" s="78"/>
      <c r="H40" s="32"/>
      <c r="I40" s="32"/>
      <c r="J40" s="32"/>
      <c r="K40" s="88"/>
      <c r="L40" s="100"/>
    </row>
    <row r="41" spans="1:12" ht="12.6">
      <c r="A41" s="22" t="s">
        <v>5</v>
      </c>
      <c r="B41" s="23"/>
      <c r="C41" s="24" t="s">
        <v>6</v>
      </c>
      <c r="D41" s="25">
        <f t="shared" ref="D41:K41" si="11">SUM(D42:D49)</f>
        <v>0</v>
      </c>
      <c r="E41" s="25">
        <f t="shared" si="11"/>
        <v>0</v>
      </c>
      <c r="F41" s="25">
        <f t="shared" si="11"/>
        <v>0</v>
      </c>
      <c r="G41" s="79">
        <f t="shared" si="11"/>
        <v>0</v>
      </c>
      <c r="H41" s="25">
        <f t="shared" si="11"/>
        <v>0</v>
      </c>
      <c r="I41" s="25">
        <f t="shared" si="11"/>
        <v>0</v>
      </c>
      <c r="J41" s="25">
        <f t="shared" si="11"/>
        <v>0</v>
      </c>
      <c r="K41" s="89">
        <f t="shared" si="11"/>
        <v>0</v>
      </c>
      <c r="L41" s="100"/>
    </row>
    <row r="42" spans="1:12" ht="12.6" outlineLevel="1">
      <c r="A42" s="26" t="str">
        <f t="shared" ref="A42:A48" si="12">LEFT(B42,3)</f>
        <v>061</v>
      </c>
      <c r="B42" s="27" t="s">
        <v>7</v>
      </c>
      <c r="C42" s="27" t="s">
        <v>8</v>
      </c>
      <c r="D42" s="30">
        <f>IF(VLOOKUP($A42,'hk2023'!$A:$G,1)=$A42,VLOOKUP($A42,'hk2023'!$A:$G,6),0)</f>
        <v>0</v>
      </c>
      <c r="E42" s="30">
        <f>IF(VLOOKUP($A42,'hk2023'!$A:$G,1)=$A42,VLOOKUP($A42,'hk2023'!$A:$G,7),0)</f>
        <v>0</v>
      </c>
      <c r="F42" s="30">
        <f>IF(VLOOKUP($A42,'hk2023'!$A:$H,1)=$A42,VLOOKUP($A42,'hk2023'!$A:$H,8),0)</f>
        <v>0</v>
      </c>
      <c r="G42" s="77">
        <f t="shared" ref="G42:G48" si="13">SUM(D42+E42-F42)</f>
        <v>0</v>
      </c>
      <c r="H42" s="30">
        <f>IF(VLOOKUP($A42,'hk2022'!$A:$G,1)=$A42,VLOOKUP($A42,'hk2022'!$A:$G,6),0)</f>
        <v>0</v>
      </c>
      <c r="I42" s="30">
        <f>IF(VLOOKUP($A42,'hk2022'!$A:$G,1)=$A42,VLOOKUP($A42,'hk2022'!$A:$G,7),0)</f>
        <v>0</v>
      </c>
      <c r="J42" s="30">
        <f>IF(VLOOKUP($A42,'hk2022'!$A:$H,1)=$A42,VLOOKUP($A42,'hk2022'!$A:$H,8),0)</f>
        <v>0</v>
      </c>
      <c r="K42" s="87">
        <f t="shared" ref="K42:K48" si="14">SUM(H42+I42-J42)</f>
        <v>0</v>
      </c>
      <c r="L42" s="100"/>
    </row>
    <row r="43" spans="1:12" ht="12.6" outlineLevel="1">
      <c r="A43" s="26" t="str">
        <f t="shared" si="12"/>
        <v>062</v>
      </c>
      <c r="B43" s="27" t="s">
        <v>9</v>
      </c>
      <c r="C43" s="27" t="s">
        <v>10</v>
      </c>
      <c r="D43" s="30">
        <f>IF(VLOOKUP($A43,'hk2023'!$A:$G,1)=$A43,VLOOKUP($A43,'hk2023'!$A:$G,6),0)</f>
        <v>0</v>
      </c>
      <c r="E43" s="30">
        <f>IF(VLOOKUP($A43,'hk2023'!$A:$G,1)=$A43,VLOOKUP($A43,'hk2023'!$A:$G,7),0)</f>
        <v>0</v>
      </c>
      <c r="F43" s="30">
        <f>IF(VLOOKUP($A43,'hk2023'!$A:$H,1)=$A43,VLOOKUP($A43,'hk2023'!$A:$H,8),0)</f>
        <v>0</v>
      </c>
      <c r="G43" s="77">
        <f t="shared" si="13"/>
        <v>0</v>
      </c>
      <c r="H43" s="30">
        <f>IF(VLOOKUP($A43,'hk2022'!$A:$G,1)=$A43,VLOOKUP($A43,'hk2022'!$A:$G,6),0)</f>
        <v>0</v>
      </c>
      <c r="I43" s="30">
        <f>IF(VLOOKUP($A43,'hk2022'!$A:$G,1)=$A43,VLOOKUP($A43,'hk2022'!$A:$G,7),0)</f>
        <v>0</v>
      </c>
      <c r="J43" s="30">
        <f>IF(VLOOKUP($A43,'hk2022'!$A:$H,1)=$A43,VLOOKUP($A43,'hk2022'!$A:$H,8),0)</f>
        <v>0</v>
      </c>
      <c r="K43" s="87">
        <f t="shared" si="14"/>
        <v>0</v>
      </c>
      <c r="L43" s="100"/>
    </row>
    <row r="44" spans="1:12" ht="12.6" outlineLevel="1">
      <c r="A44" s="26" t="str">
        <f t="shared" si="12"/>
        <v>063</v>
      </c>
      <c r="B44" s="27" t="s">
        <v>11</v>
      </c>
      <c r="C44" s="27" t="s">
        <v>12</v>
      </c>
      <c r="D44" s="30">
        <f>IF(VLOOKUP($A44,'hk2023'!$A:$G,1)=$A44,VLOOKUP($A44,'hk2023'!$A:$G,6),0)</f>
        <v>0</v>
      </c>
      <c r="E44" s="30">
        <f>IF(VLOOKUP($A44,'hk2023'!$A:$G,1)=$A44,VLOOKUP($A44,'hk2023'!$A:$G,7),0)</f>
        <v>0</v>
      </c>
      <c r="F44" s="30">
        <f>IF(VLOOKUP($A44,'hk2023'!$A:$H,1)=$A44,VLOOKUP($A44,'hk2023'!$A:$H,8),0)</f>
        <v>0</v>
      </c>
      <c r="G44" s="77">
        <f t="shared" si="13"/>
        <v>0</v>
      </c>
      <c r="H44" s="30">
        <f>IF(VLOOKUP($A44,'hk2022'!$A:$G,1)=$A44,VLOOKUP($A44,'hk2022'!$A:$G,6),0)</f>
        <v>0</v>
      </c>
      <c r="I44" s="30">
        <f>IF(VLOOKUP($A44,'hk2022'!$A:$G,1)=$A44,VLOOKUP($A44,'hk2022'!$A:$G,7),0)</f>
        <v>0</v>
      </c>
      <c r="J44" s="30">
        <f>IF(VLOOKUP($A44,'hk2022'!$A:$H,1)=$A44,VLOOKUP($A44,'hk2022'!$A:$H,8),0)</f>
        <v>0</v>
      </c>
      <c r="K44" s="87">
        <f t="shared" si="14"/>
        <v>0</v>
      </c>
      <c r="L44" s="100"/>
    </row>
    <row r="45" spans="1:12" ht="12.6" outlineLevel="1">
      <c r="A45" s="26" t="str">
        <f t="shared" si="12"/>
        <v>065</v>
      </c>
      <c r="B45" s="27" t="s">
        <v>13</v>
      </c>
      <c r="C45" s="27" t="s">
        <v>14</v>
      </c>
      <c r="D45" s="30">
        <f>IF(VLOOKUP($A45,'hk2023'!$A:$G,1)=$A45,VLOOKUP($A45,'hk2023'!$A:$G,6),0)</f>
        <v>0</v>
      </c>
      <c r="E45" s="30">
        <f>IF(VLOOKUP($A45,'hk2023'!$A:$G,1)=$A45,VLOOKUP($A45,'hk2023'!$A:$G,7),0)</f>
        <v>0</v>
      </c>
      <c r="F45" s="30">
        <f>IF(VLOOKUP($A45,'hk2023'!$A:$H,1)=$A45,VLOOKUP($A45,'hk2023'!$A:$H,8),0)</f>
        <v>0</v>
      </c>
      <c r="G45" s="77">
        <f t="shared" si="13"/>
        <v>0</v>
      </c>
      <c r="H45" s="30">
        <f>IF(VLOOKUP($A45,'hk2022'!$A:$G,1)=$A45,VLOOKUP($A45,'hk2022'!$A:$G,6),0)</f>
        <v>0</v>
      </c>
      <c r="I45" s="30">
        <f>IF(VLOOKUP($A45,'hk2022'!$A:$G,1)=$A45,VLOOKUP($A45,'hk2022'!$A:$G,7),0)</f>
        <v>0</v>
      </c>
      <c r="J45" s="30">
        <f>IF(VLOOKUP($A45,'hk2022'!$A:$H,1)=$A45,VLOOKUP($A45,'hk2022'!$A:$H,8),0)</f>
        <v>0</v>
      </c>
      <c r="K45" s="87">
        <f t="shared" si="14"/>
        <v>0</v>
      </c>
      <c r="L45" s="100"/>
    </row>
    <row r="46" spans="1:12" ht="12.6" outlineLevel="1">
      <c r="A46" s="26" t="str">
        <f t="shared" si="12"/>
        <v>066</v>
      </c>
      <c r="B46" s="27" t="s">
        <v>15</v>
      </c>
      <c r="C46" s="27" t="s">
        <v>16</v>
      </c>
      <c r="D46" s="30">
        <f>IF(VLOOKUP($A46,'hk2023'!$A:$G,1)=$A46,VLOOKUP($A46,'hk2023'!$A:$G,6),0)</f>
        <v>0</v>
      </c>
      <c r="E46" s="30">
        <f>IF(VLOOKUP($A46,'hk2023'!$A:$G,1)=$A46,VLOOKUP($A46,'hk2023'!$A:$G,7),0)</f>
        <v>0</v>
      </c>
      <c r="F46" s="30">
        <f>IF(VLOOKUP($A46,'hk2023'!$A:$H,1)=$A46,VLOOKUP($A46,'hk2023'!$A:$H,8),0)</f>
        <v>0</v>
      </c>
      <c r="G46" s="77">
        <f t="shared" si="13"/>
        <v>0</v>
      </c>
      <c r="H46" s="30">
        <f>IF(VLOOKUP($A46,'hk2022'!$A:$G,1)=$A46,VLOOKUP($A46,'hk2022'!$A:$G,6),0)</f>
        <v>0</v>
      </c>
      <c r="I46" s="30">
        <f>IF(VLOOKUP($A46,'hk2022'!$A:$G,1)=$A46,VLOOKUP($A46,'hk2022'!$A:$G,7),0)</f>
        <v>0</v>
      </c>
      <c r="J46" s="30">
        <f>IF(VLOOKUP($A46,'hk2022'!$A:$H,1)=$A46,VLOOKUP($A46,'hk2022'!$A:$H,8),0)</f>
        <v>0</v>
      </c>
      <c r="K46" s="87">
        <f t="shared" si="14"/>
        <v>0</v>
      </c>
      <c r="L46" s="100"/>
    </row>
    <row r="47" spans="1:12" ht="12.6" outlineLevel="1">
      <c r="A47" s="26" t="str">
        <f t="shared" si="12"/>
        <v>067</v>
      </c>
      <c r="B47" s="27" t="s">
        <v>17</v>
      </c>
      <c r="C47" s="27" t="s">
        <v>18</v>
      </c>
      <c r="D47" s="30">
        <f>IF(VLOOKUP($A47,'hk2023'!$A:$G,1)=$A47,VLOOKUP($A47,'hk2023'!$A:$G,6),0)</f>
        <v>0</v>
      </c>
      <c r="E47" s="30">
        <f>IF(VLOOKUP($A47,'hk2023'!$A:$G,1)=$A47,VLOOKUP($A47,'hk2023'!$A:$G,7),0)</f>
        <v>0</v>
      </c>
      <c r="F47" s="30">
        <f>IF(VLOOKUP($A47,'hk2023'!$A:$H,1)=$A47,VLOOKUP($A47,'hk2023'!$A:$H,8),0)</f>
        <v>0</v>
      </c>
      <c r="G47" s="77">
        <f t="shared" si="13"/>
        <v>0</v>
      </c>
      <c r="H47" s="30">
        <f>IF(VLOOKUP($A47,'hk2022'!$A:$G,1)=$A47,VLOOKUP($A47,'hk2022'!$A:$G,6),0)</f>
        <v>0</v>
      </c>
      <c r="I47" s="30">
        <f>IF(VLOOKUP($A47,'hk2022'!$A:$G,1)=$A47,VLOOKUP($A47,'hk2022'!$A:$G,7),0)</f>
        <v>0</v>
      </c>
      <c r="J47" s="30">
        <f>IF(VLOOKUP($A47,'hk2022'!$A:$H,1)=$A47,VLOOKUP($A47,'hk2022'!$A:$H,8),0)</f>
        <v>0</v>
      </c>
      <c r="K47" s="87">
        <f t="shared" si="14"/>
        <v>0</v>
      </c>
      <c r="L47" s="100"/>
    </row>
    <row r="48" spans="1:12" ht="12.6" outlineLevel="1">
      <c r="A48" s="26" t="str">
        <f t="shared" si="12"/>
        <v>069</v>
      </c>
      <c r="B48" s="27" t="s">
        <v>19</v>
      </c>
      <c r="C48" s="27" t="s">
        <v>20</v>
      </c>
      <c r="D48" s="30">
        <f>IF(VLOOKUP($A48,'hk2023'!$A:$G,1)=$A48,VLOOKUP($A48,'hk2023'!$A:$G,6),0)</f>
        <v>0</v>
      </c>
      <c r="E48" s="30">
        <f>IF(VLOOKUP($A48,'hk2023'!$A:$G,1)=$A48,VLOOKUP($A48,'hk2023'!$A:$G,7),0)</f>
        <v>0</v>
      </c>
      <c r="F48" s="30">
        <f>IF(VLOOKUP($A48,'hk2023'!$A:$H,1)=$A48,VLOOKUP($A48,'hk2023'!$A:$H,8),0)</f>
        <v>0</v>
      </c>
      <c r="G48" s="77">
        <f t="shared" si="13"/>
        <v>0</v>
      </c>
      <c r="H48" s="30">
        <f>IF(VLOOKUP($A48,'hk2022'!$A:$G,1)=$A48,VLOOKUP($A48,'hk2022'!$A:$G,6),0)</f>
        <v>0</v>
      </c>
      <c r="I48" s="30">
        <f>IF(VLOOKUP($A48,'hk2022'!$A:$G,1)=$A48,VLOOKUP($A48,'hk2022'!$A:$G,7),0)</f>
        <v>0</v>
      </c>
      <c r="J48" s="30">
        <f>IF(VLOOKUP($A48,'hk2022'!$A:$H,1)=$A48,VLOOKUP($A48,'hk2022'!$A:$H,8),0)</f>
        <v>0</v>
      </c>
      <c r="K48" s="87">
        <f t="shared" si="14"/>
        <v>0</v>
      </c>
      <c r="L48" s="100"/>
    </row>
    <row r="49" spans="1:12" ht="13.2" outlineLevel="1" thickBot="1">
      <c r="A49" s="33"/>
      <c r="B49" s="34"/>
      <c r="C49" s="34"/>
      <c r="D49" s="32"/>
      <c r="E49" s="32"/>
      <c r="F49" s="32"/>
      <c r="G49" s="78"/>
      <c r="H49" s="32"/>
      <c r="I49" s="32"/>
      <c r="J49" s="32"/>
      <c r="K49" s="88"/>
      <c r="L49" s="100"/>
    </row>
    <row r="50" spans="1:12" ht="12.6">
      <c r="A50" s="22" t="s">
        <v>21</v>
      </c>
      <c r="B50" s="23"/>
      <c r="C50" s="24" t="s">
        <v>22</v>
      </c>
      <c r="D50" s="25">
        <f t="shared" ref="D50:K50" si="15">SUM(D52:D59)</f>
        <v>0</v>
      </c>
      <c r="E50" s="25">
        <f t="shared" si="15"/>
        <v>0</v>
      </c>
      <c r="F50" s="25">
        <f t="shared" si="15"/>
        <v>0</v>
      </c>
      <c r="G50" s="79">
        <f t="shared" si="15"/>
        <v>0</v>
      </c>
      <c r="H50" s="25">
        <f t="shared" si="15"/>
        <v>0</v>
      </c>
      <c r="I50" s="25">
        <f t="shared" si="15"/>
        <v>0</v>
      </c>
      <c r="J50" s="25">
        <f t="shared" si="15"/>
        <v>0</v>
      </c>
      <c r="K50" s="89">
        <f t="shared" si="15"/>
        <v>0</v>
      </c>
      <c r="L50" s="100"/>
    </row>
    <row r="51" spans="1:12" ht="12.6" outlineLevel="1">
      <c r="A51" s="37" t="s">
        <v>23</v>
      </c>
      <c r="B51" s="38"/>
      <c r="C51" s="28" t="s">
        <v>24</v>
      </c>
      <c r="D51" s="30">
        <f>IF(VLOOKUP($A51,'hk2023'!$A:$G,1)=$A51,VLOOKUP($A51,'hk2023'!$A:$G,6),0)</f>
        <v>0</v>
      </c>
      <c r="E51" s="30">
        <f>IF(VLOOKUP($A51,'hk2023'!$A:$G,1)=$A51,VLOOKUP($A51,'hk2023'!$A:$G,7),0)</f>
        <v>0</v>
      </c>
      <c r="F51" s="30">
        <f>IF(VLOOKUP($A51,'hk2023'!$A:$H,1)=$A51,VLOOKUP($A51,'hk2023'!$A:$H,8),0)</f>
        <v>0</v>
      </c>
      <c r="G51" s="77">
        <f t="shared" ref="G51:G58" si="16">SUM(D51+E51-F51)</f>
        <v>0</v>
      </c>
      <c r="H51" s="30">
        <f>IF(VLOOKUP($A51,'hk2022'!$A:$G,1)=$A51,VLOOKUP($A51,'hk2022'!$A:$G,6),0)</f>
        <v>0</v>
      </c>
      <c r="I51" s="30">
        <f>IF(VLOOKUP($A51,'hk2022'!$A:$G,1)=$A51,VLOOKUP($A51,'hk2022'!$A:$G,7),0)</f>
        <v>0</v>
      </c>
      <c r="J51" s="30">
        <f>IF(VLOOKUP($A51,'hk2022'!$A:$H,1)=$A51,VLOOKUP($A51,'hk2022'!$A:$H,8),0)</f>
        <v>0</v>
      </c>
      <c r="K51" s="87">
        <f t="shared" ref="K51:K58" si="17">SUM(H51+I51-J51)</f>
        <v>0</v>
      </c>
      <c r="L51" s="100"/>
    </row>
    <row r="52" spans="1:12" ht="12.6" outlineLevel="1">
      <c r="A52" s="26" t="str">
        <f>LEFT(B52,3)</f>
        <v>071</v>
      </c>
      <c r="B52" s="27" t="s">
        <v>25</v>
      </c>
      <c r="C52" s="27" t="s">
        <v>26</v>
      </c>
      <c r="D52" s="30">
        <f>IF(VLOOKUP($A52,'hk2023'!$A:$G,1)=$A52,VLOOKUP($A52,'hk2023'!$A:$G,6),0)</f>
        <v>0</v>
      </c>
      <c r="E52" s="30">
        <f>IF(VLOOKUP($A52,'hk2023'!$A:$G,1)=$A52,VLOOKUP($A52,'hk2023'!$A:$G,7),0)</f>
        <v>0</v>
      </c>
      <c r="F52" s="30">
        <f>IF(VLOOKUP($A52,'hk2023'!$A:$H,1)=$A52,VLOOKUP($A52,'hk2023'!$A:$H,8),0)</f>
        <v>0</v>
      </c>
      <c r="G52" s="77">
        <f t="shared" si="16"/>
        <v>0</v>
      </c>
      <c r="H52" s="30">
        <f>IF(VLOOKUP($A52,'hk2022'!$A:$G,1)=$A52,VLOOKUP($A52,'hk2022'!$A:$G,6),0)</f>
        <v>0</v>
      </c>
      <c r="I52" s="30">
        <f>IF(VLOOKUP($A52,'hk2022'!$A:$G,1)=$A52,VLOOKUP($A52,'hk2022'!$A:$G,7),0)</f>
        <v>0</v>
      </c>
      <c r="J52" s="30">
        <f>IF(VLOOKUP($A52,'hk2022'!$A:$H,1)=$A52,VLOOKUP($A52,'hk2022'!$A:$H,8),0)</f>
        <v>0</v>
      </c>
      <c r="K52" s="87">
        <f t="shared" si="17"/>
        <v>0</v>
      </c>
      <c r="L52" s="100"/>
    </row>
    <row r="53" spans="1:12" ht="12.6" outlineLevel="1">
      <c r="A53" s="26" t="str">
        <f>LEFT(B53,3)</f>
        <v>072</v>
      </c>
      <c r="B53" s="27" t="s">
        <v>27</v>
      </c>
      <c r="C53" s="27" t="s">
        <v>28</v>
      </c>
      <c r="D53" s="30">
        <f>IF(VLOOKUP($A53,'hk2023'!$A:$G,1)=$A53,VLOOKUP($A53,'hk2023'!$A:$G,6),0)</f>
        <v>0</v>
      </c>
      <c r="E53" s="30">
        <f>IF(VLOOKUP($A53,'hk2023'!$A:$G,1)=$A53,VLOOKUP($A53,'hk2023'!$A:$G,7),0)</f>
        <v>0</v>
      </c>
      <c r="F53" s="30">
        <f>IF(VLOOKUP($A53,'hk2023'!$A:$H,1)=$A53,VLOOKUP($A53,'hk2023'!$A:$H,8),0)</f>
        <v>0</v>
      </c>
      <c r="G53" s="77">
        <f t="shared" si="16"/>
        <v>0</v>
      </c>
      <c r="H53" s="30">
        <f>IF(VLOOKUP($A53,'hk2022'!$A:$G,1)=$A53,VLOOKUP($A53,'hk2022'!$A:$G,6),0)</f>
        <v>0</v>
      </c>
      <c r="I53" s="30">
        <f>IF(VLOOKUP($A53,'hk2022'!$A:$G,1)=$A53,VLOOKUP($A53,'hk2022'!$A:$G,7),0)</f>
        <v>0</v>
      </c>
      <c r="J53" s="30">
        <f>IF(VLOOKUP($A53,'hk2022'!$A:$H,1)=$A53,VLOOKUP($A53,'hk2022'!$A:$H,8),0)</f>
        <v>0</v>
      </c>
      <c r="K53" s="87">
        <f t="shared" si="17"/>
        <v>0</v>
      </c>
      <c r="L53" s="100"/>
    </row>
    <row r="54" spans="1:12" ht="12.6" outlineLevel="1">
      <c r="A54" s="26" t="str">
        <f>LEFT(B54,3)</f>
        <v>073</v>
      </c>
      <c r="B54" s="27" t="s">
        <v>29</v>
      </c>
      <c r="C54" s="27" t="s">
        <v>30</v>
      </c>
      <c r="D54" s="30">
        <f>IF(VLOOKUP($A54,'hk2023'!$A:$G,1)=$A54,VLOOKUP($A54,'hk2023'!$A:$G,6),0)</f>
        <v>0</v>
      </c>
      <c r="E54" s="30">
        <f>IF(VLOOKUP($A54,'hk2023'!$A:$G,1)=$A54,VLOOKUP($A54,'hk2023'!$A:$G,7),0)</f>
        <v>0</v>
      </c>
      <c r="F54" s="30">
        <f>IF(VLOOKUP($A54,'hk2023'!$A:$H,1)=$A54,VLOOKUP($A54,'hk2023'!$A:$H,8),0)</f>
        <v>0</v>
      </c>
      <c r="G54" s="77">
        <f t="shared" si="16"/>
        <v>0</v>
      </c>
      <c r="H54" s="30">
        <f>IF(VLOOKUP($A54,'hk2022'!$A:$G,1)=$A54,VLOOKUP($A54,'hk2022'!$A:$G,6),0)</f>
        <v>0</v>
      </c>
      <c r="I54" s="30">
        <f>IF(VLOOKUP($A54,'hk2022'!$A:$G,1)=$A54,VLOOKUP($A54,'hk2022'!$A:$G,7),0)</f>
        <v>0</v>
      </c>
      <c r="J54" s="30">
        <f>IF(VLOOKUP($A54,'hk2022'!$A:$H,1)=$A54,VLOOKUP($A54,'hk2022'!$A:$H,8),0)</f>
        <v>0</v>
      </c>
      <c r="K54" s="87">
        <f t="shared" si="17"/>
        <v>0</v>
      </c>
      <c r="L54" s="100"/>
    </row>
    <row r="55" spans="1:12" ht="12.6" outlineLevel="1">
      <c r="A55" s="26" t="str">
        <f>LEFT(B55,3)</f>
        <v>074</v>
      </c>
      <c r="B55" s="27" t="s">
        <v>31</v>
      </c>
      <c r="C55" s="27" t="s">
        <v>32</v>
      </c>
      <c r="D55" s="30">
        <f>IF(VLOOKUP($A55,'hk2023'!$A:$G,1)=$A55,VLOOKUP($A55,'hk2023'!$A:$G,6),0)</f>
        <v>0</v>
      </c>
      <c r="E55" s="30">
        <f>IF(VLOOKUP($A55,'hk2023'!$A:$G,1)=$A55,VLOOKUP($A55,'hk2023'!$A:$G,7),0)</f>
        <v>0</v>
      </c>
      <c r="F55" s="30">
        <f>IF(VLOOKUP($A55,'hk2023'!$A:$H,1)=$A55,VLOOKUP($A55,'hk2023'!$A:$H,8),0)</f>
        <v>0</v>
      </c>
      <c r="G55" s="77">
        <f t="shared" si="16"/>
        <v>0</v>
      </c>
      <c r="H55" s="30">
        <f>IF(VLOOKUP($A55,'hk2022'!$A:$G,1)=$A55,VLOOKUP($A55,'hk2022'!$A:$G,6),0)</f>
        <v>0</v>
      </c>
      <c r="I55" s="30">
        <f>IF(VLOOKUP($A55,'hk2022'!$A:$G,1)=$A55,VLOOKUP($A55,'hk2022'!$A:$G,7),0)</f>
        <v>0</v>
      </c>
      <c r="J55" s="30">
        <f>IF(VLOOKUP($A55,'hk2022'!$A:$H,1)=$A55,VLOOKUP($A55,'hk2022'!$A:$H,8),0)</f>
        <v>0</v>
      </c>
      <c r="K55" s="87">
        <f t="shared" si="17"/>
        <v>0</v>
      </c>
      <c r="L55" s="100"/>
    </row>
    <row r="56" spans="1:12" ht="12.6" outlineLevel="1">
      <c r="A56" s="26" t="str">
        <f>LEFT(B56,3)</f>
        <v>075</v>
      </c>
      <c r="B56" s="27" t="s">
        <v>33</v>
      </c>
      <c r="C56" s="27" t="s">
        <v>34</v>
      </c>
      <c r="D56" s="30">
        <f>IF(VLOOKUP($A56,'hk2023'!$A:$G,1)=$A56,VLOOKUP($A56,'hk2023'!$A:$G,6),0)</f>
        <v>0</v>
      </c>
      <c r="E56" s="30">
        <f>IF(VLOOKUP($A56,'hk2023'!$A:$G,1)=$A56,VLOOKUP($A56,'hk2023'!$A:$G,7),0)</f>
        <v>0</v>
      </c>
      <c r="F56" s="30">
        <f>IF(VLOOKUP($A56,'hk2023'!$A:$H,1)=$A56,VLOOKUP($A56,'hk2023'!$A:$H,8),0)</f>
        <v>0</v>
      </c>
      <c r="G56" s="77">
        <f t="shared" si="16"/>
        <v>0</v>
      </c>
      <c r="H56" s="30">
        <f>IF(VLOOKUP($A56,'hk2022'!$A:$G,1)=$A56,VLOOKUP($A56,'hk2022'!$A:$G,6),0)</f>
        <v>0</v>
      </c>
      <c r="I56" s="30">
        <f>IF(VLOOKUP($A56,'hk2022'!$A:$G,1)=$A56,VLOOKUP($A56,'hk2022'!$A:$G,7),0)</f>
        <v>0</v>
      </c>
      <c r="J56" s="30">
        <f>IF(VLOOKUP($A56,'hk2022'!$A:$H,1)=$A56,VLOOKUP($A56,'hk2022'!$A:$H,8),0)</f>
        <v>0</v>
      </c>
      <c r="K56" s="87">
        <f t="shared" si="17"/>
        <v>0</v>
      </c>
      <c r="L56" s="100"/>
    </row>
    <row r="57" spans="1:12" ht="12.6" outlineLevel="1">
      <c r="A57" s="31" t="s">
        <v>35</v>
      </c>
      <c r="B57" s="27"/>
      <c r="C57" s="28" t="s">
        <v>36</v>
      </c>
      <c r="D57" s="30">
        <f>IF(VLOOKUP($A57,'hk2023'!$A:$G,1)=$A57,VLOOKUP($A57,'hk2023'!$A:$G,6),0)</f>
        <v>0</v>
      </c>
      <c r="E57" s="30">
        <f>IF(VLOOKUP($A57,'hk2023'!$A:$G,1)=$A57,VLOOKUP($A57,'hk2023'!$A:$G,7),0)</f>
        <v>0</v>
      </c>
      <c r="F57" s="30">
        <f>IF(VLOOKUP($A57,'hk2023'!$A:$H,1)=$A57,VLOOKUP($A57,'hk2023'!$A:$H,8),0)</f>
        <v>0</v>
      </c>
      <c r="G57" s="77">
        <f t="shared" si="16"/>
        <v>0</v>
      </c>
      <c r="H57" s="30">
        <f>IF(VLOOKUP($A57,'hk2022'!$A:$G,1)=$A57,VLOOKUP($A57,'hk2022'!$A:$G,6),0)</f>
        <v>0</v>
      </c>
      <c r="I57" s="30">
        <f>IF(VLOOKUP($A57,'hk2022'!$A:$G,1)=$A57,VLOOKUP($A57,'hk2022'!$A:$G,7),0)</f>
        <v>0</v>
      </c>
      <c r="J57" s="30">
        <f>IF(VLOOKUP($A57,'hk2022'!$A:$H,1)=$A57,VLOOKUP($A57,'hk2022'!$A:$H,8),0)</f>
        <v>0</v>
      </c>
      <c r="K57" s="87">
        <f t="shared" si="17"/>
        <v>0</v>
      </c>
      <c r="L57" s="100"/>
    </row>
    <row r="58" spans="1:12" ht="12.6" outlineLevel="1">
      <c r="A58" s="26" t="str">
        <f>LEFT(B58,3)</f>
        <v>079</v>
      </c>
      <c r="B58" s="27" t="s">
        <v>37</v>
      </c>
      <c r="C58" s="27" t="s">
        <v>38</v>
      </c>
      <c r="D58" s="30">
        <f>IF(VLOOKUP($A58,'hk2023'!$A:$G,1)=$A58,VLOOKUP($A58,'hk2023'!$A:$G,6),0)</f>
        <v>0</v>
      </c>
      <c r="E58" s="30">
        <f>IF(VLOOKUP($A58,'hk2023'!$A:$G,1)=$A58,VLOOKUP($A58,'hk2023'!$A:$G,7),0)</f>
        <v>0</v>
      </c>
      <c r="F58" s="30">
        <f>IF(VLOOKUP($A58,'hk2023'!$A:$H,1)=$A58,VLOOKUP($A58,'hk2023'!$A:$H,8),0)</f>
        <v>0</v>
      </c>
      <c r="G58" s="77">
        <f t="shared" si="16"/>
        <v>0</v>
      </c>
      <c r="H58" s="30">
        <f>IF(VLOOKUP($A58,'hk2022'!$A:$G,1)=$A58,VLOOKUP($A58,'hk2022'!$A:$G,6),0)</f>
        <v>0</v>
      </c>
      <c r="I58" s="30">
        <f>IF(VLOOKUP($A58,'hk2022'!$A:$G,1)=$A58,VLOOKUP($A58,'hk2022'!$A:$G,7),0)</f>
        <v>0</v>
      </c>
      <c r="J58" s="30">
        <f>IF(VLOOKUP($A58,'hk2022'!$A:$H,1)=$A58,VLOOKUP($A58,'hk2022'!$A:$H,8),0)</f>
        <v>0</v>
      </c>
      <c r="K58" s="87">
        <f t="shared" si="17"/>
        <v>0</v>
      </c>
      <c r="L58" s="100"/>
    </row>
    <row r="59" spans="1:12" ht="13.2" outlineLevel="1" thickBot="1">
      <c r="A59" s="33"/>
      <c r="B59" s="34"/>
      <c r="C59" s="34"/>
      <c r="D59" s="32"/>
      <c r="E59" s="32"/>
      <c r="F59" s="32"/>
      <c r="G59" s="78"/>
      <c r="H59" s="32"/>
      <c r="I59" s="32"/>
      <c r="J59" s="32"/>
      <c r="K59" s="88"/>
      <c r="L59" s="100"/>
    </row>
    <row r="60" spans="1:12" ht="12.6">
      <c r="A60" s="22" t="s">
        <v>39</v>
      </c>
      <c r="B60" s="23"/>
      <c r="C60" s="24" t="s">
        <v>40</v>
      </c>
      <c r="D60" s="25">
        <f t="shared" ref="D60:K60" si="18">SUM(D61:D69)</f>
        <v>-4245</v>
      </c>
      <c r="E60" s="25">
        <f t="shared" si="18"/>
        <v>0</v>
      </c>
      <c r="F60" s="25">
        <f t="shared" si="18"/>
        <v>9116</v>
      </c>
      <c r="G60" s="79">
        <f t="shared" si="18"/>
        <v>-13361</v>
      </c>
      <c r="H60" s="25">
        <f t="shared" si="18"/>
        <v>0</v>
      </c>
      <c r="I60" s="25">
        <f t="shared" si="18"/>
        <v>0</v>
      </c>
      <c r="J60" s="25">
        <f t="shared" si="18"/>
        <v>4245</v>
      </c>
      <c r="K60" s="89">
        <f t="shared" si="18"/>
        <v>-4245</v>
      </c>
      <c r="L60" s="100"/>
    </row>
    <row r="61" spans="1:12" ht="12.6" outlineLevel="1">
      <c r="A61" s="26" t="str">
        <f>LEFT(B61,3)</f>
        <v>081</v>
      </c>
      <c r="B61" s="27" t="s">
        <v>41</v>
      </c>
      <c r="C61" s="27" t="s">
        <v>42</v>
      </c>
      <c r="D61" s="30">
        <f>IF(VLOOKUP($A61,'hk2023'!$A:$G,1)=$A61,VLOOKUP($A61,'hk2023'!$A:$G,6),0)</f>
        <v>0</v>
      </c>
      <c r="E61" s="30">
        <f>IF(VLOOKUP($A61,'hk2023'!$A:$G,1)=$A61,VLOOKUP($A61,'hk2023'!$A:$G,7),0)</f>
        <v>0</v>
      </c>
      <c r="F61" s="30">
        <f>IF(VLOOKUP($A61,'hk2023'!$A:$H,1)=$A61,VLOOKUP($A61,'hk2023'!$A:$H,8),0)</f>
        <v>0</v>
      </c>
      <c r="G61" s="77">
        <f t="shared" ref="G61:G68" si="19">SUM(D61+E61-F61)</f>
        <v>0</v>
      </c>
      <c r="H61" s="30">
        <f>IF(VLOOKUP($A61,'hk2022'!$A:$G,1)=$A61,VLOOKUP($A61,'hk2022'!$A:$G,6),0)</f>
        <v>0</v>
      </c>
      <c r="I61" s="30">
        <f>IF(VLOOKUP($A61,'hk2022'!$A:$G,1)=$A61,VLOOKUP($A61,'hk2022'!$A:$G,7),0)</f>
        <v>0</v>
      </c>
      <c r="J61" s="30">
        <f>IF(VLOOKUP($A61,'hk2022'!$A:$H,1)=$A61,VLOOKUP($A61,'hk2022'!$A:$H,8),0)</f>
        <v>0</v>
      </c>
      <c r="K61" s="87">
        <f t="shared" ref="K61:K68" si="20">SUM(H61+I61-J61)</f>
        <v>0</v>
      </c>
      <c r="L61" s="100"/>
    </row>
    <row r="62" spans="1:12" ht="12.6" outlineLevel="1">
      <c r="A62" s="26" t="str">
        <f>LEFT(B62,3)</f>
        <v>082</v>
      </c>
      <c r="B62" s="27" t="s">
        <v>43</v>
      </c>
      <c r="C62" s="27" t="s">
        <v>44</v>
      </c>
      <c r="D62" s="30">
        <f>IF(VLOOKUP($A62,'hk2023'!$A:$G,1)=$A62,VLOOKUP($A62,'hk2023'!$A:$G,6),0)</f>
        <v>-4245</v>
      </c>
      <c r="E62" s="30">
        <f>IF(VLOOKUP($A62,'hk2023'!$A:$G,1)=$A62,VLOOKUP($A62,'hk2023'!$A:$G,7),0)</f>
        <v>0</v>
      </c>
      <c r="F62" s="30">
        <f>IF(VLOOKUP($A62,'hk2023'!$A:$H,1)=$A62,VLOOKUP($A62,'hk2023'!$A:$H,8),0)</f>
        <v>9116</v>
      </c>
      <c r="G62" s="77">
        <f t="shared" si="19"/>
        <v>-13361</v>
      </c>
      <c r="H62" s="30">
        <f>IF(VLOOKUP($A62,'hk2022'!$A:$G,1)=$A62,VLOOKUP($A62,'hk2022'!$A:$G,6),0)</f>
        <v>0</v>
      </c>
      <c r="I62" s="30">
        <f>IF(VLOOKUP($A62,'hk2022'!$A:$G,1)=$A62,VLOOKUP($A62,'hk2022'!$A:$G,7),0)</f>
        <v>0</v>
      </c>
      <c r="J62" s="30">
        <f>IF(VLOOKUP($A62,'hk2022'!$A:$H,1)=$A62,VLOOKUP($A62,'hk2022'!$A:$H,8),0)</f>
        <v>4245</v>
      </c>
      <c r="K62" s="87">
        <f t="shared" si="20"/>
        <v>-4245</v>
      </c>
      <c r="L62" s="100"/>
    </row>
    <row r="63" spans="1:12" ht="12.6" outlineLevel="1">
      <c r="A63" s="39" t="s">
        <v>45</v>
      </c>
      <c r="B63" s="27"/>
      <c r="C63" s="28" t="s">
        <v>46</v>
      </c>
      <c r="D63" s="30">
        <f>IF(VLOOKUP($A63,'hk2023'!$A:$G,1)=$A63,VLOOKUP($A63,'hk2023'!$A:$G,6),0)</f>
        <v>0</v>
      </c>
      <c r="E63" s="30">
        <f>IF(VLOOKUP($A63,'hk2023'!$A:$G,1)=$A63,VLOOKUP($A63,'hk2023'!$A:$G,7),0)</f>
        <v>0</v>
      </c>
      <c r="F63" s="30">
        <f>IF(VLOOKUP($A63,'hk2023'!$A:$H,1)=$A63,VLOOKUP($A63,'hk2023'!$A:$H,8),0)</f>
        <v>0</v>
      </c>
      <c r="G63" s="77">
        <f t="shared" si="19"/>
        <v>0</v>
      </c>
      <c r="H63" s="30">
        <f>IF(VLOOKUP($A63,'hk2022'!$A:$G,1)=$A63,VLOOKUP($A63,'hk2022'!$A:$G,6),0)</f>
        <v>0</v>
      </c>
      <c r="I63" s="30">
        <f>IF(VLOOKUP($A63,'hk2022'!$A:$G,1)=$A63,VLOOKUP($A63,'hk2022'!$A:$G,7),0)</f>
        <v>0</v>
      </c>
      <c r="J63" s="30">
        <f>IF(VLOOKUP($A63,'hk2022'!$A:$H,1)=$A63,VLOOKUP($A63,'hk2022'!$A:$H,8),0)</f>
        <v>0</v>
      </c>
      <c r="K63" s="87">
        <f t="shared" si="20"/>
        <v>0</v>
      </c>
      <c r="L63" s="100"/>
    </row>
    <row r="64" spans="1:12" ht="12.6" outlineLevel="1">
      <c r="A64" s="39" t="s">
        <v>47</v>
      </c>
      <c r="B64" s="27"/>
      <c r="C64" s="28" t="s">
        <v>48</v>
      </c>
      <c r="D64" s="30">
        <f>IF(VLOOKUP($A64,'hk2023'!$A:$G,1)=$A64,VLOOKUP($A64,'hk2023'!$A:$G,6),0)</f>
        <v>0</v>
      </c>
      <c r="E64" s="30">
        <f>IF(VLOOKUP($A64,'hk2023'!$A:$G,1)=$A64,VLOOKUP($A64,'hk2023'!$A:$G,7),0)</f>
        <v>0</v>
      </c>
      <c r="F64" s="30">
        <f>IF(VLOOKUP($A64,'hk2023'!$A:$H,1)=$A64,VLOOKUP($A64,'hk2023'!$A:$H,8),0)</f>
        <v>0</v>
      </c>
      <c r="G64" s="77">
        <f t="shared" si="19"/>
        <v>0</v>
      </c>
      <c r="H64" s="30">
        <f>IF(VLOOKUP($A64,'hk2022'!$A:$G,1)=$A64,VLOOKUP($A64,'hk2022'!$A:$G,6),0)</f>
        <v>0</v>
      </c>
      <c r="I64" s="30">
        <f>IF(VLOOKUP($A64,'hk2022'!$A:$G,1)=$A64,VLOOKUP($A64,'hk2022'!$A:$G,7),0)</f>
        <v>0</v>
      </c>
      <c r="J64" s="30">
        <f>IF(VLOOKUP($A64,'hk2022'!$A:$H,1)=$A64,VLOOKUP($A64,'hk2022'!$A:$H,8),0)</f>
        <v>0</v>
      </c>
      <c r="K64" s="87">
        <f t="shared" si="20"/>
        <v>0</v>
      </c>
      <c r="L64" s="100"/>
    </row>
    <row r="65" spans="1:12" ht="12.6" outlineLevel="1">
      <c r="A65" s="26" t="str">
        <f>LEFT(B65,3)</f>
        <v>085</v>
      </c>
      <c r="B65" s="27" t="s">
        <v>49</v>
      </c>
      <c r="C65" s="27" t="s">
        <v>50</v>
      </c>
      <c r="D65" s="30">
        <f>IF(VLOOKUP($A65,'hk2023'!$A:$G,1)=$A65,VLOOKUP($A65,'hk2023'!$A:$G,6),0)</f>
        <v>0</v>
      </c>
      <c r="E65" s="30">
        <f>IF(VLOOKUP($A65,'hk2023'!$A:$G,1)=$A65,VLOOKUP($A65,'hk2023'!$A:$G,7),0)</f>
        <v>0</v>
      </c>
      <c r="F65" s="30">
        <f>IF(VLOOKUP($A65,'hk2023'!$A:$H,1)=$A65,VLOOKUP($A65,'hk2023'!$A:$H,8),0)</f>
        <v>0</v>
      </c>
      <c r="G65" s="77">
        <f t="shared" si="19"/>
        <v>0</v>
      </c>
      <c r="H65" s="30">
        <f>IF(VLOOKUP($A65,'hk2022'!$A:$G,1)=$A65,VLOOKUP($A65,'hk2022'!$A:$G,6),0)</f>
        <v>0</v>
      </c>
      <c r="I65" s="30">
        <f>IF(VLOOKUP($A65,'hk2022'!$A:$G,1)=$A65,VLOOKUP($A65,'hk2022'!$A:$G,7),0)</f>
        <v>0</v>
      </c>
      <c r="J65" s="30">
        <f>IF(VLOOKUP($A65,'hk2022'!$A:$H,1)=$A65,VLOOKUP($A65,'hk2022'!$A:$H,8),0)</f>
        <v>0</v>
      </c>
      <c r="K65" s="87">
        <f t="shared" si="20"/>
        <v>0</v>
      </c>
      <c r="L65" s="100"/>
    </row>
    <row r="66" spans="1:12" ht="12.6" outlineLevel="1">
      <c r="A66" s="26" t="str">
        <f>LEFT(B66,3)</f>
        <v>086</v>
      </c>
      <c r="B66" s="27" t="s">
        <v>51</v>
      </c>
      <c r="C66" s="27" t="s">
        <v>52</v>
      </c>
      <c r="D66" s="30">
        <f>IF(VLOOKUP($A66,'hk2023'!$A:$G,1)=$A66,VLOOKUP($A66,'hk2023'!$A:$G,6),0)</f>
        <v>0</v>
      </c>
      <c r="E66" s="30">
        <f>IF(VLOOKUP($A66,'hk2023'!$A:$G,1)=$A66,VLOOKUP($A66,'hk2023'!$A:$G,7),0)</f>
        <v>0</v>
      </c>
      <c r="F66" s="30">
        <f>IF(VLOOKUP($A66,'hk2023'!$A:$H,1)=$A66,VLOOKUP($A66,'hk2023'!$A:$H,8),0)</f>
        <v>0</v>
      </c>
      <c r="G66" s="77">
        <f t="shared" si="19"/>
        <v>0</v>
      </c>
      <c r="H66" s="30">
        <f>IF(VLOOKUP($A66,'hk2022'!$A:$G,1)=$A66,VLOOKUP($A66,'hk2022'!$A:$G,6),0)</f>
        <v>0</v>
      </c>
      <c r="I66" s="30">
        <f>IF(VLOOKUP($A66,'hk2022'!$A:$G,1)=$A66,VLOOKUP($A66,'hk2022'!$A:$G,7),0)</f>
        <v>0</v>
      </c>
      <c r="J66" s="30">
        <f>IF(VLOOKUP($A66,'hk2022'!$A:$H,1)=$A66,VLOOKUP($A66,'hk2022'!$A:$H,8),0)</f>
        <v>0</v>
      </c>
      <c r="K66" s="87">
        <f t="shared" si="20"/>
        <v>0</v>
      </c>
      <c r="L66" s="100"/>
    </row>
    <row r="67" spans="1:12" ht="12.6" outlineLevel="1">
      <c r="A67" s="31" t="s">
        <v>53</v>
      </c>
      <c r="B67" s="27"/>
      <c r="C67" s="28" t="s">
        <v>54</v>
      </c>
      <c r="D67" s="30">
        <f>IF(VLOOKUP($A67,'hk2023'!$A:$G,1)=$A67,VLOOKUP($A67,'hk2023'!$A:$G,6),0)</f>
        <v>0</v>
      </c>
      <c r="E67" s="30">
        <f>IF(VLOOKUP($A67,'hk2023'!$A:$G,1)=$A67,VLOOKUP($A67,'hk2023'!$A:$G,7),0)</f>
        <v>0</v>
      </c>
      <c r="F67" s="30">
        <f>IF(VLOOKUP($A67,'hk2023'!$A:$H,1)=$A67,VLOOKUP($A67,'hk2023'!$A:$H,8),0)</f>
        <v>0</v>
      </c>
      <c r="G67" s="77">
        <f t="shared" si="19"/>
        <v>0</v>
      </c>
      <c r="H67" s="30">
        <f>IF(VLOOKUP($A67,'hk2022'!$A:$G,1)=$A67,VLOOKUP($A67,'hk2022'!$A:$G,6),0)</f>
        <v>0</v>
      </c>
      <c r="I67" s="30">
        <f>IF(VLOOKUP($A67,'hk2022'!$A:$G,1)=$A67,VLOOKUP($A67,'hk2022'!$A:$G,7),0)</f>
        <v>0</v>
      </c>
      <c r="J67" s="30">
        <f>IF(VLOOKUP($A67,'hk2022'!$A:$H,1)=$A67,VLOOKUP($A67,'hk2022'!$A:$H,8),0)</f>
        <v>0</v>
      </c>
      <c r="K67" s="87">
        <f t="shared" si="20"/>
        <v>0</v>
      </c>
      <c r="L67" s="100"/>
    </row>
    <row r="68" spans="1:12" ht="12.6" outlineLevel="1">
      <c r="A68" s="26" t="str">
        <f>LEFT(B68,3)</f>
        <v>089</v>
      </c>
      <c r="B68" s="27" t="s">
        <v>55</v>
      </c>
      <c r="C68" s="27" t="s">
        <v>56</v>
      </c>
      <c r="D68" s="30">
        <f>IF(VLOOKUP($A68,'hk2023'!$A:$G,1)=$A68,VLOOKUP($A68,'hk2023'!$A:$G,6),0)</f>
        <v>0</v>
      </c>
      <c r="E68" s="30">
        <f>IF(VLOOKUP($A68,'hk2023'!$A:$G,1)=$A68,VLOOKUP($A68,'hk2023'!$A:$G,7),0)</f>
        <v>0</v>
      </c>
      <c r="F68" s="30">
        <f>IF(VLOOKUP($A68,'hk2023'!$A:$H,1)=$A68,VLOOKUP($A68,'hk2023'!$A:$H,8),0)</f>
        <v>0</v>
      </c>
      <c r="G68" s="77">
        <f t="shared" si="19"/>
        <v>0</v>
      </c>
      <c r="H68" s="30">
        <f>IF(VLOOKUP($A68,'hk2022'!$A:$G,1)=$A68,VLOOKUP($A68,'hk2022'!$A:$G,6),0)</f>
        <v>0</v>
      </c>
      <c r="I68" s="30">
        <f>IF(VLOOKUP($A68,'hk2022'!$A:$G,1)=$A68,VLOOKUP($A68,'hk2022'!$A:$G,7),0)</f>
        <v>0</v>
      </c>
      <c r="J68" s="30">
        <f>IF(VLOOKUP($A68,'hk2022'!$A:$H,1)=$A68,VLOOKUP($A68,'hk2022'!$A:$H,8),0)</f>
        <v>0</v>
      </c>
      <c r="K68" s="87">
        <f t="shared" si="20"/>
        <v>0</v>
      </c>
      <c r="L68" s="100"/>
    </row>
    <row r="69" spans="1:12" ht="13.2" outlineLevel="1" thickBot="1">
      <c r="A69" s="33"/>
      <c r="B69" s="34"/>
      <c r="C69" s="34"/>
      <c r="D69" s="32"/>
      <c r="E69" s="32"/>
      <c r="F69" s="32"/>
      <c r="G69" s="78"/>
      <c r="H69" s="32"/>
      <c r="I69" s="32"/>
      <c r="J69" s="32"/>
      <c r="K69" s="88"/>
      <c r="L69" s="100"/>
    </row>
    <row r="70" spans="1:12" ht="12.6">
      <c r="A70" s="22" t="s">
        <v>814</v>
      </c>
      <c r="B70" s="23"/>
      <c r="C70" s="24" t="s">
        <v>57</v>
      </c>
      <c r="D70" s="25">
        <f t="shared" ref="D70:K70" si="21">SUM(D71:D79)</f>
        <v>0</v>
      </c>
      <c r="E70" s="25">
        <f t="shared" si="21"/>
        <v>0</v>
      </c>
      <c r="F70" s="25">
        <f t="shared" si="21"/>
        <v>0</v>
      </c>
      <c r="G70" s="79">
        <f t="shared" si="21"/>
        <v>0</v>
      </c>
      <c r="H70" s="25">
        <f t="shared" si="21"/>
        <v>0</v>
      </c>
      <c r="I70" s="25">
        <f t="shared" si="21"/>
        <v>0</v>
      </c>
      <c r="J70" s="25">
        <f t="shared" si="21"/>
        <v>0</v>
      </c>
      <c r="K70" s="89">
        <f t="shared" si="21"/>
        <v>0</v>
      </c>
      <c r="L70" s="100"/>
    </row>
    <row r="71" spans="1:12" ht="12.6" outlineLevel="1">
      <c r="A71" s="26" t="str">
        <f t="shared" ref="A71:A78" si="22">LEFT(B71,3)</f>
        <v>091</v>
      </c>
      <c r="B71" s="27" t="s">
        <v>60</v>
      </c>
      <c r="C71" s="27" t="s">
        <v>61</v>
      </c>
      <c r="D71" s="30">
        <f>IF(VLOOKUP($A71,'hk2023'!$A:$G,1)=$A71,VLOOKUP($A71,'hk2023'!$A:$G,6),0)</f>
        <v>0</v>
      </c>
      <c r="E71" s="30">
        <f>IF(VLOOKUP($A71,'hk2023'!$A:$G,1)=$A71,VLOOKUP($A71,'hk2023'!$A:$G,7),0)</f>
        <v>0</v>
      </c>
      <c r="F71" s="30">
        <f>IF(VLOOKUP($A71,'hk2023'!$A:$H,1)=$A71,VLOOKUP($A71,'hk2023'!$A:$H,8),0)</f>
        <v>0</v>
      </c>
      <c r="G71" s="77">
        <f t="shared" ref="G71:G78" si="23">SUM(D71+E71-F71)</f>
        <v>0</v>
      </c>
      <c r="H71" s="30">
        <f>IF(VLOOKUP($A71,'hk2022'!$A:$G,1)=$A71,VLOOKUP($A71,'hk2022'!$A:$G,6),0)</f>
        <v>0</v>
      </c>
      <c r="I71" s="30">
        <f>IF(VLOOKUP($A71,'hk2022'!$A:$G,1)=$A71,VLOOKUP($A71,'hk2022'!$A:$G,7),0)</f>
        <v>0</v>
      </c>
      <c r="J71" s="30">
        <f>IF(VLOOKUP($A71,'hk2022'!$A:$H,1)=$A71,VLOOKUP($A71,'hk2022'!$A:$H,8),0)</f>
        <v>0</v>
      </c>
      <c r="K71" s="87">
        <f t="shared" ref="K71:K78" si="24">SUM(H71+I71-J71)</f>
        <v>0</v>
      </c>
      <c r="L71" s="100"/>
    </row>
    <row r="72" spans="1:12" ht="12.6" outlineLevel="1">
      <c r="A72" s="26" t="str">
        <f t="shared" si="22"/>
        <v>092</v>
      </c>
      <c r="B72" s="27" t="s">
        <v>62</v>
      </c>
      <c r="C72" s="27" t="s">
        <v>63</v>
      </c>
      <c r="D72" s="30">
        <f>IF(VLOOKUP($A72,'hk2023'!$A:$G,1)=$A72,VLOOKUP($A72,'hk2023'!$A:$G,6),0)</f>
        <v>0</v>
      </c>
      <c r="E72" s="30">
        <f>IF(VLOOKUP($A72,'hk2023'!$A:$G,1)=$A72,VLOOKUP($A72,'hk2023'!$A:$G,7),0)</f>
        <v>0</v>
      </c>
      <c r="F72" s="30">
        <f>IF(VLOOKUP($A72,'hk2023'!$A:$H,1)=$A72,VLOOKUP($A72,'hk2023'!$A:$H,8),0)</f>
        <v>0</v>
      </c>
      <c r="G72" s="77">
        <f t="shared" si="23"/>
        <v>0</v>
      </c>
      <c r="H72" s="30">
        <f>IF(VLOOKUP($A72,'hk2022'!$A:$G,1)=$A72,VLOOKUP($A72,'hk2022'!$A:$G,6),0)</f>
        <v>0</v>
      </c>
      <c r="I72" s="30">
        <f>IF(VLOOKUP($A72,'hk2022'!$A:$G,1)=$A72,VLOOKUP($A72,'hk2022'!$A:$G,7),0)</f>
        <v>0</v>
      </c>
      <c r="J72" s="30">
        <f>IF(VLOOKUP($A72,'hk2022'!$A:$H,1)=$A72,VLOOKUP($A72,'hk2022'!$A:$H,8),0)</f>
        <v>0</v>
      </c>
      <c r="K72" s="87">
        <f t="shared" si="24"/>
        <v>0</v>
      </c>
      <c r="L72" s="100"/>
    </row>
    <row r="73" spans="1:12" ht="12.6" outlineLevel="1">
      <c r="A73" s="26" t="str">
        <f t="shared" si="22"/>
        <v>093</v>
      </c>
      <c r="B73" s="27" t="s">
        <v>64</v>
      </c>
      <c r="C73" s="27" t="s">
        <v>65</v>
      </c>
      <c r="D73" s="30">
        <f>IF(VLOOKUP($A73,'hk2023'!$A:$G,1)=$A73,VLOOKUP($A73,'hk2023'!$A:$G,6),0)</f>
        <v>0</v>
      </c>
      <c r="E73" s="30">
        <f>IF(VLOOKUP($A73,'hk2023'!$A:$G,1)=$A73,VLOOKUP($A73,'hk2023'!$A:$G,7),0)</f>
        <v>0</v>
      </c>
      <c r="F73" s="30">
        <f>IF(VLOOKUP($A73,'hk2023'!$A:$H,1)=$A73,VLOOKUP($A73,'hk2023'!$A:$H,8),0)</f>
        <v>0</v>
      </c>
      <c r="G73" s="77">
        <f t="shared" si="23"/>
        <v>0</v>
      </c>
      <c r="H73" s="30">
        <f>IF(VLOOKUP($A73,'hk2022'!$A:$G,1)=$A73,VLOOKUP($A73,'hk2022'!$A:$G,6),0)</f>
        <v>0</v>
      </c>
      <c r="I73" s="30">
        <f>IF(VLOOKUP($A73,'hk2022'!$A:$G,1)=$A73,VLOOKUP($A73,'hk2022'!$A:$G,7),0)</f>
        <v>0</v>
      </c>
      <c r="J73" s="30">
        <f>IF(VLOOKUP($A73,'hk2022'!$A:$H,1)=$A73,VLOOKUP($A73,'hk2022'!$A:$H,8),0)</f>
        <v>0</v>
      </c>
      <c r="K73" s="87">
        <f t="shared" si="24"/>
        <v>0</v>
      </c>
      <c r="L73" s="100"/>
    </row>
    <row r="74" spans="1:12" ht="12.6" outlineLevel="1">
      <c r="A74" s="26" t="str">
        <f t="shared" si="22"/>
        <v>094</v>
      </c>
      <c r="B74" s="27" t="s">
        <v>66</v>
      </c>
      <c r="C74" s="27" t="s">
        <v>67</v>
      </c>
      <c r="D74" s="30">
        <f>IF(VLOOKUP($A74,'hk2023'!$A:$G,1)=$A74,VLOOKUP($A74,'hk2023'!$A:$G,6),0)</f>
        <v>0</v>
      </c>
      <c r="E74" s="30">
        <f>IF(VLOOKUP($A74,'hk2023'!$A:$G,1)=$A74,VLOOKUP($A74,'hk2023'!$A:$G,7),0)</f>
        <v>0</v>
      </c>
      <c r="F74" s="30">
        <f>IF(VLOOKUP($A74,'hk2023'!$A:$H,1)=$A74,VLOOKUP($A74,'hk2023'!$A:$H,8),0)</f>
        <v>0</v>
      </c>
      <c r="G74" s="77">
        <f t="shared" si="23"/>
        <v>0</v>
      </c>
      <c r="H74" s="30">
        <f>IF(VLOOKUP($A74,'hk2022'!$A:$G,1)=$A74,VLOOKUP($A74,'hk2022'!$A:$G,6),0)</f>
        <v>0</v>
      </c>
      <c r="I74" s="30">
        <f>IF(VLOOKUP($A74,'hk2022'!$A:$G,1)=$A74,VLOOKUP($A74,'hk2022'!$A:$G,7),0)</f>
        <v>0</v>
      </c>
      <c r="J74" s="30">
        <f>IF(VLOOKUP($A74,'hk2022'!$A:$H,1)=$A74,VLOOKUP($A74,'hk2022'!$A:$H,8),0)</f>
        <v>0</v>
      </c>
      <c r="K74" s="87">
        <f t="shared" si="24"/>
        <v>0</v>
      </c>
      <c r="L74" s="100"/>
    </row>
    <row r="75" spans="1:12" ht="12.6" outlineLevel="1">
      <c r="A75" s="26" t="str">
        <f t="shared" si="22"/>
        <v>095</v>
      </c>
      <c r="B75" s="27" t="s">
        <v>68</v>
      </c>
      <c r="C75" s="27" t="s">
        <v>69</v>
      </c>
      <c r="D75" s="30">
        <f>IF(VLOOKUP($A75,'hk2023'!$A:$G,1)=$A75,VLOOKUP($A75,'hk2023'!$A:$G,6),0)</f>
        <v>0</v>
      </c>
      <c r="E75" s="30">
        <f>IF(VLOOKUP($A75,'hk2023'!$A:$G,1)=$A75,VLOOKUP($A75,'hk2023'!$A:$G,7),0)</f>
        <v>0</v>
      </c>
      <c r="F75" s="30">
        <f>IF(VLOOKUP($A75,'hk2023'!$A:$H,1)=$A75,VLOOKUP($A75,'hk2023'!$A:$H,8),0)</f>
        <v>0</v>
      </c>
      <c r="G75" s="77">
        <f t="shared" si="23"/>
        <v>0</v>
      </c>
      <c r="H75" s="30">
        <f>IF(VLOOKUP($A75,'hk2022'!$A:$G,1)=$A75,VLOOKUP($A75,'hk2022'!$A:$G,6),0)</f>
        <v>0</v>
      </c>
      <c r="I75" s="30">
        <f>IF(VLOOKUP($A75,'hk2022'!$A:$G,1)=$A75,VLOOKUP($A75,'hk2022'!$A:$G,7),0)</f>
        <v>0</v>
      </c>
      <c r="J75" s="30">
        <f>IF(VLOOKUP($A75,'hk2022'!$A:$H,1)=$A75,VLOOKUP($A75,'hk2022'!$A:$H,8),0)</f>
        <v>0</v>
      </c>
      <c r="K75" s="87">
        <f t="shared" si="24"/>
        <v>0</v>
      </c>
      <c r="L75" s="100"/>
    </row>
    <row r="76" spans="1:12" ht="12.6" outlineLevel="1">
      <c r="A76" s="26" t="str">
        <f t="shared" si="22"/>
        <v>096</v>
      </c>
      <c r="B76" s="27" t="s">
        <v>70</v>
      </c>
      <c r="C76" s="27" t="s">
        <v>71</v>
      </c>
      <c r="D76" s="30">
        <f>IF(VLOOKUP($A76,'hk2023'!$A:$G,1)=$A76,VLOOKUP($A76,'hk2023'!$A:$G,6),0)</f>
        <v>0</v>
      </c>
      <c r="E76" s="30">
        <f>IF(VLOOKUP($A76,'hk2023'!$A:$G,1)=$A76,VLOOKUP($A76,'hk2023'!$A:$G,7),0)</f>
        <v>0</v>
      </c>
      <c r="F76" s="30">
        <f>IF(VLOOKUP($A76,'hk2023'!$A:$H,1)=$A76,VLOOKUP($A76,'hk2023'!$A:$H,8),0)</f>
        <v>0</v>
      </c>
      <c r="G76" s="77">
        <f t="shared" si="23"/>
        <v>0</v>
      </c>
      <c r="H76" s="30">
        <f>IF(VLOOKUP($A76,'hk2022'!$A:$G,1)=$A76,VLOOKUP($A76,'hk2022'!$A:$G,6),0)</f>
        <v>0</v>
      </c>
      <c r="I76" s="30">
        <f>IF(VLOOKUP($A76,'hk2022'!$A:$G,1)=$A76,VLOOKUP($A76,'hk2022'!$A:$G,7),0)</f>
        <v>0</v>
      </c>
      <c r="J76" s="30">
        <f>IF(VLOOKUP($A76,'hk2022'!$A:$H,1)=$A76,VLOOKUP($A76,'hk2022'!$A:$H,8),0)</f>
        <v>0</v>
      </c>
      <c r="K76" s="87">
        <f t="shared" si="24"/>
        <v>0</v>
      </c>
      <c r="L76" s="100"/>
    </row>
    <row r="77" spans="1:12" ht="12.6" outlineLevel="1">
      <c r="A77" s="26" t="str">
        <f t="shared" si="22"/>
        <v>097</v>
      </c>
      <c r="B77" s="27" t="s">
        <v>72</v>
      </c>
      <c r="C77" s="27" t="s">
        <v>73</v>
      </c>
      <c r="D77" s="30">
        <f>IF(VLOOKUP($A77,'hk2023'!$A:$G,1)=$A77,VLOOKUP($A77,'hk2023'!$A:$G,6),0)</f>
        <v>0</v>
      </c>
      <c r="E77" s="30">
        <f>IF(VLOOKUP($A77,'hk2023'!$A:$G,1)=$A77,VLOOKUP($A77,'hk2023'!$A:$G,7),0)</f>
        <v>0</v>
      </c>
      <c r="F77" s="30">
        <f>IF(VLOOKUP($A77,'hk2023'!$A:$H,1)=$A77,VLOOKUP($A77,'hk2023'!$A:$H,8),0)</f>
        <v>0</v>
      </c>
      <c r="G77" s="77">
        <f t="shared" si="23"/>
        <v>0</v>
      </c>
      <c r="H77" s="30">
        <f>IF(VLOOKUP($A77,'hk2022'!$A:$G,1)=$A77,VLOOKUP($A77,'hk2022'!$A:$G,6),0)</f>
        <v>0</v>
      </c>
      <c r="I77" s="30">
        <f>IF(VLOOKUP($A77,'hk2022'!$A:$G,1)=$A77,VLOOKUP($A77,'hk2022'!$A:$G,7),0)</f>
        <v>0</v>
      </c>
      <c r="J77" s="30">
        <f>IF(VLOOKUP($A77,'hk2022'!$A:$H,1)=$A77,VLOOKUP($A77,'hk2022'!$A:$H,8),0)</f>
        <v>0</v>
      </c>
      <c r="K77" s="87">
        <f t="shared" si="24"/>
        <v>0</v>
      </c>
      <c r="L77" s="100"/>
    </row>
    <row r="78" spans="1:12" ht="12.6" outlineLevel="1">
      <c r="A78" s="26" t="str">
        <f t="shared" si="22"/>
        <v>098</v>
      </c>
      <c r="B78" s="27" t="s">
        <v>74</v>
      </c>
      <c r="C78" s="27" t="s">
        <v>75</v>
      </c>
      <c r="D78" s="30">
        <f>IF(VLOOKUP($A78,'hk2023'!$A:$G,1)=$A78,VLOOKUP($A78,'hk2023'!$A:$G,6),0)</f>
        <v>0</v>
      </c>
      <c r="E78" s="30">
        <f>IF(VLOOKUP($A78,'hk2023'!$A:$G,1)=$A78,VLOOKUP($A78,'hk2023'!$A:$G,7),0)</f>
        <v>0</v>
      </c>
      <c r="F78" s="30">
        <f>IF(VLOOKUP($A78,'hk2023'!$A:$H,1)=$A78,VLOOKUP($A78,'hk2023'!$A:$H,8),0)</f>
        <v>0</v>
      </c>
      <c r="G78" s="77">
        <f t="shared" si="23"/>
        <v>0</v>
      </c>
      <c r="H78" s="30">
        <f>IF(VLOOKUP($A78,'hk2022'!$A:$G,1)=$A78,VLOOKUP($A78,'hk2022'!$A:$G,6),0)</f>
        <v>0</v>
      </c>
      <c r="I78" s="30">
        <f>IF(VLOOKUP($A78,'hk2022'!$A:$G,1)=$A78,VLOOKUP($A78,'hk2022'!$A:$G,7),0)</f>
        <v>0</v>
      </c>
      <c r="J78" s="30">
        <f>IF(VLOOKUP($A78,'hk2022'!$A:$H,1)=$A78,VLOOKUP($A78,'hk2022'!$A:$H,8),0)</f>
        <v>0</v>
      </c>
      <c r="K78" s="87">
        <f t="shared" si="24"/>
        <v>0</v>
      </c>
      <c r="L78" s="100"/>
    </row>
    <row r="79" spans="1:12" ht="13.2" outlineLevel="1" thickBot="1">
      <c r="A79" s="33"/>
      <c r="B79" s="34"/>
      <c r="C79" s="34"/>
      <c r="D79" s="32"/>
      <c r="E79" s="32"/>
      <c r="F79" s="32"/>
      <c r="G79" s="78"/>
      <c r="H79" s="32"/>
      <c r="I79" s="32"/>
      <c r="J79" s="32"/>
      <c r="K79" s="88"/>
      <c r="L79" s="100"/>
    </row>
    <row r="80" spans="1:12" ht="13.2" thickBot="1">
      <c r="A80" s="19" t="s">
        <v>790</v>
      </c>
      <c r="B80" s="16"/>
      <c r="C80" s="20" t="s">
        <v>76</v>
      </c>
      <c r="D80" s="41">
        <f t="shared" ref="D80:K80" si="25">SUM(D81+D86+D92+D98)</f>
        <v>714277.02</v>
      </c>
      <c r="E80" s="41">
        <f t="shared" si="25"/>
        <v>12998851.460000001</v>
      </c>
      <c r="F80" s="41">
        <f t="shared" si="25"/>
        <v>13052972.68</v>
      </c>
      <c r="G80" s="80">
        <f t="shared" si="25"/>
        <v>660155.80000000005</v>
      </c>
      <c r="H80" s="41">
        <f t="shared" si="25"/>
        <v>567066.79</v>
      </c>
      <c r="I80" s="41">
        <f t="shared" si="25"/>
        <v>12595846.15</v>
      </c>
      <c r="J80" s="41">
        <f t="shared" si="25"/>
        <v>12448635.920000002</v>
      </c>
      <c r="K80" s="90">
        <f t="shared" si="25"/>
        <v>714277.01999999979</v>
      </c>
      <c r="L80" s="100"/>
    </row>
    <row r="81" spans="1:12" ht="12.6">
      <c r="A81" s="42">
        <v>11</v>
      </c>
      <c r="B81" s="43"/>
      <c r="C81" s="44" t="s">
        <v>77</v>
      </c>
      <c r="D81" s="25">
        <f t="shared" ref="D81:K81" si="26">SUM(D82:D85)</f>
        <v>154390.35</v>
      </c>
      <c r="E81" s="25">
        <f t="shared" si="26"/>
        <v>1621065.36</v>
      </c>
      <c r="F81" s="25">
        <f t="shared" si="26"/>
        <v>1634887.75</v>
      </c>
      <c r="G81" s="79">
        <f>SUM(G82:G85)</f>
        <v>140567.96000000002</v>
      </c>
      <c r="H81" s="25">
        <f t="shared" si="26"/>
        <v>104238.37</v>
      </c>
      <c r="I81" s="25">
        <f t="shared" si="26"/>
        <v>1722927.08</v>
      </c>
      <c r="J81" s="25">
        <f t="shared" si="26"/>
        <v>1672775.1</v>
      </c>
      <c r="K81" s="89">
        <f t="shared" si="26"/>
        <v>154390.34999999998</v>
      </c>
      <c r="L81" s="100"/>
    </row>
    <row r="82" spans="1:12" ht="12.6" outlineLevel="1">
      <c r="A82" s="26" t="str">
        <f>LEFT(B82,3)</f>
        <v>111</v>
      </c>
      <c r="B82" s="27" t="s">
        <v>78</v>
      </c>
      <c r="C82" s="27" t="s">
        <v>79</v>
      </c>
      <c r="D82" s="30">
        <f>IF(VLOOKUP($A82,'hk2023'!$A:$G,1)=$A82,VLOOKUP($A82,'hk2023'!$A:$G,6),0)</f>
        <v>0</v>
      </c>
      <c r="E82" s="30">
        <f>IF(VLOOKUP($A82,'hk2023'!$A:$G,1)=$A82,VLOOKUP($A82,'hk2023'!$A:$G,7),0)</f>
        <v>1595078.65</v>
      </c>
      <c r="F82" s="30">
        <f>IF(VLOOKUP($A82,'hk2023'!$A:$H,1)=$A82,VLOOKUP($A82,'hk2023'!$A:$H,8),0)</f>
        <v>1595078.65</v>
      </c>
      <c r="G82" s="77">
        <f>SUM(D82+E82-F82)</f>
        <v>0</v>
      </c>
      <c r="H82" s="30">
        <f>IF(VLOOKUP($A82,'hk2022'!$A:$G,1)=$A82,VLOOKUP($A82,'hk2022'!$A:$G,6),0)</f>
        <v>0</v>
      </c>
      <c r="I82" s="30">
        <f>IF(VLOOKUP($A82,'hk2022'!$A:$G,1)=$A82,VLOOKUP($A82,'hk2022'!$A:$G,7),0)</f>
        <v>1670693.34</v>
      </c>
      <c r="J82" s="30">
        <f>IF(VLOOKUP($A82,'hk2022'!$A:$H,1)=$A82,VLOOKUP($A82,'hk2022'!$A:$H,8),0)</f>
        <v>1670693.34</v>
      </c>
      <c r="K82" s="87">
        <f>SUM(H82+I82-J82)</f>
        <v>0</v>
      </c>
      <c r="L82" s="100"/>
    </row>
    <row r="83" spans="1:12" ht="12.6" outlineLevel="1">
      <c r="A83" s="26" t="str">
        <f>LEFT(B83,3)</f>
        <v>112</v>
      </c>
      <c r="B83" s="27" t="s">
        <v>80</v>
      </c>
      <c r="C83" s="27" t="s">
        <v>81</v>
      </c>
      <c r="D83" s="30">
        <f>IF(VLOOKUP($A83,'hk2023'!$A:$G,1)=$A83,VLOOKUP($A83,'hk2023'!$A:$G,6),0)</f>
        <v>154390.35</v>
      </c>
      <c r="E83" s="30">
        <f>IF(VLOOKUP($A83,'hk2023'!$A:$G,1)=$A83,VLOOKUP($A83,'hk2023'!$A:$G,7),0)</f>
        <v>25055.61</v>
      </c>
      <c r="F83" s="30">
        <f>IF(VLOOKUP($A83,'hk2023'!$A:$H,1)=$A83,VLOOKUP($A83,'hk2023'!$A:$H,8),0)</f>
        <v>39433.599999999999</v>
      </c>
      <c r="G83" s="77">
        <f>SUM(D83+E83-F83)</f>
        <v>140012.36000000002</v>
      </c>
      <c r="H83" s="30">
        <f>IF(VLOOKUP($A83,'hk2022'!$A:$G,1)=$A83,VLOOKUP($A83,'hk2022'!$A:$G,6),0)</f>
        <v>104238.37</v>
      </c>
      <c r="I83" s="30">
        <f>IF(VLOOKUP($A83,'hk2022'!$A:$G,1)=$A83,VLOOKUP($A83,'hk2022'!$A:$G,7),0)</f>
        <v>50487.43</v>
      </c>
      <c r="J83" s="30">
        <f>IF(VLOOKUP($A83,'hk2022'!$A:$H,1)=$A83,VLOOKUP($A83,'hk2022'!$A:$H,8),0)</f>
        <v>335.45</v>
      </c>
      <c r="K83" s="87">
        <f>SUM(H83+I83-J83)</f>
        <v>154390.34999999998</v>
      </c>
      <c r="L83" s="100"/>
    </row>
    <row r="84" spans="1:12" ht="12.6" outlineLevel="1">
      <c r="A84" s="26" t="str">
        <f>LEFT(B84,3)</f>
        <v>119</v>
      </c>
      <c r="B84" s="27" t="s">
        <v>82</v>
      </c>
      <c r="C84" s="27" t="s">
        <v>83</v>
      </c>
      <c r="D84" s="30">
        <f>IF(VLOOKUP($A84,'hk2023'!$A:$G,1)=$A84,VLOOKUP($A84,'hk2023'!$A:$G,6),0)</f>
        <v>0</v>
      </c>
      <c r="E84" s="30">
        <f>IF(VLOOKUP($A84,'hk2023'!$A:$G,1)=$A84,VLOOKUP($A84,'hk2023'!$A:$G,7),0)</f>
        <v>931.1</v>
      </c>
      <c r="F84" s="30">
        <f>IF(VLOOKUP($A84,'hk2023'!$A:$H,1)=$A84,VLOOKUP($A84,'hk2023'!$A:$H,8),0)</f>
        <v>375.5</v>
      </c>
      <c r="G84" s="77">
        <f>SUM(D84+E84-F84)</f>
        <v>555.6</v>
      </c>
      <c r="H84" s="30">
        <f>IF(VLOOKUP($A84,'hk2022'!$A:$G,1)=$A84,VLOOKUP($A84,'hk2022'!$A:$G,6),0)</f>
        <v>0</v>
      </c>
      <c r="I84" s="30">
        <f>IF(VLOOKUP($A84,'hk2022'!$A:$G,1)=$A84,VLOOKUP($A84,'hk2022'!$A:$G,7),0)</f>
        <v>1746.31</v>
      </c>
      <c r="J84" s="30">
        <f>IF(VLOOKUP($A84,'hk2022'!$A:$H,1)=$A84,VLOOKUP($A84,'hk2022'!$A:$H,8),0)</f>
        <v>1746.31</v>
      </c>
      <c r="K84" s="87">
        <f>SUM(H84+I84-J84)</f>
        <v>0</v>
      </c>
      <c r="L84" s="100"/>
    </row>
    <row r="85" spans="1:12" ht="13.2" outlineLevel="1" thickBot="1">
      <c r="A85" s="33"/>
      <c r="B85" s="34"/>
      <c r="C85" s="34"/>
      <c r="D85" s="32"/>
      <c r="E85" s="32"/>
      <c r="F85" s="32"/>
      <c r="G85" s="78"/>
      <c r="H85" s="32"/>
      <c r="I85" s="32"/>
      <c r="J85" s="32"/>
      <c r="K85" s="88"/>
      <c r="L85" s="100"/>
    </row>
    <row r="86" spans="1:12" ht="12.6">
      <c r="A86" s="42" t="s">
        <v>84</v>
      </c>
      <c r="B86" s="43"/>
      <c r="C86" s="44" t="s">
        <v>85</v>
      </c>
      <c r="D86" s="25">
        <f t="shared" ref="D86:K86" si="27">SUM(D87:D91)</f>
        <v>2463.25</v>
      </c>
      <c r="E86" s="25">
        <f t="shared" si="27"/>
        <v>2065604.5</v>
      </c>
      <c r="F86" s="25">
        <f t="shared" si="27"/>
        <v>2064320.74</v>
      </c>
      <c r="G86" s="79">
        <f t="shared" si="27"/>
        <v>3747.0100000000093</v>
      </c>
      <c r="H86" s="25">
        <f t="shared" si="27"/>
        <v>1930.65</v>
      </c>
      <c r="I86" s="25">
        <f t="shared" si="27"/>
        <v>2028928.9</v>
      </c>
      <c r="J86" s="25">
        <f t="shared" si="27"/>
        <v>2028396.3</v>
      </c>
      <c r="K86" s="89">
        <f t="shared" si="27"/>
        <v>2463.2499999997672</v>
      </c>
      <c r="L86" s="100"/>
    </row>
    <row r="87" spans="1:12" ht="12.6" outlineLevel="1">
      <c r="A87" s="26" t="str">
        <f>LEFT(B87,3)</f>
        <v>121</v>
      </c>
      <c r="B87" s="27" t="s">
        <v>86</v>
      </c>
      <c r="C87" s="27" t="s">
        <v>87</v>
      </c>
      <c r="D87" s="30">
        <f>IF(VLOOKUP($A87,'hk2023'!$A:$G,1)=$A87,VLOOKUP($A87,'hk2023'!$A:$G,6),0)</f>
        <v>0</v>
      </c>
      <c r="E87" s="30">
        <f>IF(VLOOKUP($A87,'hk2023'!$A:$G,1)=$A87,VLOOKUP($A87,'hk2023'!$A:$G,7),0)</f>
        <v>0</v>
      </c>
      <c r="F87" s="30">
        <f>IF(VLOOKUP($A87,'hk2023'!$A:$H,1)=$A87,VLOOKUP($A87,'hk2023'!$A:$H,8),0)</f>
        <v>0</v>
      </c>
      <c r="G87" s="77">
        <f>SUM(D87+E87-F87)</f>
        <v>0</v>
      </c>
      <c r="H87" s="30">
        <f>IF(VLOOKUP($A87,'hk2022'!$A:$G,1)=$A87,VLOOKUP($A87,'hk2022'!$A:$G,6),0)</f>
        <v>0</v>
      </c>
      <c r="I87" s="30">
        <f>IF(VLOOKUP($A87,'hk2022'!$A:$G,1)=$A87,VLOOKUP($A87,'hk2022'!$A:$G,7),0)</f>
        <v>0</v>
      </c>
      <c r="J87" s="30">
        <f>IF(VLOOKUP($A87,'hk2022'!$A:$H,1)=$A87,VLOOKUP($A87,'hk2022'!$A:$H,8),0)</f>
        <v>0</v>
      </c>
      <c r="K87" s="87">
        <f>SUM(H87+I87-J87)</f>
        <v>0</v>
      </c>
      <c r="L87" s="100"/>
    </row>
    <row r="88" spans="1:12" outlineLevel="1">
      <c r="A88" s="26" t="str">
        <f>LEFT(B88,3)</f>
        <v>122</v>
      </c>
      <c r="B88" s="27" t="s">
        <v>88</v>
      </c>
      <c r="C88" s="27" t="s">
        <v>89</v>
      </c>
      <c r="D88" s="30">
        <f>IF(VLOOKUP($A88,'hk2023'!$A:$G,1)=$A88,VLOOKUP($A88,'hk2023'!$A:$G,6),0)</f>
        <v>0</v>
      </c>
      <c r="E88" s="30">
        <f>IF(VLOOKUP($A88,'hk2023'!$A:$G,1)=$A88,VLOOKUP($A88,'hk2023'!$A:$G,7),0)</f>
        <v>0</v>
      </c>
      <c r="F88" s="30">
        <f>IF(VLOOKUP($A88,'hk2023'!$A:$H,1)=$A88,VLOOKUP($A88,'hk2023'!$A:$H,8),0)</f>
        <v>0</v>
      </c>
      <c r="G88" s="77">
        <f>SUM(D88+E88-F88)</f>
        <v>0</v>
      </c>
      <c r="H88" s="30">
        <f>IF(VLOOKUP($A88,'hk2022'!$A:$G,1)=$A88,VLOOKUP($A88,'hk2022'!$A:$G,6),0)</f>
        <v>0</v>
      </c>
      <c r="I88" s="30">
        <f>IF(VLOOKUP($A88,'hk2022'!$A:$G,1)=$A88,VLOOKUP($A88,'hk2022'!$A:$G,7),0)</f>
        <v>0</v>
      </c>
      <c r="J88" s="30">
        <f>IF(VLOOKUP($A88,'hk2022'!$A:$H,1)=$A88,VLOOKUP($A88,'hk2022'!$A:$H,8),0)</f>
        <v>0</v>
      </c>
      <c r="K88" s="87">
        <f>SUM(H88+I88-J88)</f>
        <v>0</v>
      </c>
      <c r="L88" s="45"/>
    </row>
    <row r="89" spans="1:12" outlineLevel="1">
      <c r="A89" s="26" t="str">
        <f>LEFT(B89,3)</f>
        <v>123</v>
      </c>
      <c r="B89" s="27" t="s">
        <v>90</v>
      </c>
      <c r="C89" s="27" t="s">
        <v>91</v>
      </c>
      <c r="D89" s="30">
        <f>IF(VLOOKUP($A89,'hk2023'!$A:$G,1)=$A89,VLOOKUP($A89,'hk2023'!$A:$G,6),0)</f>
        <v>2463.25</v>
      </c>
      <c r="E89" s="30">
        <f>IF(VLOOKUP($A89,'hk2023'!$A:$G,1)=$A89,VLOOKUP($A89,'hk2023'!$A:$G,7),0)</f>
        <v>2065604.5</v>
      </c>
      <c r="F89" s="30">
        <f>IF(VLOOKUP($A89,'hk2023'!$A:$H,1)=$A89,VLOOKUP($A89,'hk2023'!$A:$H,8),0)</f>
        <v>2064320.74</v>
      </c>
      <c r="G89" s="77">
        <f>SUM(D89+E89-F89)</f>
        <v>3747.0100000000093</v>
      </c>
      <c r="H89" s="30">
        <f>IF(VLOOKUP($A89,'hk2022'!$A:$G,1)=$A89,VLOOKUP($A89,'hk2022'!$A:$G,6),0)</f>
        <v>1930.65</v>
      </c>
      <c r="I89" s="30">
        <f>IF(VLOOKUP($A89,'hk2022'!$A:$G,1)=$A89,VLOOKUP($A89,'hk2022'!$A:$G,7),0)</f>
        <v>2028928.9</v>
      </c>
      <c r="J89" s="30">
        <f>IF(VLOOKUP($A89,'hk2022'!$A:$H,1)=$A89,VLOOKUP($A89,'hk2022'!$A:$H,8),0)</f>
        <v>2028396.3</v>
      </c>
      <c r="K89" s="87">
        <f>SUM(H89+I89-J89)</f>
        <v>2463.2499999997672</v>
      </c>
      <c r="L89" s="45"/>
    </row>
    <row r="90" spans="1:12" outlineLevel="1">
      <c r="A90" s="26" t="str">
        <f>LEFT(B90,3)</f>
        <v>124</v>
      </c>
      <c r="B90" s="27" t="s">
        <v>92</v>
      </c>
      <c r="C90" s="27" t="s">
        <v>93</v>
      </c>
      <c r="D90" s="30">
        <f>IF(VLOOKUP($A90,'hk2023'!$A:$G,1)=$A90,VLOOKUP($A90,'hk2023'!$A:$G,6),0)</f>
        <v>0</v>
      </c>
      <c r="E90" s="30">
        <f>IF(VLOOKUP($A90,'hk2023'!$A:$G,1)=$A90,VLOOKUP($A90,'hk2023'!$A:$G,7),0)</f>
        <v>0</v>
      </c>
      <c r="F90" s="30">
        <f>IF(VLOOKUP($A90,'hk2023'!$A:$H,1)=$A90,VLOOKUP($A90,'hk2023'!$A:$H,8),0)</f>
        <v>0</v>
      </c>
      <c r="G90" s="77">
        <f>SUM(D90+E90-F90)</f>
        <v>0</v>
      </c>
      <c r="H90" s="30">
        <f>IF(VLOOKUP($A90,'hk2022'!$A:$G,1)=$A90,VLOOKUP($A90,'hk2022'!$A:$G,6),0)</f>
        <v>0</v>
      </c>
      <c r="I90" s="30">
        <f>IF(VLOOKUP($A90,'hk2022'!$A:$G,1)=$A90,VLOOKUP($A90,'hk2022'!$A:$G,7),0)</f>
        <v>0</v>
      </c>
      <c r="J90" s="30">
        <f>IF(VLOOKUP($A90,'hk2022'!$A:$H,1)=$A90,VLOOKUP($A90,'hk2022'!$A:$H,8),0)</f>
        <v>0</v>
      </c>
      <c r="K90" s="87">
        <f>SUM(H90+I90-J90)</f>
        <v>0</v>
      </c>
    </row>
    <row r="91" spans="1:12" ht="10.8" outlineLevel="1" thickBot="1">
      <c r="A91" s="33"/>
      <c r="B91" s="34"/>
      <c r="C91" s="34"/>
      <c r="D91" s="32"/>
      <c r="E91" s="32"/>
      <c r="F91" s="32"/>
      <c r="G91" s="78"/>
      <c r="H91" s="32"/>
      <c r="I91" s="32"/>
      <c r="J91" s="32"/>
      <c r="K91" s="88"/>
    </row>
    <row r="92" spans="1:12">
      <c r="A92" s="42" t="s">
        <v>94</v>
      </c>
      <c r="B92" s="43"/>
      <c r="C92" s="44" t="s">
        <v>95</v>
      </c>
      <c r="D92" s="25">
        <f t="shared" ref="D92:K92" si="28">SUM(D93:D97)</f>
        <v>557423.42000000004</v>
      </c>
      <c r="E92" s="25">
        <f t="shared" si="28"/>
        <v>9312181.5999999996</v>
      </c>
      <c r="F92" s="25">
        <f t="shared" si="28"/>
        <v>9353764.1899999995</v>
      </c>
      <c r="G92" s="79">
        <f>SUM(G93:G97)</f>
        <v>515840.83000000007</v>
      </c>
      <c r="H92" s="25">
        <f t="shared" si="28"/>
        <v>460897.77</v>
      </c>
      <c r="I92" s="25">
        <f t="shared" si="28"/>
        <v>8843990.1699999999</v>
      </c>
      <c r="J92" s="25">
        <f t="shared" si="28"/>
        <v>8747464.5200000014</v>
      </c>
      <c r="K92" s="89">
        <f t="shared" si="28"/>
        <v>557423.42000000004</v>
      </c>
    </row>
    <row r="93" spans="1:12" outlineLevel="1">
      <c r="A93" s="26" t="str">
        <f>LEFT(B93,3)</f>
        <v>131</v>
      </c>
      <c r="B93" s="27" t="s">
        <v>96</v>
      </c>
      <c r="C93" s="27" t="s">
        <v>97</v>
      </c>
      <c r="D93" s="30">
        <f>IF(VLOOKUP($A93,'hk2023'!$A:$G,1)=$A93,VLOOKUP($A93,'hk2023'!$A:$G,6),0)</f>
        <v>0</v>
      </c>
      <c r="E93" s="30">
        <f>IF(VLOOKUP($A93,'hk2023'!$A:$G,1)=$A93,VLOOKUP($A93,'hk2023'!$A:$G,7),0)</f>
        <v>9293456.1199999992</v>
      </c>
      <c r="F93" s="30">
        <f>IF(VLOOKUP($A93,'hk2023'!$A:$H,1)=$A93,VLOOKUP($A93,'hk2023'!$A:$H,8),0)</f>
        <v>9293456.1199999992</v>
      </c>
      <c r="G93" s="77">
        <f>SUM(D93+E93-F93)</f>
        <v>0</v>
      </c>
      <c r="H93" s="30">
        <f>IF(VLOOKUP($A93,'hk2022'!$A:$G,1)=$A93,VLOOKUP($A93,'hk2022'!$A:$G,6),0)</f>
        <v>0</v>
      </c>
      <c r="I93" s="30">
        <f>IF(VLOOKUP($A93,'hk2022'!$A:$G,1)=$A93,VLOOKUP($A93,'hk2022'!$A:$G,7),0)</f>
        <v>8713419.8000000007</v>
      </c>
      <c r="J93" s="30">
        <f>IF(VLOOKUP($A93,'hk2022'!$A:$H,1)=$A93,VLOOKUP($A93,'hk2022'!$A:$H,8),0)</f>
        <v>8713419.8000000007</v>
      </c>
      <c r="K93" s="87">
        <f>SUM(H93+I93-J93)</f>
        <v>0</v>
      </c>
    </row>
    <row r="94" spans="1:12" outlineLevel="1">
      <c r="A94" s="26" t="str">
        <f>LEFT(B94,3)</f>
        <v>132</v>
      </c>
      <c r="B94" s="27" t="s">
        <v>98</v>
      </c>
      <c r="C94" s="27" t="s">
        <v>99</v>
      </c>
      <c r="D94" s="30">
        <f>IF(VLOOKUP($A94,'hk2023'!$A:$G,1)=$A94,VLOOKUP($A94,'hk2023'!$A:$G,6),0)</f>
        <v>557423.42000000004</v>
      </c>
      <c r="E94" s="30">
        <f>IF(VLOOKUP($A94,'hk2023'!$A:$G,1)=$A94,VLOOKUP($A94,'hk2023'!$A:$G,7),0)</f>
        <v>18796.16</v>
      </c>
      <c r="F94" s="30">
        <f>IF(VLOOKUP($A94,'hk2023'!$A:$H,1)=$A94,VLOOKUP($A94,'hk2023'!$A:$H,8),0)</f>
        <v>60308.07</v>
      </c>
      <c r="G94" s="77">
        <f>SUM(D94+E94-F94)</f>
        <v>515911.51000000007</v>
      </c>
      <c r="H94" s="30">
        <f>IF(VLOOKUP($A94,'hk2022'!$A:$G,1)=$A94,VLOOKUP($A94,'hk2022'!$A:$G,6),0)</f>
        <v>460897.77</v>
      </c>
      <c r="I94" s="30">
        <f>IF(VLOOKUP($A94,'hk2022'!$A:$G,1)=$A94,VLOOKUP($A94,'hk2022'!$A:$G,7),0)</f>
        <v>130570.37</v>
      </c>
      <c r="J94" s="30">
        <f>IF(VLOOKUP($A94,'hk2022'!$A:$H,1)=$A94,VLOOKUP($A94,'hk2022'!$A:$H,8),0)</f>
        <v>34044.720000000001</v>
      </c>
      <c r="K94" s="87">
        <f>SUM(H94+I94-J94)</f>
        <v>557423.42000000004</v>
      </c>
    </row>
    <row r="95" spans="1:12" outlineLevel="1">
      <c r="A95" s="60" t="s">
        <v>410</v>
      </c>
      <c r="B95" s="61"/>
      <c r="C95" s="61" t="s">
        <v>411</v>
      </c>
      <c r="D95" s="30">
        <f>IF(VLOOKUP($A95,'hk2023'!$A:$G,1)=$A95,VLOOKUP($A95,'hk2023'!$A:$G,6),0)</f>
        <v>0</v>
      </c>
      <c r="E95" s="30">
        <f>IF(VLOOKUP($A95,'hk2023'!$A:$G,1)=$A95,VLOOKUP($A95,'hk2023'!$A:$G,7),0)</f>
        <v>0</v>
      </c>
      <c r="F95" s="30">
        <f>IF(VLOOKUP($A95,'hk2023'!$A:$H,1)=$A95,VLOOKUP($A95,'hk2023'!$A:$H,8),0)</f>
        <v>0</v>
      </c>
      <c r="G95" s="77">
        <f>SUM(D95+E95-F95)</f>
        <v>0</v>
      </c>
      <c r="H95" s="30">
        <f>IF(VLOOKUP($A95,'hk2022'!$A:$G,1)=$A95,VLOOKUP($A95,'hk2022'!$A:$G,6),0)</f>
        <v>0</v>
      </c>
      <c r="I95" s="30">
        <f>IF(VLOOKUP($A95,'hk2022'!$A:$G,1)=$A95,VLOOKUP($A95,'hk2022'!$A:$G,7),0)</f>
        <v>0</v>
      </c>
      <c r="J95" s="30">
        <f>IF(VLOOKUP($A95,'hk2022'!$A:$H,1)=$A95,VLOOKUP($A95,'hk2022'!$A:$H,8),0)</f>
        <v>0</v>
      </c>
      <c r="K95" s="87">
        <f>SUM(H95+I95-J95)</f>
        <v>0</v>
      </c>
    </row>
    <row r="96" spans="1:12" outlineLevel="1">
      <c r="A96" s="26" t="str">
        <f>LEFT(B96,3)</f>
        <v>139</v>
      </c>
      <c r="B96" s="27" t="s">
        <v>100</v>
      </c>
      <c r="C96" s="27" t="s">
        <v>101</v>
      </c>
      <c r="D96" s="30">
        <f>IF(VLOOKUP($A96,'hk2023'!$A:$G,1)=$A96,VLOOKUP($A96,'hk2023'!$A:$G,6),0)</f>
        <v>0</v>
      </c>
      <c r="E96" s="30">
        <f>IF(VLOOKUP($A96,'hk2023'!$A:$G,1)=$A96,VLOOKUP($A96,'hk2023'!$A:$G,7),0)</f>
        <v>-70.680000000000007</v>
      </c>
      <c r="F96" s="30">
        <f>IF(VLOOKUP($A96,'hk2023'!$A:$H,1)=$A96,VLOOKUP($A96,'hk2023'!$A:$H,8),0)</f>
        <v>0</v>
      </c>
      <c r="G96" s="77">
        <f>SUM(D96+E96-F96)</f>
        <v>-70.680000000000007</v>
      </c>
      <c r="H96" s="30">
        <f>IF(VLOOKUP($A96,'hk2022'!$A:$G,1)=$A96,VLOOKUP($A96,'hk2022'!$A:$G,6),0)</f>
        <v>0</v>
      </c>
      <c r="I96" s="30">
        <f>IF(VLOOKUP($A96,'hk2022'!$A:$G,1)=$A96,VLOOKUP($A96,'hk2022'!$A:$G,7),0)</f>
        <v>0</v>
      </c>
      <c r="J96" s="30">
        <f>IF(VLOOKUP($A96,'hk2022'!$A:$H,1)=$A96,VLOOKUP($A96,'hk2022'!$A:$H,8),0)</f>
        <v>0</v>
      </c>
      <c r="K96" s="87">
        <f>SUM(H96+I96-J96)</f>
        <v>0</v>
      </c>
    </row>
    <row r="97" spans="1:11" ht="10.8" outlineLevel="1" thickBot="1">
      <c r="A97" s="33"/>
      <c r="B97" s="34"/>
      <c r="C97" s="34"/>
      <c r="D97" s="32"/>
      <c r="E97" s="32"/>
      <c r="F97" s="32"/>
      <c r="G97" s="78"/>
      <c r="H97" s="32"/>
      <c r="I97" s="32"/>
      <c r="J97" s="32"/>
      <c r="K97" s="88"/>
    </row>
    <row r="98" spans="1:11">
      <c r="A98" s="42" t="s">
        <v>102</v>
      </c>
      <c r="B98" s="43"/>
      <c r="C98" s="44" t="s">
        <v>103</v>
      </c>
      <c r="D98" s="25">
        <f t="shared" ref="D98:K98" si="29">SUM(D99:D105)</f>
        <v>0</v>
      </c>
      <c r="E98" s="25">
        <f t="shared" si="29"/>
        <v>0</v>
      </c>
      <c r="F98" s="25">
        <f t="shared" si="29"/>
        <v>0</v>
      </c>
      <c r="G98" s="79">
        <f t="shared" si="29"/>
        <v>0</v>
      </c>
      <c r="H98" s="25">
        <f t="shared" si="29"/>
        <v>0</v>
      </c>
      <c r="I98" s="25">
        <f t="shared" si="29"/>
        <v>0</v>
      </c>
      <c r="J98" s="25">
        <f t="shared" si="29"/>
        <v>0</v>
      </c>
      <c r="K98" s="89">
        <f t="shared" si="29"/>
        <v>0</v>
      </c>
    </row>
    <row r="99" spans="1:11" outlineLevel="1">
      <c r="A99" s="26" t="str">
        <f t="shared" ref="A99:A104" si="30">LEFT(B99,3)</f>
        <v>191</v>
      </c>
      <c r="B99" s="27" t="s">
        <v>104</v>
      </c>
      <c r="C99" s="27" t="s">
        <v>105</v>
      </c>
      <c r="D99" s="30">
        <f>IF(VLOOKUP($A99,'hk2023'!$A:$G,1)=$A99,VLOOKUP($A99,'hk2023'!$A:$G,6),0)</f>
        <v>0</v>
      </c>
      <c r="E99" s="30">
        <f>IF(VLOOKUP($A99,'hk2023'!$A:$G,1)=$A99,VLOOKUP($A99,'hk2023'!$A:$G,7),0)</f>
        <v>0</v>
      </c>
      <c r="F99" s="30">
        <f>IF(VLOOKUP($A99,'hk2023'!$A:$H,1)=$A99,VLOOKUP($A99,'hk2023'!$A:$H,8),0)</f>
        <v>0</v>
      </c>
      <c r="G99" s="77">
        <f t="shared" ref="G99:G104" si="31">SUM(D99+E99-F99)</f>
        <v>0</v>
      </c>
      <c r="H99" s="30">
        <f>IF(VLOOKUP($A99,'hk2022'!$A:$G,1)=$A99,VLOOKUP($A99,'hk2022'!$A:$G,6),0)</f>
        <v>0</v>
      </c>
      <c r="I99" s="30">
        <f>IF(VLOOKUP($A99,'hk2022'!$A:$G,1)=$A99,VLOOKUP($A99,'hk2022'!$A:$G,7),0)</f>
        <v>0</v>
      </c>
      <c r="J99" s="30">
        <f>IF(VLOOKUP($A99,'hk2022'!$A:$H,1)=$A99,VLOOKUP($A99,'hk2022'!$A:$H,8),0)</f>
        <v>0</v>
      </c>
      <c r="K99" s="87">
        <f t="shared" ref="K99:K104" si="32">SUM(H99+I99-J99)</f>
        <v>0</v>
      </c>
    </row>
    <row r="100" spans="1:11" outlineLevel="1">
      <c r="A100" s="26" t="str">
        <f t="shared" si="30"/>
        <v>192</v>
      </c>
      <c r="B100" s="27" t="s">
        <v>106</v>
      </c>
      <c r="C100" s="27" t="s">
        <v>107</v>
      </c>
      <c r="D100" s="30">
        <f>IF(VLOOKUP($A100,'hk2023'!$A:$G,1)=$A100,VLOOKUP($A100,'hk2023'!$A:$G,6),0)</f>
        <v>0</v>
      </c>
      <c r="E100" s="30">
        <f>IF(VLOOKUP($A100,'hk2023'!$A:$G,1)=$A100,VLOOKUP($A100,'hk2023'!$A:$G,7),0)</f>
        <v>0</v>
      </c>
      <c r="F100" s="30">
        <f>IF(VLOOKUP($A100,'hk2023'!$A:$H,1)=$A100,VLOOKUP($A100,'hk2023'!$A:$H,8),0)</f>
        <v>0</v>
      </c>
      <c r="G100" s="77">
        <f t="shared" si="31"/>
        <v>0</v>
      </c>
      <c r="H100" s="30">
        <f>IF(VLOOKUP($A100,'hk2022'!$A:$G,1)=$A100,VLOOKUP($A100,'hk2022'!$A:$G,6),0)</f>
        <v>0</v>
      </c>
      <c r="I100" s="30">
        <f>IF(VLOOKUP($A100,'hk2022'!$A:$G,1)=$A100,VLOOKUP($A100,'hk2022'!$A:$G,7),0)</f>
        <v>0</v>
      </c>
      <c r="J100" s="30">
        <f>IF(VLOOKUP($A100,'hk2022'!$A:$H,1)=$A100,VLOOKUP($A100,'hk2022'!$A:$H,8),0)</f>
        <v>0</v>
      </c>
      <c r="K100" s="87">
        <f t="shared" si="32"/>
        <v>0</v>
      </c>
    </row>
    <row r="101" spans="1:11" outlineLevel="1">
      <c r="A101" s="26" t="str">
        <f t="shared" si="30"/>
        <v>193</v>
      </c>
      <c r="B101" s="27" t="s">
        <v>108</v>
      </c>
      <c r="C101" s="27" t="s">
        <v>109</v>
      </c>
      <c r="D101" s="30">
        <f>IF(VLOOKUP($A101,'hk2023'!$A:$G,1)=$A101,VLOOKUP($A101,'hk2023'!$A:$G,6),0)</f>
        <v>0</v>
      </c>
      <c r="E101" s="30">
        <f>IF(VLOOKUP($A101,'hk2023'!$A:$G,1)=$A101,VLOOKUP($A101,'hk2023'!$A:$G,7),0)</f>
        <v>0</v>
      </c>
      <c r="F101" s="30">
        <f>IF(VLOOKUP($A101,'hk2023'!$A:$H,1)=$A101,VLOOKUP($A101,'hk2023'!$A:$H,8),0)</f>
        <v>0</v>
      </c>
      <c r="G101" s="77">
        <f t="shared" si="31"/>
        <v>0</v>
      </c>
      <c r="H101" s="30">
        <f>IF(VLOOKUP($A101,'hk2022'!$A:$G,1)=$A101,VLOOKUP($A101,'hk2022'!$A:$G,6),0)</f>
        <v>0</v>
      </c>
      <c r="I101" s="30">
        <f>IF(VLOOKUP($A101,'hk2022'!$A:$G,1)=$A101,VLOOKUP($A101,'hk2022'!$A:$G,7),0)</f>
        <v>0</v>
      </c>
      <c r="J101" s="30">
        <f>IF(VLOOKUP($A101,'hk2022'!$A:$H,1)=$A101,VLOOKUP($A101,'hk2022'!$A:$H,8),0)</f>
        <v>0</v>
      </c>
      <c r="K101" s="87">
        <f t="shared" si="32"/>
        <v>0</v>
      </c>
    </row>
    <row r="102" spans="1:11" outlineLevel="1">
      <c r="A102" s="26" t="str">
        <f t="shared" si="30"/>
        <v>194</v>
      </c>
      <c r="B102" s="27" t="s">
        <v>110</v>
      </c>
      <c r="C102" s="27" t="s">
        <v>111</v>
      </c>
      <c r="D102" s="30">
        <f>IF(VLOOKUP($A102,'hk2023'!$A:$G,1)=$A102,VLOOKUP($A102,'hk2023'!$A:$G,6),0)</f>
        <v>0</v>
      </c>
      <c r="E102" s="30">
        <f>IF(VLOOKUP($A102,'hk2023'!$A:$G,1)=$A102,VLOOKUP($A102,'hk2023'!$A:$G,7),0)</f>
        <v>0</v>
      </c>
      <c r="F102" s="30">
        <f>IF(VLOOKUP($A102,'hk2023'!$A:$H,1)=$A102,VLOOKUP($A102,'hk2023'!$A:$H,8),0)</f>
        <v>0</v>
      </c>
      <c r="G102" s="77">
        <f t="shared" si="31"/>
        <v>0</v>
      </c>
      <c r="H102" s="30">
        <f>IF(VLOOKUP($A102,'hk2022'!$A:$G,1)=$A102,VLOOKUP($A102,'hk2022'!$A:$G,6),0)</f>
        <v>0</v>
      </c>
      <c r="I102" s="30">
        <f>IF(VLOOKUP($A102,'hk2022'!$A:$G,1)=$A102,VLOOKUP($A102,'hk2022'!$A:$G,7),0)</f>
        <v>0</v>
      </c>
      <c r="J102" s="30">
        <f>IF(VLOOKUP($A102,'hk2022'!$A:$H,1)=$A102,VLOOKUP($A102,'hk2022'!$A:$H,8),0)</f>
        <v>0</v>
      </c>
      <c r="K102" s="87">
        <f t="shared" si="32"/>
        <v>0</v>
      </c>
    </row>
    <row r="103" spans="1:11" outlineLevel="1">
      <c r="A103" s="26" t="str">
        <f t="shared" si="30"/>
        <v>195</v>
      </c>
      <c r="B103" s="27" t="s">
        <v>112</v>
      </c>
      <c r="C103" s="27" t="s">
        <v>113</v>
      </c>
      <c r="D103" s="30">
        <f>IF(VLOOKUP($A103,'hk2023'!$A:$G,1)=$A103,VLOOKUP($A103,'hk2023'!$A:$G,6),0)</f>
        <v>0</v>
      </c>
      <c r="E103" s="30">
        <f>IF(VLOOKUP($A103,'hk2023'!$A:$G,1)=$A103,VLOOKUP($A103,'hk2023'!$A:$G,7),0)</f>
        <v>0</v>
      </c>
      <c r="F103" s="30">
        <f>IF(VLOOKUP($A103,'hk2023'!$A:$H,1)=$A103,VLOOKUP($A103,'hk2023'!$A:$H,8),0)</f>
        <v>0</v>
      </c>
      <c r="G103" s="77">
        <f t="shared" si="31"/>
        <v>0</v>
      </c>
      <c r="H103" s="30">
        <f>IF(VLOOKUP($A103,'hk2022'!$A:$G,1)=$A103,VLOOKUP($A103,'hk2022'!$A:$G,6),0)</f>
        <v>0</v>
      </c>
      <c r="I103" s="30">
        <f>IF(VLOOKUP($A103,'hk2022'!$A:$G,1)=$A103,VLOOKUP($A103,'hk2022'!$A:$G,7),0)</f>
        <v>0</v>
      </c>
      <c r="J103" s="30">
        <f>IF(VLOOKUP($A103,'hk2022'!$A:$H,1)=$A103,VLOOKUP($A103,'hk2022'!$A:$H,8),0)</f>
        <v>0</v>
      </c>
      <c r="K103" s="87">
        <f t="shared" si="32"/>
        <v>0</v>
      </c>
    </row>
    <row r="104" spans="1:11" outlineLevel="1">
      <c r="A104" s="26" t="str">
        <f t="shared" si="30"/>
        <v>196</v>
      </c>
      <c r="B104" s="27" t="s">
        <v>114</v>
      </c>
      <c r="C104" s="27" t="s">
        <v>115</v>
      </c>
      <c r="D104" s="30">
        <f>IF(VLOOKUP($A104,'hk2023'!$A:$G,1)=$A104,VLOOKUP($A104,'hk2023'!$A:$G,6),0)</f>
        <v>0</v>
      </c>
      <c r="E104" s="30">
        <f>IF(VLOOKUP($A104,'hk2023'!$A:$G,1)=$A104,VLOOKUP($A104,'hk2023'!$A:$G,7),0)</f>
        <v>0</v>
      </c>
      <c r="F104" s="30">
        <f>IF(VLOOKUP($A104,'hk2023'!$A:$H,1)=$A104,VLOOKUP($A104,'hk2023'!$A:$H,8),0)</f>
        <v>0</v>
      </c>
      <c r="G104" s="77">
        <f t="shared" si="31"/>
        <v>0</v>
      </c>
      <c r="H104" s="30">
        <f>IF(VLOOKUP($A104,'hk2022'!$A:$G,1)=$A104,VLOOKUP($A104,'hk2022'!$A:$G,6),0)</f>
        <v>0</v>
      </c>
      <c r="I104" s="30">
        <f>IF(VLOOKUP($A104,'hk2022'!$A:$G,1)=$A104,VLOOKUP($A104,'hk2022'!$A:$G,7),0)</f>
        <v>0</v>
      </c>
      <c r="J104" s="30">
        <f>IF(VLOOKUP($A104,'hk2022'!$A:$H,1)=$A104,VLOOKUP($A104,'hk2022'!$A:$H,8),0)</f>
        <v>0</v>
      </c>
      <c r="K104" s="87">
        <f t="shared" si="32"/>
        <v>0</v>
      </c>
    </row>
    <row r="105" spans="1:11" ht="10.8" outlineLevel="1" thickBot="1">
      <c r="A105" s="33"/>
      <c r="B105" s="34"/>
      <c r="C105" s="34"/>
      <c r="D105" s="32"/>
      <c r="E105" s="32"/>
      <c r="F105" s="32"/>
      <c r="G105" s="78"/>
      <c r="H105" s="32"/>
      <c r="I105" s="32"/>
      <c r="J105" s="32"/>
      <c r="K105" s="88"/>
    </row>
    <row r="106" spans="1:11" ht="10.8" outlineLevel="1" thickBot="1">
      <c r="A106" s="15"/>
      <c r="B106" s="16"/>
      <c r="C106" s="16"/>
      <c r="H106" s="46"/>
      <c r="I106" s="46"/>
      <c r="J106" s="46"/>
      <c r="K106" s="91"/>
    </row>
    <row r="107" spans="1:11" ht="10.8" thickBot="1">
      <c r="A107" s="19" t="s">
        <v>791</v>
      </c>
      <c r="B107" s="16"/>
      <c r="C107" s="20" t="s">
        <v>116</v>
      </c>
      <c r="D107" s="41">
        <f t="shared" ref="D107:K107" si="33">SUM(D108+D113+D116+D120+D124+D133+D136)</f>
        <v>181298.3</v>
      </c>
      <c r="E107" s="41">
        <f t="shared" si="33"/>
        <v>57549612.090000004</v>
      </c>
      <c r="F107" s="41">
        <f t="shared" si="33"/>
        <v>57457150.289999999</v>
      </c>
      <c r="G107" s="80">
        <f t="shared" si="33"/>
        <v>273760.10000000102</v>
      </c>
      <c r="H107" s="41">
        <f t="shared" si="33"/>
        <v>33802.19</v>
      </c>
      <c r="I107" s="41">
        <f t="shared" si="33"/>
        <v>50515315.989999995</v>
      </c>
      <c r="J107" s="41">
        <f t="shared" si="33"/>
        <v>50367819.879999995</v>
      </c>
      <c r="K107" s="90">
        <f t="shared" si="33"/>
        <v>181298.30000000075</v>
      </c>
    </row>
    <row r="108" spans="1:11">
      <c r="A108" s="42" t="s">
        <v>117</v>
      </c>
      <c r="B108" s="43"/>
      <c r="C108" s="44" t="s">
        <v>118</v>
      </c>
      <c r="D108" s="25">
        <f t="shared" ref="D108:K108" si="34">SUM(D109:D111)</f>
        <v>50589.22</v>
      </c>
      <c r="E108" s="25">
        <f t="shared" si="34"/>
        <v>15385141.470000001</v>
      </c>
      <c r="F108" s="25">
        <f t="shared" si="34"/>
        <v>15352719.34</v>
      </c>
      <c r="G108" s="75">
        <f t="shared" si="34"/>
        <v>83011.350000001024</v>
      </c>
      <c r="H108" s="25">
        <f t="shared" si="34"/>
        <v>33765.9</v>
      </c>
      <c r="I108" s="25">
        <f t="shared" si="34"/>
        <v>11797971.360000001</v>
      </c>
      <c r="J108" s="25">
        <f t="shared" si="34"/>
        <v>11781148.040000001</v>
      </c>
      <c r="K108" s="85">
        <f t="shared" si="34"/>
        <v>50589.220000000671</v>
      </c>
    </row>
    <row r="109" spans="1:11" outlineLevel="1">
      <c r="A109" s="47" t="s">
        <v>119</v>
      </c>
      <c r="B109" s="18"/>
      <c r="C109" s="36" t="s">
        <v>118</v>
      </c>
      <c r="D109" s="30">
        <f>IF(VLOOKUP($A109,'hk2023'!$A:$G,1)=$A109,VLOOKUP($A109,'hk2023'!$A:$G,6),0)</f>
        <v>0</v>
      </c>
      <c r="E109" s="30">
        <f>IF(VLOOKUP($A109,'hk2023'!$A:$G,1)=$A109,VLOOKUP($A109,'hk2023'!$A:$G,7),0)</f>
        <v>0</v>
      </c>
      <c r="F109" s="30">
        <f>IF(VLOOKUP($A109,'hk2023'!$A:$H,1)=$A109,VLOOKUP($A109,'hk2023'!$A:$H,8),0)</f>
        <v>0</v>
      </c>
      <c r="G109" s="77">
        <f>SUM(D109+E109-F109)</f>
        <v>0</v>
      </c>
      <c r="H109" s="30">
        <f>IF(VLOOKUP($A109,'hk2022'!$A:$G,1)=$A109,VLOOKUP($A109,'hk2022'!$A:$G,6),0)</f>
        <v>0</v>
      </c>
      <c r="I109" s="30">
        <f>IF(VLOOKUP($A109,'hk2022'!$A:$G,1)=$A109,VLOOKUP($A109,'hk2022'!$A:$G,7),0)</f>
        <v>0</v>
      </c>
      <c r="J109" s="30">
        <f>IF(VLOOKUP($A109,'hk2022'!$A:$H,1)=$A109,VLOOKUP($A109,'hk2022'!$A:$H,8),0)</f>
        <v>0</v>
      </c>
      <c r="K109" s="87">
        <f>SUM(H109+I109-J109)</f>
        <v>0</v>
      </c>
    </row>
    <row r="110" spans="1:11" outlineLevel="1">
      <c r="A110" s="26" t="str">
        <f>LEFT(B110,3)</f>
        <v>211</v>
      </c>
      <c r="B110" s="27" t="s">
        <v>120</v>
      </c>
      <c r="C110" s="27" t="s">
        <v>121</v>
      </c>
      <c r="D110" s="30">
        <f>IF(VLOOKUP($A110,'hk2023'!$A:$G,1)=$A110,VLOOKUP($A110,'hk2023'!$A:$G,6),0)</f>
        <v>50589.22</v>
      </c>
      <c r="E110" s="30">
        <f>IF(VLOOKUP($A110,'hk2023'!$A:$G,1)=$A110,VLOOKUP($A110,'hk2023'!$A:$G,7),0)</f>
        <v>14725973.15</v>
      </c>
      <c r="F110" s="30">
        <f>IF(VLOOKUP($A110,'hk2023'!$A:$H,1)=$A110,VLOOKUP($A110,'hk2023'!$A:$H,8),0)</f>
        <v>14693279.17</v>
      </c>
      <c r="G110" s="77">
        <f>SUM(D110+E110-F110)</f>
        <v>83283.200000001118</v>
      </c>
      <c r="H110" s="30">
        <f>IF(VLOOKUP($A110,'hk2022'!$A:$G,1)=$A110,VLOOKUP($A110,'hk2022'!$A:$G,6),0)</f>
        <v>33765.9</v>
      </c>
      <c r="I110" s="30">
        <f>IF(VLOOKUP($A110,'hk2022'!$A:$G,1)=$A110,VLOOKUP($A110,'hk2022'!$A:$G,7),0)</f>
        <v>11090998.640000001</v>
      </c>
      <c r="J110" s="30">
        <f>IF(VLOOKUP($A110,'hk2022'!$A:$H,1)=$A110,VLOOKUP($A110,'hk2022'!$A:$H,8),0)</f>
        <v>11074175.32</v>
      </c>
      <c r="K110" s="87">
        <f>SUM(H110+I110-J110)</f>
        <v>50589.220000000671</v>
      </c>
    </row>
    <row r="111" spans="1:11" outlineLevel="1">
      <c r="A111" s="26" t="str">
        <f>LEFT(B111,3)</f>
        <v>213</v>
      </c>
      <c r="B111" s="27" t="s">
        <v>122</v>
      </c>
      <c r="C111" s="27" t="s">
        <v>123</v>
      </c>
      <c r="D111" s="30">
        <f>IF(VLOOKUP($A111,'hk2023'!$A:$G,1)=$A111,VLOOKUP($A111,'hk2023'!$A:$G,6),0)</f>
        <v>0</v>
      </c>
      <c r="E111" s="30">
        <f>IF(VLOOKUP($A111,'hk2023'!$A:$G,1)=$A111,VLOOKUP($A111,'hk2023'!$A:$G,7),0)</f>
        <v>659168.31999999995</v>
      </c>
      <c r="F111" s="30">
        <f>IF(VLOOKUP($A111,'hk2023'!$A:$H,1)=$A111,VLOOKUP($A111,'hk2023'!$A:$H,8),0)</f>
        <v>659440.17000000004</v>
      </c>
      <c r="G111" s="77">
        <f>SUM(D111+E111-F111)</f>
        <v>-271.85000000009313</v>
      </c>
      <c r="H111" s="30">
        <f>IF(VLOOKUP($A111,'hk2022'!$A:$G,1)=$A111,VLOOKUP($A111,'hk2022'!$A:$G,6),0)</f>
        <v>0</v>
      </c>
      <c r="I111" s="30">
        <f>IF(VLOOKUP($A111,'hk2022'!$A:$G,1)=$A111,VLOOKUP($A111,'hk2022'!$A:$G,7),0)</f>
        <v>706972.72</v>
      </c>
      <c r="J111" s="30">
        <f>IF(VLOOKUP($A111,'hk2022'!$A:$H,1)=$A111,VLOOKUP($A111,'hk2022'!$A:$H,8),0)</f>
        <v>706972.72</v>
      </c>
      <c r="K111" s="87">
        <f>SUM(H111+I111-J111)</f>
        <v>0</v>
      </c>
    </row>
    <row r="112" spans="1:11" ht="10.8" outlineLevel="1" thickBot="1">
      <c r="A112" s="33"/>
      <c r="B112" s="34"/>
      <c r="C112" s="34"/>
      <c r="D112" s="32"/>
      <c r="E112" s="32"/>
      <c r="F112" s="32"/>
      <c r="G112" s="78"/>
      <c r="H112" s="32"/>
      <c r="I112" s="32"/>
      <c r="J112" s="32"/>
      <c r="K112" s="88"/>
    </row>
    <row r="113" spans="1:12" ht="12.6">
      <c r="A113" s="42" t="s">
        <v>806</v>
      </c>
      <c r="B113" s="43"/>
      <c r="C113" s="44" t="s">
        <v>124</v>
      </c>
      <c r="D113" s="25">
        <f t="shared" ref="D113:K113" si="35">SUM(D114:D115)</f>
        <v>78409.83</v>
      </c>
      <c r="E113" s="25">
        <f t="shared" si="35"/>
        <v>16850471.27</v>
      </c>
      <c r="F113" s="25">
        <f t="shared" si="35"/>
        <v>16801201.699999999</v>
      </c>
      <c r="G113" s="75">
        <f t="shared" si="35"/>
        <v>127679.39999999851</v>
      </c>
      <c r="H113" s="25">
        <f t="shared" si="35"/>
        <v>36.29</v>
      </c>
      <c r="I113" s="25">
        <f t="shared" si="35"/>
        <v>3041047.87</v>
      </c>
      <c r="J113" s="25">
        <f t="shared" si="35"/>
        <v>2962674.33</v>
      </c>
      <c r="K113" s="85">
        <f t="shared" si="35"/>
        <v>78409.830000000075</v>
      </c>
      <c r="L113" s="100"/>
    </row>
    <row r="114" spans="1:12" ht="12.6" outlineLevel="1">
      <c r="A114" s="26" t="str">
        <f>LEFT(B114,3)</f>
        <v>221</v>
      </c>
      <c r="B114" s="27" t="s">
        <v>125</v>
      </c>
      <c r="C114" s="27" t="s">
        <v>126</v>
      </c>
      <c r="D114" s="30">
        <f>IF(VLOOKUP($A114,'hk2023'!$A:$G,1)=$A114,VLOOKUP($A114,'hk2023'!$A:$G,6),0)</f>
        <v>78409.83</v>
      </c>
      <c r="E114" s="30">
        <f>IF(VLOOKUP($A114,'hk2023'!$A:$G,1)=$A114,VLOOKUP($A114,'hk2023'!$A:$G,7),0)</f>
        <v>16850471.27</v>
      </c>
      <c r="F114" s="30">
        <f>IF(VLOOKUP($A114,'hk2023'!$A:$H,1)=$A114,VLOOKUP($A114,'hk2023'!$A:$H,8),0)</f>
        <v>16801201.699999999</v>
      </c>
      <c r="G114" s="77">
        <f>SUM(D114+E114-F114)</f>
        <v>127679.39999999851</v>
      </c>
      <c r="H114" s="30">
        <f>IF(VLOOKUP($A114,'hk2022'!$A:$G,1)=$A114,VLOOKUP($A114,'hk2022'!$A:$G,6),0)</f>
        <v>36.29</v>
      </c>
      <c r="I114" s="30">
        <f>IF(VLOOKUP($A114,'hk2022'!$A:$G,1)=$A114,VLOOKUP($A114,'hk2022'!$A:$G,7),0)</f>
        <v>3041047.87</v>
      </c>
      <c r="J114" s="30">
        <f>IF(VLOOKUP($A114,'hk2022'!$A:$H,1)=$A114,VLOOKUP($A114,'hk2022'!$A:$H,8),0)</f>
        <v>2962674.33</v>
      </c>
      <c r="K114" s="87">
        <f>SUM(H114+I114-J114)</f>
        <v>78409.830000000075</v>
      </c>
      <c r="L114" s="100"/>
    </row>
    <row r="115" spans="1:12" s="49" customFormat="1" ht="13.2" outlineLevel="1" thickBot="1">
      <c r="A115" s="39" t="s">
        <v>127</v>
      </c>
      <c r="B115" s="48"/>
      <c r="C115" s="28" t="s">
        <v>128</v>
      </c>
      <c r="D115" s="30">
        <f>IF(VLOOKUP($A115,'hk2023'!$A:$G,1)=$A115,VLOOKUP($A115,'hk2023'!$A:$G,6),0)</f>
        <v>0</v>
      </c>
      <c r="E115" s="30">
        <f>IF(VLOOKUP($A115,'hk2023'!$A:$G,1)=$A115,VLOOKUP($A115,'hk2023'!$A:$G,7),0)</f>
        <v>0</v>
      </c>
      <c r="F115" s="30">
        <f>IF(VLOOKUP($A115,'hk2023'!$A:$H,1)=$A115,VLOOKUP($A115,'hk2023'!$A:$H,8),0)</f>
        <v>0</v>
      </c>
      <c r="G115" s="77">
        <f>SUM(D115+E115-F115)</f>
        <v>0</v>
      </c>
      <c r="H115" s="30">
        <f>IF(VLOOKUP($A115,'hk2022'!$A:$G,1)=$A115,VLOOKUP($A115,'hk2022'!$A:$G,6),0)</f>
        <v>0</v>
      </c>
      <c r="I115" s="30">
        <f>IF(VLOOKUP($A115,'hk2022'!$A:$G,1)=$A115,VLOOKUP($A115,'hk2022'!$A:$G,7),0)</f>
        <v>0</v>
      </c>
      <c r="J115" s="30">
        <f>IF(VLOOKUP($A115,'hk2022'!$A:$H,1)=$A115,VLOOKUP($A115,'hk2022'!$A:$H,8),0)</f>
        <v>0</v>
      </c>
      <c r="K115" s="87">
        <f>SUM(H115+I115-J115)</f>
        <v>0</v>
      </c>
      <c r="L115" s="100"/>
    </row>
    <row r="116" spans="1:12" s="49" customFormat="1" ht="12.6">
      <c r="A116" s="42">
        <v>23</v>
      </c>
      <c r="B116" s="43"/>
      <c r="C116" s="44" t="s">
        <v>129</v>
      </c>
      <c r="D116" s="25">
        <f t="shared" ref="D116:K116" si="36">SUM(D117:D118)</f>
        <v>0</v>
      </c>
      <c r="E116" s="25">
        <f t="shared" si="36"/>
        <v>0</v>
      </c>
      <c r="F116" s="25">
        <f t="shared" si="36"/>
        <v>0</v>
      </c>
      <c r="G116" s="79">
        <f t="shared" si="36"/>
        <v>0</v>
      </c>
      <c r="H116" s="25">
        <f t="shared" si="36"/>
        <v>0</v>
      </c>
      <c r="I116" s="25">
        <f t="shared" si="36"/>
        <v>0</v>
      </c>
      <c r="J116" s="25">
        <f t="shared" si="36"/>
        <v>0</v>
      </c>
      <c r="K116" s="89">
        <f t="shared" si="36"/>
        <v>0</v>
      </c>
      <c r="L116" s="100"/>
    </row>
    <row r="117" spans="1:12" ht="12.6" outlineLevel="1">
      <c r="A117" s="26" t="str">
        <f>LEFT(B117,3)</f>
        <v>231</v>
      </c>
      <c r="B117" s="27" t="s">
        <v>130</v>
      </c>
      <c r="C117" s="27" t="s">
        <v>131</v>
      </c>
      <c r="D117" s="30">
        <f>IF(VLOOKUP($A117,'hk2023'!$A:$G,1)=$A117,VLOOKUP($A117,'hk2023'!$A:$G,6),0)</f>
        <v>0</v>
      </c>
      <c r="E117" s="30">
        <f>IF(VLOOKUP($A117,'hk2023'!$A:$G,1)=$A117,VLOOKUP($A117,'hk2023'!$A:$G,7),0)</f>
        <v>0</v>
      </c>
      <c r="F117" s="30">
        <f>IF(VLOOKUP($A117,'hk2023'!$A:$H,1)=$A117,VLOOKUP($A117,'hk2023'!$A:$H,8),0)</f>
        <v>0</v>
      </c>
      <c r="G117" s="77">
        <f>SUM(D117+E117-F117)</f>
        <v>0</v>
      </c>
      <c r="H117" s="30">
        <f>IF(VLOOKUP($A117,'hk2022'!$A:$G,1)=$A117,VLOOKUP($A117,'hk2022'!$A:$G,6),0)</f>
        <v>0</v>
      </c>
      <c r="I117" s="30">
        <f>IF(VLOOKUP($A117,'hk2022'!$A:$G,1)=$A117,VLOOKUP($A117,'hk2022'!$A:$G,7),0)</f>
        <v>0</v>
      </c>
      <c r="J117" s="30">
        <f>IF(VLOOKUP($A117,'hk2022'!$A:$H,1)=$A117,VLOOKUP($A117,'hk2022'!$A:$H,8),0)</f>
        <v>0</v>
      </c>
      <c r="K117" s="87">
        <f>SUM(H117+I117-J117)</f>
        <v>0</v>
      </c>
      <c r="L117" s="100"/>
    </row>
    <row r="118" spans="1:12" ht="12.6" outlineLevel="1">
      <c r="A118" s="26" t="str">
        <f>LEFT(B118,3)</f>
        <v>232</v>
      </c>
      <c r="B118" s="27" t="s">
        <v>132</v>
      </c>
      <c r="C118" s="27" t="s">
        <v>133</v>
      </c>
      <c r="D118" s="30">
        <f>IF(VLOOKUP($A118,'hk2023'!$A:$G,1)=$A118,VLOOKUP($A118,'hk2023'!$A:$G,6),0)</f>
        <v>0</v>
      </c>
      <c r="E118" s="30">
        <f>IF(VLOOKUP($A118,'hk2023'!$A:$G,1)=$A118,VLOOKUP($A118,'hk2023'!$A:$G,7),0)</f>
        <v>0</v>
      </c>
      <c r="F118" s="30">
        <f>IF(VLOOKUP($A118,'hk2023'!$A:$H,1)=$A118,VLOOKUP($A118,'hk2023'!$A:$H,8),0)</f>
        <v>0</v>
      </c>
      <c r="G118" s="77">
        <f>SUM(D118+E118-F118)</f>
        <v>0</v>
      </c>
      <c r="H118" s="30">
        <f>IF(VLOOKUP($A118,'hk2022'!$A:$G,1)=$A118,VLOOKUP($A118,'hk2022'!$A:$G,6),0)</f>
        <v>0</v>
      </c>
      <c r="I118" s="30">
        <f>IF(VLOOKUP($A118,'hk2022'!$A:$G,1)=$A118,VLOOKUP($A118,'hk2022'!$A:$G,7),0)</f>
        <v>0</v>
      </c>
      <c r="J118" s="30">
        <f>IF(VLOOKUP($A118,'hk2022'!$A:$H,1)=$A118,VLOOKUP($A118,'hk2022'!$A:$H,8),0)</f>
        <v>0</v>
      </c>
      <c r="K118" s="87">
        <f>SUM(H118+I118-J118)</f>
        <v>0</v>
      </c>
      <c r="L118" s="100"/>
    </row>
    <row r="119" spans="1:12" ht="13.2" outlineLevel="1" thickBot="1">
      <c r="A119" s="33"/>
      <c r="B119" s="34"/>
      <c r="C119" s="34"/>
      <c r="D119" s="32"/>
      <c r="E119" s="32"/>
      <c r="F119" s="32"/>
      <c r="G119" s="78"/>
      <c r="H119" s="32"/>
      <c r="I119" s="32"/>
      <c r="J119" s="32"/>
      <c r="K119" s="88"/>
      <c r="L119" s="100"/>
    </row>
    <row r="120" spans="1:12" ht="12.6">
      <c r="A120" s="42" t="s">
        <v>134</v>
      </c>
      <c r="B120" s="43"/>
      <c r="C120" s="44" t="s">
        <v>135</v>
      </c>
      <c r="D120" s="25">
        <f t="shared" ref="D120:K120" si="37">SUM(D121:D122)</f>
        <v>0</v>
      </c>
      <c r="E120" s="25">
        <f t="shared" si="37"/>
        <v>0</v>
      </c>
      <c r="F120" s="25">
        <f t="shared" si="37"/>
        <v>0</v>
      </c>
      <c r="G120" s="79">
        <f t="shared" si="37"/>
        <v>0</v>
      </c>
      <c r="H120" s="25">
        <f t="shared" si="37"/>
        <v>0</v>
      </c>
      <c r="I120" s="25">
        <f t="shared" si="37"/>
        <v>0</v>
      </c>
      <c r="J120" s="25">
        <f t="shared" si="37"/>
        <v>0</v>
      </c>
      <c r="K120" s="89">
        <f t="shared" si="37"/>
        <v>0</v>
      </c>
      <c r="L120" s="100"/>
    </row>
    <row r="121" spans="1:12" ht="12.6" outlineLevel="1">
      <c r="A121" s="26" t="str">
        <f>LEFT(B121,3)</f>
        <v>241</v>
      </c>
      <c r="B121" s="27" t="s">
        <v>136</v>
      </c>
      <c r="C121" s="27" t="s">
        <v>137</v>
      </c>
      <c r="D121" s="30">
        <f>IF(VLOOKUP($A121,'hk2023'!$A:$G,1)=$A121,VLOOKUP($A121,'hk2023'!$A:$G,6),0)</f>
        <v>0</v>
      </c>
      <c r="E121" s="30">
        <f>IF(VLOOKUP($A121,'hk2023'!$A:$G,1)=$A121,VLOOKUP($A121,'hk2023'!$A:$G,7),0)</f>
        <v>0</v>
      </c>
      <c r="F121" s="30">
        <f>IF(VLOOKUP($A121,'hk2023'!$A:$H,1)=$A121,VLOOKUP($A121,'hk2023'!$A:$H,8),0)</f>
        <v>0</v>
      </c>
      <c r="G121" s="77">
        <f>SUM(D121+E121-F121)</f>
        <v>0</v>
      </c>
      <c r="H121" s="30">
        <f>IF(VLOOKUP($A121,'hk2022'!$A:$G,1)=$A121,VLOOKUP($A121,'hk2022'!$A:$G,6),0)</f>
        <v>0</v>
      </c>
      <c r="I121" s="30">
        <f>IF(VLOOKUP($A121,'hk2022'!$A:$G,1)=$A121,VLOOKUP($A121,'hk2022'!$A:$G,7),0)</f>
        <v>0</v>
      </c>
      <c r="J121" s="30">
        <f>IF(VLOOKUP($A121,'hk2022'!$A:$H,1)=$A121,VLOOKUP($A121,'hk2022'!$A:$H,8),0)</f>
        <v>0</v>
      </c>
      <c r="K121" s="87">
        <f>SUM(H121+I121-J121)</f>
        <v>0</v>
      </c>
      <c r="L121" s="100"/>
    </row>
    <row r="122" spans="1:12" ht="12.6" outlineLevel="1">
      <c r="A122" s="26" t="str">
        <f>LEFT(B122,3)</f>
        <v>249</v>
      </c>
      <c r="B122" s="27" t="s">
        <v>138</v>
      </c>
      <c r="C122" s="27" t="s">
        <v>139</v>
      </c>
      <c r="D122" s="30">
        <f>IF(VLOOKUP($A122,'hk2023'!$A:$G,1)=$A122,VLOOKUP($A122,'hk2023'!$A:$G,6),0)</f>
        <v>0</v>
      </c>
      <c r="E122" s="30">
        <f>IF(VLOOKUP($A122,'hk2023'!$A:$G,1)=$A122,VLOOKUP($A122,'hk2023'!$A:$G,7),0)</f>
        <v>0</v>
      </c>
      <c r="F122" s="30">
        <f>IF(VLOOKUP($A122,'hk2023'!$A:$H,1)=$A122,VLOOKUP($A122,'hk2023'!$A:$H,8),0)</f>
        <v>0</v>
      </c>
      <c r="G122" s="77">
        <f>SUM(D122+E122-F122)</f>
        <v>0</v>
      </c>
      <c r="H122" s="30">
        <f>IF(VLOOKUP($A122,'hk2022'!$A:$G,1)=$A122,VLOOKUP($A122,'hk2022'!$A:$G,6),0)</f>
        <v>0</v>
      </c>
      <c r="I122" s="30">
        <f>IF(VLOOKUP($A122,'hk2022'!$A:$G,1)=$A122,VLOOKUP($A122,'hk2022'!$A:$G,7),0)</f>
        <v>0</v>
      </c>
      <c r="J122" s="30">
        <f>IF(VLOOKUP($A122,'hk2022'!$A:$H,1)=$A122,VLOOKUP($A122,'hk2022'!$A:$H,8),0)</f>
        <v>0</v>
      </c>
      <c r="K122" s="87">
        <f>SUM(H122+I122-J122)</f>
        <v>0</v>
      </c>
      <c r="L122" s="100"/>
    </row>
    <row r="123" spans="1:12" ht="13.2" outlineLevel="1" thickBot="1">
      <c r="A123" s="33"/>
      <c r="B123" s="34"/>
      <c r="C123" s="34"/>
      <c r="D123" s="32"/>
      <c r="E123" s="32"/>
      <c r="F123" s="32"/>
      <c r="G123" s="78"/>
      <c r="H123" s="32"/>
      <c r="I123" s="32"/>
      <c r="J123" s="32"/>
      <c r="K123" s="88"/>
      <c r="L123" s="100"/>
    </row>
    <row r="124" spans="1:12" ht="12.6">
      <c r="A124" s="42" t="s">
        <v>140</v>
      </c>
      <c r="B124" s="43"/>
      <c r="C124" s="44" t="s">
        <v>141</v>
      </c>
      <c r="D124" s="25">
        <f t="shared" ref="D124:K124" si="38">SUM(D125:D131)</f>
        <v>0</v>
      </c>
      <c r="E124" s="25">
        <f t="shared" si="38"/>
        <v>0</v>
      </c>
      <c r="F124" s="25">
        <f t="shared" si="38"/>
        <v>0</v>
      </c>
      <c r="G124" s="79">
        <f t="shared" si="38"/>
        <v>0</v>
      </c>
      <c r="H124" s="25">
        <f t="shared" si="38"/>
        <v>0</v>
      </c>
      <c r="I124" s="25">
        <f t="shared" si="38"/>
        <v>0</v>
      </c>
      <c r="J124" s="25">
        <f t="shared" si="38"/>
        <v>0</v>
      </c>
      <c r="K124" s="89">
        <f t="shared" si="38"/>
        <v>0</v>
      </c>
      <c r="L124" s="100"/>
    </row>
    <row r="125" spans="1:12" ht="12.6" outlineLevel="1">
      <c r="A125" s="26" t="str">
        <f t="shared" ref="A125:A131" si="39">LEFT(B125,3)</f>
        <v>251</v>
      </c>
      <c r="B125" s="27" t="s">
        <v>142</v>
      </c>
      <c r="C125" s="27" t="s">
        <v>143</v>
      </c>
      <c r="D125" s="30">
        <f>IF(VLOOKUP($A125,'hk2023'!$A:$G,1)=$A125,VLOOKUP($A125,'hk2023'!$A:$G,6),0)</f>
        <v>0</v>
      </c>
      <c r="E125" s="30">
        <f>IF(VLOOKUP($A125,'hk2023'!$A:$G,1)=$A125,VLOOKUP($A125,'hk2023'!$A:$G,7),0)</f>
        <v>0</v>
      </c>
      <c r="F125" s="30">
        <f>IF(VLOOKUP($A125,'hk2023'!$A:$H,1)=$A125,VLOOKUP($A125,'hk2023'!$A:$H,8),0)</f>
        <v>0</v>
      </c>
      <c r="G125" s="77">
        <f t="shared" ref="G125:G131" si="40">SUM(D125+E125-F125)</f>
        <v>0</v>
      </c>
      <c r="H125" s="30">
        <f>IF(VLOOKUP($A125,'hk2022'!$A:$G,1)=$A125,VLOOKUP($A125,'hk2022'!$A:$G,6),0)</f>
        <v>0</v>
      </c>
      <c r="I125" s="30">
        <f>IF(VLOOKUP($A125,'hk2022'!$A:$G,1)=$A125,VLOOKUP($A125,'hk2022'!$A:$G,7),0)</f>
        <v>0</v>
      </c>
      <c r="J125" s="30">
        <f>IF(VLOOKUP($A125,'hk2022'!$A:$H,1)=$A125,VLOOKUP($A125,'hk2022'!$A:$H,8),0)</f>
        <v>0</v>
      </c>
      <c r="K125" s="87">
        <f t="shared" ref="K125:K131" si="41">SUM(H125+I125-J125)</f>
        <v>0</v>
      </c>
      <c r="L125" s="100"/>
    </row>
    <row r="126" spans="1:12" ht="12.6" outlineLevel="1">
      <c r="A126" s="26" t="str">
        <f t="shared" si="39"/>
        <v>252</v>
      </c>
      <c r="B126" s="27" t="s">
        <v>144</v>
      </c>
      <c r="C126" s="27" t="s">
        <v>145</v>
      </c>
      <c r="D126" s="30">
        <f>IF(VLOOKUP($A126,'hk2023'!$A:$G,1)=$A126,VLOOKUP($A126,'hk2023'!$A:$G,6),0)</f>
        <v>0</v>
      </c>
      <c r="E126" s="30">
        <f>IF(VLOOKUP($A126,'hk2023'!$A:$G,1)=$A126,VLOOKUP($A126,'hk2023'!$A:$G,7),0)</f>
        <v>0</v>
      </c>
      <c r="F126" s="30">
        <f>IF(VLOOKUP($A126,'hk2023'!$A:$H,1)=$A126,VLOOKUP($A126,'hk2023'!$A:$H,8),0)</f>
        <v>0</v>
      </c>
      <c r="G126" s="77">
        <f t="shared" si="40"/>
        <v>0</v>
      </c>
      <c r="H126" s="30">
        <f>IF(VLOOKUP($A126,'hk2022'!$A:$G,1)=$A126,VLOOKUP($A126,'hk2022'!$A:$G,6),0)</f>
        <v>0</v>
      </c>
      <c r="I126" s="30">
        <f>IF(VLOOKUP($A126,'hk2022'!$A:$G,1)=$A126,VLOOKUP($A126,'hk2022'!$A:$G,7),0)</f>
        <v>0</v>
      </c>
      <c r="J126" s="30">
        <f>IF(VLOOKUP($A126,'hk2022'!$A:$H,1)=$A126,VLOOKUP($A126,'hk2022'!$A:$H,8),0)</f>
        <v>0</v>
      </c>
      <c r="K126" s="87">
        <f t="shared" si="41"/>
        <v>0</v>
      </c>
      <c r="L126" s="100"/>
    </row>
    <row r="127" spans="1:12" ht="12.6" outlineLevel="1">
      <c r="A127" s="26" t="str">
        <f t="shared" si="39"/>
        <v>253</v>
      </c>
      <c r="B127" s="27" t="s">
        <v>146</v>
      </c>
      <c r="C127" s="27" t="s">
        <v>147</v>
      </c>
      <c r="D127" s="30">
        <f>IF(VLOOKUP($A127,'hk2023'!$A:$G,1)=$A127,VLOOKUP($A127,'hk2023'!$A:$G,6),0)</f>
        <v>0</v>
      </c>
      <c r="E127" s="30">
        <f>IF(VLOOKUP($A127,'hk2023'!$A:$G,1)=$A127,VLOOKUP($A127,'hk2023'!$A:$G,7),0)</f>
        <v>0</v>
      </c>
      <c r="F127" s="30">
        <f>IF(VLOOKUP($A127,'hk2023'!$A:$H,1)=$A127,VLOOKUP($A127,'hk2023'!$A:$H,8),0)</f>
        <v>0</v>
      </c>
      <c r="G127" s="77">
        <f t="shared" si="40"/>
        <v>0</v>
      </c>
      <c r="H127" s="30">
        <f>IF(VLOOKUP($A127,'hk2022'!$A:$G,1)=$A127,VLOOKUP($A127,'hk2022'!$A:$G,6),0)</f>
        <v>0</v>
      </c>
      <c r="I127" s="30">
        <f>IF(VLOOKUP($A127,'hk2022'!$A:$G,1)=$A127,VLOOKUP($A127,'hk2022'!$A:$G,7),0)</f>
        <v>0</v>
      </c>
      <c r="J127" s="30">
        <f>IF(VLOOKUP($A127,'hk2022'!$A:$H,1)=$A127,VLOOKUP($A127,'hk2022'!$A:$H,8),0)</f>
        <v>0</v>
      </c>
      <c r="K127" s="87">
        <f t="shared" si="41"/>
        <v>0</v>
      </c>
      <c r="L127" s="100"/>
    </row>
    <row r="128" spans="1:12" ht="12.6" outlineLevel="1">
      <c r="A128" s="26" t="str">
        <f t="shared" si="39"/>
        <v>255</v>
      </c>
      <c r="B128" s="27" t="s">
        <v>148</v>
      </c>
      <c r="C128" s="27" t="s">
        <v>149</v>
      </c>
      <c r="D128" s="30">
        <f>IF(VLOOKUP($A128,'hk2023'!$A:$G,1)=$A128,VLOOKUP($A128,'hk2023'!$A:$G,6),0)</f>
        <v>0</v>
      </c>
      <c r="E128" s="30">
        <f>IF(VLOOKUP($A128,'hk2023'!$A:$G,1)=$A128,VLOOKUP($A128,'hk2023'!$A:$G,7),0)</f>
        <v>0</v>
      </c>
      <c r="F128" s="30">
        <f>IF(VLOOKUP($A128,'hk2023'!$A:$H,1)=$A128,VLOOKUP($A128,'hk2023'!$A:$H,8),0)</f>
        <v>0</v>
      </c>
      <c r="G128" s="77">
        <f t="shared" si="40"/>
        <v>0</v>
      </c>
      <c r="H128" s="30">
        <f>IF(VLOOKUP($A128,'hk2022'!$A:$G,1)=$A128,VLOOKUP($A128,'hk2022'!$A:$G,6),0)</f>
        <v>0</v>
      </c>
      <c r="I128" s="30">
        <f>IF(VLOOKUP($A128,'hk2022'!$A:$G,1)=$A128,VLOOKUP($A128,'hk2022'!$A:$G,7),0)</f>
        <v>0</v>
      </c>
      <c r="J128" s="30">
        <f>IF(VLOOKUP($A128,'hk2022'!$A:$H,1)=$A128,VLOOKUP($A128,'hk2022'!$A:$H,8),0)</f>
        <v>0</v>
      </c>
      <c r="K128" s="87">
        <f t="shared" si="41"/>
        <v>0</v>
      </c>
      <c r="L128" s="100"/>
    </row>
    <row r="129" spans="1:12" ht="12.6" outlineLevel="1">
      <c r="A129" s="26" t="str">
        <f t="shared" si="39"/>
        <v>256</v>
      </c>
      <c r="B129" s="27" t="s">
        <v>150</v>
      </c>
      <c r="C129" s="27" t="s">
        <v>151</v>
      </c>
      <c r="D129" s="30">
        <f>IF(VLOOKUP($A129,'hk2023'!$A:$G,1)=$A129,VLOOKUP($A129,'hk2023'!$A:$G,6),0)</f>
        <v>0</v>
      </c>
      <c r="E129" s="30">
        <f>IF(VLOOKUP($A129,'hk2023'!$A:$G,1)=$A129,VLOOKUP($A129,'hk2023'!$A:$G,7),0)</f>
        <v>0</v>
      </c>
      <c r="F129" s="30">
        <f>IF(VLOOKUP($A129,'hk2023'!$A:$H,1)=$A129,VLOOKUP($A129,'hk2023'!$A:$H,8),0)</f>
        <v>0</v>
      </c>
      <c r="G129" s="77">
        <f t="shared" si="40"/>
        <v>0</v>
      </c>
      <c r="H129" s="30">
        <f>IF(VLOOKUP($A129,'hk2022'!$A:$G,1)=$A129,VLOOKUP($A129,'hk2022'!$A:$G,6),0)</f>
        <v>0</v>
      </c>
      <c r="I129" s="30">
        <f>IF(VLOOKUP($A129,'hk2022'!$A:$G,1)=$A129,VLOOKUP($A129,'hk2022'!$A:$G,7),0)</f>
        <v>0</v>
      </c>
      <c r="J129" s="30">
        <f>IF(VLOOKUP($A129,'hk2022'!$A:$H,1)=$A129,VLOOKUP($A129,'hk2022'!$A:$H,8),0)</f>
        <v>0</v>
      </c>
      <c r="K129" s="87">
        <f t="shared" si="41"/>
        <v>0</v>
      </c>
      <c r="L129" s="100"/>
    </row>
    <row r="130" spans="1:12" ht="12.6" outlineLevel="1">
      <c r="A130" s="26" t="str">
        <f t="shared" si="39"/>
        <v>257</v>
      </c>
      <c r="B130" s="27" t="s">
        <v>152</v>
      </c>
      <c r="C130" s="27" t="s">
        <v>153</v>
      </c>
      <c r="D130" s="30">
        <f>IF(VLOOKUP($A130,'hk2023'!$A:$G,1)=$A130,VLOOKUP($A130,'hk2023'!$A:$G,6),0)</f>
        <v>0</v>
      </c>
      <c r="E130" s="30">
        <f>IF(VLOOKUP($A130,'hk2023'!$A:$G,1)=$A130,VLOOKUP($A130,'hk2023'!$A:$G,7),0)</f>
        <v>0</v>
      </c>
      <c r="F130" s="30">
        <f>IF(VLOOKUP($A130,'hk2023'!$A:$H,1)=$A130,VLOOKUP($A130,'hk2023'!$A:$H,8),0)</f>
        <v>0</v>
      </c>
      <c r="G130" s="77">
        <f t="shared" si="40"/>
        <v>0</v>
      </c>
      <c r="H130" s="30">
        <f>IF(VLOOKUP($A130,'hk2022'!$A:$G,1)=$A130,VLOOKUP($A130,'hk2022'!$A:$G,6),0)</f>
        <v>0</v>
      </c>
      <c r="I130" s="30">
        <f>IF(VLOOKUP($A130,'hk2022'!$A:$G,1)=$A130,VLOOKUP($A130,'hk2022'!$A:$G,7),0)</f>
        <v>0</v>
      </c>
      <c r="J130" s="30">
        <f>IF(VLOOKUP($A130,'hk2022'!$A:$H,1)=$A130,VLOOKUP($A130,'hk2022'!$A:$H,8),0)</f>
        <v>0</v>
      </c>
      <c r="K130" s="87">
        <f t="shared" si="41"/>
        <v>0</v>
      </c>
      <c r="L130" s="100"/>
    </row>
    <row r="131" spans="1:12" ht="12.6" outlineLevel="1">
      <c r="A131" s="26" t="str">
        <f t="shared" si="39"/>
        <v>259</v>
      </c>
      <c r="B131" s="27" t="s">
        <v>154</v>
      </c>
      <c r="C131" s="27" t="s">
        <v>155</v>
      </c>
      <c r="D131" s="30">
        <f>IF(VLOOKUP($A131,'hk2023'!$A:$G,1)=$A131,VLOOKUP($A131,'hk2023'!$A:$G,6),0)</f>
        <v>0</v>
      </c>
      <c r="E131" s="30">
        <f>IF(VLOOKUP($A131,'hk2023'!$A:$G,1)=$A131,VLOOKUP($A131,'hk2023'!$A:$G,7),0)</f>
        <v>0</v>
      </c>
      <c r="F131" s="30">
        <f>IF(VLOOKUP($A131,'hk2023'!$A:$H,1)=$A131,VLOOKUP($A131,'hk2023'!$A:$H,8),0)</f>
        <v>0</v>
      </c>
      <c r="G131" s="77">
        <f t="shared" si="40"/>
        <v>0</v>
      </c>
      <c r="H131" s="30">
        <f>IF(VLOOKUP($A131,'hk2022'!$A:$G,1)=$A131,VLOOKUP($A131,'hk2022'!$A:$G,6),0)</f>
        <v>0</v>
      </c>
      <c r="I131" s="30">
        <f>IF(VLOOKUP($A131,'hk2022'!$A:$G,1)=$A131,VLOOKUP($A131,'hk2022'!$A:$G,7),0)</f>
        <v>0</v>
      </c>
      <c r="J131" s="30">
        <f>IF(VLOOKUP($A131,'hk2022'!$A:$H,1)=$A131,VLOOKUP($A131,'hk2022'!$A:$H,8),0)</f>
        <v>0</v>
      </c>
      <c r="K131" s="87">
        <f t="shared" si="41"/>
        <v>0</v>
      </c>
      <c r="L131" s="100"/>
    </row>
    <row r="132" spans="1:12" ht="13.2" outlineLevel="1" thickBot="1">
      <c r="A132" s="33"/>
      <c r="B132" s="34"/>
      <c r="C132" s="34"/>
      <c r="D132" s="32"/>
      <c r="E132" s="32"/>
      <c r="F132" s="32"/>
      <c r="G132" s="78"/>
      <c r="H132" s="32"/>
      <c r="I132" s="32"/>
      <c r="J132" s="32"/>
      <c r="K132" s="88"/>
      <c r="L132" s="100"/>
    </row>
    <row r="133" spans="1:12" ht="12.6">
      <c r="A133" s="42" t="s">
        <v>812</v>
      </c>
      <c r="B133" s="43"/>
      <c r="C133" s="44" t="s">
        <v>156</v>
      </c>
      <c r="D133" s="25">
        <f t="shared" ref="D133:K133" si="42">SUM(D134)</f>
        <v>52299.25</v>
      </c>
      <c r="E133" s="25">
        <f t="shared" si="42"/>
        <v>25313999.350000001</v>
      </c>
      <c r="F133" s="25">
        <f t="shared" si="42"/>
        <v>25303229.25</v>
      </c>
      <c r="G133" s="79">
        <f t="shared" si="42"/>
        <v>63069.35000000149</v>
      </c>
      <c r="H133" s="25">
        <f t="shared" si="42"/>
        <v>0</v>
      </c>
      <c r="I133" s="25">
        <f t="shared" si="42"/>
        <v>35676296.759999998</v>
      </c>
      <c r="J133" s="25">
        <f t="shared" si="42"/>
        <v>35623997.509999998</v>
      </c>
      <c r="K133" s="89">
        <f t="shared" si="42"/>
        <v>52299.25</v>
      </c>
      <c r="L133" s="100"/>
    </row>
    <row r="134" spans="1:12" ht="12.6" outlineLevel="1">
      <c r="A134" s="26" t="str">
        <f>LEFT(B134,3)</f>
        <v>261</v>
      </c>
      <c r="B134" s="27" t="s">
        <v>157</v>
      </c>
      <c r="C134" s="27" t="s">
        <v>158</v>
      </c>
      <c r="D134" s="30">
        <f>IF(VLOOKUP($A134,'hk2023'!$A:$G,1)=$A134,VLOOKUP($A134,'hk2023'!$A:$G,6),0)</f>
        <v>52299.25</v>
      </c>
      <c r="E134" s="30">
        <f>IF(VLOOKUP($A134,'hk2023'!$A:$G,1)=$A134,VLOOKUP($A134,'hk2023'!$A:$G,7),0)</f>
        <v>25313999.350000001</v>
      </c>
      <c r="F134" s="30">
        <f>IF(VLOOKUP($A134,'hk2023'!$A:$H,1)=$A134,VLOOKUP($A134,'hk2023'!$A:$H,8),0)</f>
        <v>25303229.25</v>
      </c>
      <c r="G134" s="77">
        <f>SUM(D134+E134-F134)</f>
        <v>63069.35000000149</v>
      </c>
      <c r="H134" s="30">
        <f>IF(VLOOKUP($A134,'hk2022'!$A:$G,1)=$A134,VLOOKUP($A134,'hk2022'!$A:$G,6),0)</f>
        <v>0</v>
      </c>
      <c r="I134" s="30">
        <f>IF(VLOOKUP($A134,'hk2022'!$A:$G,1)=$A134,VLOOKUP($A134,'hk2022'!$A:$G,7),0)</f>
        <v>35676296.759999998</v>
      </c>
      <c r="J134" s="30">
        <f>IF(VLOOKUP($A134,'hk2022'!$A:$H,1)=$A134,VLOOKUP($A134,'hk2022'!$A:$H,8),0)</f>
        <v>35623997.509999998</v>
      </c>
      <c r="K134" s="87">
        <f>SUM(H134+I134-J134)</f>
        <v>52299.25</v>
      </c>
      <c r="L134" s="100"/>
    </row>
    <row r="135" spans="1:12" ht="13.2" outlineLevel="1" thickBot="1">
      <c r="A135" s="33"/>
      <c r="B135" s="34"/>
      <c r="C135" s="34"/>
      <c r="D135" s="32"/>
      <c r="E135" s="32"/>
      <c r="F135" s="32"/>
      <c r="G135" s="78"/>
      <c r="H135" s="32"/>
      <c r="I135" s="32"/>
      <c r="J135" s="32"/>
      <c r="K135" s="88"/>
      <c r="L135" s="100"/>
    </row>
    <row r="136" spans="1:12">
      <c r="A136" s="42" t="s">
        <v>159</v>
      </c>
      <c r="B136" s="43"/>
      <c r="C136" s="44" t="s">
        <v>160</v>
      </c>
      <c r="D136" s="25">
        <f t="shared" ref="D136:K136" si="43">SUM(D137:D138)</f>
        <v>0</v>
      </c>
      <c r="E136" s="25">
        <f t="shared" si="43"/>
        <v>0</v>
      </c>
      <c r="F136" s="25">
        <f t="shared" si="43"/>
        <v>0</v>
      </c>
      <c r="G136" s="75">
        <f t="shared" si="43"/>
        <v>0</v>
      </c>
      <c r="H136" s="25">
        <f t="shared" si="43"/>
        <v>0</v>
      </c>
      <c r="I136" s="25">
        <f t="shared" si="43"/>
        <v>0</v>
      </c>
      <c r="J136" s="25">
        <f t="shared" si="43"/>
        <v>0</v>
      </c>
      <c r="K136" s="85">
        <f t="shared" si="43"/>
        <v>0</v>
      </c>
    </row>
    <row r="137" spans="1:12" outlineLevel="1">
      <c r="A137" s="26" t="str">
        <f>LEFT(B137,3)</f>
        <v>291</v>
      </c>
      <c r="B137" s="27" t="s">
        <v>161</v>
      </c>
      <c r="C137" s="27" t="s">
        <v>162</v>
      </c>
      <c r="D137" s="30">
        <f>IF(VLOOKUP($A137,'hk2023'!$A:$G,1)=$A137,VLOOKUP($A137,'hk2023'!$A:$G,6),0)</f>
        <v>0</v>
      </c>
      <c r="E137" s="30">
        <f>IF(VLOOKUP($A137,'hk2023'!$A:$G,1)=$A137,VLOOKUP($A137,'hk2023'!$A:$G,7),0)</f>
        <v>0</v>
      </c>
      <c r="F137" s="30">
        <f>IF(VLOOKUP($A137,'hk2023'!$A:$H,1)=$A137,VLOOKUP($A137,'hk2023'!$A:$H,8),0)</f>
        <v>0</v>
      </c>
      <c r="G137" s="77">
        <f>SUM(D137+E137-F137)</f>
        <v>0</v>
      </c>
      <c r="H137" s="30">
        <f>IF(VLOOKUP($A137,'hk2022'!$A:$G,1)=$A137,VLOOKUP($A137,'hk2022'!$A:$G,6),0)</f>
        <v>0</v>
      </c>
      <c r="I137" s="30">
        <f>IF(VLOOKUP($A137,'hk2022'!$A:$G,1)=$A137,VLOOKUP($A137,'hk2022'!$A:$G,7),0)</f>
        <v>0</v>
      </c>
      <c r="J137" s="30">
        <f>IF(VLOOKUP($A137,'hk2022'!$A:$H,1)=$A137,VLOOKUP($A137,'hk2022'!$A:$H,8),0)</f>
        <v>0</v>
      </c>
      <c r="K137" s="87">
        <f>SUM(H137+I137-J137)</f>
        <v>0</v>
      </c>
    </row>
    <row r="138" spans="1:12" outlineLevel="1">
      <c r="A138" s="39" t="s">
        <v>163</v>
      </c>
      <c r="B138" s="27"/>
      <c r="C138" s="28" t="s">
        <v>164</v>
      </c>
      <c r="D138" s="30">
        <f>IF(VLOOKUP($A138,'hk2023'!$A:$G,1)=$A138,VLOOKUP($A138,'hk2023'!$A:$G,6),0)</f>
        <v>0</v>
      </c>
      <c r="E138" s="30">
        <f>IF(VLOOKUP($A138,'hk2023'!$A:$G,1)=$A138,VLOOKUP($A138,'hk2023'!$A:$G,7),0)</f>
        <v>0</v>
      </c>
      <c r="F138" s="30">
        <f>IF(VLOOKUP($A138,'hk2023'!$A:$H,1)=$A138,VLOOKUP($A138,'hk2023'!$A:$H,8),0)</f>
        <v>0</v>
      </c>
      <c r="G138" s="77">
        <f>SUM(D138+E138-F138)</f>
        <v>0</v>
      </c>
      <c r="H138" s="30">
        <f>IF(VLOOKUP($A138,'hk2022'!$A:$G,1)=$A138,VLOOKUP($A138,'hk2022'!$A:$G,6),0)</f>
        <v>0</v>
      </c>
      <c r="I138" s="30">
        <f>IF(VLOOKUP($A138,'hk2022'!$A:$G,1)=$A138,VLOOKUP($A138,'hk2022'!$A:$G,7),0)</f>
        <v>0</v>
      </c>
      <c r="J138" s="30">
        <f>IF(VLOOKUP($A138,'hk2022'!$A:$H,1)=$A138,VLOOKUP($A138,'hk2022'!$A:$H,8),0)</f>
        <v>0</v>
      </c>
      <c r="K138" s="87">
        <f>SUM(H138+I138-J138)</f>
        <v>0</v>
      </c>
    </row>
    <row r="139" spans="1:12" ht="10.8" outlineLevel="1" thickBot="1">
      <c r="A139" s="15"/>
      <c r="B139" s="27"/>
      <c r="C139" s="16"/>
      <c r="H139" s="46"/>
      <c r="I139" s="46"/>
      <c r="J139" s="46"/>
      <c r="K139" s="91"/>
    </row>
    <row r="140" spans="1:12" ht="10.8" thickBot="1">
      <c r="A140" s="19" t="s">
        <v>792</v>
      </c>
      <c r="B140" s="20"/>
      <c r="C140" s="20" t="s">
        <v>165</v>
      </c>
      <c r="D140" s="41">
        <f t="shared" ref="D140:K140" si="44">SUM(D141+D148+D156+D162+D170+D177+D185+D196+D207)</f>
        <v>-749690.66999999993</v>
      </c>
      <c r="E140" s="41">
        <f t="shared" si="44"/>
        <v>37376224.880000003</v>
      </c>
      <c r="F140" s="41">
        <f t="shared" si="44"/>
        <v>37562180.799999997</v>
      </c>
      <c r="G140" s="80">
        <f t="shared" si="44"/>
        <v>-935646.59000000195</v>
      </c>
      <c r="H140" s="41">
        <f t="shared" si="44"/>
        <v>-538540.05999999994</v>
      </c>
      <c r="I140" s="41">
        <f t="shared" si="44"/>
        <v>40613544.049999997</v>
      </c>
      <c r="J140" s="41">
        <f t="shared" si="44"/>
        <v>40821119.899999999</v>
      </c>
      <c r="K140" s="90">
        <f t="shared" si="44"/>
        <v>-746115.90999999479</v>
      </c>
    </row>
    <row r="141" spans="1:12">
      <c r="A141" s="42" t="s">
        <v>820</v>
      </c>
      <c r="B141" s="43"/>
      <c r="C141" s="44" t="s">
        <v>166</v>
      </c>
      <c r="D141" s="25">
        <f t="shared" ref="D141:K141" si="45">SUM(D142:D147)</f>
        <v>1750296.67</v>
      </c>
      <c r="E141" s="25">
        <f t="shared" si="45"/>
        <v>6068874.9699999997</v>
      </c>
      <c r="F141" s="25">
        <f t="shared" si="45"/>
        <v>6354981.2800000003</v>
      </c>
      <c r="G141" s="79">
        <f t="shared" si="45"/>
        <v>1464190.36</v>
      </c>
      <c r="H141" s="25">
        <f t="shared" si="45"/>
        <v>941109.28</v>
      </c>
      <c r="I141" s="25">
        <f t="shared" si="45"/>
        <v>9058200.2599999998</v>
      </c>
      <c r="J141" s="25">
        <f t="shared" si="45"/>
        <v>8249022.8699999992</v>
      </c>
      <c r="K141" s="89">
        <f t="shared" si="45"/>
        <v>1750286.6700000006</v>
      </c>
    </row>
    <row r="142" spans="1:12" outlineLevel="1">
      <c r="A142" s="26" t="str">
        <f>LEFT(B142,3)</f>
        <v>311</v>
      </c>
      <c r="B142" s="27" t="s">
        <v>167</v>
      </c>
      <c r="C142" s="27" t="s">
        <v>168</v>
      </c>
      <c r="D142" s="30">
        <f>IF(VLOOKUP($A142,'hk2023'!$A:$G,1)=$A142,VLOOKUP($A142,'hk2023'!$A:$G,6),0)</f>
        <v>397282.08</v>
      </c>
      <c r="E142" s="30">
        <f>IF(VLOOKUP($A142,'hk2023'!$A:$G,1)=$A142,VLOOKUP($A142,'hk2023'!$A:$G,7),0)</f>
        <v>4256901.55</v>
      </c>
      <c r="F142" s="30">
        <f>IF(VLOOKUP($A142,'hk2023'!$A:$H,1)=$A142,VLOOKUP($A142,'hk2023'!$A:$H,8),0)</f>
        <v>4277558.99</v>
      </c>
      <c r="G142" s="77">
        <f t="shared" ref="G142:G147" si="46">SUM(D142+E142-F142)</f>
        <v>376624.63999999966</v>
      </c>
      <c r="H142" s="30">
        <f>IF(VLOOKUP($A142,'hk2022'!$A:$G,1)=$A142,VLOOKUP($A142,'hk2022'!$A:$G,6),0)</f>
        <v>148519.01</v>
      </c>
      <c r="I142" s="30">
        <f>IF(VLOOKUP($A142,'hk2022'!$A:$G,1)=$A142,VLOOKUP($A142,'hk2022'!$A:$G,7),0)</f>
        <v>5613388.0300000003</v>
      </c>
      <c r="J142" s="30">
        <f>IF(VLOOKUP($A142,'hk2022'!$A:$H,1)=$A142,VLOOKUP($A142,'hk2022'!$A:$H,8),0)</f>
        <v>5364634.96</v>
      </c>
      <c r="K142" s="87">
        <f t="shared" ref="K142:K147" si="47">SUM(H142+I142-J142)</f>
        <v>397272.08000000007</v>
      </c>
    </row>
    <row r="143" spans="1:12" outlineLevel="1">
      <c r="A143" s="26" t="str">
        <f>LEFT(B143,3)</f>
        <v>312</v>
      </c>
      <c r="B143" s="27" t="s">
        <v>169</v>
      </c>
      <c r="C143" s="27" t="s">
        <v>170</v>
      </c>
      <c r="D143" s="30">
        <f>IF(VLOOKUP($A143,'hk2023'!$A:$G,1)=$A143,VLOOKUP($A143,'hk2023'!$A:$G,6),0)</f>
        <v>0</v>
      </c>
      <c r="E143" s="30">
        <f>IF(VLOOKUP($A143,'hk2023'!$A:$G,1)=$A143,VLOOKUP($A143,'hk2023'!$A:$G,7),0)</f>
        <v>0</v>
      </c>
      <c r="F143" s="30">
        <f>IF(VLOOKUP($A143,'hk2023'!$A:$H,1)=$A143,VLOOKUP($A143,'hk2023'!$A:$H,8),0)</f>
        <v>0</v>
      </c>
      <c r="G143" s="77">
        <f t="shared" si="46"/>
        <v>0</v>
      </c>
      <c r="H143" s="30">
        <f>IF(VLOOKUP($A143,'hk2022'!$A:$G,1)=$A143,VLOOKUP($A143,'hk2022'!$A:$G,6),0)</f>
        <v>0</v>
      </c>
      <c r="I143" s="30">
        <f>IF(VLOOKUP($A143,'hk2022'!$A:$G,1)=$A143,VLOOKUP($A143,'hk2022'!$A:$G,7),0)</f>
        <v>0</v>
      </c>
      <c r="J143" s="30">
        <f>IF(VLOOKUP($A143,'hk2022'!$A:$H,1)=$A143,VLOOKUP($A143,'hk2022'!$A:$H,8),0)</f>
        <v>0</v>
      </c>
      <c r="K143" s="87">
        <f t="shared" si="47"/>
        <v>0</v>
      </c>
    </row>
    <row r="144" spans="1:12" outlineLevel="1">
      <c r="A144" s="26" t="str">
        <f>LEFT(B144,3)</f>
        <v>313</v>
      </c>
      <c r="B144" s="27" t="s">
        <v>171</v>
      </c>
      <c r="C144" s="27" t="s">
        <v>172</v>
      </c>
      <c r="D144" s="30">
        <f>IF(VLOOKUP($A144,'hk2023'!$A:$G,1)=$A144,VLOOKUP($A144,'hk2023'!$A:$G,6),0)</f>
        <v>0</v>
      </c>
      <c r="E144" s="30">
        <f>IF(VLOOKUP($A144,'hk2023'!$A:$G,1)=$A144,VLOOKUP($A144,'hk2023'!$A:$G,7),0)</f>
        <v>0</v>
      </c>
      <c r="F144" s="30">
        <f>IF(VLOOKUP($A144,'hk2023'!$A:$H,1)=$A144,VLOOKUP($A144,'hk2023'!$A:$H,8),0)</f>
        <v>0</v>
      </c>
      <c r="G144" s="77">
        <f t="shared" si="46"/>
        <v>0</v>
      </c>
      <c r="H144" s="30">
        <f>IF(VLOOKUP($A144,'hk2022'!$A:$G,1)=$A144,VLOOKUP($A144,'hk2022'!$A:$G,6),0)</f>
        <v>0</v>
      </c>
      <c r="I144" s="30">
        <f>IF(VLOOKUP($A144,'hk2022'!$A:$G,1)=$A144,VLOOKUP($A144,'hk2022'!$A:$G,7),0)</f>
        <v>0</v>
      </c>
      <c r="J144" s="30">
        <f>IF(VLOOKUP($A144,'hk2022'!$A:$H,1)=$A144,VLOOKUP($A144,'hk2022'!$A:$H,8),0)</f>
        <v>0</v>
      </c>
      <c r="K144" s="87">
        <f t="shared" si="47"/>
        <v>0</v>
      </c>
    </row>
    <row r="145" spans="1:12" outlineLevel="1">
      <c r="A145" s="26" t="str">
        <f>LEFT(B145,3)</f>
        <v>314</v>
      </c>
      <c r="B145" s="27" t="s">
        <v>173</v>
      </c>
      <c r="C145" s="27" t="s">
        <v>174</v>
      </c>
      <c r="D145" s="30">
        <f>IF(VLOOKUP($A145,'hk2023'!$A:$G,1)=$A145,VLOOKUP($A145,'hk2023'!$A:$G,6),0)</f>
        <v>10229.799999999999</v>
      </c>
      <c r="E145" s="30">
        <f>IF(VLOOKUP($A145,'hk2023'!$A:$G,1)=$A145,VLOOKUP($A145,'hk2023'!$A:$G,7),0)</f>
        <v>1404.85</v>
      </c>
      <c r="F145" s="30">
        <f>IF(VLOOKUP($A145,'hk2023'!$A:$H,1)=$A145,VLOOKUP($A145,'hk2023'!$A:$H,8),0)</f>
        <v>5499.16</v>
      </c>
      <c r="G145" s="77">
        <f t="shared" si="46"/>
        <v>6135.49</v>
      </c>
      <c r="H145" s="30">
        <f>IF(VLOOKUP($A145,'hk2022'!$A:$G,1)=$A145,VLOOKUP($A145,'hk2022'!$A:$G,6),0)</f>
        <v>7340.22</v>
      </c>
      <c r="I145" s="30">
        <f>IF(VLOOKUP($A145,'hk2022'!$A:$G,1)=$A145,VLOOKUP($A145,'hk2022'!$A:$G,7),0)</f>
        <v>3431.92</v>
      </c>
      <c r="J145" s="30">
        <f>IF(VLOOKUP($A145,'hk2022'!$A:$H,1)=$A145,VLOOKUP($A145,'hk2022'!$A:$H,8),0)</f>
        <v>542.34</v>
      </c>
      <c r="K145" s="87">
        <f t="shared" si="47"/>
        <v>10229.799999999999</v>
      </c>
    </row>
    <row r="146" spans="1:12" outlineLevel="1">
      <c r="A146" s="26" t="str">
        <f>LEFT(B146,3)</f>
        <v>315</v>
      </c>
      <c r="B146" s="27" t="s">
        <v>175</v>
      </c>
      <c r="C146" s="27" t="s">
        <v>176</v>
      </c>
      <c r="D146" s="30">
        <f>IF(VLOOKUP($A146,'hk2023'!$A:$G,1)=$A146,VLOOKUP($A146,'hk2023'!$A:$G,6),0)</f>
        <v>1342784.79</v>
      </c>
      <c r="E146" s="30">
        <f>IF(VLOOKUP($A146,'hk2023'!$A:$G,1)=$A146,VLOOKUP($A146,'hk2023'!$A:$G,7),0)</f>
        <v>1810568.57</v>
      </c>
      <c r="F146" s="30">
        <f>IF(VLOOKUP($A146,'hk2023'!$A:$H,1)=$A146,VLOOKUP($A146,'hk2023'!$A:$H,8),0)</f>
        <v>2071923.13</v>
      </c>
      <c r="G146" s="77">
        <f t="shared" si="46"/>
        <v>1081430.2300000004</v>
      </c>
      <c r="H146" s="30">
        <f>IF(VLOOKUP($A146,'hk2022'!$A:$G,1)=$A146,VLOOKUP($A146,'hk2022'!$A:$G,6),0)</f>
        <v>785250.05</v>
      </c>
      <c r="I146" s="30">
        <f>IF(VLOOKUP($A146,'hk2022'!$A:$G,1)=$A146,VLOOKUP($A146,'hk2022'!$A:$G,7),0)</f>
        <v>3441380.31</v>
      </c>
      <c r="J146" s="30">
        <f>IF(VLOOKUP($A146,'hk2022'!$A:$H,1)=$A146,VLOOKUP($A146,'hk2022'!$A:$H,8),0)</f>
        <v>2883845.57</v>
      </c>
      <c r="K146" s="87">
        <f t="shared" si="47"/>
        <v>1342784.7900000005</v>
      </c>
    </row>
    <row r="147" spans="1:12" ht="10.8" outlineLevel="1" thickBot="1">
      <c r="A147" s="62" t="s">
        <v>420</v>
      </c>
      <c r="B147" s="34"/>
      <c r="C147" s="27" t="s">
        <v>176</v>
      </c>
      <c r="D147" s="30">
        <f>IF(VLOOKUP($A147,'hk2023'!$A:$G,1)=$A147,VLOOKUP($A147,'hk2023'!$A:$G,6),0)</f>
        <v>0</v>
      </c>
      <c r="E147" s="30">
        <f>IF(VLOOKUP($A147,'hk2023'!$A:$G,1)=$A147,VLOOKUP($A147,'hk2023'!$A:$G,7),0)</f>
        <v>0</v>
      </c>
      <c r="F147" s="30">
        <f>IF(VLOOKUP($A147,'hk2023'!$A:$H,1)=$A147,VLOOKUP($A147,'hk2023'!$A:$H,8),0)</f>
        <v>0</v>
      </c>
      <c r="G147" s="77">
        <f t="shared" si="46"/>
        <v>0</v>
      </c>
      <c r="H147" s="30">
        <f>IF(VLOOKUP($A147,'hk2022'!$A:$G,1)=$A147,VLOOKUP($A147,'hk2022'!$A:$G,6),0)</f>
        <v>0</v>
      </c>
      <c r="I147" s="30">
        <f>IF(VLOOKUP($A147,'hk2022'!$A:$G,1)=$A147,VLOOKUP($A147,'hk2022'!$A:$G,7),0)</f>
        <v>0</v>
      </c>
      <c r="J147" s="30">
        <f>IF(VLOOKUP($A147,'hk2022'!$A:$H,1)=$A147,VLOOKUP($A147,'hk2022'!$A:$H,8),0)</f>
        <v>0</v>
      </c>
      <c r="K147" s="87">
        <f t="shared" si="47"/>
        <v>0</v>
      </c>
    </row>
    <row r="148" spans="1:12" ht="12.6">
      <c r="A148" s="42" t="s">
        <v>809</v>
      </c>
      <c r="B148" s="43"/>
      <c r="C148" s="44" t="s">
        <v>177</v>
      </c>
      <c r="D148" s="25">
        <f t="shared" ref="D148:K148" si="48">SUM(D149:D155)</f>
        <v>-2500400.88</v>
      </c>
      <c r="E148" s="25">
        <f t="shared" si="48"/>
        <v>22687993.890000001</v>
      </c>
      <c r="F148" s="25">
        <f t="shared" si="48"/>
        <v>22469698</v>
      </c>
      <c r="G148" s="79">
        <f t="shared" si="48"/>
        <v>-2282104.9900000026</v>
      </c>
      <c r="H148" s="25">
        <f t="shared" si="48"/>
        <v>-1479463.25</v>
      </c>
      <c r="I148" s="25">
        <f t="shared" si="48"/>
        <v>23999229.48</v>
      </c>
      <c r="J148" s="25">
        <f t="shared" si="48"/>
        <v>25020167.109999999</v>
      </c>
      <c r="K148" s="89">
        <f t="shared" si="48"/>
        <v>-2500400.8799999962</v>
      </c>
      <c r="L148" s="100"/>
    </row>
    <row r="149" spans="1:12" ht="12.6" outlineLevel="1">
      <c r="A149" s="26" t="str">
        <f t="shared" ref="A149:A154" si="49">LEFT(B149,3)</f>
        <v>321</v>
      </c>
      <c r="B149" s="27" t="s">
        <v>178</v>
      </c>
      <c r="C149" s="27" t="s">
        <v>179</v>
      </c>
      <c r="D149" s="30">
        <f>IF(VLOOKUP($A149,'hk2023'!$A:$G,1)=$A149,VLOOKUP($A149,'hk2023'!$A:$G,6),0)</f>
        <v>-1288127.68</v>
      </c>
      <c r="E149" s="30">
        <f>IF(VLOOKUP($A149,'hk2023'!$A:$G,1)=$A149,VLOOKUP($A149,'hk2023'!$A:$G,7),0)</f>
        <v>17000977.52</v>
      </c>
      <c r="F149" s="30">
        <f>IF(VLOOKUP($A149,'hk2023'!$A:$H,1)=$A149,VLOOKUP($A149,'hk2023'!$A:$H,8),0)</f>
        <v>17171865.510000002</v>
      </c>
      <c r="G149" s="77">
        <f t="shared" ref="G149:G155" si="50">SUM(D149+E149-F149)</f>
        <v>-1459015.6700000018</v>
      </c>
      <c r="H149" s="30">
        <f>IF(VLOOKUP($A149,'hk2022'!$A:$G,1)=$A149,VLOOKUP($A149,'hk2022'!$A:$G,6),0)</f>
        <v>-904592.65</v>
      </c>
      <c r="I149" s="30">
        <f>IF(VLOOKUP($A149,'hk2022'!$A:$G,1)=$A149,VLOOKUP($A149,'hk2022'!$A:$G,7),0)</f>
        <v>19698026.550000001</v>
      </c>
      <c r="J149" s="30">
        <f>IF(VLOOKUP($A149,'hk2022'!$A:$H,1)=$A149,VLOOKUP($A149,'hk2022'!$A:$H,8),0)</f>
        <v>20081561.579999998</v>
      </c>
      <c r="K149" s="87">
        <f t="shared" ref="K149:K155" si="51">SUM(H149+I149-J149)</f>
        <v>-1288127.679999996</v>
      </c>
      <c r="L149" s="100"/>
    </row>
    <row r="150" spans="1:12" ht="12.6" outlineLevel="1">
      <c r="A150" s="26" t="str">
        <f t="shared" si="49"/>
        <v>322</v>
      </c>
      <c r="B150" s="27" t="s">
        <v>180</v>
      </c>
      <c r="C150" s="27" t="s">
        <v>181</v>
      </c>
      <c r="D150" s="30">
        <f>IF(VLOOKUP($A150,'hk2023'!$A:$G,1)=$A150,VLOOKUP($A150,'hk2023'!$A:$G,6),0)</f>
        <v>0</v>
      </c>
      <c r="E150" s="30">
        <f>IF(VLOOKUP($A150,'hk2023'!$A:$G,1)=$A150,VLOOKUP($A150,'hk2023'!$A:$G,7),0)</f>
        <v>0</v>
      </c>
      <c r="F150" s="30">
        <f>IF(VLOOKUP($A150,'hk2023'!$A:$H,1)=$A150,VLOOKUP($A150,'hk2023'!$A:$H,8),0)</f>
        <v>0</v>
      </c>
      <c r="G150" s="77">
        <f t="shared" si="50"/>
        <v>0</v>
      </c>
      <c r="H150" s="30">
        <f>IF(VLOOKUP($A150,'hk2022'!$A:$G,1)=$A150,VLOOKUP($A150,'hk2022'!$A:$G,6),0)</f>
        <v>0</v>
      </c>
      <c r="I150" s="30">
        <f>IF(VLOOKUP($A150,'hk2022'!$A:$G,1)=$A150,VLOOKUP($A150,'hk2022'!$A:$G,7),0)</f>
        <v>0</v>
      </c>
      <c r="J150" s="30">
        <f>IF(VLOOKUP($A150,'hk2022'!$A:$H,1)=$A150,VLOOKUP($A150,'hk2022'!$A:$H,8),0)</f>
        <v>0</v>
      </c>
      <c r="K150" s="87">
        <f t="shared" si="51"/>
        <v>0</v>
      </c>
      <c r="L150" s="100"/>
    </row>
    <row r="151" spans="1:12" ht="12.6" outlineLevel="1">
      <c r="A151" s="26" t="str">
        <f t="shared" si="49"/>
        <v>323</v>
      </c>
      <c r="B151" s="27" t="s">
        <v>182</v>
      </c>
      <c r="C151" s="27" t="s">
        <v>183</v>
      </c>
      <c r="D151" s="30">
        <f>IF(VLOOKUP($A151,'hk2023'!$A:$G,1)=$A151,VLOOKUP($A151,'hk2023'!$A:$G,6),0)</f>
        <v>0</v>
      </c>
      <c r="E151" s="30">
        <f>IF(VLOOKUP($A151,'hk2023'!$A:$G,1)=$A151,VLOOKUP($A151,'hk2023'!$A:$G,7),0)</f>
        <v>0</v>
      </c>
      <c r="F151" s="30">
        <f>IF(VLOOKUP($A151,'hk2023'!$A:$H,1)=$A151,VLOOKUP($A151,'hk2023'!$A:$H,8),0)</f>
        <v>20663</v>
      </c>
      <c r="G151" s="77">
        <f t="shared" si="50"/>
        <v>-20663</v>
      </c>
      <c r="H151" s="30">
        <f>IF(VLOOKUP($A151,'hk2022'!$A:$G,1)=$A151,VLOOKUP($A151,'hk2022'!$A:$G,6),0)</f>
        <v>0</v>
      </c>
      <c r="I151" s="30">
        <f>IF(VLOOKUP($A151,'hk2022'!$A:$G,1)=$A151,VLOOKUP($A151,'hk2022'!$A:$G,7),0)</f>
        <v>0</v>
      </c>
      <c r="J151" s="30">
        <f>IF(VLOOKUP($A151,'hk2022'!$A:$H,1)=$A151,VLOOKUP($A151,'hk2022'!$A:$H,8),0)</f>
        <v>0</v>
      </c>
      <c r="K151" s="87">
        <f t="shared" si="51"/>
        <v>0</v>
      </c>
      <c r="L151" s="100"/>
    </row>
    <row r="152" spans="1:12" ht="12.6" outlineLevel="1">
      <c r="A152" s="26" t="str">
        <f t="shared" si="49"/>
        <v>324</v>
      </c>
      <c r="B152" s="27" t="s">
        <v>184</v>
      </c>
      <c r="C152" s="27" t="s">
        <v>185</v>
      </c>
      <c r="D152" s="30">
        <f>IF(VLOOKUP($A152,'hk2023'!$A:$G,1)=$A152,VLOOKUP($A152,'hk2023'!$A:$G,6),0)</f>
        <v>-7088</v>
      </c>
      <c r="E152" s="30">
        <f>IF(VLOOKUP($A152,'hk2023'!$A:$G,1)=$A152,VLOOKUP($A152,'hk2023'!$A:$G,7),0)</f>
        <v>75350.039999999994</v>
      </c>
      <c r="F152" s="30">
        <f>IF(VLOOKUP($A152,'hk2023'!$A:$H,1)=$A152,VLOOKUP($A152,'hk2023'!$A:$H,8),0)</f>
        <v>65561.279999999999</v>
      </c>
      <c r="G152" s="77">
        <f t="shared" si="50"/>
        <v>2700.7599999999948</v>
      </c>
      <c r="H152" s="30">
        <f>IF(VLOOKUP($A152,'hk2022'!$A:$G,1)=$A152,VLOOKUP($A152,'hk2022'!$A:$G,6),0)</f>
        <v>0</v>
      </c>
      <c r="I152" s="30">
        <f>IF(VLOOKUP($A152,'hk2022'!$A:$G,1)=$A152,VLOOKUP($A152,'hk2022'!$A:$G,7),0)</f>
        <v>0</v>
      </c>
      <c r="J152" s="30">
        <f>IF(VLOOKUP($A152,'hk2022'!$A:$H,1)=$A152,VLOOKUP($A152,'hk2022'!$A:$H,8),0)</f>
        <v>7088</v>
      </c>
      <c r="K152" s="87">
        <f t="shared" si="51"/>
        <v>-7088</v>
      </c>
      <c r="L152" s="100"/>
    </row>
    <row r="153" spans="1:12" ht="12.6" outlineLevel="1">
      <c r="A153" s="26" t="str">
        <f t="shared" si="49"/>
        <v>325</v>
      </c>
      <c r="B153" s="27" t="s">
        <v>186</v>
      </c>
      <c r="C153" s="27" t="s">
        <v>187</v>
      </c>
      <c r="D153" s="30">
        <f>IF(VLOOKUP($A153,'hk2023'!$A:$G,1)=$A153,VLOOKUP($A153,'hk2023'!$A:$G,6),0)</f>
        <v>-1201637.28</v>
      </c>
      <c r="E153" s="30">
        <f>IF(VLOOKUP($A153,'hk2023'!$A:$G,1)=$A153,VLOOKUP($A153,'hk2023'!$A:$G,7),0)</f>
        <v>5602377.3899999997</v>
      </c>
      <c r="F153" s="30">
        <f>IF(VLOOKUP($A153,'hk2023'!$A:$H,1)=$A153,VLOOKUP($A153,'hk2023'!$A:$H,8),0)</f>
        <v>5205850.13</v>
      </c>
      <c r="G153" s="77">
        <f t="shared" si="50"/>
        <v>-805110.02000000048</v>
      </c>
      <c r="H153" s="30">
        <f>IF(VLOOKUP($A153,'hk2022'!$A:$G,1)=$A153,VLOOKUP($A153,'hk2022'!$A:$G,6),0)</f>
        <v>-572518.12</v>
      </c>
      <c r="I153" s="30">
        <f>IF(VLOOKUP($A153,'hk2022'!$A:$G,1)=$A153,VLOOKUP($A153,'hk2022'!$A:$G,7),0)</f>
        <v>4295567.57</v>
      </c>
      <c r="J153" s="30">
        <f>IF(VLOOKUP($A153,'hk2022'!$A:$H,1)=$A153,VLOOKUP($A153,'hk2022'!$A:$H,8),0)</f>
        <v>4924686.7300000004</v>
      </c>
      <c r="K153" s="87">
        <f t="shared" si="51"/>
        <v>-1201637.2800000003</v>
      </c>
      <c r="L153" s="100"/>
    </row>
    <row r="154" spans="1:12" ht="12.6" outlineLevel="1">
      <c r="A154" s="26" t="str">
        <f t="shared" si="49"/>
        <v>326</v>
      </c>
      <c r="B154" s="27" t="s">
        <v>188</v>
      </c>
      <c r="C154" s="27" t="s">
        <v>189</v>
      </c>
      <c r="D154" s="30">
        <f>IF(VLOOKUP($A154,'hk2023'!$A:$G,1)=$A154,VLOOKUP($A154,'hk2023'!$A:$G,6),0)</f>
        <v>-3547.92</v>
      </c>
      <c r="E154" s="30">
        <f>IF(VLOOKUP($A154,'hk2023'!$A:$G,1)=$A154,VLOOKUP($A154,'hk2023'!$A:$G,7),0)</f>
        <v>9288.94</v>
      </c>
      <c r="F154" s="30">
        <f>IF(VLOOKUP($A154,'hk2023'!$A:$H,1)=$A154,VLOOKUP($A154,'hk2023'!$A:$H,8),0)</f>
        <v>5758.08</v>
      </c>
      <c r="G154" s="77">
        <f t="shared" si="50"/>
        <v>-17.059999999999491</v>
      </c>
      <c r="H154" s="30">
        <f>IF(VLOOKUP($A154,'hk2022'!$A:$G,1)=$A154,VLOOKUP($A154,'hk2022'!$A:$G,6),0)</f>
        <v>-2352.48</v>
      </c>
      <c r="I154" s="30">
        <f>IF(VLOOKUP($A154,'hk2022'!$A:$G,1)=$A154,VLOOKUP($A154,'hk2022'!$A:$G,7),0)</f>
        <v>5635.36</v>
      </c>
      <c r="J154" s="30">
        <f>IF(VLOOKUP($A154,'hk2022'!$A:$H,1)=$A154,VLOOKUP($A154,'hk2022'!$A:$H,8),0)</f>
        <v>6830.8</v>
      </c>
      <c r="K154" s="87">
        <f t="shared" si="51"/>
        <v>-3547.9200000000005</v>
      </c>
      <c r="L154" s="100"/>
    </row>
    <row r="155" spans="1:12" ht="13.2" outlineLevel="1" thickBot="1">
      <c r="A155" s="39" t="s">
        <v>190</v>
      </c>
      <c r="B155" s="34"/>
      <c r="C155" s="28" t="s">
        <v>191</v>
      </c>
      <c r="D155" s="30">
        <f>IF(VLOOKUP($A155,'hk2023'!$A:$G,1)=$A155,VLOOKUP($A155,'hk2023'!$A:$G,6),0)</f>
        <v>0</v>
      </c>
      <c r="E155" s="30">
        <f>IF(VLOOKUP($A155,'hk2023'!$A:$G,1)=$A155,VLOOKUP($A155,'hk2023'!$A:$G,7),0)</f>
        <v>0</v>
      </c>
      <c r="F155" s="30">
        <f>IF(VLOOKUP($A155,'hk2023'!$A:$H,1)=$A155,VLOOKUP($A155,'hk2023'!$A:$H,8),0)</f>
        <v>0</v>
      </c>
      <c r="G155" s="77">
        <f t="shared" si="50"/>
        <v>0</v>
      </c>
      <c r="H155" s="30">
        <f>IF(VLOOKUP($A155,'hk2022'!$A:$G,1)=$A155,VLOOKUP($A155,'hk2022'!$A:$G,6),0)</f>
        <v>0</v>
      </c>
      <c r="I155" s="30">
        <f>IF(VLOOKUP($A155,'hk2022'!$A:$G,1)=$A155,VLOOKUP($A155,'hk2022'!$A:$G,7),0)</f>
        <v>0</v>
      </c>
      <c r="J155" s="30">
        <f>IF(VLOOKUP($A155,'hk2022'!$A:$H,1)=$A155,VLOOKUP($A155,'hk2022'!$A:$H,8),0)</f>
        <v>0</v>
      </c>
      <c r="K155" s="87">
        <f t="shared" si="51"/>
        <v>0</v>
      </c>
      <c r="L155" s="100"/>
    </row>
    <row r="156" spans="1:12" ht="12.6">
      <c r="A156" s="42" t="s">
        <v>810</v>
      </c>
      <c r="B156" s="43"/>
      <c r="C156" s="44" t="s">
        <v>192</v>
      </c>
      <c r="D156" s="25">
        <f t="shared" ref="D156:K156" si="52">SUM(D157:D161)</f>
        <v>0</v>
      </c>
      <c r="E156" s="25">
        <f t="shared" si="52"/>
        <v>619119.75</v>
      </c>
      <c r="F156" s="25">
        <f t="shared" si="52"/>
        <v>685333.99</v>
      </c>
      <c r="G156" s="79">
        <f t="shared" si="52"/>
        <v>-66214.239999999947</v>
      </c>
      <c r="H156" s="25">
        <f t="shared" si="52"/>
        <v>0</v>
      </c>
      <c r="I156" s="25">
        <f t="shared" si="52"/>
        <v>0</v>
      </c>
      <c r="J156" s="25">
        <f t="shared" si="52"/>
        <v>0</v>
      </c>
      <c r="K156" s="89">
        <f t="shared" si="52"/>
        <v>0</v>
      </c>
      <c r="L156" s="100"/>
    </row>
    <row r="157" spans="1:12" ht="12.6" outlineLevel="1">
      <c r="A157" s="26" t="str">
        <f>LEFT(B157,3)</f>
        <v>331</v>
      </c>
      <c r="B157" s="27" t="s">
        <v>193</v>
      </c>
      <c r="C157" s="27" t="s">
        <v>194</v>
      </c>
      <c r="D157" s="30">
        <f>IF(VLOOKUP($A157,'hk2023'!$A:$G,1)=$A157,VLOOKUP($A157,'hk2023'!$A:$G,6),0)</f>
        <v>0</v>
      </c>
      <c r="E157" s="30">
        <f>IF(VLOOKUP($A157,'hk2023'!$A:$G,1)=$A157,VLOOKUP($A157,'hk2023'!$A:$G,7),0)</f>
        <v>506375.76</v>
      </c>
      <c r="F157" s="30">
        <f>IF(VLOOKUP($A157,'hk2023'!$A:$H,1)=$A157,VLOOKUP($A157,'hk2023'!$A:$H,8),0)</f>
        <v>557157.81999999995</v>
      </c>
      <c r="G157" s="77">
        <f>SUM(D157+E157-F157)</f>
        <v>-50782.059999999939</v>
      </c>
      <c r="H157" s="30">
        <f>IF(VLOOKUP($A157,'hk2022'!$A:$G,1)=$A157,VLOOKUP($A157,'hk2022'!$A:$G,6),0)</f>
        <v>0</v>
      </c>
      <c r="I157" s="30">
        <f>IF(VLOOKUP($A157,'hk2022'!$A:$G,1)=$A157,VLOOKUP($A157,'hk2022'!$A:$G,7),0)</f>
        <v>0</v>
      </c>
      <c r="J157" s="30">
        <f>IF(VLOOKUP($A157,'hk2022'!$A:$H,1)=$A157,VLOOKUP($A157,'hk2022'!$A:$H,8),0)</f>
        <v>0</v>
      </c>
      <c r="K157" s="87">
        <f>SUM(H157+I157-J157)</f>
        <v>0</v>
      </c>
      <c r="L157" s="100"/>
    </row>
    <row r="158" spans="1:12" ht="12.6" outlineLevel="1">
      <c r="A158" s="26" t="str">
        <f>LEFT(B158,3)</f>
        <v>333</v>
      </c>
      <c r="B158" s="27" t="s">
        <v>195</v>
      </c>
      <c r="C158" s="27" t="s">
        <v>196</v>
      </c>
      <c r="D158" s="30">
        <f>IF(VLOOKUP($A158,'hk2023'!$A:$G,1)=$A158,VLOOKUP($A158,'hk2023'!$A:$G,6),0)</f>
        <v>0</v>
      </c>
      <c r="E158" s="30">
        <f>IF(VLOOKUP($A158,'hk2023'!$A:$G,1)=$A158,VLOOKUP($A158,'hk2023'!$A:$G,7),0)</f>
        <v>0</v>
      </c>
      <c r="F158" s="30">
        <f>IF(VLOOKUP($A158,'hk2023'!$A:$H,1)=$A158,VLOOKUP($A158,'hk2023'!$A:$H,8),0)</f>
        <v>0</v>
      </c>
      <c r="G158" s="77">
        <f>SUM(D158+E158-F158)</f>
        <v>0</v>
      </c>
      <c r="H158" s="30">
        <f>IF(VLOOKUP($A158,'hk2022'!$A:$G,1)=$A158,VLOOKUP($A158,'hk2022'!$A:$G,6),0)</f>
        <v>0</v>
      </c>
      <c r="I158" s="30">
        <f>IF(VLOOKUP($A158,'hk2022'!$A:$G,1)=$A158,VLOOKUP($A158,'hk2022'!$A:$G,7),0)</f>
        <v>0</v>
      </c>
      <c r="J158" s="30">
        <f>IF(VLOOKUP($A158,'hk2022'!$A:$H,1)=$A158,VLOOKUP($A158,'hk2022'!$A:$H,8),0)</f>
        <v>0</v>
      </c>
      <c r="K158" s="87">
        <f>SUM(H158+I158-J158)</f>
        <v>0</v>
      </c>
      <c r="L158" s="100"/>
    </row>
    <row r="159" spans="1:12" ht="12.6" outlineLevel="1">
      <c r="A159" s="26" t="str">
        <f>LEFT(B159,3)</f>
        <v>335</v>
      </c>
      <c r="B159" s="27" t="s">
        <v>197</v>
      </c>
      <c r="C159" s="27" t="s">
        <v>198</v>
      </c>
      <c r="D159" s="30">
        <f>IF(VLOOKUP($A159,'hk2023'!$A:$G,1)=$A159,VLOOKUP($A159,'hk2023'!$A:$G,6),0)</f>
        <v>0</v>
      </c>
      <c r="E159" s="30">
        <f>IF(VLOOKUP($A159,'hk2023'!$A:$G,1)=$A159,VLOOKUP($A159,'hk2023'!$A:$G,7),0)</f>
        <v>21111.35</v>
      </c>
      <c r="F159" s="30">
        <f>IF(VLOOKUP($A159,'hk2023'!$A:$H,1)=$A159,VLOOKUP($A159,'hk2023'!$A:$H,8),0)</f>
        <v>21111.35</v>
      </c>
      <c r="G159" s="77">
        <f>SUM(D159+E159-F159)</f>
        <v>0</v>
      </c>
      <c r="H159" s="30">
        <f>IF(VLOOKUP($A159,'hk2022'!$A:$G,1)=$A159,VLOOKUP($A159,'hk2022'!$A:$G,6),0)</f>
        <v>0</v>
      </c>
      <c r="I159" s="30">
        <f>IF(VLOOKUP($A159,'hk2022'!$A:$G,1)=$A159,VLOOKUP($A159,'hk2022'!$A:$G,7),0)</f>
        <v>0</v>
      </c>
      <c r="J159" s="30">
        <f>IF(VLOOKUP($A159,'hk2022'!$A:$H,1)=$A159,VLOOKUP($A159,'hk2022'!$A:$H,8),0)</f>
        <v>0</v>
      </c>
      <c r="K159" s="87">
        <f>SUM(H159+I159-J159)</f>
        <v>0</v>
      </c>
      <c r="L159" s="100"/>
    </row>
    <row r="160" spans="1:12" ht="12.6" outlineLevel="1">
      <c r="A160" s="26" t="str">
        <f>LEFT(B160,3)</f>
        <v>336</v>
      </c>
      <c r="B160" s="27" t="s">
        <v>199</v>
      </c>
      <c r="C160" s="27" t="s">
        <v>200</v>
      </c>
      <c r="D160" s="30">
        <f>IF(VLOOKUP($A160,'hk2023'!$A:$G,1)=$A160,VLOOKUP($A160,'hk2023'!$A:$G,6),0)</f>
        <v>0</v>
      </c>
      <c r="E160" s="30">
        <f>IF(VLOOKUP($A160,'hk2023'!$A:$G,1)=$A160,VLOOKUP($A160,'hk2023'!$A:$G,7),0)</f>
        <v>91632.639999999999</v>
      </c>
      <c r="F160" s="30">
        <f>IF(VLOOKUP($A160,'hk2023'!$A:$H,1)=$A160,VLOOKUP($A160,'hk2023'!$A:$H,8),0)</f>
        <v>107064.82</v>
      </c>
      <c r="G160" s="77">
        <f>SUM(D160+E160-F160)</f>
        <v>-15432.180000000008</v>
      </c>
      <c r="H160" s="30">
        <f>IF(VLOOKUP($A160,'hk2022'!$A:$G,1)=$A160,VLOOKUP($A160,'hk2022'!$A:$G,6),0)</f>
        <v>0</v>
      </c>
      <c r="I160" s="30">
        <f>IF(VLOOKUP($A160,'hk2022'!$A:$G,1)=$A160,VLOOKUP($A160,'hk2022'!$A:$G,7),0)</f>
        <v>0</v>
      </c>
      <c r="J160" s="30">
        <f>IF(VLOOKUP($A160,'hk2022'!$A:$H,1)=$A160,VLOOKUP($A160,'hk2022'!$A:$H,8),0)</f>
        <v>0</v>
      </c>
      <c r="K160" s="87">
        <f>SUM(H160+I160-J160)</f>
        <v>0</v>
      </c>
      <c r="L160" s="100"/>
    </row>
    <row r="161" spans="1:12" ht="13.2" outlineLevel="1" thickBot="1">
      <c r="A161" s="33"/>
      <c r="B161" s="34"/>
      <c r="C161" s="34"/>
      <c r="D161" s="32"/>
      <c r="E161" s="32"/>
      <c r="F161" s="32"/>
      <c r="G161" s="78"/>
      <c r="H161" s="32"/>
      <c r="I161" s="32"/>
      <c r="J161" s="32"/>
      <c r="K161" s="88"/>
      <c r="L161" s="100"/>
    </row>
    <row r="162" spans="1:12" ht="12.6">
      <c r="A162" s="42" t="s">
        <v>819</v>
      </c>
      <c r="B162" s="43"/>
      <c r="C162" s="44" t="s">
        <v>201</v>
      </c>
      <c r="D162" s="25">
        <f t="shared" ref="D162:K162" si="53">SUM(D163:D169)</f>
        <v>-22452.01</v>
      </c>
      <c r="E162" s="25">
        <f t="shared" si="53"/>
        <v>5676417.7300000004</v>
      </c>
      <c r="F162" s="25">
        <f t="shared" si="53"/>
        <v>5710908.8699999992</v>
      </c>
      <c r="G162" s="79">
        <f t="shared" si="53"/>
        <v>-56943.149999999587</v>
      </c>
      <c r="H162" s="25">
        <f t="shared" si="53"/>
        <v>-4402.8999999999996</v>
      </c>
      <c r="I162" s="25">
        <f t="shared" si="53"/>
        <v>5005417.6100000013</v>
      </c>
      <c r="J162" s="25">
        <f t="shared" si="53"/>
        <v>5019881.9600000009</v>
      </c>
      <c r="K162" s="89">
        <f t="shared" si="53"/>
        <v>-18867.249999999294</v>
      </c>
      <c r="L162" s="100"/>
    </row>
    <row r="163" spans="1:12" ht="12.6" outlineLevel="1">
      <c r="A163" s="26" t="str">
        <f t="shared" ref="A163:A168" si="54">LEFT(B163,3)</f>
        <v>341</v>
      </c>
      <c r="B163" s="27" t="s">
        <v>202</v>
      </c>
      <c r="C163" s="27" t="s">
        <v>203</v>
      </c>
      <c r="D163" s="30">
        <f>IF(VLOOKUP($A163,'hk2023'!$A:$G,1)=$A163,VLOOKUP($A163,'hk2023'!$A:$G,6),0)</f>
        <v>-3584.76</v>
      </c>
      <c r="E163" s="30">
        <f>IF(VLOOKUP($A163,'hk2023'!$A:$G,1)=$A163,VLOOKUP($A163,'hk2023'!$A:$G,7),0)</f>
        <v>3584.76</v>
      </c>
      <c r="F163" s="30">
        <f>IF(VLOOKUP($A163,'hk2023'!$A:$H,1)=$A163,VLOOKUP($A163,'hk2023'!$A:$H,8),0)</f>
        <v>0</v>
      </c>
      <c r="G163" s="77">
        <f t="shared" ref="G163:G168" si="55">SUM(D163+E163-F163)</f>
        <v>0</v>
      </c>
      <c r="H163" s="30">
        <f>IF(VLOOKUP($A163,'hk2022'!$A:$G,1)=$A163,VLOOKUP($A163,'hk2022'!$A:$G,6),0)</f>
        <v>0</v>
      </c>
      <c r="I163" s="30">
        <f>IF(VLOOKUP($A163,'hk2022'!$A:$G,1)=$A163,VLOOKUP($A163,'hk2022'!$A:$G,7),0)</f>
        <v>0</v>
      </c>
      <c r="J163" s="30">
        <f>IF(VLOOKUP($A163,'hk2022'!$A:$H,1)=$A163,VLOOKUP($A163,'hk2022'!$A:$H,8),0)</f>
        <v>0</v>
      </c>
      <c r="K163" s="87">
        <f t="shared" ref="K163:K168" si="56">SUM(H163+I163-J163)</f>
        <v>0</v>
      </c>
      <c r="L163" s="100"/>
    </row>
    <row r="164" spans="1:12" ht="12.6" outlineLevel="1">
      <c r="A164" s="26" t="str">
        <f t="shared" si="54"/>
        <v>342</v>
      </c>
      <c r="B164" s="27" t="s">
        <v>204</v>
      </c>
      <c r="C164" s="27" t="s">
        <v>205</v>
      </c>
      <c r="D164" s="30">
        <f>IF(VLOOKUP($A164,'hk2023'!$A:$G,1)=$A164,VLOOKUP($A164,'hk2023'!$A:$G,6),0)</f>
        <v>0</v>
      </c>
      <c r="E164" s="30">
        <f>IF(VLOOKUP($A164,'hk2023'!$A:$G,1)=$A164,VLOOKUP($A164,'hk2023'!$A:$G,7),0)</f>
        <v>14531.77</v>
      </c>
      <c r="F164" s="30">
        <f>IF(VLOOKUP($A164,'hk2023'!$A:$H,1)=$A164,VLOOKUP($A164,'hk2023'!$A:$H,8),0)</f>
        <v>18168.39</v>
      </c>
      <c r="G164" s="77">
        <f t="shared" si="55"/>
        <v>-3636.619999999999</v>
      </c>
      <c r="H164" s="30">
        <f>IF(VLOOKUP($A164,'hk2022'!$A:$G,1)=$A164,VLOOKUP($A164,'hk2022'!$A:$G,6),0)</f>
        <v>0</v>
      </c>
      <c r="I164" s="30">
        <f>IF(VLOOKUP($A164,'hk2022'!$A:$G,1)=$A164,VLOOKUP($A164,'hk2022'!$A:$G,7),0)</f>
        <v>0</v>
      </c>
      <c r="J164" s="30">
        <f>IF(VLOOKUP($A164,'hk2022'!$A:$H,1)=$A164,VLOOKUP($A164,'hk2022'!$A:$H,8),0)</f>
        <v>0</v>
      </c>
      <c r="K164" s="87">
        <f t="shared" si="56"/>
        <v>0</v>
      </c>
      <c r="L164" s="100"/>
    </row>
    <row r="165" spans="1:12" ht="12.6" outlineLevel="1">
      <c r="A165" s="26" t="str">
        <f t="shared" si="54"/>
        <v>343</v>
      </c>
      <c r="B165" s="27" t="s">
        <v>206</v>
      </c>
      <c r="C165" s="27" t="s">
        <v>207</v>
      </c>
      <c r="D165" s="30">
        <f>IF(VLOOKUP($A165,'hk2023'!$A:$G,1)=$A165,VLOOKUP($A165,'hk2023'!$A:$G,6),0)</f>
        <v>-18704.740000000002</v>
      </c>
      <c r="E165" s="30">
        <f>IF(VLOOKUP($A165,'hk2023'!$A:$G,1)=$A165,VLOOKUP($A165,'hk2023'!$A:$G,7),0)</f>
        <v>5650788.6900000004</v>
      </c>
      <c r="F165" s="30">
        <f>IF(VLOOKUP($A165,'hk2023'!$A:$H,1)=$A165,VLOOKUP($A165,'hk2023'!$A:$H,8),0)</f>
        <v>5685316.7599999998</v>
      </c>
      <c r="G165" s="77">
        <f t="shared" si="55"/>
        <v>-53232.80999999959</v>
      </c>
      <c r="H165" s="30">
        <f>IF(VLOOKUP($A165,'hk2022'!$A:$G,1)=$A165,VLOOKUP($A165,'hk2022'!$A:$G,6),0)</f>
        <v>-827.31</v>
      </c>
      <c r="I165" s="30">
        <f>IF(VLOOKUP($A165,'hk2022'!$A:$G,1)=$A165,VLOOKUP($A165,'hk2022'!$A:$G,7),0)</f>
        <v>4990497.7300000004</v>
      </c>
      <c r="J165" s="30">
        <f>IF(VLOOKUP($A165,'hk2022'!$A:$H,1)=$A165,VLOOKUP($A165,'hk2022'!$A:$H,8),0)</f>
        <v>5008375.16</v>
      </c>
      <c r="K165" s="87">
        <f t="shared" si="56"/>
        <v>-18704.739999999292</v>
      </c>
      <c r="L165" s="100"/>
    </row>
    <row r="166" spans="1:12" ht="12.6" outlineLevel="1">
      <c r="A166" s="26" t="str">
        <f t="shared" si="54"/>
        <v>345</v>
      </c>
      <c r="B166" s="27" t="s">
        <v>208</v>
      </c>
      <c r="C166" s="27" t="s">
        <v>209</v>
      </c>
      <c r="D166" s="30">
        <f>IF(VLOOKUP($A166,'hk2023'!$A:$G,1)=$A166,VLOOKUP($A166,'hk2023'!$A:$G,6),0)</f>
        <v>-162.51</v>
      </c>
      <c r="E166" s="30">
        <f>IF(VLOOKUP($A166,'hk2023'!$A:$G,1)=$A166,VLOOKUP($A166,'hk2023'!$A:$G,7),0)</f>
        <v>7512.51</v>
      </c>
      <c r="F166" s="30">
        <f>IF(VLOOKUP($A166,'hk2023'!$A:$H,1)=$A166,VLOOKUP($A166,'hk2023'!$A:$H,8),0)</f>
        <v>7423.72</v>
      </c>
      <c r="G166" s="77">
        <f t="shared" si="55"/>
        <v>-73.720000000000255</v>
      </c>
      <c r="H166" s="30">
        <f>IF(VLOOKUP($A166,'hk2022'!$A:$G,1)=$A166,VLOOKUP($A166,'hk2022'!$A:$G,6),0)</f>
        <v>-3575.59</v>
      </c>
      <c r="I166" s="30">
        <f>IF(VLOOKUP($A166,'hk2022'!$A:$G,1)=$A166,VLOOKUP($A166,'hk2022'!$A:$G,7),0)</f>
        <v>14554.98</v>
      </c>
      <c r="J166" s="30">
        <f>IF(VLOOKUP($A166,'hk2022'!$A:$H,1)=$A166,VLOOKUP($A166,'hk2022'!$A:$H,8),0)</f>
        <v>11141.9</v>
      </c>
      <c r="K166" s="87">
        <f t="shared" si="56"/>
        <v>-162.51000000000022</v>
      </c>
      <c r="L166" s="100"/>
    </row>
    <row r="167" spans="1:12" ht="12.6" outlineLevel="1">
      <c r="A167" s="26" t="str">
        <f t="shared" si="54"/>
        <v>346</v>
      </c>
      <c r="B167" s="27" t="s">
        <v>210</v>
      </c>
      <c r="C167" s="27" t="s">
        <v>211</v>
      </c>
      <c r="D167" s="30">
        <f>IF(VLOOKUP($A167,'hk2023'!$A:$G,1)=$A167,VLOOKUP($A167,'hk2023'!$A:$G,6),0)</f>
        <v>0</v>
      </c>
      <c r="E167" s="30">
        <f>IF(VLOOKUP($A167,'hk2023'!$A:$G,1)=$A167,VLOOKUP($A167,'hk2023'!$A:$G,7),0)</f>
        <v>0</v>
      </c>
      <c r="F167" s="30">
        <f>IF(VLOOKUP($A167,'hk2023'!$A:$H,1)=$A167,VLOOKUP($A167,'hk2023'!$A:$H,8),0)</f>
        <v>0</v>
      </c>
      <c r="G167" s="77">
        <f t="shared" si="55"/>
        <v>0</v>
      </c>
      <c r="H167" s="30">
        <f>IF(VLOOKUP($A167,'hk2022'!$A:$G,1)=$A167,VLOOKUP($A167,'hk2022'!$A:$G,6),0)</f>
        <v>0</v>
      </c>
      <c r="I167" s="30">
        <f>IF(VLOOKUP($A167,'hk2022'!$A:$G,1)=$A167,VLOOKUP($A167,'hk2022'!$A:$G,7),0)</f>
        <v>364.9</v>
      </c>
      <c r="J167" s="30">
        <f>IF(VLOOKUP($A167,'hk2022'!$A:$H,1)=$A167,VLOOKUP($A167,'hk2022'!$A:$H,8),0)</f>
        <v>364.9</v>
      </c>
      <c r="K167" s="87">
        <f t="shared" si="56"/>
        <v>0</v>
      </c>
      <c r="L167" s="100"/>
    </row>
    <row r="168" spans="1:12" ht="12.6" outlineLevel="1">
      <c r="A168" s="26" t="str">
        <f t="shared" si="54"/>
        <v>347</v>
      </c>
      <c r="B168" s="27" t="s">
        <v>212</v>
      </c>
      <c r="C168" s="27" t="s">
        <v>213</v>
      </c>
      <c r="D168" s="30">
        <f>IF(VLOOKUP($A168,'hk2023'!$A:$G,1)=$A168,VLOOKUP($A168,'hk2023'!$A:$G,6),0)</f>
        <v>0</v>
      </c>
      <c r="E168" s="30">
        <f>IF(VLOOKUP($A168,'hk2023'!$A:$G,1)=$A168,VLOOKUP($A168,'hk2023'!$A:$G,7),0)</f>
        <v>0</v>
      </c>
      <c r="F168" s="30">
        <f>IF(VLOOKUP($A168,'hk2023'!$A:$H,1)=$A168,VLOOKUP($A168,'hk2023'!$A:$H,8),0)</f>
        <v>0</v>
      </c>
      <c r="G168" s="77">
        <f t="shared" si="55"/>
        <v>0</v>
      </c>
      <c r="H168" s="30">
        <f>IF(VLOOKUP($A168,'hk2022'!$A:$G,1)=$A168,VLOOKUP($A168,'hk2022'!$A:$G,6),0)</f>
        <v>0</v>
      </c>
      <c r="I168" s="30">
        <f>IF(VLOOKUP($A168,'hk2022'!$A:$G,1)=$A168,VLOOKUP($A168,'hk2022'!$A:$G,7),0)</f>
        <v>0</v>
      </c>
      <c r="J168" s="30">
        <f>IF(VLOOKUP($A168,'hk2022'!$A:$H,1)=$A168,VLOOKUP($A168,'hk2022'!$A:$H,8),0)</f>
        <v>0</v>
      </c>
      <c r="K168" s="87">
        <f t="shared" si="56"/>
        <v>0</v>
      </c>
      <c r="L168" s="100"/>
    </row>
    <row r="169" spans="1:12" ht="13.2" outlineLevel="1" thickBot="1">
      <c r="A169" s="33"/>
      <c r="B169" s="34"/>
      <c r="C169" s="34"/>
      <c r="D169" s="32"/>
      <c r="E169" s="32"/>
      <c r="F169" s="32"/>
      <c r="G169" s="78"/>
      <c r="H169" s="32"/>
      <c r="I169" s="32"/>
      <c r="J169" s="32"/>
      <c r="K169" s="88"/>
      <c r="L169" s="100"/>
    </row>
    <row r="170" spans="1:12" ht="12.6">
      <c r="A170" s="42" t="s">
        <v>818</v>
      </c>
      <c r="B170" s="43"/>
      <c r="C170" s="44" t="s">
        <v>214</v>
      </c>
      <c r="D170" s="25">
        <f t="shared" ref="D170:K170" si="57">SUM(D171:D176)</f>
        <v>0</v>
      </c>
      <c r="E170" s="25">
        <f t="shared" si="57"/>
        <v>0</v>
      </c>
      <c r="F170" s="25">
        <f t="shared" si="57"/>
        <v>0</v>
      </c>
      <c r="G170" s="79">
        <f t="shared" si="57"/>
        <v>0</v>
      </c>
      <c r="H170" s="25">
        <f t="shared" si="57"/>
        <v>0</v>
      </c>
      <c r="I170" s="25">
        <f t="shared" si="57"/>
        <v>0</v>
      </c>
      <c r="J170" s="25">
        <f t="shared" si="57"/>
        <v>0</v>
      </c>
      <c r="K170" s="89">
        <f t="shared" si="57"/>
        <v>0</v>
      </c>
      <c r="L170" s="100"/>
    </row>
    <row r="171" spans="1:12" ht="12.6" outlineLevel="1">
      <c r="A171" s="26" t="str">
        <f>LEFT(B171,3)</f>
        <v>351</v>
      </c>
      <c r="B171" s="27" t="s">
        <v>215</v>
      </c>
      <c r="C171" s="27" t="s">
        <v>216</v>
      </c>
      <c r="D171" s="30">
        <f>IF(VLOOKUP($A171,'hk2023'!$A:$G,1)=$A171,VLOOKUP($A171,'hk2023'!$A:$G,6),0)</f>
        <v>0</v>
      </c>
      <c r="E171" s="30">
        <f>IF(VLOOKUP($A171,'hk2023'!$A:$G,1)=$A171,VLOOKUP($A171,'hk2023'!$A:$G,7),0)</f>
        <v>0</v>
      </c>
      <c r="F171" s="30">
        <f>IF(VLOOKUP($A171,'hk2023'!$A:$H,1)=$A171,VLOOKUP($A171,'hk2023'!$A:$H,8),0)</f>
        <v>0</v>
      </c>
      <c r="G171" s="77">
        <f>SUM(D171+E171-F171)</f>
        <v>0</v>
      </c>
      <c r="H171" s="30">
        <f>IF(VLOOKUP($A171,'hk2022'!$A:$G,1)=$A171,VLOOKUP($A171,'hk2022'!$A:$G,6),0)</f>
        <v>0</v>
      </c>
      <c r="I171" s="30">
        <f>IF(VLOOKUP($A171,'hk2022'!$A:$G,1)=$A171,VLOOKUP($A171,'hk2022'!$A:$G,7),0)</f>
        <v>0</v>
      </c>
      <c r="J171" s="30">
        <f>IF(VLOOKUP($A171,'hk2022'!$A:$H,1)=$A171,VLOOKUP($A171,'hk2022'!$A:$H,8),0)</f>
        <v>0</v>
      </c>
      <c r="K171" s="87">
        <f>SUM(H171+I171-J171)</f>
        <v>0</v>
      </c>
      <c r="L171" s="100"/>
    </row>
    <row r="172" spans="1:12" ht="12.6" outlineLevel="1">
      <c r="A172" s="26" t="str">
        <f>LEFT(B172,3)</f>
        <v>353</v>
      </c>
      <c r="B172" s="27" t="s">
        <v>217</v>
      </c>
      <c r="C172" s="27" t="s">
        <v>218</v>
      </c>
      <c r="D172" s="30">
        <f>IF(VLOOKUP($A172,'hk2023'!$A:$G,1)=$A172,VLOOKUP($A172,'hk2023'!$A:$G,6),0)</f>
        <v>0</v>
      </c>
      <c r="E172" s="30">
        <f>IF(VLOOKUP($A172,'hk2023'!$A:$G,1)=$A172,VLOOKUP($A172,'hk2023'!$A:$G,7),0)</f>
        <v>0</v>
      </c>
      <c r="F172" s="30">
        <f>IF(VLOOKUP($A172,'hk2023'!$A:$H,1)=$A172,VLOOKUP($A172,'hk2023'!$A:$H,8),0)</f>
        <v>0</v>
      </c>
      <c r="G172" s="77">
        <f>SUM(D172+E172-F172)</f>
        <v>0</v>
      </c>
      <c r="H172" s="30">
        <f>IF(VLOOKUP($A172,'hk2022'!$A:$G,1)=$A172,VLOOKUP($A172,'hk2022'!$A:$G,6),0)</f>
        <v>0</v>
      </c>
      <c r="I172" s="30">
        <f>IF(VLOOKUP($A172,'hk2022'!$A:$G,1)=$A172,VLOOKUP($A172,'hk2022'!$A:$G,7),0)</f>
        <v>0</v>
      </c>
      <c r="J172" s="30">
        <f>IF(VLOOKUP($A172,'hk2022'!$A:$H,1)=$A172,VLOOKUP($A172,'hk2022'!$A:$H,8),0)</f>
        <v>0</v>
      </c>
      <c r="K172" s="87">
        <f>SUM(H172+I172-J172)</f>
        <v>0</v>
      </c>
      <c r="L172" s="100"/>
    </row>
    <row r="173" spans="1:12" ht="12.6" outlineLevel="1">
      <c r="A173" s="26" t="str">
        <f>LEFT(B173,3)</f>
        <v>354</v>
      </c>
      <c r="B173" s="27" t="s">
        <v>219</v>
      </c>
      <c r="C173" s="27" t="s">
        <v>220</v>
      </c>
      <c r="D173" s="30">
        <f>IF(VLOOKUP($A173,'hk2023'!$A:$G,1)=$A173,VLOOKUP($A173,'hk2023'!$A:$G,6),0)</f>
        <v>0</v>
      </c>
      <c r="E173" s="30">
        <f>IF(VLOOKUP($A173,'hk2023'!$A:$G,1)=$A173,VLOOKUP($A173,'hk2023'!$A:$G,7),0)</f>
        <v>0</v>
      </c>
      <c r="F173" s="30">
        <f>IF(VLOOKUP($A173,'hk2023'!$A:$H,1)=$A173,VLOOKUP($A173,'hk2023'!$A:$H,8),0)</f>
        <v>0</v>
      </c>
      <c r="G173" s="77">
        <f>SUM(D173+E173-F173)</f>
        <v>0</v>
      </c>
      <c r="H173" s="30">
        <f>IF(VLOOKUP($A173,'hk2022'!$A:$G,1)=$A173,VLOOKUP($A173,'hk2022'!$A:$G,6),0)</f>
        <v>0</v>
      </c>
      <c r="I173" s="30">
        <f>IF(VLOOKUP($A173,'hk2022'!$A:$G,1)=$A173,VLOOKUP($A173,'hk2022'!$A:$G,7),0)</f>
        <v>0</v>
      </c>
      <c r="J173" s="30">
        <f>IF(VLOOKUP($A173,'hk2022'!$A:$H,1)=$A173,VLOOKUP($A173,'hk2022'!$A:$H,8),0)</f>
        <v>0</v>
      </c>
      <c r="K173" s="87">
        <f>SUM(H173+I173-J173)</f>
        <v>0</v>
      </c>
      <c r="L173" s="100"/>
    </row>
    <row r="174" spans="1:12" ht="12.6" outlineLevel="1">
      <c r="A174" s="26" t="str">
        <f>LEFT(B174,3)</f>
        <v>355</v>
      </c>
      <c r="B174" s="27" t="s">
        <v>221</v>
      </c>
      <c r="C174" s="27" t="s">
        <v>222</v>
      </c>
      <c r="D174" s="30">
        <f>IF(VLOOKUP($A174,'hk2023'!$A:$G,1)=$A174,VLOOKUP($A174,'hk2023'!$A:$G,6),0)</f>
        <v>0</v>
      </c>
      <c r="E174" s="30">
        <f>IF(VLOOKUP($A174,'hk2023'!$A:$G,1)=$A174,VLOOKUP($A174,'hk2023'!$A:$G,7),0)</f>
        <v>0</v>
      </c>
      <c r="F174" s="30">
        <f>IF(VLOOKUP($A174,'hk2023'!$A:$H,1)=$A174,VLOOKUP($A174,'hk2023'!$A:$H,8),0)</f>
        <v>0</v>
      </c>
      <c r="G174" s="77">
        <f>SUM(D174+E174-F174)</f>
        <v>0</v>
      </c>
      <c r="H174" s="30">
        <f>IF(VLOOKUP($A174,'hk2022'!$A:$G,1)=$A174,VLOOKUP($A174,'hk2022'!$A:$G,6),0)</f>
        <v>0</v>
      </c>
      <c r="I174" s="30">
        <f>IF(VLOOKUP($A174,'hk2022'!$A:$G,1)=$A174,VLOOKUP($A174,'hk2022'!$A:$G,7),0)</f>
        <v>0</v>
      </c>
      <c r="J174" s="30">
        <f>IF(VLOOKUP($A174,'hk2022'!$A:$H,1)=$A174,VLOOKUP($A174,'hk2022'!$A:$H,8),0)</f>
        <v>0</v>
      </c>
      <c r="K174" s="87">
        <f>SUM(H174+I174-J174)</f>
        <v>0</v>
      </c>
      <c r="L174" s="100"/>
    </row>
    <row r="175" spans="1:12" ht="12.6" outlineLevel="1">
      <c r="A175" s="26" t="str">
        <f>LEFT(B175,3)</f>
        <v>358</v>
      </c>
      <c r="B175" s="27" t="s">
        <v>223</v>
      </c>
      <c r="C175" s="27" t="s">
        <v>224</v>
      </c>
      <c r="D175" s="30">
        <f>IF(VLOOKUP($A175,'hk2023'!$A:$G,1)=$A175,VLOOKUP($A175,'hk2023'!$A:$G,6),0)</f>
        <v>0</v>
      </c>
      <c r="E175" s="30">
        <f>IF(VLOOKUP($A175,'hk2023'!$A:$G,1)=$A175,VLOOKUP($A175,'hk2023'!$A:$G,7),0)</f>
        <v>0</v>
      </c>
      <c r="F175" s="30">
        <f>IF(VLOOKUP($A175,'hk2023'!$A:$H,1)=$A175,VLOOKUP($A175,'hk2023'!$A:$H,8),0)</f>
        <v>0</v>
      </c>
      <c r="G175" s="77">
        <f>SUM(D175+E175-F175)</f>
        <v>0</v>
      </c>
      <c r="H175" s="30">
        <f>IF(VLOOKUP($A175,'hk2022'!$A:$G,1)=$A175,VLOOKUP($A175,'hk2022'!$A:$G,6),0)</f>
        <v>0</v>
      </c>
      <c r="I175" s="30">
        <f>IF(VLOOKUP($A175,'hk2022'!$A:$G,1)=$A175,VLOOKUP($A175,'hk2022'!$A:$G,7),0)</f>
        <v>0</v>
      </c>
      <c r="J175" s="30">
        <f>IF(VLOOKUP($A175,'hk2022'!$A:$H,1)=$A175,VLOOKUP($A175,'hk2022'!$A:$H,8),0)</f>
        <v>0</v>
      </c>
      <c r="K175" s="87">
        <f>SUM(H175+I175-J175)</f>
        <v>0</v>
      </c>
      <c r="L175" s="100"/>
    </row>
    <row r="176" spans="1:12" ht="13.2" outlineLevel="1" thickBot="1">
      <c r="A176" s="33"/>
      <c r="B176" s="34"/>
      <c r="C176" s="34"/>
      <c r="D176" s="32"/>
      <c r="E176" s="32"/>
      <c r="F176" s="32"/>
      <c r="G176" s="78"/>
      <c r="H176" s="32"/>
      <c r="I176" s="32"/>
      <c r="J176" s="32"/>
      <c r="K176" s="88"/>
      <c r="L176" s="100"/>
    </row>
    <row r="177" spans="1:12" ht="12.6">
      <c r="A177" s="42" t="s">
        <v>816</v>
      </c>
      <c r="B177" s="43"/>
      <c r="C177" s="44" t="s">
        <v>225</v>
      </c>
      <c r="D177" s="25">
        <f t="shared" ref="D177:K177" si="58">SUM(D178:D184)</f>
        <v>0</v>
      </c>
      <c r="E177" s="25">
        <f t="shared" si="58"/>
        <v>0</v>
      </c>
      <c r="F177" s="25">
        <f t="shared" si="58"/>
        <v>0</v>
      </c>
      <c r="G177" s="79">
        <f t="shared" si="58"/>
        <v>0</v>
      </c>
      <c r="H177" s="25">
        <f t="shared" si="58"/>
        <v>0</v>
      </c>
      <c r="I177" s="25">
        <f t="shared" si="58"/>
        <v>0</v>
      </c>
      <c r="J177" s="25">
        <f t="shared" si="58"/>
        <v>0</v>
      </c>
      <c r="K177" s="89">
        <f t="shared" si="58"/>
        <v>0</v>
      </c>
      <c r="L177" s="100"/>
    </row>
    <row r="178" spans="1:12" ht="12.6" outlineLevel="1">
      <c r="A178" s="26" t="str">
        <f t="shared" ref="A178:A183" si="59">LEFT(B178,3)</f>
        <v>361</v>
      </c>
      <c r="B178" s="27" t="s">
        <v>226</v>
      </c>
      <c r="C178" s="27" t="s">
        <v>227</v>
      </c>
      <c r="D178" s="30">
        <f>IF(VLOOKUP($A178,'hk2023'!$A:$G,1)=$A178,VLOOKUP($A178,'hk2023'!$A:$G,6),0)</f>
        <v>0</v>
      </c>
      <c r="E178" s="30">
        <f>IF(VLOOKUP($A178,'hk2023'!$A:$G,1)=$A178,VLOOKUP($A178,'hk2023'!$A:$G,7),0)</f>
        <v>0</v>
      </c>
      <c r="F178" s="30">
        <f>IF(VLOOKUP($A178,'hk2023'!$A:$H,1)=$A178,VLOOKUP($A178,'hk2023'!$A:$H,8),0)</f>
        <v>0</v>
      </c>
      <c r="G178" s="77">
        <f t="shared" ref="G178:G183" si="60">SUM(D178+E178-F178)</f>
        <v>0</v>
      </c>
      <c r="H178" s="30">
        <f>IF(VLOOKUP($A178,'hk2022'!$A:$G,1)=$A178,VLOOKUP($A178,'hk2022'!$A:$G,6),0)</f>
        <v>0</v>
      </c>
      <c r="I178" s="30">
        <f>IF(VLOOKUP($A178,'hk2022'!$A:$G,1)=$A178,VLOOKUP($A178,'hk2022'!$A:$G,7),0)</f>
        <v>0</v>
      </c>
      <c r="J178" s="30">
        <f>IF(VLOOKUP($A178,'hk2022'!$A:$H,1)=$A178,VLOOKUP($A178,'hk2022'!$A:$H,8),0)</f>
        <v>0</v>
      </c>
      <c r="K178" s="87">
        <f t="shared" ref="K178:K183" si="61">SUM(H178+I178-J178)</f>
        <v>0</v>
      </c>
      <c r="L178" s="100"/>
    </row>
    <row r="179" spans="1:12" ht="12.6" outlineLevel="1">
      <c r="A179" s="26" t="str">
        <f t="shared" si="59"/>
        <v>364</v>
      </c>
      <c r="B179" s="27" t="s">
        <v>228</v>
      </c>
      <c r="C179" s="27" t="s">
        <v>229</v>
      </c>
      <c r="D179" s="30">
        <f>IF(VLOOKUP($A179,'hk2023'!$A:$G,1)=$A179,VLOOKUP($A179,'hk2023'!$A:$G,6),0)</f>
        <v>0</v>
      </c>
      <c r="E179" s="30">
        <f>IF(VLOOKUP($A179,'hk2023'!$A:$G,1)=$A179,VLOOKUP($A179,'hk2023'!$A:$G,7),0)</f>
        <v>0</v>
      </c>
      <c r="F179" s="30">
        <f>IF(VLOOKUP($A179,'hk2023'!$A:$H,1)=$A179,VLOOKUP($A179,'hk2023'!$A:$H,8),0)</f>
        <v>0</v>
      </c>
      <c r="G179" s="77">
        <f t="shared" si="60"/>
        <v>0</v>
      </c>
      <c r="H179" s="30">
        <f>IF(VLOOKUP($A179,'hk2022'!$A:$G,1)=$A179,VLOOKUP($A179,'hk2022'!$A:$G,6),0)</f>
        <v>0</v>
      </c>
      <c r="I179" s="30">
        <f>IF(VLOOKUP($A179,'hk2022'!$A:$G,1)=$A179,VLOOKUP($A179,'hk2022'!$A:$G,7),0)</f>
        <v>0</v>
      </c>
      <c r="J179" s="30">
        <f>IF(VLOOKUP($A179,'hk2022'!$A:$H,1)=$A179,VLOOKUP($A179,'hk2022'!$A:$H,8),0)</f>
        <v>0</v>
      </c>
      <c r="K179" s="87">
        <f t="shared" si="61"/>
        <v>0</v>
      </c>
      <c r="L179" s="100"/>
    </row>
    <row r="180" spans="1:12" ht="12.6" outlineLevel="1">
      <c r="A180" s="26" t="str">
        <f t="shared" si="59"/>
        <v>365</v>
      </c>
      <c r="B180" s="27" t="s">
        <v>230</v>
      </c>
      <c r="C180" s="27" t="s">
        <v>231</v>
      </c>
      <c r="D180" s="30">
        <f>IF(VLOOKUP($A180,'hk2023'!$A:$G,1)=$A180,VLOOKUP($A180,'hk2023'!$A:$G,6),0)</f>
        <v>0</v>
      </c>
      <c r="E180" s="30">
        <f>IF(VLOOKUP($A180,'hk2023'!$A:$G,1)=$A180,VLOOKUP($A180,'hk2023'!$A:$G,7),0)</f>
        <v>0</v>
      </c>
      <c r="F180" s="30">
        <f>IF(VLOOKUP($A180,'hk2023'!$A:$H,1)=$A180,VLOOKUP($A180,'hk2023'!$A:$H,8),0)</f>
        <v>0</v>
      </c>
      <c r="G180" s="77">
        <f t="shared" si="60"/>
        <v>0</v>
      </c>
      <c r="H180" s="30">
        <f>IF(VLOOKUP($A180,'hk2022'!$A:$G,1)=$A180,VLOOKUP($A180,'hk2022'!$A:$G,6),0)</f>
        <v>0</v>
      </c>
      <c r="I180" s="30">
        <f>IF(VLOOKUP($A180,'hk2022'!$A:$G,1)=$A180,VLOOKUP($A180,'hk2022'!$A:$G,7),0)</f>
        <v>0</v>
      </c>
      <c r="J180" s="30">
        <f>IF(VLOOKUP($A180,'hk2022'!$A:$H,1)=$A180,VLOOKUP($A180,'hk2022'!$A:$H,8),0)</f>
        <v>0</v>
      </c>
      <c r="K180" s="87">
        <f t="shared" si="61"/>
        <v>0</v>
      </c>
      <c r="L180" s="100"/>
    </row>
    <row r="181" spans="1:12" ht="12.6" outlineLevel="1">
      <c r="A181" s="26" t="str">
        <f t="shared" si="59"/>
        <v>366</v>
      </c>
      <c r="B181" s="27" t="s">
        <v>232</v>
      </c>
      <c r="C181" s="27" t="s">
        <v>233</v>
      </c>
      <c r="D181" s="30">
        <f>IF(VLOOKUP($A181,'hk2023'!$A:$G,1)=$A181,VLOOKUP($A181,'hk2023'!$A:$G,6),0)</f>
        <v>0</v>
      </c>
      <c r="E181" s="30">
        <f>IF(VLOOKUP($A181,'hk2023'!$A:$G,1)=$A181,VLOOKUP($A181,'hk2023'!$A:$G,7),0)</f>
        <v>0</v>
      </c>
      <c r="F181" s="30">
        <f>IF(VLOOKUP($A181,'hk2023'!$A:$H,1)=$A181,VLOOKUP($A181,'hk2023'!$A:$H,8),0)</f>
        <v>0</v>
      </c>
      <c r="G181" s="77">
        <f t="shared" si="60"/>
        <v>0</v>
      </c>
      <c r="H181" s="30">
        <f>IF(VLOOKUP($A181,'hk2022'!$A:$G,1)=$A181,VLOOKUP($A181,'hk2022'!$A:$G,6),0)</f>
        <v>0</v>
      </c>
      <c r="I181" s="30">
        <f>IF(VLOOKUP($A181,'hk2022'!$A:$G,1)=$A181,VLOOKUP($A181,'hk2022'!$A:$G,7),0)</f>
        <v>0</v>
      </c>
      <c r="J181" s="30">
        <f>IF(VLOOKUP($A181,'hk2022'!$A:$H,1)=$A181,VLOOKUP($A181,'hk2022'!$A:$H,8),0)</f>
        <v>0</v>
      </c>
      <c r="K181" s="87">
        <f t="shared" si="61"/>
        <v>0</v>
      </c>
      <c r="L181" s="100"/>
    </row>
    <row r="182" spans="1:12" ht="12.6" outlineLevel="1">
      <c r="A182" s="26" t="str">
        <f t="shared" si="59"/>
        <v>367</v>
      </c>
      <c r="B182" s="27" t="s">
        <v>234</v>
      </c>
      <c r="C182" s="27" t="s">
        <v>235</v>
      </c>
      <c r="D182" s="30">
        <f>IF(VLOOKUP($A182,'hk2023'!$A:$G,1)=$A182,VLOOKUP($A182,'hk2023'!$A:$G,6),0)</f>
        <v>0</v>
      </c>
      <c r="E182" s="30">
        <f>IF(VLOOKUP($A182,'hk2023'!$A:$G,1)=$A182,VLOOKUP($A182,'hk2023'!$A:$G,7),0)</f>
        <v>0</v>
      </c>
      <c r="F182" s="30">
        <f>IF(VLOOKUP($A182,'hk2023'!$A:$H,1)=$A182,VLOOKUP($A182,'hk2023'!$A:$H,8),0)</f>
        <v>0</v>
      </c>
      <c r="G182" s="77">
        <f t="shared" si="60"/>
        <v>0</v>
      </c>
      <c r="H182" s="30">
        <f>IF(VLOOKUP($A182,'hk2022'!$A:$G,1)=$A182,VLOOKUP($A182,'hk2022'!$A:$G,6),0)</f>
        <v>0</v>
      </c>
      <c r="I182" s="30">
        <f>IF(VLOOKUP($A182,'hk2022'!$A:$G,1)=$A182,VLOOKUP($A182,'hk2022'!$A:$G,7),0)</f>
        <v>0</v>
      </c>
      <c r="J182" s="30">
        <f>IF(VLOOKUP($A182,'hk2022'!$A:$H,1)=$A182,VLOOKUP($A182,'hk2022'!$A:$H,8),0)</f>
        <v>0</v>
      </c>
      <c r="K182" s="87">
        <f t="shared" si="61"/>
        <v>0</v>
      </c>
      <c r="L182" s="100"/>
    </row>
    <row r="183" spans="1:12" ht="12.6" outlineLevel="1">
      <c r="A183" s="26" t="str">
        <f t="shared" si="59"/>
        <v>368</v>
      </c>
      <c r="B183" s="27" t="s">
        <v>236</v>
      </c>
      <c r="C183" s="27" t="s">
        <v>237</v>
      </c>
      <c r="D183" s="30">
        <f>IF(VLOOKUP($A183,'hk2023'!$A:$G,1)=$A183,VLOOKUP($A183,'hk2023'!$A:$G,6),0)</f>
        <v>0</v>
      </c>
      <c r="E183" s="30">
        <f>IF(VLOOKUP($A183,'hk2023'!$A:$G,1)=$A183,VLOOKUP($A183,'hk2023'!$A:$G,7),0)</f>
        <v>0</v>
      </c>
      <c r="F183" s="30">
        <f>IF(VLOOKUP($A183,'hk2023'!$A:$H,1)=$A183,VLOOKUP($A183,'hk2023'!$A:$H,8),0)</f>
        <v>0</v>
      </c>
      <c r="G183" s="77">
        <f t="shared" si="60"/>
        <v>0</v>
      </c>
      <c r="H183" s="30">
        <f>IF(VLOOKUP($A183,'hk2022'!$A:$G,1)=$A183,VLOOKUP($A183,'hk2022'!$A:$G,6),0)</f>
        <v>0</v>
      </c>
      <c r="I183" s="30">
        <f>IF(VLOOKUP($A183,'hk2022'!$A:$G,1)=$A183,VLOOKUP($A183,'hk2022'!$A:$G,7),0)</f>
        <v>0</v>
      </c>
      <c r="J183" s="30">
        <f>IF(VLOOKUP($A183,'hk2022'!$A:$H,1)=$A183,VLOOKUP($A183,'hk2022'!$A:$H,8),0)</f>
        <v>0</v>
      </c>
      <c r="K183" s="87">
        <f t="shared" si="61"/>
        <v>0</v>
      </c>
      <c r="L183" s="100"/>
    </row>
    <row r="184" spans="1:12" ht="13.2" outlineLevel="1" thickBot="1">
      <c r="A184" s="33"/>
      <c r="B184" s="34"/>
      <c r="C184" s="34"/>
      <c r="D184" s="32"/>
      <c r="E184" s="32"/>
      <c r="F184" s="32"/>
      <c r="G184" s="78"/>
      <c r="H184" s="32"/>
      <c r="I184" s="32"/>
      <c r="J184" s="32"/>
      <c r="K184" s="88"/>
      <c r="L184" s="100"/>
    </row>
    <row r="185" spans="1:12" ht="12.6">
      <c r="A185" s="42" t="s">
        <v>804</v>
      </c>
      <c r="B185" s="43"/>
      <c r="C185" s="44" t="s">
        <v>238</v>
      </c>
      <c r="D185" s="25">
        <f t="shared" ref="D185:K185" si="62">SUM(D186:D195)</f>
        <v>18395</v>
      </c>
      <c r="E185" s="25">
        <f t="shared" si="62"/>
        <v>40145.75</v>
      </c>
      <c r="F185" s="25">
        <f t="shared" si="62"/>
        <v>58768.130000000005</v>
      </c>
      <c r="G185" s="79">
        <f t="shared" si="62"/>
        <v>-227.38</v>
      </c>
      <c r="H185" s="25">
        <f t="shared" si="62"/>
        <v>0</v>
      </c>
      <c r="I185" s="25">
        <f t="shared" si="62"/>
        <v>38866.300000000003</v>
      </c>
      <c r="J185" s="25">
        <f t="shared" si="62"/>
        <v>20471.3</v>
      </c>
      <c r="K185" s="89">
        <f t="shared" si="62"/>
        <v>18395.000000000004</v>
      </c>
      <c r="L185" s="100"/>
    </row>
    <row r="186" spans="1:12" ht="12.6" outlineLevel="1">
      <c r="A186" s="26" t="str">
        <f t="shared" ref="A186:A194" si="63">LEFT(B186,3)</f>
        <v>371</v>
      </c>
      <c r="B186" s="27" t="s">
        <v>239</v>
      </c>
      <c r="C186" s="27" t="s">
        <v>240</v>
      </c>
      <c r="D186" s="30">
        <f>IF(VLOOKUP($A186,'hk2023'!$A:$G,1)=$A186,VLOOKUP($A186,'hk2023'!$A:$G,6),0)</f>
        <v>0</v>
      </c>
      <c r="E186" s="30">
        <f>IF(VLOOKUP($A186,'hk2023'!$A:$G,1)=$A186,VLOOKUP($A186,'hk2023'!$A:$G,7),0)</f>
        <v>0</v>
      </c>
      <c r="F186" s="30">
        <f>IF(VLOOKUP($A186,'hk2023'!$A:$H,1)=$A186,VLOOKUP($A186,'hk2023'!$A:$H,8),0)</f>
        <v>0</v>
      </c>
      <c r="G186" s="77">
        <f t="shared" ref="G186:G194" si="64">SUM(D186+E186-F186)</f>
        <v>0</v>
      </c>
      <c r="H186" s="30">
        <f>IF(VLOOKUP($A186,'hk2022'!$A:$G,1)=$A186,VLOOKUP($A186,'hk2022'!$A:$G,6),0)</f>
        <v>0</v>
      </c>
      <c r="I186" s="30">
        <f>IF(VLOOKUP($A186,'hk2022'!$A:$G,1)=$A186,VLOOKUP($A186,'hk2022'!$A:$G,7),0)</f>
        <v>0</v>
      </c>
      <c r="J186" s="30">
        <f>IF(VLOOKUP($A186,'hk2022'!$A:$H,1)=$A186,VLOOKUP($A186,'hk2022'!$A:$H,8),0)</f>
        <v>0</v>
      </c>
      <c r="K186" s="87">
        <f t="shared" ref="K186:K194" si="65">SUM(H186+I186-J186)</f>
        <v>0</v>
      </c>
      <c r="L186" s="100"/>
    </row>
    <row r="187" spans="1:12" ht="12.6" outlineLevel="1">
      <c r="A187" s="26" t="str">
        <f t="shared" si="63"/>
        <v>372</v>
      </c>
      <c r="B187" s="27" t="s">
        <v>241</v>
      </c>
      <c r="C187" s="27" t="s">
        <v>242</v>
      </c>
      <c r="D187" s="30">
        <f>IF(VLOOKUP($A187,'hk2023'!$A:$G,1)=$A187,VLOOKUP($A187,'hk2023'!$A:$G,6),0)</f>
        <v>0</v>
      </c>
      <c r="E187" s="30">
        <f>IF(VLOOKUP($A187,'hk2023'!$A:$G,1)=$A187,VLOOKUP($A187,'hk2023'!$A:$G,7),0)</f>
        <v>0</v>
      </c>
      <c r="F187" s="30">
        <f>IF(VLOOKUP($A187,'hk2023'!$A:$H,1)=$A187,VLOOKUP($A187,'hk2023'!$A:$H,8),0)</f>
        <v>0</v>
      </c>
      <c r="G187" s="77">
        <f t="shared" si="64"/>
        <v>0</v>
      </c>
      <c r="H187" s="30">
        <f>IF(VLOOKUP($A187,'hk2022'!$A:$G,1)=$A187,VLOOKUP($A187,'hk2022'!$A:$G,6),0)</f>
        <v>0</v>
      </c>
      <c r="I187" s="30">
        <f>IF(VLOOKUP($A187,'hk2022'!$A:$G,1)=$A187,VLOOKUP($A187,'hk2022'!$A:$G,7),0)</f>
        <v>0</v>
      </c>
      <c r="J187" s="30">
        <f>IF(VLOOKUP($A187,'hk2022'!$A:$H,1)=$A187,VLOOKUP($A187,'hk2022'!$A:$H,8),0)</f>
        <v>0</v>
      </c>
      <c r="K187" s="87">
        <f t="shared" si="65"/>
        <v>0</v>
      </c>
      <c r="L187" s="100"/>
    </row>
    <row r="188" spans="1:12" ht="12.6" outlineLevel="1">
      <c r="A188" s="26" t="str">
        <f t="shared" si="63"/>
        <v>373</v>
      </c>
      <c r="B188" s="27" t="s">
        <v>243</v>
      </c>
      <c r="C188" s="27" t="s">
        <v>244</v>
      </c>
      <c r="D188" s="30">
        <f>IF(VLOOKUP($A188,'hk2023'!$A:$G,1)=$A188,VLOOKUP($A188,'hk2023'!$A:$G,6),0)</f>
        <v>0</v>
      </c>
      <c r="E188" s="30">
        <f>IF(VLOOKUP($A188,'hk2023'!$A:$G,1)=$A188,VLOOKUP($A188,'hk2023'!$A:$G,7),0)</f>
        <v>0</v>
      </c>
      <c r="F188" s="30">
        <f>IF(VLOOKUP($A188,'hk2023'!$A:$H,1)=$A188,VLOOKUP($A188,'hk2023'!$A:$H,8),0)</f>
        <v>0</v>
      </c>
      <c r="G188" s="77">
        <f t="shared" si="64"/>
        <v>0</v>
      </c>
      <c r="H188" s="30">
        <f>IF(VLOOKUP($A188,'hk2022'!$A:$G,1)=$A188,VLOOKUP($A188,'hk2022'!$A:$G,6),0)</f>
        <v>0</v>
      </c>
      <c r="I188" s="30">
        <f>IF(VLOOKUP($A188,'hk2022'!$A:$G,1)=$A188,VLOOKUP($A188,'hk2022'!$A:$G,7),0)</f>
        <v>0</v>
      </c>
      <c r="J188" s="30">
        <f>IF(VLOOKUP($A188,'hk2022'!$A:$H,1)=$A188,VLOOKUP($A188,'hk2022'!$A:$H,8),0)</f>
        <v>0</v>
      </c>
      <c r="K188" s="87">
        <f t="shared" si="65"/>
        <v>0</v>
      </c>
      <c r="L188" s="100"/>
    </row>
    <row r="189" spans="1:12" ht="12.6" outlineLevel="1">
      <c r="A189" s="26" t="str">
        <f t="shared" si="63"/>
        <v>374</v>
      </c>
      <c r="B189" s="27" t="s">
        <v>245</v>
      </c>
      <c r="C189" s="27" t="s">
        <v>246</v>
      </c>
      <c r="D189" s="30">
        <f>IF(VLOOKUP($A189,'hk2023'!$A:$G,1)=$A189,VLOOKUP($A189,'hk2023'!$A:$G,6),0)</f>
        <v>0</v>
      </c>
      <c r="E189" s="30">
        <f>IF(VLOOKUP($A189,'hk2023'!$A:$G,1)=$A189,VLOOKUP($A189,'hk2023'!$A:$G,7),0)</f>
        <v>0</v>
      </c>
      <c r="F189" s="30">
        <f>IF(VLOOKUP($A189,'hk2023'!$A:$H,1)=$A189,VLOOKUP($A189,'hk2023'!$A:$H,8),0)</f>
        <v>0</v>
      </c>
      <c r="G189" s="77">
        <f t="shared" si="64"/>
        <v>0</v>
      </c>
      <c r="H189" s="30">
        <f>IF(VLOOKUP($A189,'hk2022'!$A:$G,1)=$A189,VLOOKUP($A189,'hk2022'!$A:$G,6),0)</f>
        <v>0</v>
      </c>
      <c r="I189" s="30">
        <f>IF(VLOOKUP($A189,'hk2022'!$A:$G,1)=$A189,VLOOKUP($A189,'hk2022'!$A:$G,7),0)</f>
        <v>0</v>
      </c>
      <c r="J189" s="30">
        <f>IF(VLOOKUP($A189,'hk2022'!$A:$H,1)=$A189,VLOOKUP($A189,'hk2022'!$A:$H,8),0)</f>
        <v>0</v>
      </c>
      <c r="K189" s="87">
        <f t="shared" si="65"/>
        <v>0</v>
      </c>
      <c r="L189" s="100"/>
    </row>
    <row r="190" spans="1:12" ht="12.6" outlineLevel="1">
      <c r="A190" s="26" t="str">
        <f t="shared" si="63"/>
        <v>375</v>
      </c>
      <c r="B190" s="27" t="s">
        <v>247</v>
      </c>
      <c r="C190" s="27" t="s">
        <v>248</v>
      </c>
      <c r="D190" s="30">
        <f>IF(VLOOKUP($A190,'hk2023'!$A:$G,1)=$A190,VLOOKUP($A190,'hk2023'!$A:$G,6),0)</f>
        <v>0</v>
      </c>
      <c r="E190" s="30">
        <f>IF(VLOOKUP($A190,'hk2023'!$A:$G,1)=$A190,VLOOKUP($A190,'hk2023'!$A:$G,7),0)</f>
        <v>0</v>
      </c>
      <c r="F190" s="30">
        <f>IF(VLOOKUP($A190,'hk2023'!$A:$H,1)=$A190,VLOOKUP($A190,'hk2023'!$A:$H,8),0)</f>
        <v>0</v>
      </c>
      <c r="G190" s="77">
        <f t="shared" si="64"/>
        <v>0</v>
      </c>
      <c r="H190" s="30">
        <f>IF(VLOOKUP($A190,'hk2022'!$A:$G,1)=$A190,VLOOKUP($A190,'hk2022'!$A:$G,6),0)</f>
        <v>0</v>
      </c>
      <c r="I190" s="30">
        <f>IF(VLOOKUP($A190,'hk2022'!$A:$G,1)=$A190,VLOOKUP($A190,'hk2022'!$A:$G,7),0)</f>
        <v>0</v>
      </c>
      <c r="J190" s="30">
        <f>IF(VLOOKUP($A190,'hk2022'!$A:$H,1)=$A190,VLOOKUP($A190,'hk2022'!$A:$H,8),0)</f>
        <v>0</v>
      </c>
      <c r="K190" s="87">
        <f t="shared" si="65"/>
        <v>0</v>
      </c>
      <c r="L190" s="100"/>
    </row>
    <row r="191" spans="1:12" ht="12.6" outlineLevel="1">
      <c r="A191" s="26" t="str">
        <f t="shared" si="63"/>
        <v>376</v>
      </c>
      <c r="B191" s="27" t="s">
        <v>249</v>
      </c>
      <c r="C191" s="27" t="s">
        <v>250</v>
      </c>
      <c r="D191" s="30">
        <f>IF(VLOOKUP($A191,'hk2023'!$A:$G,1)=$A191,VLOOKUP($A191,'hk2023'!$A:$G,6),0)</f>
        <v>0</v>
      </c>
      <c r="E191" s="30">
        <f>IF(VLOOKUP($A191,'hk2023'!$A:$G,1)=$A191,VLOOKUP($A191,'hk2023'!$A:$G,7),0)</f>
        <v>0</v>
      </c>
      <c r="F191" s="30">
        <f>IF(VLOOKUP($A191,'hk2023'!$A:$H,1)=$A191,VLOOKUP($A191,'hk2023'!$A:$H,8),0)</f>
        <v>0</v>
      </c>
      <c r="G191" s="77">
        <f t="shared" si="64"/>
        <v>0</v>
      </c>
      <c r="H191" s="30">
        <f>IF(VLOOKUP($A191,'hk2022'!$A:$G,1)=$A191,VLOOKUP($A191,'hk2022'!$A:$G,6),0)</f>
        <v>0</v>
      </c>
      <c r="I191" s="30">
        <f>IF(VLOOKUP($A191,'hk2022'!$A:$G,1)=$A191,VLOOKUP($A191,'hk2022'!$A:$G,7),0)</f>
        <v>0</v>
      </c>
      <c r="J191" s="30">
        <f>IF(VLOOKUP($A191,'hk2022'!$A:$H,1)=$A191,VLOOKUP($A191,'hk2022'!$A:$H,8),0)</f>
        <v>0</v>
      </c>
      <c r="K191" s="87">
        <f t="shared" si="65"/>
        <v>0</v>
      </c>
      <c r="L191" s="100"/>
    </row>
    <row r="192" spans="1:12" ht="12.6" outlineLevel="1">
      <c r="A192" s="26" t="str">
        <f t="shared" si="63"/>
        <v>377</v>
      </c>
      <c r="B192" s="27" t="s">
        <v>251</v>
      </c>
      <c r="C192" s="27" t="s">
        <v>252</v>
      </c>
      <c r="D192" s="30">
        <f>IF(VLOOKUP($A192,'hk2023'!$A:$G,1)=$A192,VLOOKUP($A192,'hk2023'!$A:$G,6),0)</f>
        <v>0</v>
      </c>
      <c r="E192" s="30">
        <f>IF(VLOOKUP($A192,'hk2023'!$A:$G,1)=$A192,VLOOKUP($A192,'hk2023'!$A:$G,7),0)</f>
        <v>0</v>
      </c>
      <c r="F192" s="30">
        <f>IF(VLOOKUP($A192,'hk2023'!$A:$H,1)=$A192,VLOOKUP($A192,'hk2023'!$A:$H,8),0)</f>
        <v>0</v>
      </c>
      <c r="G192" s="77">
        <f t="shared" si="64"/>
        <v>0</v>
      </c>
      <c r="H192" s="30">
        <f>IF(VLOOKUP($A192,'hk2022'!$A:$G,1)=$A192,VLOOKUP($A192,'hk2022'!$A:$G,6),0)</f>
        <v>0</v>
      </c>
      <c r="I192" s="30">
        <f>IF(VLOOKUP($A192,'hk2022'!$A:$G,1)=$A192,VLOOKUP($A192,'hk2022'!$A:$G,7),0)</f>
        <v>0</v>
      </c>
      <c r="J192" s="30">
        <f>IF(VLOOKUP($A192,'hk2022'!$A:$H,1)=$A192,VLOOKUP($A192,'hk2022'!$A:$H,8),0)</f>
        <v>0</v>
      </c>
      <c r="K192" s="87">
        <f t="shared" si="65"/>
        <v>0</v>
      </c>
      <c r="L192" s="100"/>
    </row>
    <row r="193" spans="1:12" ht="12.6" outlineLevel="1">
      <c r="A193" s="26" t="str">
        <f t="shared" si="63"/>
        <v>378</v>
      </c>
      <c r="B193" s="27" t="s">
        <v>253</v>
      </c>
      <c r="C193" s="27" t="s">
        <v>254</v>
      </c>
      <c r="D193" s="30">
        <f>IF(VLOOKUP($A193,'hk2023'!$A:$G,1)=$A193,VLOOKUP($A193,'hk2023'!$A:$G,6),0)</f>
        <v>18395</v>
      </c>
      <c r="E193" s="30">
        <f>IF(VLOOKUP($A193,'hk2023'!$A:$G,1)=$A193,VLOOKUP($A193,'hk2023'!$A:$G,7),0)</f>
        <v>40017.050000000003</v>
      </c>
      <c r="F193" s="30">
        <f>IF(VLOOKUP($A193,'hk2023'!$A:$H,1)=$A193,VLOOKUP($A193,'hk2023'!$A:$H,8),0)</f>
        <v>58412.05</v>
      </c>
      <c r="G193" s="77">
        <f t="shared" si="64"/>
        <v>0</v>
      </c>
      <c r="H193" s="30">
        <f>IF(VLOOKUP($A193,'hk2022'!$A:$G,1)=$A193,VLOOKUP($A193,'hk2022'!$A:$G,6),0)</f>
        <v>0</v>
      </c>
      <c r="I193" s="30">
        <f>IF(VLOOKUP($A193,'hk2022'!$A:$G,1)=$A193,VLOOKUP($A193,'hk2022'!$A:$G,7),0)</f>
        <v>38866.300000000003</v>
      </c>
      <c r="J193" s="30">
        <f>IF(VLOOKUP($A193,'hk2022'!$A:$H,1)=$A193,VLOOKUP($A193,'hk2022'!$A:$H,8),0)</f>
        <v>20471.3</v>
      </c>
      <c r="K193" s="87">
        <f t="shared" si="65"/>
        <v>18395.000000000004</v>
      </c>
      <c r="L193" s="100"/>
    </row>
    <row r="194" spans="1:12" ht="12.6" outlineLevel="1">
      <c r="A194" s="26" t="str">
        <f t="shared" si="63"/>
        <v>379</v>
      </c>
      <c r="B194" s="27" t="s">
        <v>255</v>
      </c>
      <c r="C194" s="27" t="s">
        <v>256</v>
      </c>
      <c r="D194" s="30">
        <f>IF(VLOOKUP($A194,'hk2023'!$A:$G,1)=$A194,VLOOKUP($A194,'hk2023'!$A:$G,6),0)</f>
        <v>0</v>
      </c>
      <c r="E194" s="30">
        <f>IF(VLOOKUP($A194,'hk2023'!$A:$G,1)=$A194,VLOOKUP($A194,'hk2023'!$A:$G,7),0)</f>
        <v>128.69999999999999</v>
      </c>
      <c r="F194" s="30">
        <f>IF(VLOOKUP($A194,'hk2023'!$A:$H,1)=$A194,VLOOKUP($A194,'hk2023'!$A:$H,8),0)</f>
        <v>356.08</v>
      </c>
      <c r="G194" s="77">
        <f t="shared" si="64"/>
        <v>-227.38</v>
      </c>
      <c r="H194" s="30">
        <f>IF(VLOOKUP($A194,'hk2022'!$A:$G,1)=$A194,VLOOKUP($A194,'hk2022'!$A:$G,6),0)</f>
        <v>0</v>
      </c>
      <c r="I194" s="30">
        <f>IF(VLOOKUP($A194,'hk2022'!$A:$G,1)=$A194,VLOOKUP($A194,'hk2022'!$A:$G,7),0)</f>
        <v>0</v>
      </c>
      <c r="J194" s="30">
        <f>IF(VLOOKUP($A194,'hk2022'!$A:$H,1)=$A194,VLOOKUP($A194,'hk2022'!$A:$H,8),0)</f>
        <v>0</v>
      </c>
      <c r="K194" s="87">
        <f t="shared" si="65"/>
        <v>0</v>
      </c>
      <c r="L194" s="100"/>
    </row>
    <row r="195" spans="1:12" ht="13.2" outlineLevel="1" thickBot="1">
      <c r="A195" s="33"/>
      <c r="B195" s="34"/>
      <c r="C195" s="34"/>
      <c r="D195" s="32"/>
      <c r="E195" s="32"/>
      <c r="F195" s="32"/>
      <c r="G195" s="78"/>
      <c r="H195" s="32"/>
      <c r="I195" s="32"/>
      <c r="J195" s="32"/>
      <c r="K195" s="88"/>
      <c r="L195" s="100"/>
    </row>
    <row r="196" spans="1:12" ht="12.6">
      <c r="A196" s="42" t="s">
        <v>805</v>
      </c>
      <c r="B196" s="43"/>
      <c r="C196" s="44" t="s">
        <v>257</v>
      </c>
      <c r="D196" s="25">
        <f t="shared" ref="D196:K196" si="66">SUM(D197:D206)</f>
        <v>4470.55</v>
      </c>
      <c r="E196" s="25">
        <f t="shared" si="66"/>
        <v>5652.81</v>
      </c>
      <c r="F196" s="25">
        <f t="shared" si="66"/>
        <v>4470.55</v>
      </c>
      <c r="G196" s="79">
        <f t="shared" si="66"/>
        <v>5652.81</v>
      </c>
      <c r="H196" s="25">
        <f t="shared" si="66"/>
        <v>4216.8100000000004</v>
      </c>
      <c r="I196" s="25">
        <f t="shared" si="66"/>
        <v>4470.55</v>
      </c>
      <c r="J196" s="25">
        <f t="shared" si="66"/>
        <v>4216.8100000000004</v>
      </c>
      <c r="K196" s="89">
        <f t="shared" si="66"/>
        <v>4470.55</v>
      </c>
      <c r="L196" s="100"/>
    </row>
    <row r="197" spans="1:12" ht="12.6" outlineLevel="1">
      <c r="A197" s="26" t="str">
        <f>LEFT(B197,3)</f>
        <v>381</v>
      </c>
      <c r="B197" s="27" t="s">
        <v>258</v>
      </c>
      <c r="C197" s="27" t="s">
        <v>259</v>
      </c>
      <c r="D197" s="30">
        <f>IF(VLOOKUP($A197,'hk2023'!$A:$G,1)=$A197,VLOOKUP($A197,'hk2023'!$A:$G,6),0)</f>
        <v>4470.55</v>
      </c>
      <c r="E197" s="30">
        <f>IF(VLOOKUP($A197,'hk2023'!$A:$G,1)=$A197,VLOOKUP($A197,'hk2023'!$A:$G,7),0)</f>
        <v>5652.81</v>
      </c>
      <c r="F197" s="30">
        <f>IF(VLOOKUP($A197,'hk2023'!$A:$H,1)=$A197,VLOOKUP($A197,'hk2023'!$A:$H,8),0)</f>
        <v>4470.55</v>
      </c>
      <c r="G197" s="77">
        <f t="shared" ref="G197:G205" si="67">SUM(D197+E197-F197)</f>
        <v>5652.81</v>
      </c>
      <c r="H197" s="30">
        <f>IF(VLOOKUP($A197,'hk2022'!$A:$G,1)=$A197,VLOOKUP($A197,'hk2022'!$A:$G,6),0)</f>
        <v>4216.8100000000004</v>
      </c>
      <c r="I197" s="30">
        <f>IF(VLOOKUP($A197,'hk2022'!$A:$G,1)=$A197,VLOOKUP($A197,'hk2022'!$A:$G,7),0)</f>
        <v>4470.55</v>
      </c>
      <c r="J197" s="30">
        <f>IF(VLOOKUP($A197,'hk2022'!$A:$H,1)=$A197,VLOOKUP($A197,'hk2022'!$A:$H,8),0)</f>
        <v>4216.8100000000004</v>
      </c>
      <c r="K197" s="87">
        <f t="shared" ref="K197:K205" si="68">SUM(H197+I197-J197)</f>
        <v>4470.55</v>
      </c>
      <c r="L197" s="100"/>
    </row>
    <row r="198" spans="1:12" ht="12.6" outlineLevel="1">
      <c r="A198" s="26" t="str">
        <f>LEFT(B198,3)</f>
        <v>382</v>
      </c>
      <c r="B198" s="27" t="s">
        <v>260</v>
      </c>
      <c r="C198" s="27" t="s">
        <v>261</v>
      </c>
      <c r="D198" s="30">
        <f>IF(VLOOKUP($A198,'hk2023'!$A:$G,1)=$A198,VLOOKUP($A198,'hk2023'!$A:$G,6),0)</f>
        <v>0</v>
      </c>
      <c r="E198" s="30">
        <f>IF(VLOOKUP($A198,'hk2023'!$A:$G,1)=$A198,VLOOKUP($A198,'hk2023'!$A:$G,7),0)</f>
        <v>0</v>
      </c>
      <c r="F198" s="30">
        <f>IF(VLOOKUP($A198,'hk2023'!$A:$H,1)=$A198,VLOOKUP($A198,'hk2023'!$A:$H,8),0)</f>
        <v>0</v>
      </c>
      <c r="G198" s="77">
        <f t="shared" si="67"/>
        <v>0</v>
      </c>
      <c r="H198" s="30">
        <f>IF(VLOOKUP($A198,'hk2022'!$A:$G,1)=$A198,VLOOKUP($A198,'hk2022'!$A:$G,6),0)</f>
        <v>0</v>
      </c>
      <c r="I198" s="30">
        <f>IF(VLOOKUP($A198,'hk2022'!$A:$G,1)=$A198,VLOOKUP($A198,'hk2022'!$A:$G,7),0)</f>
        <v>0</v>
      </c>
      <c r="J198" s="30">
        <f>IF(VLOOKUP($A198,'hk2022'!$A:$H,1)=$A198,VLOOKUP($A198,'hk2022'!$A:$H,8),0)</f>
        <v>0</v>
      </c>
      <c r="K198" s="87">
        <f t="shared" si="68"/>
        <v>0</v>
      </c>
      <c r="L198" s="100"/>
    </row>
    <row r="199" spans="1:12" ht="12.6" outlineLevel="1">
      <c r="A199" s="26" t="str">
        <f>LEFT(B199,3)</f>
        <v>383</v>
      </c>
      <c r="B199" s="27" t="s">
        <v>262</v>
      </c>
      <c r="C199" s="27" t="s">
        <v>263</v>
      </c>
      <c r="D199" s="30">
        <f>IF(VLOOKUP($A199,'hk2023'!$A:$G,1)=$A199,VLOOKUP($A199,'hk2023'!$A:$G,6),0)</f>
        <v>0</v>
      </c>
      <c r="E199" s="30">
        <f>IF(VLOOKUP($A199,'hk2023'!$A:$G,1)=$A199,VLOOKUP($A199,'hk2023'!$A:$G,7),0)</f>
        <v>0</v>
      </c>
      <c r="F199" s="30">
        <f>IF(VLOOKUP($A199,'hk2023'!$A:$H,1)=$A199,VLOOKUP($A199,'hk2023'!$A:$H,8),0)</f>
        <v>0</v>
      </c>
      <c r="G199" s="77">
        <f t="shared" si="67"/>
        <v>0</v>
      </c>
      <c r="H199" s="30">
        <f>IF(VLOOKUP($A199,'hk2022'!$A:$G,1)=$A199,VLOOKUP($A199,'hk2022'!$A:$G,6),0)</f>
        <v>0</v>
      </c>
      <c r="I199" s="30">
        <f>IF(VLOOKUP($A199,'hk2022'!$A:$G,1)=$A199,VLOOKUP($A199,'hk2022'!$A:$G,7),0)</f>
        <v>0</v>
      </c>
      <c r="J199" s="30">
        <f>IF(VLOOKUP($A199,'hk2022'!$A:$H,1)=$A199,VLOOKUP($A199,'hk2022'!$A:$H,8),0)</f>
        <v>0</v>
      </c>
      <c r="K199" s="87">
        <f t="shared" si="68"/>
        <v>0</v>
      </c>
      <c r="L199" s="100"/>
    </row>
    <row r="200" spans="1:12" ht="12.6" outlineLevel="1">
      <c r="A200" s="26" t="str">
        <f>LEFT(B200,3)</f>
        <v>384</v>
      </c>
      <c r="B200" s="27" t="s">
        <v>264</v>
      </c>
      <c r="C200" s="27" t="s">
        <v>265</v>
      </c>
      <c r="D200" s="30">
        <f>IF(VLOOKUP($A200,'hk2023'!$A:$G,1)=$A200,VLOOKUP($A200,'hk2023'!$A:$G,6),0)</f>
        <v>0</v>
      </c>
      <c r="E200" s="30">
        <f>IF(VLOOKUP($A200,'hk2023'!$A:$G,1)=$A200,VLOOKUP($A200,'hk2023'!$A:$G,7),0)</f>
        <v>0</v>
      </c>
      <c r="F200" s="30">
        <f>IF(VLOOKUP($A200,'hk2023'!$A:$H,1)=$A200,VLOOKUP($A200,'hk2023'!$A:$H,8),0)</f>
        <v>0</v>
      </c>
      <c r="G200" s="77">
        <f t="shared" si="67"/>
        <v>0</v>
      </c>
      <c r="H200" s="30">
        <f>IF(VLOOKUP($A200,'hk2022'!$A:$G,1)=$A200,VLOOKUP($A200,'hk2022'!$A:$G,6),0)</f>
        <v>0</v>
      </c>
      <c r="I200" s="30">
        <f>IF(VLOOKUP($A200,'hk2022'!$A:$G,1)=$A200,VLOOKUP($A200,'hk2022'!$A:$G,7),0)</f>
        <v>0</v>
      </c>
      <c r="J200" s="30">
        <f>IF(VLOOKUP($A200,'hk2022'!$A:$H,1)=$A200,VLOOKUP($A200,'hk2022'!$A:$H,8),0)</f>
        <v>0</v>
      </c>
      <c r="K200" s="87">
        <f t="shared" si="68"/>
        <v>0</v>
      </c>
      <c r="L200" s="100"/>
    </row>
    <row r="201" spans="1:12" ht="12.6" outlineLevel="1">
      <c r="A201" s="26" t="str">
        <f>LEFT(B201,3)</f>
        <v>385</v>
      </c>
      <c r="B201" s="27" t="s">
        <v>266</v>
      </c>
      <c r="C201" s="27" t="s">
        <v>267</v>
      </c>
      <c r="D201" s="30">
        <f>IF(VLOOKUP($A201,'hk2023'!$A:$G,1)=$A201,VLOOKUP($A201,'hk2023'!$A:$G,6),0)</f>
        <v>0</v>
      </c>
      <c r="E201" s="30">
        <f>IF(VLOOKUP($A201,'hk2023'!$A:$G,1)=$A201,VLOOKUP($A201,'hk2023'!$A:$G,7),0)</f>
        <v>0</v>
      </c>
      <c r="F201" s="30">
        <f>IF(VLOOKUP($A201,'hk2023'!$A:$H,1)=$A201,VLOOKUP($A201,'hk2023'!$A:$H,8),0)</f>
        <v>0</v>
      </c>
      <c r="G201" s="77">
        <f t="shared" si="67"/>
        <v>0</v>
      </c>
      <c r="H201" s="30">
        <f>IF(VLOOKUP($A201,'hk2022'!$A:$G,1)=$A201,VLOOKUP($A201,'hk2022'!$A:$G,6),0)</f>
        <v>0</v>
      </c>
      <c r="I201" s="30">
        <f>IF(VLOOKUP($A201,'hk2022'!$A:$G,1)=$A201,VLOOKUP($A201,'hk2022'!$A:$G,7),0)</f>
        <v>0</v>
      </c>
      <c r="J201" s="30">
        <f>IF(VLOOKUP($A201,'hk2022'!$A:$H,1)=$A201,VLOOKUP($A201,'hk2022'!$A:$H,8),0)</f>
        <v>0</v>
      </c>
      <c r="K201" s="87">
        <f t="shared" si="68"/>
        <v>0</v>
      </c>
      <c r="L201" s="100"/>
    </row>
    <row r="202" spans="1:12" ht="12.6" outlineLevel="1">
      <c r="A202" s="39" t="s">
        <v>268</v>
      </c>
      <c r="B202" s="27"/>
      <c r="C202" s="28" t="s">
        <v>269</v>
      </c>
      <c r="D202" s="30">
        <f>IF(VLOOKUP($A202,'hk2023'!$A:$G,1)=$A202,VLOOKUP($A202,'hk2023'!$A:$G,6),0)</f>
        <v>0</v>
      </c>
      <c r="E202" s="30">
        <f>IF(VLOOKUP($A202,'hk2023'!$A:$G,1)=$A202,VLOOKUP($A202,'hk2023'!$A:$G,7),0)</f>
        <v>0</v>
      </c>
      <c r="F202" s="30">
        <f>IF(VLOOKUP($A202,'hk2023'!$A:$H,1)=$A202,VLOOKUP($A202,'hk2023'!$A:$H,8),0)</f>
        <v>0</v>
      </c>
      <c r="G202" s="77">
        <f t="shared" si="67"/>
        <v>0</v>
      </c>
      <c r="H202" s="30">
        <f>IF(VLOOKUP($A202,'hk2022'!$A:$G,1)=$A202,VLOOKUP($A202,'hk2022'!$A:$G,6),0)</f>
        <v>0</v>
      </c>
      <c r="I202" s="30">
        <f>IF(VLOOKUP($A202,'hk2022'!$A:$G,1)=$A202,VLOOKUP($A202,'hk2022'!$A:$G,7),0)</f>
        <v>0</v>
      </c>
      <c r="J202" s="30">
        <f>IF(VLOOKUP($A202,'hk2022'!$A:$H,1)=$A202,VLOOKUP($A202,'hk2022'!$A:$H,8),0)</f>
        <v>0</v>
      </c>
      <c r="K202" s="87">
        <f t="shared" si="68"/>
        <v>0</v>
      </c>
      <c r="L202" s="100"/>
    </row>
    <row r="203" spans="1:12" ht="12.6" outlineLevel="1">
      <c r="A203" s="39" t="s">
        <v>270</v>
      </c>
      <c r="B203" s="27"/>
      <c r="C203" s="28" t="s">
        <v>271</v>
      </c>
      <c r="D203" s="30">
        <f>IF(VLOOKUP($A203,'hk2023'!$A:$G,1)=$A203,VLOOKUP($A203,'hk2023'!$A:$G,6),0)</f>
        <v>0</v>
      </c>
      <c r="E203" s="30">
        <f>IF(VLOOKUP($A203,'hk2023'!$A:$G,1)=$A203,VLOOKUP($A203,'hk2023'!$A:$G,7),0)</f>
        <v>0</v>
      </c>
      <c r="F203" s="30">
        <f>IF(VLOOKUP($A203,'hk2023'!$A:$H,1)=$A203,VLOOKUP($A203,'hk2023'!$A:$H,8),0)</f>
        <v>0</v>
      </c>
      <c r="G203" s="77">
        <f t="shared" si="67"/>
        <v>0</v>
      </c>
      <c r="H203" s="30">
        <f>IF(VLOOKUP($A203,'hk2022'!$A:$G,1)=$A203,VLOOKUP($A203,'hk2022'!$A:$G,6),0)</f>
        <v>0</v>
      </c>
      <c r="I203" s="30">
        <f>IF(VLOOKUP($A203,'hk2022'!$A:$G,1)=$A203,VLOOKUP($A203,'hk2022'!$A:$G,7),0)</f>
        <v>0</v>
      </c>
      <c r="J203" s="30">
        <f>IF(VLOOKUP($A203,'hk2022'!$A:$H,1)=$A203,VLOOKUP($A203,'hk2022'!$A:$H,8),0)</f>
        <v>0</v>
      </c>
      <c r="K203" s="87">
        <f t="shared" si="68"/>
        <v>0</v>
      </c>
      <c r="L203" s="100"/>
    </row>
    <row r="204" spans="1:12" ht="12.6" outlineLevel="1">
      <c r="A204" s="39" t="s">
        <v>272</v>
      </c>
      <c r="B204" s="27"/>
      <c r="C204" s="28" t="s">
        <v>273</v>
      </c>
      <c r="D204" s="30">
        <f>IF(VLOOKUP($A204,'hk2023'!$A:$G,1)=$A204,VLOOKUP($A204,'hk2023'!$A:$G,6),0)</f>
        <v>0</v>
      </c>
      <c r="E204" s="30">
        <f>IF(VLOOKUP($A204,'hk2023'!$A:$G,1)=$A204,VLOOKUP($A204,'hk2023'!$A:$G,7),0)</f>
        <v>0</v>
      </c>
      <c r="F204" s="30">
        <f>IF(VLOOKUP($A204,'hk2023'!$A:$H,1)=$A204,VLOOKUP($A204,'hk2023'!$A:$H,8),0)</f>
        <v>0</v>
      </c>
      <c r="G204" s="77">
        <f t="shared" si="67"/>
        <v>0</v>
      </c>
      <c r="H204" s="30">
        <f>IF(VLOOKUP($A204,'hk2022'!$A:$G,1)=$A204,VLOOKUP($A204,'hk2022'!$A:$G,6),0)</f>
        <v>0</v>
      </c>
      <c r="I204" s="30">
        <f>IF(VLOOKUP($A204,'hk2022'!$A:$G,1)=$A204,VLOOKUP($A204,'hk2022'!$A:$G,7),0)</f>
        <v>0</v>
      </c>
      <c r="J204" s="30">
        <f>IF(VLOOKUP($A204,'hk2022'!$A:$H,1)=$A204,VLOOKUP($A204,'hk2022'!$A:$H,8),0)</f>
        <v>0</v>
      </c>
      <c r="K204" s="87">
        <f t="shared" si="68"/>
        <v>0</v>
      </c>
      <c r="L204" s="100"/>
    </row>
    <row r="205" spans="1:12" ht="12.6" outlineLevel="1">
      <c r="A205" s="39" t="s">
        <v>274</v>
      </c>
      <c r="B205" s="27"/>
      <c r="C205" s="28" t="s">
        <v>275</v>
      </c>
      <c r="D205" s="30">
        <f>IF(VLOOKUP($A205,'hk2023'!$A:$G,1)=$A205,VLOOKUP($A205,'hk2023'!$A:$G,6),0)</f>
        <v>0</v>
      </c>
      <c r="E205" s="30">
        <f>IF(VLOOKUP($A205,'hk2023'!$A:$G,1)=$A205,VLOOKUP($A205,'hk2023'!$A:$G,7),0)</f>
        <v>0</v>
      </c>
      <c r="F205" s="30">
        <f>IF(VLOOKUP($A205,'hk2023'!$A:$H,1)=$A205,VLOOKUP($A205,'hk2023'!$A:$H,8),0)</f>
        <v>0</v>
      </c>
      <c r="G205" s="77">
        <f t="shared" si="67"/>
        <v>0</v>
      </c>
      <c r="H205" s="30">
        <f>IF(VLOOKUP($A205,'hk2022'!$A:$G,1)=$A205,VLOOKUP($A205,'hk2022'!$A:$G,6),0)</f>
        <v>0</v>
      </c>
      <c r="I205" s="30">
        <f>IF(VLOOKUP($A205,'hk2022'!$A:$G,1)=$A205,VLOOKUP($A205,'hk2022'!$A:$G,7),0)</f>
        <v>0</v>
      </c>
      <c r="J205" s="30">
        <f>IF(VLOOKUP($A205,'hk2022'!$A:$H,1)=$A205,VLOOKUP($A205,'hk2022'!$A:$H,8),0)</f>
        <v>0</v>
      </c>
      <c r="K205" s="87">
        <f t="shared" si="68"/>
        <v>0</v>
      </c>
      <c r="L205" s="100"/>
    </row>
    <row r="206" spans="1:12" ht="13.2" outlineLevel="1" thickBot="1">
      <c r="A206" s="33"/>
      <c r="B206" s="34"/>
      <c r="C206" s="34"/>
      <c r="D206" s="32"/>
      <c r="E206" s="32"/>
      <c r="F206" s="32"/>
      <c r="G206" s="78"/>
      <c r="H206" s="32"/>
      <c r="I206" s="32"/>
      <c r="J206" s="32"/>
      <c r="K206" s="88"/>
      <c r="L206" s="100"/>
    </row>
    <row r="207" spans="1:12">
      <c r="A207" s="42" t="s">
        <v>276</v>
      </c>
      <c r="B207" s="43"/>
      <c r="C207" s="44" t="s">
        <v>277</v>
      </c>
      <c r="D207" s="25">
        <f t="shared" ref="D207:K207" si="69">SUM(D208:D211)</f>
        <v>0</v>
      </c>
      <c r="E207" s="25">
        <f t="shared" si="69"/>
        <v>2278019.98</v>
      </c>
      <c r="F207" s="25">
        <f t="shared" si="69"/>
        <v>2278019.98</v>
      </c>
      <c r="G207" s="79">
        <f t="shared" si="69"/>
        <v>0</v>
      </c>
      <c r="H207" s="25">
        <f t="shared" si="69"/>
        <v>0</v>
      </c>
      <c r="I207" s="25">
        <f t="shared" si="69"/>
        <v>2507359.85</v>
      </c>
      <c r="J207" s="25">
        <f t="shared" si="69"/>
        <v>2507359.85</v>
      </c>
      <c r="K207" s="89">
        <f t="shared" si="69"/>
        <v>0</v>
      </c>
    </row>
    <row r="208" spans="1:12" outlineLevel="1">
      <c r="A208" s="94" t="str">
        <f>LEFT(B208,3)</f>
        <v>391</v>
      </c>
      <c r="B208" s="95" t="s">
        <v>278</v>
      </c>
      <c r="C208" s="95" t="s">
        <v>279</v>
      </c>
      <c r="D208" s="96">
        <f>IF(VLOOKUP($A208,'hk2023'!$A:$G,1)=$A208,VLOOKUP($A208,'hk2023'!$A:$G,6),0)</f>
        <v>0</v>
      </c>
      <c r="E208" s="96">
        <f>IF(VLOOKUP($A208,'hk2023'!$A:$G,1)=$A208,VLOOKUP($A208,'hk2023'!$A:$G,7),0)</f>
        <v>0</v>
      </c>
      <c r="F208" s="96">
        <f>IF(VLOOKUP($A208,'hk2023'!$A:$H,1)=$A208,VLOOKUP($A208,'hk2023'!$A:$H,8),0)</f>
        <v>0</v>
      </c>
      <c r="G208" s="97">
        <f>SUM(D208+E208-F208)</f>
        <v>0</v>
      </c>
      <c r="H208" s="96">
        <f>IF(VLOOKUP($A208,'hk2022'!$A:$G,1)=$A208,VLOOKUP($A208,'hk2022'!$A:$G,6),0)</f>
        <v>0</v>
      </c>
      <c r="I208" s="96">
        <f>IF(VLOOKUP($A208,'hk2022'!$A:$G,1)=$A208,VLOOKUP($A208,'hk2022'!$A:$G,7),0)</f>
        <v>0</v>
      </c>
      <c r="J208" s="96">
        <f>IF(VLOOKUP($A208,'hk2022'!$A:$H,1)=$A208,VLOOKUP($A208,'hk2022'!$A:$H,8),0)</f>
        <v>0</v>
      </c>
      <c r="K208" s="98">
        <f>SUM(H208+I208-J208)</f>
        <v>0</v>
      </c>
    </row>
    <row r="209" spans="1:11" outlineLevel="1">
      <c r="A209" s="26" t="str">
        <f>LEFT(B209,3)</f>
        <v>395</v>
      </c>
      <c r="B209" s="27" t="s">
        <v>280</v>
      </c>
      <c r="C209" s="27" t="s">
        <v>281</v>
      </c>
      <c r="D209" s="30">
        <f>IF(VLOOKUP($A209,'hk2023'!$A:$G,1)=$A209,VLOOKUP($A209,'hk2023'!$A:$G,6),0)</f>
        <v>0</v>
      </c>
      <c r="E209" s="30">
        <f>IF(VLOOKUP($A209,'hk2023'!$A:$G,1)=$A209,VLOOKUP($A209,'hk2023'!$A:$G,7),0)</f>
        <v>2278019.98</v>
      </c>
      <c r="F209" s="30">
        <f>IF(VLOOKUP($A209,'hk2023'!$A:$H,1)=$A209,VLOOKUP($A209,'hk2023'!$A:$H,8),0)</f>
        <v>2278019.98</v>
      </c>
      <c r="G209" s="77">
        <f>SUM(D209+E209-F209)</f>
        <v>0</v>
      </c>
      <c r="H209" s="30">
        <f>IF(VLOOKUP($A209,'hk2022'!$A:$G,1)=$A209,VLOOKUP($A209,'hk2022'!$A:$G,6),0)</f>
        <v>0</v>
      </c>
      <c r="I209" s="30">
        <f>IF(VLOOKUP($A209,'hk2022'!$A:$G,1)=$A209,VLOOKUP($A209,'hk2022'!$A:$G,7),0)</f>
        <v>2507359.85</v>
      </c>
      <c r="J209" s="30">
        <f>IF(VLOOKUP($A209,'hk2022'!$A:$H,1)=$A209,VLOOKUP($A209,'hk2022'!$A:$H,8),0)</f>
        <v>2507359.85</v>
      </c>
      <c r="K209" s="87">
        <f>SUM(H209+I209-J209)</f>
        <v>0</v>
      </c>
    </row>
    <row r="210" spans="1:11" outlineLevel="1">
      <c r="A210" s="26" t="str">
        <f>LEFT(B210,3)</f>
        <v>398</v>
      </c>
      <c r="B210" s="27" t="s">
        <v>282</v>
      </c>
      <c r="C210" s="27" t="s">
        <v>283</v>
      </c>
      <c r="D210" s="30">
        <f>IF(VLOOKUP($A210,'hk2023'!$A:$G,1)=$A210,VLOOKUP($A210,'hk2023'!$A:$G,6),0)</f>
        <v>0</v>
      </c>
      <c r="E210" s="30">
        <f>IF(VLOOKUP($A210,'hk2023'!$A:$G,1)=$A210,VLOOKUP($A210,'hk2023'!$A:$G,7),0)</f>
        <v>0</v>
      </c>
      <c r="F210" s="30">
        <f>IF(VLOOKUP($A210,'hk2023'!$A:$H,1)=$A210,VLOOKUP($A210,'hk2023'!$A:$H,8),0)</f>
        <v>0</v>
      </c>
      <c r="G210" s="77">
        <f>SUM(D210+E210-F210)</f>
        <v>0</v>
      </c>
      <c r="H210" s="30">
        <f>IF(VLOOKUP($A210,'hk2022'!$A:$G,1)=$A210,VLOOKUP($A210,'hk2022'!$A:$G,6),0)</f>
        <v>0</v>
      </c>
      <c r="I210" s="30">
        <f>IF(VLOOKUP($A210,'hk2022'!$A:$G,1)=$A210,VLOOKUP($A210,'hk2022'!$A:$G,7),0)</f>
        <v>0</v>
      </c>
      <c r="J210" s="30">
        <f>IF(VLOOKUP($A210,'hk2022'!$A:$H,1)=$A210,VLOOKUP($A210,'hk2022'!$A:$H,8),0)</f>
        <v>0</v>
      </c>
      <c r="K210" s="87">
        <f>SUM(H210+I210-J210)</f>
        <v>0</v>
      </c>
    </row>
    <row r="211" spans="1:11" outlineLevel="1">
      <c r="A211" s="26"/>
      <c r="B211" s="27"/>
      <c r="C211" s="27"/>
      <c r="D211" s="30"/>
      <c r="E211" s="30"/>
      <c r="F211" s="30"/>
      <c r="G211" s="77"/>
      <c r="H211" s="30"/>
      <c r="I211" s="30"/>
      <c r="J211" s="30"/>
      <c r="K211" s="87"/>
    </row>
    <row r="212" spans="1:11" ht="10.8" outlineLevel="1" thickBot="1">
      <c r="A212" s="99"/>
      <c r="B212" s="27"/>
      <c r="C212" s="27"/>
      <c r="D212" s="30"/>
      <c r="E212" s="30"/>
      <c r="F212" s="30"/>
      <c r="G212" s="77"/>
      <c r="H212" s="30"/>
      <c r="I212" s="30"/>
      <c r="J212" s="30"/>
      <c r="K212" s="87"/>
    </row>
    <row r="213" spans="1:11" ht="10.8" thickBot="1">
      <c r="A213" s="19" t="s">
        <v>793</v>
      </c>
      <c r="B213" s="16"/>
      <c r="C213" s="20" t="s">
        <v>284</v>
      </c>
      <c r="D213" s="41">
        <f t="shared" ref="D213:K213" si="70">SUM(D214+D225+D233+D236+D238+D243+D246+D256+D259)</f>
        <v>-196383.12</v>
      </c>
      <c r="E213" s="41">
        <f t="shared" si="70"/>
        <v>1693708.66</v>
      </c>
      <c r="F213" s="41">
        <f t="shared" si="70"/>
        <v>1543838.08</v>
      </c>
      <c r="G213" s="82">
        <f t="shared" si="70"/>
        <v>-46512.54</v>
      </c>
      <c r="H213" s="41">
        <f t="shared" si="70"/>
        <v>-84438.42</v>
      </c>
      <c r="I213" s="41">
        <f t="shared" si="70"/>
        <v>4013743.06</v>
      </c>
      <c r="J213" s="41">
        <f t="shared" si="70"/>
        <v>4146327.94</v>
      </c>
      <c r="K213" s="92">
        <f t="shared" si="70"/>
        <v>-217023.2999999997</v>
      </c>
    </row>
    <row r="214" spans="1:11" outlineLevel="1">
      <c r="A214" s="42" t="s">
        <v>285</v>
      </c>
      <c r="B214" s="43"/>
      <c r="C214" s="44" t="s">
        <v>286</v>
      </c>
      <c r="D214" s="25">
        <f t="shared" ref="D214:K214" si="71">SUM(D215:D223)</f>
        <v>-105000</v>
      </c>
      <c r="E214" s="25">
        <f t="shared" si="71"/>
        <v>0</v>
      </c>
      <c r="F214" s="25">
        <f t="shared" si="71"/>
        <v>0</v>
      </c>
      <c r="G214" s="79">
        <f t="shared" si="71"/>
        <v>-105000</v>
      </c>
      <c r="H214" s="25">
        <f t="shared" si="71"/>
        <v>-105000</v>
      </c>
      <c r="I214" s="25">
        <f t="shared" si="71"/>
        <v>0</v>
      </c>
      <c r="J214" s="25">
        <f t="shared" si="71"/>
        <v>0</v>
      </c>
      <c r="K214" s="89">
        <f t="shared" si="71"/>
        <v>-105000</v>
      </c>
    </row>
    <row r="215" spans="1:11" outlineLevel="1">
      <c r="A215" s="15" t="str">
        <f t="shared" ref="A215:A223" si="72">LEFT(B215,3)</f>
        <v>411</v>
      </c>
      <c r="B215" s="16" t="s">
        <v>287</v>
      </c>
      <c r="C215" s="16" t="s">
        <v>288</v>
      </c>
      <c r="D215" s="30">
        <f>IF(VLOOKUP($A215,'hk2023'!$A:$G,1)=$A215,VLOOKUP($A215,'hk2023'!$A:$G,6),0)</f>
        <v>-105000</v>
      </c>
      <c r="E215" s="30">
        <f>IF(VLOOKUP($A215,'hk2023'!$A:$G,1)=$A215,VLOOKUP($A215,'hk2023'!$A:$G,7),0)</f>
        <v>0</v>
      </c>
      <c r="F215" s="30">
        <f>IF(VLOOKUP($A215,'hk2023'!$A:$H,1)=$A215,VLOOKUP($A215,'hk2023'!$A:$H,8),0)</f>
        <v>0</v>
      </c>
      <c r="G215" s="77">
        <f t="shared" ref="G215:G223" si="73">SUM(D215+E215-F215)</f>
        <v>-105000</v>
      </c>
      <c r="H215" s="30">
        <f>IF(VLOOKUP($A215,'hk2022'!$A:$G,1)=$A215,VLOOKUP($A215,'hk2022'!$A:$G,6),0)</f>
        <v>-105000</v>
      </c>
      <c r="I215" s="30">
        <f>IF(VLOOKUP($A215,'hk2022'!$A:$G,1)=$A215,VLOOKUP($A215,'hk2022'!$A:$G,7),0)</f>
        <v>0</v>
      </c>
      <c r="J215" s="30">
        <f>IF(VLOOKUP($A215,'hk2022'!$A:$H,1)=$A215,VLOOKUP($A215,'hk2022'!$A:$H,8),0)</f>
        <v>0</v>
      </c>
      <c r="K215" s="87">
        <f t="shared" ref="K215:K223" si="74">SUM(H215+I215-J215)</f>
        <v>-105000</v>
      </c>
    </row>
    <row r="216" spans="1:11" outlineLevel="1">
      <c r="A216" s="15" t="str">
        <f t="shared" si="72"/>
        <v>412</v>
      </c>
      <c r="B216" s="16" t="s">
        <v>289</v>
      </c>
      <c r="C216" s="16" t="s">
        <v>290</v>
      </c>
      <c r="D216" s="30">
        <f>IF(VLOOKUP($A216,'hk2023'!$A:$G,1)=$A216,VLOOKUP($A216,'hk2023'!$A:$G,6),0)</f>
        <v>0</v>
      </c>
      <c r="E216" s="30">
        <f>IF(VLOOKUP($A216,'hk2023'!$A:$G,1)=$A216,VLOOKUP($A216,'hk2023'!$A:$G,7),0)</f>
        <v>0</v>
      </c>
      <c r="F216" s="30">
        <f>IF(VLOOKUP($A216,'hk2023'!$A:$H,1)=$A216,VLOOKUP($A216,'hk2023'!$A:$H,8),0)</f>
        <v>0</v>
      </c>
      <c r="G216" s="77">
        <f t="shared" si="73"/>
        <v>0</v>
      </c>
      <c r="H216" s="30">
        <f>IF(VLOOKUP($A216,'hk2022'!$A:$G,1)=$A216,VLOOKUP($A216,'hk2022'!$A:$G,6),0)</f>
        <v>0</v>
      </c>
      <c r="I216" s="30">
        <f>IF(VLOOKUP($A216,'hk2022'!$A:$G,1)=$A216,VLOOKUP($A216,'hk2022'!$A:$G,7),0)</f>
        <v>0</v>
      </c>
      <c r="J216" s="30">
        <f>IF(VLOOKUP($A216,'hk2022'!$A:$H,1)=$A216,VLOOKUP($A216,'hk2022'!$A:$H,8),0)</f>
        <v>0</v>
      </c>
      <c r="K216" s="87">
        <f t="shared" si="74"/>
        <v>0</v>
      </c>
    </row>
    <row r="217" spans="1:11" outlineLevel="1">
      <c r="A217" s="15" t="str">
        <f t="shared" si="72"/>
        <v>413</v>
      </c>
      <c r="B217" s="16" t="s">
        <v>291</v>
      </c>
      <c r="C217" s="16" t="s">
        <v>292</v>
      </c>
      <c r="D217" s="30">
        <f>IF(VLOOKUP($A217,'hk2023'!$A:$G,1)=$A217,VLOOKUP($A217,'hk2023'!$A:$G,6),0)</f>
        <v>0</v>
      </c>
      <c r="E217" s="30">
        <f>IF(VLOOKUP($A217,'hk2023'!$A:$G,1)=$A217,VLOOKUP($A217,'hk2023'!$A:$G,7),0)</f>
        <v>0</v>
      </c>
      <c r="F217" s="30">
        <f>IF(VLOOKUP($A217,'hk2023'!$A:$H,1)=$A217,VLOOKUP($A217,'hk2023'!$A:$H,8),0)</f>
        <v>0</v>
      </c>
      <c r="G217" s="77">
        <f t="shared" si="73"/>
        <v>0</v>
      </c>
      <c r="H217" s="30">
        <f>IF(VLOOKUP($A217,'hk2022'!$A:$G,1)=$A217,VLOOKUP($A217,'hk2022'!$A:$G,6),0)</f>
        <v>0</v>
      </c>
      <c r="I217" s="30">
        <f>IF(VLOOKUP($A217,'hk2022'!$A:$G,1)=$A217,VLOOKUP($A217,'hk2022'!$A:$G,7),0)</f>
        <v>0</v>
      </c>
      <c r="J217" s="30">
        <f>IF(VLOOKUP($A217,'hk2022'!$A:$H,1)=$A217,VLOOKUP($A217,'hk2022'!$A:$H,8),0)</f>
        <v>0</v>
      </c>
      <c r="K217" s="87">
        <f t="shared" si="74"/>
        <v>0</v>
      </c>
    </row>
    <row r="218" spans="1:11" outlineLevel="1">
      <c r="A218" s="15" t="str">
        <f t="shared" si="72"/>
        <v>414</v>
      </c>
      <c r="B218" s="16" t="s">
        <v>293</v>
      </c>
      <c r="C218" s="16" t="s">
        <v>294</v>
      </c>
      <c r="D218" s="30">
        <f>IF(VLOOKUP($A218,'hk2023'!$A:$G,1)=$A218,VLOOKUP($A218,'hk2023'!$A:$G,6),0)</f>
        <v>0</v>
      </c>
      <c r="E218" s="30">
        <f>IF(VLOOKUP($A218,'hk2023'!$A:$G,1)=$A218,VLOOKUP($A218,'hk2023'!$A:$G,7),0)</f>
        <v>0</v>
      </c>
      <c r="F218" s="30">
        <f>IF(VLOOKUP($A218,'hk2023'!$A:$H,1)=$A218,VLOOKUP($A218,'hk2023'!$A:$H,8),0)</f>
        <v>0</v>
      </c>
      <c r="G218" s="77">
        <f t="shared" si="73"/>
        <v>0</v>
      </c>
      <c r="H218" s="30">
        <f>IF(VLOOKUP($A218,'hk2022'!$A:$G,1)=$A218,VLOOKUP($A218,'hk2022'!$A:$G,6),0)</f>
        <v>0</v>
      </c>
      <c r="I218" s="30">
        <f>IF(VLOOKUP($A218,'hk2022'!$A:$G,1)=$A218,VLOOKUP($A218,'hk2022'!$A:$G,7),0)</f>
        <v>0</v>
      </c>
      <c r="J218" s="30">
        <f>IF(VLOOKUP($A218,'hk2022'!$A:$H,1)=$A218,VLOOKUP($A218,'hk2022'!$A:$H,8),0)</f>
        <v>0</v>
      </c>
      <c r="K218" s="87">
        <f t="shared" si="74"/>
        <v>0</v>
      </c>
    </row>
    <row r="219" spans="1:11" outlineLevel="1">
      <c r="A219" s="15" t="str">
        <f t="shared" si="72"/>
        <v>415</v>
      </c>
      <c r="B219" s="16" t="s">
        <v>295</v>
      </c>
      <c r="C219" s="16" t="s">
        <v>296</v>
      </c>
      <c r="D219" s="30">
        <f>IF(VLOOKUP($A219,'hk2023'!$A:$G,1)=$A219,VLOOKUP($A219,'hk2023'!$A:$G,6),0)</f>
        <v>0</v>
      </c>
      <c r="E219" s="30">
        <f>IF(VLOOKUP($A219,'hk2023'!$A:$G,1)=$A219,VLOOKUP($A219,'hk2023'!$A:$G,7),0)</f>
        <v>0</v>
      </c>
      <c r="F219" s="30">
        <f>IF(VLOOKUP($A219,'hk2023'!$A:$H,1)=$A219,VLOOKUP($A219,'hk2023'!$A:$H,8),0)</f>
        <v>0</v>
      </c>
      <c r="G219" s="77">
        <f t="shared" si="73"/>
        <v>0</v>
      </c>
      <c r="H219" s="30">
        <f>IF(VLOOKUP($A219,'hk2022'!$A:$G,1)=$A219,VLOOKUP($A219,'hk2022'!$A:$G,6),0)</f>
        <v>0</v>
      </c>
      <c r="I219" s="30">
        <f>IF(VLOOKUP($A219,'hk2022'!$A:$G,1)=$A219,VLOOKUP($A219,'hk2022'!$A:$G,7),0)</f>
        <v>0</v>
      </c>
      <c r="J219" s="30">
        <f>IF(VLOOKUP($A219,'hk2022'!$A:$H,1)=$A219,VLOOKUP($A219,'hk2022'!$A:$H,8),0)</f>
        <v>0</v>
      </c>
      <c r="K219" s="87">
        <f t="shared" si="74"/>
        <v>0</v>
      </c>
    </row>
    <row r="220" spans="1:11" outlineLevel="1">
      <c r="A220" s="15" t="str">
        <f t="shared" si="72"/>
        <v>416</v>
      </c>
      <c r="B220" s="16" t="s">
        <v>297</v>
      </c>
      <c r="C220" s="16" t="s">
        <v>298</v>
      </c>
      <c r="D220" s="30">
        <f>IF(VLOOKUP($A220,'hk2023'!$A:$G,1)=$A220,VLOOKUP($A220,'hk2023'!$A:$G,6),0)</f>
        <v>0</v>
      </c>
      <c r="E220" s="30">
        <f>IF(VLOOKUP($A220,'hk2023'!$A:$G,1)=$A220,VLOOKUP($A220,'hk2023'!$A:$G,7),0)</f>
        <v>0</v>
      </c>
      <c r="F220" s="30">
        <f>IF(VLOOKUP($A220,'hk2023'!$A:$H,1)=$A220,VLOOKUP($A220,'hk2023'!$A:$H,8),0)</f>
        <v>0</v>
      </c>
      <c r="G220" s="77">
        <f t="shared" si="73"/>
        <v>0</v>
      </c>
      <c r="H220" s="30">
        <f>IF(VLOOKUP($A220,'hk2022'!$A:$G,1)=$A220,VLOOKUP($A220,'hk2022'!$A:$G,6),0)</f>
        <v>0</v>
      </c>
      <c r="I220" s="30">
        <f>IF(VLOOKUP($A220,'hk2022'!$A:$G,1)=$A220,VLOOKUP($A220,'hk2022'!$A:$G,7),0)</f>
        <v>0</v>
      </c>
      <c r="J220" s="30">
        <f>IF(VLOOKUP($A220,'hk2022'!$A:$H,1)=$A220,VLOOKUP($A220,'hk2022'!$A:$H,8),0)</f>
        <v>0</v>
      </c>
      <c r="K220" s="87">
        <f t="shared" si="74"/>
        <v>0</v>
      </c>
    </row>
    <row r="221" spans="1:11" outlineLevel="1">
      <c r="A221" s="15" t="str">
        <f t="shared" si="72"/>
        <v>417</v>
      </c>
      <c r="B221" s="16" t="s">
        <v>299</v>
      </c>
      <c r="C221" s="16" t="s">
        <v>300</v>
      </c>
      <c r="D221" s="30">
        <f>IF(VLOOKUP($A221,'hk2023'!$A:$G,1)=$A221,VLOOKUP($A221,'hk2023'!$A:$G,6),0)</f>
        <v>0</v>
      </c>
      <c r="E221" s="30">
        <f>IF(VLOOKUP($A221,'hk2023'!$A:$G,1)=$A221,VLOOKUP($A221,'hk2023'!$A:$G,7),0)</f>
        <v>0</v>
      </c>
      <c r="F221" s="30">
        <f>IF(VLOOKUP($A221,'hk2023'!$A:$H,1)=$A221,VLOOKUP($A221,'hk2023'!$A:$H,8),0)</f>
        <v>0</v>
      </c>
      <c r="G221" s="77">
        <f t="shared" si="73"/>
        <v>0</v>
      </c>
      <c r="H221" s="30">
        <f>IF(VLOOKUP($A221,'hk2022'!$A:$G,1)=$A221,VLOOKUP($A221,'hk2022'!$A:$G,6),0)</f>
        <v>0</v>
      </c>
      <c r="I221" s="30">
        <f>IF(VLOOKUP($A221,'hk2022'!$A:$G,1)=$A221,VLOOKUP($A221,'hk2022'!$A:$G,7),0)</f>
        <v>0</v>
      </c>
      <c r="J221" s="30">
        <f>IF(VLOOKUP($A221,'hk2022'!$A:$H,1)=$A221,VLOOKUP($A221,'hk2022'!$A:$H,8),0)</f>
        <v>0</v>
      </c>
      <c r="K221" s="87">
        <f t="shared" si="74"/>
        <v>0</v>
      </c>
    </row>
    <row r="222" spans="1:11" outlineLevel="1">
      <c r="A222" s="15" t="str">
        <f t="shared" si="72"/>
        <v>418</v>
      </c>
      <c r="B222" s="16" t="s">
        <v>301</v>
      </c>
      <c r="C222" s="16" t="s">
        <v>302</v>
      </c>
      <c r="D222" s="30">
        <f>IF(VLOOKUP($A222,'hk2023'!$A:$G,1)=$A222,VLOOKUP($A222,'hk2023'!$A:$G,6),0)</f>
        <v>0</v>
      </c>
      <c r="E222" s="30">
        <f>IF(VLOOKUP($A222,'hk2023'!$A:$G,1)=$A222,VLOOKUP($A222,'hk2023'!$A:$G,7),0)</f>
        <v>0</v>
      </c>
      <c r="F222" s="30">
        <f>IF(VLOOKUP($A222,'hk2023'!$A:$H,1)=$A222,VLOOKUP($A222,'hk2023'!$A:$H,8),0)</f>
        <v>0</v>
      </c>
      <c r="G222" s="77">
        <f t="shared" si="73"/>
        <v>0</v>
      </c>
      <c r="H222" s="30">
        <f>IF(VLOOKUP($A222,'hk2022'!$A:$G,1)=$A222,VLOOKUP($A222,'hk2022'!$A:$G,6),0)</f>
        <v>0</v>
      </c>
      <c r="I222" s="30">
        <f>IF(VLOOKUP($A222,'hk2022'!$A:$G,1)=$A222,VLOOKUP($A222,'hk2022'!$A:$G,7),0)</f>
        <v>0</v>
      </c>
      <c r="J222" s="30">
        <f>IF(VLOOKUP($A222,'hk2022'!$A:$H,1)=$A222,VLOOKUP($A222,'hk2022'!$A:$H,8),0)</f>
        <v>0</v>
      </c>
      <c r="K222" s="87">
        <f t="shared" si="74"/>
        <v>0</v>
      </c>
    </row>
    <row r="223" spans="1:11" outlineLevel="1">
      <c r="A223" s="15" t="str">
        <f t="shared" si="72"/>
        <v>419</v>
      </c>
      <c r="B223" s="16" t="s">
        <v>303</v>
      </c>
      <c r="C223" s="16" t="s">
        <v>304</v>
      </c>
      <c r="D223" s="30">
        <f>IF(VLOOKUP($A223,'hk2023'!$A:$G,1)=$A223,VLOOKUP($A223,'hk2023'!$A:$G,6),0)</f>
        <v>0</v>
      </c>
      <c r="E223" s="30">
        <f>IF(VLOOKUP($A223,'hk2023'!$A:$G,1)=$A223,VLOOKUP($A223,'hk2023'!$A:$G,7),0)</f>
        <v>0</v>
      </c>
      <c r="F223" s="30">
        <f>IF(VLOOKUP($A223,'hk2023'!$A:$H,1)=$A223,VLOOKUP($A223,'hk2023'!$A:$H,8),0)</f>
        <v>0</v>
      </c>
      <c r="G223" s="77">
        <f t="shared" si="73"/>
        <v>0</v>
      </c>
      <c r="H223" s="30">
        <f>IF(VLOOKUP($A223,'hk2022'!$A:$G,1)=$A223,VLOOKUP($A223,'hk2022'!$A:$G,6),0)</f>
        <v>0</v>
      </c>
      <c r="I223" s="30">
        <f>IF(VLOOKUP($A223,'hk2022'!$A:$G,1)=$A223,VLOOKUP($A223,'hk2022'!$A:$G,7),0)</f>
        <v>0</v>
      </c>
      <c r="J223" s="30">
        <f>IF(VLOOKUP($A223,'hk2022'!$A:$H,1)=$A223,VLOOKUP($A223,'hk2022'!$A:$H,8),0)</f>
        <v>0</v>
      </c>
      <c r="K223" s="87">
        <f t="shared" si="74"/>
        <v>0</v>
      </c>
    </row>
    <row r="224" spans="1:11" ht="10.8" outlineLevel="1" thickBot="1">
      <c r="A224" s="15"/>
      <c r="B224" s="16"/>
      <c r="C224" s="16"/>
      <c r="H224" s="46"/>
      <c r="I224" s="46"/>
      <c r="J224" s="46"/>
      <c r="K224" s="91"/>
    </row>
    <row r="225" spans="1:12" ht="12.6">
      <c r="A225" s="42" t="s">
        <v>811</v>
      </c>
      <c r="B225" s="43"/>
      <c r="C225" s="44" t="s">
        <v>305</v>
      </c>
      <c r="D225" s="25">
        <f t="shared" ref="D225:K225" si="75">SUM(D226:D231)</f>
        <v>39706.549999999996</v>
      </c>
      <c r="E225" s="25">
        <f t="shared" si="75"/>
        <v>20640.18</v>
      </c>
      <c r="F225" s="25">
        <f t="shared" si="75"/>
        <v>0</v>
      </c>
      <c r="G225" s="79">
        <f t="shared" si="75"/>
        <v>60346.729999999996</v>
      </c>
      <c r="H225" s="25">
        <f t="shared" si="75"/>
        <v>11246.36</v>
      </c>
      <c r="I225" s="25">
        <f t="shared" si="75"/>
        <v>28460.19</v>
      </c>
      <c r="J225" s="25">
        <f t="shared" si="75"/>
        <v>0</v>
      </c>
      <c r="K225" s="89">
        <f t="shared" si="75"/>
        <v>39706.549999999996</v>
      </c>
      <c r="L225" s="100"/>
    </row>
    <row r="226" spans="1:12" ht="12.6" outlineLevel="1">
      <c r="A226" s="15" t="str">
        <f t="shared" ref="A226:A231" si="76">LEFT(B226,3)</f>
        <v>421</v>
      </c>
      <c r="B226" s="16" t="s">
        <v>306</v>
      </c>
      <c r="C226" s="16" t="s">
        <v>307</v>
      </c>
      <c r="D226" s="30">
        <f>IF(VLOOKUP($A226,'hk2023'!$A:$G,1)=$A226,VLOOKUP($A226,'hk2023'!$A:$G,6),0)</f>
        <v>0</v>
      </c>
      <c r="E226" s="30">
        <f>IF(VLOOKUP($A226,'hk2023'!$A:$G,1)=$A226,VLOOKUP($A226,'hk2023'!$A:$G,7),0)</f>
        <v>0</v>
      </c>
      <c r="F226" s="30">
        <f>IF(VLOOKUP($A226,'hk2023'!$A:$H,1)=$A226,VLOOKUP($A226,'hk2023'!$A:$H,8),0)</f>
        <v>0</v>
      </c>
      <c r="G226" s="77">
        <f t="shared" ref="G226:G231" si="77">SUM(D226+E226-F226)</f>
        <v>0</v>
      </c>
      <c r="H226" s="30">
        <f>IF(VLOOKUP($A226,'hk2022'!$A:$G,1)=$A226,VLOOKUP($A226,'hk2022'!$A:$G,6),0)</f>
        <v>0</v>
      </c>
      <c r="I226" s="30">
        <f>IF(VLOOKUP($A226,'hk2022'!$A:$G,1)=$A226,VLOOKUP($A226,'hk2022'!$A:$G,7),0)</f>
        <v>0</v>
      </c>
      <c r="J226" s="30">
        <f>IF(VLOOKUP($A226,'hk2022'!$A:$H,1)=$A226,VLOOKUP($A226,'hk2022'!$A:$H,8),0)</f>
        <v>0</v>
      </c>
      <c r="K226" s="87">
        <f t="shared" ref="K226:K231" si="78">SUM(H226+I226-J226)</f>
        <v>0</v>
      </c>
      <c r="L226" s="100"/>
    </row>
    <row r="227" spans="1:12" ht="12.6" outlineLevel="1">
      <c r="A227" s="15" t="str">
        <f t="shared" si="76"/>
        <v>422</v>
      </c>
      <c r="B227" s="16" t="s">
        <v>308</v>
      </c>
      <c r="C227" s="16" t="s">
        <v>309</v>
      </c>
      <c r="D227" s="30">
        <f>IF(VLOOKUP($A227,'hk2023'!$A:$G,1)=$A227,VLOOKUP($A227,'hk2023'!$A:$G,6),0)</f>
        <v>0</v>
      </c>
      <c r="E227" s="30">
        <f>IF(VLOOKUP($A227,'hk2023'!$A:$G,1)=$A227,VLOOKUP($A227,'hk2023'!$A:$G,7),0)</f>
        <v>0</v>
      </c>
      <c r="F227" s="30">
        <f>IF(VLOOKUP($A227,'hk2023'!$A:$H,1)=$A227,VLOOKUP($A227,'hk2023'!$A:$H,8),0)</f>
        <v>0</v>
      </c>
      <c r="G227" s="77">
        <f t="shared" si="77"/>
        <v>0</v>
      </c>
      <c r="H227" s="30">
        <f>IF(VLOOKUP($A227,'hk2022'!$A:$G,1)=$A227,VLOOKUP($A227,'hk2022'!$A:$G,6),0)</f>
        <v>0</v>
      </c>
      <c r="I227" s="30">
        <f>IF(VLOOKUP($A227,'hk2022'!$A:$G,1)=$A227,VLOOKUP($A227,'hk2022'!$A:$G,7),0)</f>
        <v>0</v>
      </c>
      <c r="J227" s="30">
        <f>IF(VLOOKUP($A227,'hk2022'!$A:$H,1)=$A227,VLOOKUP($A227,'hk2022'!$A:$H,8),0)</f>
        <v>0</v>
      </c>
      <c r="K227" s="87">
        <f t="shared" si="78"/>
        <v>0</v>
      </c>
      <c r="L227" s="100"/>
    </row>
    <row r="228" spans="1:12" ht="12.6" outlineLevel="1">
      <c r="A228" s="15" t="str">
        <f t="shared" si="76"/>
        <v>423</v>
      </c>
      <c r="B228" s="16" t="s">
        <v>310</v>
      </c>
      <c r="C228" s="16" t="s">
        <v>311</v>
      </c>
      <c r="D228" s="30">
        <f>IF(VLOOKUP($A228,'hk2023'!$A:$G,1)=$A228,VLOOKUP($A228,'hk2023'!$A:$G,6),0)</f>
        <v>0</v>
      </c>
      <c r="E228" s="30">
        <f>IF(VLOOKUP($A228,'hk2023'!$A:$G,1)=$A228,VLOOKUP($A228,'hk2023'!$A:$G,7),0)</f>
        <v>0</v>
      </c>
      <c r="F228" s="30">
        <f>IF(VLOOKUP($A228,'hk2023'!$A:$H,1)=$A228,VLOOKUP($A228,'hk2023'!$A:$H,8),0)</f>
        <v>0</v>
      </c>
      <c r="G228" s="77">
        <f t="shared" si="77"/>
        <v>0</v>
      </c>
      <c r="H228" s="30">
        <f>IF(VLOOKUP($A228,'hk2022'!$A:$G,1)=$A228,VLOOKUP($A228,'hk2022'!$A:$G,6),0)</f>
        <v>0</v>
      </c>
      <c r="I228" s="30">
        <f>IF(VLOOKUP($A228,'hk2022'!$A:$G,1)=$A228,VLOOKUP($A228,'hk2022'!$A:$G,7),0)</f>
        <v>0</v>
      </c>
      <c r="J228" s="30">
        <f>IF(VLOOKUP($A228,'hk2022'!$A:$H,1)=$A228,VLOOKUP($A228,'hk2022'!$A:$H,8),0)</f>
        <v>0</v>
      </c>
      <c r="K228" s="87">
        <f t="shared" si="78"/>
        <v>0</v>
      </c>
      <c r="L228" s="100"/>
    </row>
    <row r="229" spans="1:12" ht="12.6" outlineLevel="1">
      <c r="A229" s="15" t="str">
        <f t="shared" si="76"/>
        <v>427</v>
      </c>
      <c r="B229" s="16" t="s">
        <v>312</v>
      </c>
      <c r="C229" s="16" t="s">
        <v>313</v>
      </c>
      <c r="D229" s="30">
        <f>IF(VLOOKUP($A229,'hk2023'!$A:$G,1)=$A229,VLOOKUP($A229,'hk2023'!$A:$G,6),0)</f>
        <v>0</v>
      </c>
      <c r="E229" s="30">
        <f>IF(VLOOKUP($A229,'hk2023'!$A:$G,1)=$A229,VLOOKUP($A229,'hk2023'!$A:$G,7),0)</f>
        <v>0</v>
      </c>
      <c r="F229" s="30">
        <f>IF(VLOOKUP($A229,'hk2023'!$A:$H,1)=$A229,VLOOKUP($A229,'hk2023'!$A:$H,8),0)</f>
        <v>0</v>
      </c>
      <c r="G229" s="77">
        <f t="shared" si="77"/>
        <v>0</v>
      </c>
      <c r="H229" s="30">
        <f>IF(VLOOKUP($A229,'hk2022'!$A:$G,1)=$A229,VLOOKUP($A229,'hk2022'!$A:$G,6),0)</f>
        <v>0</v>
      </c>
      <c r="I229" s="30">
        <f>IF(VLOOKUP($A229,'hk2022'!$A:$G,1)=$A229,VLOOKUP($A229,'hk2022'!$A:$G,7),0)</f>
        <v>0</v>
      </c>
      <c r="J229" s="30">
        <f>IF(VLOOKUP($A229,'hk2022'!$A:$H,1)=$A229,VLOOKUP($A229,'hk2022'!$A:$H,8),0)</f>
        <v>0</v>
      </c>
      <c r="K229" s="87">
        <f t="shared" si="78"/>
        <v>0</v>
      </c>
      <c r="L229" s="100"/>
    </row>
    <row r="230" spans="1:12" ht="12.6" outlineLevel="1">
      <c r="A230" s="15" t="str">
        <f t="shared" si="76"/>
        <v>428</v>
      </c>
      <c r="B230" s="16" t="s">
        <v>314</v>
      </c>
      <c r="C230" s="16" t="s">
        <v>315</v>
      </c>
      <c r="D230" s="30">
        <f>IF(VLOOKUP($A230,'hk2023'!$A:$G,1)=$A230,VLOOKUP($A230,'hk2023'!$A:$G,6),0)</f>
        <v>-1662.16</v>
      </c>
      <c r="E230" s="30">
        <f>IF(VLOOKUP($A230,'hk2023'!$A:$G,1)=$A230,VLOOKUP($A230,'hk2023'!$A:$G,7),0)</f>
        <v>0</v>
      </c>
      <c r="F230" s="30">
        <f>IF(VLOOKUP($A230,'hk2023'!$A:$H,1)=$A230,VLOOKUP($A230,'hk2023'!$A:$H,8),0)</f>
        <v>0</v>
      </c>
      <c r="G230" s="77">
        <f t="shared" si="77"/>
        <v>-1662.16</v>
      </c>
      <c r="H230" s="30">
        <f>IF(VLOOKUP($A230,'hk2022'!$A:$G,1)=$A230,VLOOKUP($A230,'hk2022'!$A:$G,6),0)</f>
        <v>-1662.16</v>
      </c>
      <c r="I230" s="30">
        <f>IF(VLOOKUP($A230,'hk2022'!$A:$G,1)=$A230,VLOOKUP($A230,'hk2022'!$A:$G,7),0)</f>
        <v>0</v>
      </c>
      <c r="J230" s="30">
        <f>IF(VLOOKUP($A230,'hk2022'!$A:$H,1)=$A230,VLOOKUP($A230,'hk2022'!$A:$H,8),0)</f>
        <v>0</v>
      </c>
      <c r="K230" s="87">
        <f t="shared" si="78"/>
        <v>-1662.16</v>
      </c>
      <c r="L230" s="100"/>
    </row>
    <row r="231" spans="1:12" ht="12.6" outlineLevel="1">
      <c r="A231" s="15" t="str">
        <f t="shared" si="76"/>
        <v>429</v>
      </c>
      <c r="B231" s="16" t="s">
        <v>316</v>
      </c>
      <c r="C231" s="16" t="s">
        <v>317</v>
      </c>
      <c r="D231" s="30">
        <f>IF(VLOOKUP($A231,'hk2023'!$A:$G,1)=$A231,VLOOKUP($A231,'hk2023'!$A:$G,6),0)</f>
        <v>41368.71</v>
      </c>
      <c r="E231" s="30">
        <f>IF(VLOOKUP($A231,'hk2023'!$A:$G,1)=$A231,VLOOKUP($A231,'hk2023'!$A:$G,7),0)</f>
        <v>20640.18</v>
      </c>
      <c r="F231" s="30">
        <f>IF(VLOOKUP($A231,'hk2023'!$A:$H,1)=$A231,VLOOKUP($A231,'hk2023'!$A:$H,8),0)</f>
        <v>0</v>
      </c>
      <c r="G231" s="77">
        <f t="shared" si="77"/>
        <v>62008.89</v>
      </c>
      <c r="H231" s="30">
        <f>IF(VLOOKUP($A231,'hk2022'!$A:$G,1)=$A231,VLOOKUP($A231,'hk2022'!$A:$G,6),0)</f>
        <v>12908.52</v>
      </c>
      <c r="I231" s="30">
        <f>IF(VLOOKUP($A231,'hk2022'!$A:$G,1)=$A231,VLOOKUP($A231,'hk2022'!$A:$G,7),0)</f>
        <v>28460.19</v>
      </c>
      <c r="J231" s="30">
        <f>IF(VLOOKUP($A231,'hk2022'!$A:$H,1)=$A231,VLOOKUP($A231,'hk2022'!$A:$H,8),0)</f>
        <v>0</v>
      </c>
      <c r="K231" s="87">
        <f t="shared" si="78"/>
        <v>41368.71</v>
      </c>
      <c r="L231" s="100"/>
    </row>
    <row r="232" spans="1:12" ht="13.2" outlineLevel="1" thickBot="1">
      <c r="A232" s="15"/>
      <c r="B232" s="16"/>
      <c r="C232" s="16"/>
      <c r="H232" s="46"/>
      <c r="I232" s="46"/>
      <c r="J232" s="46"/>
      <c r="K232" s="91"/>
      <c r="L232" s="100"/>
    </row>
    <row r="233" spans="1:12" ht="12.6">
      <c r="A233" s="42" t="s">
        <v>813</v>
      </c>
      <c r="B233" s="43"/>
      <c r="C233" s="44" t="s">
        <v>318</v>
      </c>
      <c r="D233" s="25">
        <f t="shared" ref="D233:K233" si="79">SUM(D234)</f>
        <v>20640.18</v>
      </c>
      <c r="E233" s="25">
        <f t="shared" si="79"/>
        <v>0</v>
      </c>
      <c r="F233" s="25">
        <f t="shared" si="79"/>
        <v>20640.18</v>
      </c>
      <c r="G233" s="79">
        <f t="shared" si="79"/>
        <v>0</v>
      </c>
      <c r="H233" s="25">
        <f t="shared" si="79"/>
        <v>28460.19</v>
      </c>
      <c r="I233" s="25">
        <f t="shared" si="79"/>
        <v>0</v>
      </c>
      <c r="J233" s="25">
        <f t="shared" si="79"/>
        <v>28460.19</v>
      </c>
      <c r="K233" s="89">
        <f t="shared" si="79"/>
        <v>0</v>
      </c>
      <c r="L233" s="100"/>
    </row>
    <row r="234" spans="1:12" ht="12.6" outlineLevel="1">
      <c r="A234" s="15" t="str">
        <f>LEFT(B234,3)</f>
        <v>431</v>
      </c>
      <c r="B234" s="16" t="s">
        <v>319</v>
      </c>
      <c r="C234" s="16" t="s">
        <v>320</v>
      </c>
      <c r="D234" s="30">
        <f>IF(VLOOKUP($A234,'hk2023'!$A:$G,1)=$A234,VLOOKUP($A234,'hk2023'!$A:$G,6),0)</f>
        <v>20640.18</v>
      </c>
      <c r="E234" s="30">
        <f>IF(VLOOKUP($A234,'hk2023'!$A:$G,1)=$A234,VLOOKUP($A234,'hk2023'!$A:$G,7),0)</f>
        <v>0</v>
      </c>
      <c r="F234" s="30">
        <f>IF(VLOOKUP($A234,'hk2023'!$A:$H,1)=$A234,VLOOKUP($A234,'hk2023'!$A:$H,8),0)</f>
        <v>20640.18</v>
      </c>
      <c r="G234" s="77">
        <f>SUM(D234+E234-F234)</f>
        <v>0</v>
      </c>
      <c r="H234" s="30">
        <f>IF(VLOOKUP($A234,'hk2022'!$A:$G,1)=$A234,VLOOKUP($A234,'hk2022'!$A:$G,6),0)</f>
        <v>28460.19</v>
      </c>
      <c r="I234" s="30">
        <f>IF(VLOOKUP($A234,'hk2022'!$A:$G,1)=$A234,VLOOKUP($A234,'hk2022'!$A:$G,7),0)</f>
        <v>0</v>
      </c>
      <c r="J234" s="30">
        <f>IF(VLOOKUP($A234,'hk2022'!$A:$H,1)=$A234,VLOOKUP($A234,'hk2022'!$A:$H,8),0)</f>
        <v>28460.19</v>
      </c>
      <c r="K234" s="87">
        <f>SUM(H234+I234-J234)</f>
        <v>0</v>
      </c>
      <c r="L234" s="100"/>
    </row>
    <row r="235" spans="1:12" ht="13.2" outlineLevel="1" thickBot="1">
      <c r="A235" s="15"/>
      <c r="B235" s="16"/>
      <c r="C235" s="16"/>
      <c r="H235" s="46"/>
      <c r="I235" s="46"/>
      <c r="J235" s="46"/>
      <c r="K235" s="91"/>
      <c r="L235" s="100"/>
    </row>
    <row r="236" spans="1:12" ht="12.6">
      <c r="A236" s="50" t="s">
        <v>321</v>
      </c>
      <c r="B236" s="43"/>
      <c r="C236" s="43" t="s">
        <v>322</v>
      </c>
      <c r="D236" s="25">
        <f t="shared" ref="D236:K236" si="80">SUM(D237)</f>
        <v>0</v>
      </c>
      <c r="E236" s="25">
        <f t="shared" si="80"/>
        <v>0</v>
      </c>
      <c r="F236" s="25">
        <f t="shared" si="80"/>
        <v>0</v>
      </c>
      <c r="G236" s="75">
        <f t="shared" si="80"/>
        <v>0</v>
      </c>
      <c r="H236" s="25">
        <f t="shared" si="80"/>
        <v>0</v>
      </c>
      <c r="I236" s="25">
        <f t="shared" si="80"/>
        <v>0</v>
      </c>
      <c r="J236" s="25">
        <f t="shared" si="80"/>
        <v>0</v>
      </c>
      <c r="K236" s="85">
        <f t="shared" si="80"/>
        <v>0</v>
      </c>
      <c r="L236" s="100"/>
    </row>
    <row r="237" spans="1:12" ht="13.2" outlineLevel="1" thickBot="1">
      <c r="A237" s="63" t="s">
        <v>321</v>
      </c>
      <c r="B237" s="16"/>
      <c r="C237" s="28" t="s">
        <v>322</v>
      </c>
      <c r="D237" s="30">
        <f>IF(VLOOKUP($A237,'hk2023'!$A:$G,1)=$A237,VLOOKUP($A237,'hk2023'!$A:$G,6),0)</f>
        <v>0</v>
      </c>
      <c r="E237" s="30">
        <f>IF(VLOOKUP($A237,'hk2023'!$A:$G,1)=$A237,VLOOKUP($A237,'hk2023'!$A:$G,7),0)</f>
        <v>0</v>
      </c>
      <c r="F237" s="30">
        <f>IF(VLOOKUP($A237,'hk2023'!$A:$H,1)=$A237,VLOOKUP($A237,'hk2023'!$A:$H,8),0)</f>
        <v>0</v>
      </c>
      <c r="G237" s="77">
        <f>SUM(D237+E237-F237)</f>
        <v>0</v>
      </c>
      <c r="H237" s="30">
        <f>IF(VLOOKUP($A237,'hk2022'!$A:$G,1)=$A237,VLOOKUP($A237,'hk2022'!$A:$G,6),0)</f>
        <v>0</v>
      </c>
      <c r="I237" s="30">
        <f>IF(VLOOKUP($A237,'hk2022'!$A:$G,1)=$A237,VLOOKUP($A237,'hk2022'!$A:$G,7),0)</f>
        <v>0</v>
      </c>
      <c r="J237" s="30">
        <f>IF(VLOOKUP($A237,'hk2022'!$A:$H,1)=$A237,VLOOKUP($A237,'hk2022'!$A:$H,8),0)</f>
        <v>0</v>
      </c>
      <c r="K237" s="87">
        <f>SUM(H237+I237-J237)</f>
        <v>0</v>
      </c>
      <c r="L237" s="100"/>
    </row>
    <row r="238" spans="1:12" ht="12.6">
      <c r="A238" s="42" t="s">
        <v>808</v>
      </c>
      <c r="B238" s="43"/>
      <c r="C238" s="44" t="s">
        <v>323</v>
      </c>
      <c r="D238" s="25">
        <f t="shared" ref="D238:K238" si="81">SUM(D239:D241)</f>
        <v>0</v>
      </c>
      <c r="E238" s="25">
        <f t="shared" si="81"/>
        <v>0</v>
      </c>
      <c r="F238" s="25">
        <f t="shared" si="81"/>
        <v>0</v>
      </c>
      <c r="G238" s="79">
        <f t="shared" si="81"/>
        <v>0</v>
      </c>
      <c r="H238" s="25">
        <f t="shared" si="81"/>
        <v>0</v>
      </c>
      <c r="I238" s="25">
        <f t="shared" si="81"/>
        <v>0</v>
      </c>
      <c r="J238" s="25">
        <f t="shared" si="81"/>
        <v>0</v>
      </c>
      <c r="K238" s="89">
        <f t="shared" si="81"/>
        <v>0</v>
      </c>
      <c r="L238" s="100"/>
    </row>
    <row r="239" spans="1:12" ht="12.6" outlineLevel="1">
      <c r="A239" s="15" t="str">
        <f>LEFT(B239,3)</f>
        <v>451</v>
      </c>
      <c r="B239" s="16" t="s">
        <v>324</v>
      </c>
      <c r="C239" s="16" t="s">
        <v>325</v>
      </c>
      <c r="D239" s="30">
        <f>IF(VLOOKUP($A239,'hk2023'!$A:$G,1)=$A239,VLOOKUP($A239,'hk2023'!$A:$G,6),0)</f>
        <v>0</v>
      </c>
      <c r="E239" s="30">
        <f>IF(VLOOKUP($A239,'hk2023'!$A:$G,1)=$A239,VLOOKUP($A239,'hk2023'!$A:$G,7),0)</f>
        <v>0</v>
      </c>
      <c r="F239" s="30">
        <f>IF(VLOOKUP($A239,'hk2023'!$A:$H,1)=$A239,VLOOKUP($A239,'hk2023'!$A:$H,8),0)</f>
        <v>0</v>
      </c>
      <c r="G239" s="77">
        <f>SUM(D239+E239-F239)</f>
        <v>0</v>
      </c>
      <c r="H239" s="30">
        <f>IF(VLOOKUP($A239,'hk2022'!$A:$G,1)=$A239,VLOOKUP($A239,'hk2022'!$A:$G,6),0)</f>
        <v>0</v>
      </c>
      <c r="I239" s="30">
        <f>IF(VLOOKUP($A239,'hk2022'!$A:$G,1)=$A239,VLOOKUP($A239,'hk2022'!$A:$G,7),0)</f>
        <v>0</v>
      </c>
      <c r="J239" s="30">
        <f>IF(VLOOKUP($A239,'hk2022'!$A:$H,1)=$A239,VLOOKUP($A239,'hk2022'!$A:$H,8),0)</f>
        <v>0</v>
      </c>
      <c r="K239" s="87">
        <f>SUM(H239+I239-J239)</f>
        <v>0</v>
      </c>
      <c r="L239" s="100"/>
    </row>
    <row r="240" spans="1:12" ht="12.6" outlineLevel="1">
      <c r="A240" s="63" t="s">
        <v>326</v>
      </c>
      <c r="B240" s="16"/>
      <c r="C240" s="28" t="s">
        <v>327</v>
      </c>
      <c r="D240" s="30">
        <f>IF(VLOOKUP($A240,'hk2023'!$A:$G,1)=$A240,VLOOKUP($A240,'hk2023'!$A:$G,6),0)</f>
        <v>0</v>
      </c>
      <c r="E240" s="30">
        <f>IF(VLOOKUP($A240,'hk2023'!$A:$G,1)=$A240,VLOOKUP($A240,'hk2023'!$A:$G,7),0)</f>
        <v>0</v>
      </c>
      <c r="F240" s="30">
        <f>IF(VLOOKUP($A240,'hk2023'!$A:$H,1)=$A240,VLOOKUP($A240,'hk2023'!$A:$H,8),0)</f>
        <v>0</v>
      </c>
      <c r="G240" s="77">
        <f>SUM(D240+E240-F240)</f>
        <v>0</v>
      </c>
      <c r="H240" s="30">
        <f>IF(VLOOKUP($A240,'hk2022'!$A:$G,1)=$A240,VLOOKUP($A240,'hk2022'!$A:$G,6),0)</f>
        <v>0</v>
      </c>
      <c r="I240" s="30">
        <f>IF(VLOOKUP($A240,'hk2022'!$A:$G,1)=$A240,VLOOKUP($A240,'hk2022'!$A:$G,7),0)</f>
        <v>0</v>
      </c>
      <c r="J240" s="30">
        <f>IF(VLOOKUP($A240,'hk2022'!$A:$H,1)=$A240,VLOOKUP($A240,'hk2022'!$A:$H,8),0)</f>
        <v>0</v>
      </c>
      <c r="K240" s="87">
        <f>SUM(H240+I240-J240)</f>
        <v>0</v>
      </c>
      <c r="L240" s="100"/>
    </row>
    <row r="241" spans="1:12" ht="12.6" outlineLevel="1">
      <c r="A241" s="15" t="str">
        <f>LEFT(B241,3)</f>
        <v>459</v>
      </c>
      <c r="B241" s="16" t="s">
        <v>328</v>
      </c>
      <c r="C241" s="16" t="s">
        <v>329</v>
      </c>
      <c r="D241" s="30">
        <f>IF(VLOOKUP($A241,'hk2023'!$A:$G,1)=$A241,VLOOKUP($A241,'hk2023'!$A:$G,6),0)</f>
        <v>0</v>
      </c>
      <c r="E241" s="30">
        <f>IF(VLOOKUP($A241,'hk2023'!$A:$G,1)=$A241,VLOOKUP($A241,'hk2023'!$A:$G,7),0)</f>
        <v>0</v>
      </c>
      <c r="F241" s="30">
        <f>IF(VLOOKUP($A241,'hk2023'!$A:$H,1)=$A241,VLOOKUP($A241,'hk2023'!$A:$H,8),0)</f>
        <v>0</v>
      </c>
      <c r="G241" s="77">
        <f>SUM(D241+E241-F241)</f>
        <v>0</v>
      </c>
      <c r="H241" s="30">
        <f>IF(VLOOKUP($A241,'hk2022'!$A:$G,1)=$A241,VLOOKUP($A241,'hk2022'!$A:$G,6),0)</f>
        <v>0</v>
      </c>
      <c r="I241" s="30">
        <f>IF(VLOOKUP($A241,'hk2022'!$A:$G,1)=$A241,VLOOKUP($A241,'hk2022'!$A:$G,7),0)</f>
        <v>0</v>
      </c>
      <c r="J241" s="30">
        <f>IF(VLOOKUP($A241,'hk2022'!$A:$H,1)=$A241,VLOOKUP($A241,'hk2022'!$A:$H,8),0)</f>
        <v>0</v>
      </c>
      <c r="K241" s="87">
        <f>SUM(H241+I241-J241)</f>
        <v>0</v>
      </c>
      <c r="L241" s="100"/>
    </row>
    <row r="242" spans="1:12" ht="13.2" outlineLevel="1" thickBot="1">
      <c r="A242" s="15"/>
      <c r="B242" s="16"/>
      <c r="C242" s="16"/>
      <c r="H242" s="46"/>
      <c r="I242" s="46"/>
      <c r="J242" s="46"/>
      <c r="K242" s="91"/>
      <c r="L242" s="100"/>
    </row>
    <row r="243" spans="1:12" ht="12.6">
      <c r="A243" s="42" t="s">
        <v>330</v>
      </c>
      <c r="B243" s="43"/>
      <c r="C243" s="44" t="s">
        <v>331</v>
      </c>
      <c r="D243" s="25">
        <f t="shared" ref="D243:K243" si="82">SUM(D244)</f>
        <v>0</v>
      </c>
      <c r="E243" s="25">
        <f t="shared" si="82"/>
        <v>0</v>
      </c>
      <c r="F243" s="25">
        <f t="shared" si="82"/>
        <v>0</v>
      </c>
      <c r="G243" s="79">
        <f t="shared" si="82"/>
        <v>0</v>
      </c>
      <c r="H243" s="25">
        <f t="shared" si="82"/>
        <v>0</v>
      </c>
      <c r="I243" s="25">
        <f t="shared" si="82"/>
        <v>0</v>
      </c>
      <c r="J243" s="25">
        <f t="shared" si="82"/>
        <v>0</v>
      </c>
      <c r="K243" s="89">
        <f t="shared" si="82"/>
        <v>0</v>
      </c>
      <c r="L243" s="100"/>
    </row>
    <row r="244" spans="1:12" ht="12.6" outlineLevel="1">
      <c r="A244" s="15" t="str">
        <f>LEFT(B244,3)</f>
        <v>461</v>
      </c>
      <c r="B244" s="16" t="s">
        <v>332</v>
      </c>
      <c r="C244" s="16" t="s">
        <v>331</v>
      </c>
      <c r="D244" s="30">
        <f>IF(VLOOKUP($A244,'hk2023'!$A:$G,1)=$A244,VLOOKUP($A244,'hk2023'!$A:$G,6),0)</f>
        <v>0</v>
      </c>
      <c r="E244" s="30">
        <f>IF(VLOOKUP($A244,'hk2023'!$A:$G,1)=$A244,VLOOKUP($A244,'hk2023'!$A:$G,7),0)</f>
        <v>0</v>
      </c>
      <c r="F244" s="30">
        <f>IF(VLOOKUP($A244,'hk2023'!$A:$H,1)=$A244,VLOOKUP($A244,'hk2023'!$A:$H,8),0)</f>
        <v>0</v>
      </c>
      <c r="G244" s="77">
        <f>SUM(D244+E244-F244)</f>
        <v>0</v>
      </c>
      <c r="H244" s="30">
        <f>IF(VLOOKUP($A244,'hk2022'!$A:$G,1)=$A244,VLOOKUP($A244,'hk2022'!$A:$G,6),0)</f>
        <v>0</v>
      </c>
      <c r="I244" s="30">
        <f>IF(VLOOKUP($A244,'hk2022'!$A:$G,1)=$A244,VLOOKUP($A244,'hk2022'!$A:$G,7),0)</f>
        <v>0</v>
      </c>
      <c r="J244" s="30">
        <f>IF(VLOOKUP($A244,'hk2022'!$A:$H,1)=$A244,VLOOKUP($A244,'hk2022'!$A:$H,8),0)</f>
        <v>0</v>
      </c>
      <c r="K244" s="87">
        <f>SUM(H244+I244-J244)</f>
        <v>0</v>
      </c>
      <c r="L244" s="100"/>
    </row>
    <row r="245" spans="1:12" ht="13.2" outlineLevel="1" thickBot="1">
      <c r="A245" s="15"/>
      <c r="B245" s="16"/>
      <c r="C245" s="16"/>
      <c r="H245" s="46"/>
      <c r="I245" s="46"/>
      <c r="J245" s="46"/>
      <c r="K245" s="91"/>
      <c r="L245" s="100"/>
    </row>
    <row r="246" spans="1:12" ht="12.6">
      <c r="A246" s="42" t="s">
        <v>333</v>
      </c>
      <c r="B246" s="43"/>
      <c r="C246" s="44" t="s">
        <v>334</v>
      </c>
      <c r="D246" s="25">
        <f t="shared" ref="D246:K246" si="83">SUM(D247:D254)</f>
        <v>-151729.85</v>
      </c>
      <c r="E246" s="25">
        <f t="shared" si="83"/>
        <v>1673068.48</v>
      </c>
      <c r="F246" s="25">
        <f t="shared" si="83"/>
        <v>1523197.9000000001</v>
      </c>
      <c r="G246" s="79">
        <f t="shared" si="83"/>
        <v>-1859.27</v>
      </c>
      <c r="H246" s="25">
        <f t="shared" si="83"/>
        <v>-19144.969999999998</v>
      </c>
      <c r="I246" s="25">
        <f t="shared" si="83"/>
        <v>3985282.87</v>
      </c>
      <c r="J246" s="25">
        <f t="shared" si="83"/>
        <v>4117867.75</v>
      </c>
      <c r="K246" s="89">
        <f t="shared" si="83"/>
        <v>-151729.84999999969</v>
      </c>
      <c r="L246" s="100"/>
    </row>
    <row r="247" spans="1:12" ht="12.6" outlineLevel="1">
      <c r="A247" s="15" t="str">
        <f t="shared" ref="A247:A254" si="84">LEFT(B247,3)</f>
        <v>471</v>
      </c>
      <c r="B247" s="16" t="s">
        <v>335</v>
      </c>
      <c r="C247" s="16" t="s">
        <v>336</v>
      </c>
      <c r="D247" s="30">
        <f>IF(VLOOKUP($A247,'hk2023'!$A:$G,1)=$A247,VLOOKUP($A247,'hk2023'!$A:$G,6),0)</f>
        <v>0</v>
      </c>
      <c r="E247" s="30">
        <f>IF(VLOOKUP($A247,'hk2023'!$A:$G,1)=$A247,VLOOKUP($A247,'hk2023'!$A:$G,7),0)</f>
        <v>0</v>
      </c>
      <c r="F247" s="30">
        <f>IF(VLOOKUP($A247,'hk2023'!$A:$H,1)=$A247,VLOOKUP($A247,'hk2023'!$A:$H,8),0)</f>
        <v>0</v>
      </c>
      <c r="G247" s="77">
        <f t="shared" ref="G247:G254" si="85">SUM(D247+E247-F247)</f>
        <v>0</v>
      </c>
      <c r="H247" s="30">
        <f>IF(VLOOKUP($A247,'hk2022'!$A:$G,1)=$A247,VLOOKUP($A247,'hk2022'!$A:$G,6),0)</f>
        <v>0</v>
      </c>
      <c r="I247" s="30">
        <f>IF(VLOOKUP($A247,'hk2022'!$A:$G,1)=$A247,VLOOKUP($A247,'hk2022'!$A:$G,7),0)</f>
        <v>0</v>
      </c>
      <c r="J247" s="30">
        <f>IF(VLOOKUP($A247,'hk2022'!$A:$H,1)=$A247,VLOOKUP($A247,'hk2022'!$A:$H,8),0)</f>
        <v>0</v>
      </c>
      <c r="K247" s="87">
        <f t="shared" ref="K247:K254" si="86">SUM(H247+I247-J247)</f>
        <v>0</v>
      </c>
      <c r="L247" s="100"/>
    </row>
    <row r="248" spans="1:12" ht="12.6" outlineLevel="1">
      <c r="A248" s="15" t="str">
        <f t="shared" si="84"/>
        <v>472</v>
      </c>
      <c r="B248" s="16" t="s">
        <v>337</v>
      </c>
      <c r="C248" s="16" t="s">
        <v>338</v>
      </c>
      <c r="D248" s="30">
        <f>IF(VLOOKUP($A248,'hk2023'!$A:$G,1)=$A248,VLOOKUP($A248,'hk2023'!$A:$G,6),0)</f>
        <v>-19.440000000000001</v>
      </c>
      <c r="E248" s="30">
        <f>IF(VLOOKUP($A248,'hk2023'!$A:$G,1)=$A248,VLOOKUP($A248,'hk2023'!$A:$G,7),0)</f>
        <v>0</v>
      </c>
      <c r="F248" s="30">
        <f>IF(VLOOKUP($A248,'hk2023'!$A:$H,1)=$A248,VLOOKUP($A248,'hk2023'!$A:$H,8),0)</f>
        <v>1839.83</v>
      </c>
      <c r="G248" s="77">
        <f t="shared" si="85"/>
        <v>-1859.27</v>
      </c>
      <c r="H248" s="30">
        <f>IF(VLOOKUP($A248,'hk2022'!$A:$G,1)=$A248,VLOOKUP($A248,'hk2022'!$A:$G,6),0)</f>
        <v>-19.440000000000001</v>
      </c>
      <c r="I248" s="30">
        <f>IF(VLOOKUP($A248,'hk2022'!$A:$G,1)=$A248,VLOOKUP($A248,'hk2022'!$A:$G,7),0)</f>
        <v>0</v>
      </c>
      <c r="J248" s="30">
        <f>IF(VLOOKUP($A248,'hk2022'!$A:$H,1)=$A248,VLOOKUP($A248,'hk2022'!$A:$H,8),0)</f>
        <v>0</v>
      </c>
      <c r="K248" s="87">
        <f t="shared" si="86"/>
        <v>-19.440000000000001</v>
      </c>
      <c r="L248" s="100"/>
    </row>
    <row r="249" spans="1:12" ht="12.6" outlineLevel="1">
      <c r="A249" s="15" t="str">
        <f t="shared" si="84"/>
        <v>473</v>
      </c>
      <c r="B249" s="16" t="s">
        <v>339</v>
      </c>
      <c r="C249" s="16" t="s">
        <v>340</v>
      </c>
      <c r="D249" s="30">
        <f>IF(VLOOKUP($A249,'hk2023'!$A:$G,1)=$A249,VLOOKUP($A249,'hk2023'!$A:$G,6),0)</f>
        <v>0</v>
      </c>
      <c r="E249" s="30">
        <f>IF(VLOOKUP($A249,'hk2023'!$A:$G,1)=$A249,VLOOKUP($A249,'hk2023'!$A:$G,7),0)</f>
        <v>0</v>
      </c>
      <c r="F249" s="30">
        <f>IF(VLOOKUP($A249,'hk2023'!$A:$H,1)=$A249,VLOOKUP($A249,'hk2023'!$A:$H,8),0)</f>
        <v>0</v>
      </c>
      <c r="G249" s="77">
        <f t="shared" si="85"/>
        <v>0</v>
      </c>
      <c r="H249" s="30">
        <f>IF(VLOOKUP($A249,'hk2022'!$A:$G,1)=$A249,VLOOKUP($A249,'hk2022'!$A:$G,6),0)</f>
        <v>0</v>
      </c>
      <c r="I249" s="30">
        <f>IF(VLOOKUP($A249,'hk2022'!$A:$G,1)=$A249,VLOOKUP($A249,'hk2022'!$A:$G,7),0)</f>
        <v>0</v>
      </c>
      <c r="J249" s="30">
        <f>IF(VLOOKUP($A249,'hk2022'!$A:$H,1)=$A249,VLOOKUP($A249,'hk2022'!$A:$H,8),0)</f>
        <v>0</v>
      </c>
      <c r="K249" s="87">
        <f t="shared" si="86"/>
        <v>0</v>
      </c>
      <c r="L249" s="100"/>
    </row>
    <row r="250" spans="1:12" ht="12.6" outlineLevel="1">
      <c r="A250" s="15" t="str">
        <f t="shared" si="84"/>
        <v>474</v>
      </c>
      <c r="B250" s="16" t="s">
        <v>341</v>
      </c>
      <c r="C250" s="16" t="s">
        <v>342</v>
      </c>
      <c r="D250" s="30">
        <f>IF(VLOOKUP($A250,'hk2023'!$A:$G,1)=$A250,VLOOKUP($A250,'hk2023'!$A:$G,6),0)</f>
        <v>0</v>
      </c>
      <c r="E250" s="30">
        <f>IF(VLOOKUP($A250,'hk2023'!$A:$G,1)=$A250,VLOOKUP($A250,'hk2023'!$A:$G,7),0)</f>
        <v>0</v>
      </c>
      <c r="F250" s="30">
        <f>IF(VLOOKUP($A250,'hk2023'!$A:$H,1)=$A250,VLOOKUP($A250,'hk2023'!$A:$H,8),0)</f>
        <v>0</v>
      </c>
      <c r="G250" s="77">
        <f t="shared" si="85"/>
        <v>0</v>
      </c>
      <c r="H250" s="30">
        <f>IF(VLOOKUP($A250,'hk2022'!$A:$G,1)=$A250,VLOOKUP($A250,'hk2022'!$A:$G,6),0)</f>
        <v>0</v>
      </c>
      <c r="I250" s="30">
        <f>IF(VLOOKUP($A250,'hk2022'!$A:$G,1)=$A250,VLOOKUP($A250,'hk2022'!$A:$G,7),0)</f>
        <v>0</v>
      </c>
      <c r="J250" s="30">
        <f>IF(VLOOKUP($A250,'hk2022'!$A:$H,1)=$A250,VLOOKUP($A250,'hk2022'!$A:$H,8),0)</f>
        <v>0</v>
      </c>
      <c r="K250" s="87">
        <f t="shared" si="86"/>
        <v>0</v>
      </c>
      <c r="L250" s="100"/>
    </row>
    <row r="251" spans="1:12" ht="12.6" outlineLevel="1">
      <c r="A251" s="15" t="str">
        <f t="shared" si="84"/>
        <v>475</v>
      </c>
      <c r="B251" s="16" t="s">
        <v>343</v>
      </c>
      <c r="C251" s="16" t="s">
        <v>344</v>
      </c>
      <c r="D251" s="30">
        <f>IF(VLOOKUP($A251,'hk2023'!$A:$G,1)=$A251,VLOOKUP($A251,'hk2023'!$A:$G,6),0)</f>
        <v>0</v>
      </c>
      <c r="E251" s="30">
        <f>IF(VLOOKUP($A251,'hk2023'!$A:$G,1)=$A251,VLOOKUP($A251,'hk2023'!$A:$G,7),0)</f>
        <v>0</v>
      </c>
      <c r="F251" s="30">
        <f>IF(VLOOKUP($A251,'hk2023'!$A:$H,1)=$A251,VLOOKUP($A251,'hk2023'!$A:$H,8),0)</f>
        <v>0</v>
      </c>
      <c r="G251" s="77">
        <f t="shared" si="85"/>
        <v>0</v>
      </c>
      <c r="H251" s="30">
        <f>IF(VLOOKUP($A251,'hk2022'!$A:$G,1)=$A251,VLOOKUP($A251,'hk2022'!$A:$G,6),0)</f>
        <v>0</v>
      </c>
      <c r="I251" s="30">
        <f>IF(VLOOKUP($A251,'hk2022'!$A:$G,1)=$A251,VLOOKUP($A251,'hk2022'!$A:$G,7),0)</f>
        <v>0</v>
      </c>
      <c r="J251" s="30">
        <f>IF(VLOOKUP($A251,'hk2022'!$A:$H,1)=$A251,VLOOKUP($A251,'hk2022'!$A:$H,8),0)</f>
        <v>0</v>
      </c>
      <c r="K251" s="87">
        <f t="shared" si="86"/>
        <v>0</v>
      </c>
      <c r="L251" s="100"/>
    </row>
    <row r="252" spans="1:12" ht="12.6" outlineLevel="1">
      <c r="A252" s="15" t="str">
        <f t="shared" si="84"/>
        <v>476</v>
      </c>
      <c r="B252" s="16" t="s">
        <v>345</v>
      </c>
      <c r="C252" s="16" t="s">
        <v>346</v>
      </c>
      <c r="D252" s="30">
        <f>IF(VLOOKUP($A252,'hk2023'!$A:$G,1)=$A252,VLOOKUP($A252,'hk2023'!$A:$G,6),0)</f>
        <v>0</v>
      </c>
      <c r="E252" s="30">
        <f>IF(VLOOKUP($A252,'hk2023'!$A:$G,1)=$A252,VLOOKUP($A252,'hk2023'!$A:$G,7),0)</f>
        <v>0</v>
      </c>
      <c r="F252" s="30">
        <f>IF(VLOOKUP($A252,'hk2023'!$A:$H,1)=$A252,VLOOKUP($A252,'hk2023'!$A:$H,8),0)</f>
        <v>0</v>
      </c>
      <c r="G252" s="77">
        <f t="shared" si="85"/>
        <v>0</v>
      </c>
      <c r="H252" s="30">
        <f>IF(VLOOKUP($A252,'hk2022'!$A:$G,1)=$A252,VLOOKUP($A252,'hk2022'!$A:$G,6),0)</f>
        <v>0</v>
      </c>
      <c r="I252" s="30">
        <f>IF(VLOOKUP($A252,'hk2022'!$A:$G,1)=$A252,VLOOKUP($A252,'hk2022'!$A:$G,7),0)</f>
        <v>0</v>
      </c>
      <c r="J252" s="30">
        <f>IF(VLOOKUP($A252,'hk2022'!$A:$H,1)=$A252,VLOOKUP($A252,'hk2022'!$A:$H,8),0)</f>
        <v>0</v>
      </c>
      <c r="K252" s="87">
        <f t="shared" si="86"/>
        <v>0</v>
      </c>
      <c r="L252" s="100"/>
    </row>
    <row r="253" spans="1:12" ht="12.6" outlineLevel="1">
      <c r="A253" s="15" t="str">
        <f t="shared" si="84"/>
        <v>478</v>
      </c>
      <c r="B253" s="16" t="s">
        <v>347</v>
      </c>
      <c r="C253" s="16" t="s">
        <v>348</v>
      </c>
      <c r="D253" s="30">
        <f>IF(VLOOKUP($A253,'hk2023'!$A:$G,1)=$A253,VLOOKUP($A253,'hk2023'!$A:$G,6),0)</f>
        <v>0</v>
      </c>
      <c r="E253" s="30">
        <f>IF(VLOOKUP($A253,'hk2023'!$A:$G,1)=$A253,VLOOKUP($A253,'hk2023'!$A:$G,7),0)</f>
        <v>0</v>
      </c>
      <c r="F253" s="30">
        <f>IF(VLOOKUP($A253,'hk2023'!$A:$H,1)=$A253,VLOOKUP($A253,'hk2023'!$A:$H,8),0)</f>
        <v>0</v>
      </c>
      <c r="G253" s="77">
        <f t="shared" si="85"/>
        <v>0</v>
      </c>
      <c r="H253" s="30">
        <f>IF(VLOOKUP($A253,'hk2022'!$A:$G,1)=$A253,VLOOKUP($A253,'hk2022'!$A:$G,6),0)</f>
        <v>0</v>
      </c>
      <c r="I253" s="30">
        <f>IF(VLOOKUP($A253,'hk2022'!$A:$G,1)=$A253,VLOOKUP($A253,'hk2022'!$A:$G,7),0)</f>
        <v>0</v>
      </c>
      <c r="J253" s="30">
        <f>IF(VLOOKUP($A253,'hk2022'!$A:$H,1)=$A253,VLOOKUP($A253,'hk2022'!$A:$H,8),0)</f>
        <v>0</v>
      </c>
      <c r="K253" s="87">
        <f t="shared" si="86"/>
        <v>0</v>
      </c>
      <c r="L253" s="100"/>
    </row>
    <row r="254" spans="1:12" ht="12.6" outlineLevel="1">
      <c r="A254" s="15" t="str">
        <f t="shared" si="84"/>
        <v>479</v>
      </c>
      <c r="B254" s="16" t="s">
        <v>349</v>
      </c>
      <c r="C254" s="16" t="s">
        <v>350</v>
      </c>
      <c r="D254" s="30">
        <f>IF(VLOOKUP($A254,'hk2023'!$A:$G,1)=$A254,VLOOKUP($A254,'hk2023'!$A:$G,6),0)</f>
        <v>-151710.41</v>
      </c>
      <c r="E254" s="30">
        <f>IF(VLOOKUP($A254,'hk2023'!$A:$G,1)=$A254,VLOOKUP($A254,'hk2023'!$A:$G,7),0)</f>
        <v>1673068.48</v>
      </c>
      <c r="F254" s="30">
        <f>IF(VLOOKUP($A254,'hk2023'!$A:$H,1)=$A254,VLOOKUP($A254,'hk2023'!$A:$H,8),0)</f>
        <v>1521358.07</v>
      </c>
      <c r="G254" s="77">
        <f t="shared" si="85"/>
        <v>0</v>
      </c>
      <c r="H254" s="30">
        <f>IF(VLOOKUP($A254,'hk2022'!$A:$G,1)=$A254,VLOOKUP($A254,'hk2022'!$A:$G,6),0)</f>
        <v>-19125.53</v>
      </c>
      <c r="I254" s="30">
        <f>IF(VLOOKUP($A254,'hk2022'!$A:$G,1)=$A254,VLOOKUP($A254,'hk2022'!$A:$G,7),0)</f>
        <v>3985282.87</v>
      </c>
      <c r="J254" s="30">
        <f>IF(VLOOKUP($A254,'hk2022'!$A:$H,1)=$A254,VLOOKUP($A254,'hk2022'!$A:$H,8),0)</f>
        <v>4117867.75</v>
      </c>
      <c r="K254" s="87">
        <f t="shared" si="86"/>
        <v>-151710.40999999968</v>
      </c>
      <c r="L254" s="100"/>
    </row>
    <row r="255" spans="1:12" ht="13.2" outlineLevel="1" thickBot="1">
      <c r="A255" s="15"/>
      <c r="B255" s="16"/>
      <c r="C255" s="16"/>
      <c r="H255" s="46"/>
      <c r="I255" s="46"/>
      <c r="J255" s="46"/>
      <c r="K255" s="91"/>
      <c r="L255" s="100"/>
    </row>
    <row r="256" spans="1:12" ht="12.6">
      <c r="A256" s="42" t="s">
        <v>351</v>
      </c>
      <c r="B256" s="43"/>
      <c r="C256" s="44" t="s">
        <v>352</v>
      </c>
      <c r="D256" s="25">
        <f t="shared" ref="D256:K256" si="87">SUM(D257)</f>
        <v>0</v>
      </c>
      <c r="E256" s="25">
        <f t="shared" si="87"/>
        <v>0</v>
      </c>
      <c r="F256" s="25">
        <f t="shared" si="87"/>
        <v>0</v>
      </c>
      <c r="G256" s="79">
        <f t="shared" si="87"/>
        <v>0</v>
      </c>
      <c r="H256" s="25">
        <f t="shared" si="87"/>
        <v>0</v>
      </c>
      <c r="I256" s="25">
        <f t="shared" si="87"/>
        <v>0</v>
      </c>
      <c r="J256" s="25">
        <f t="shared" si="87"/>
        <v>0</v>
      </c>
      <c r="K256" s="89">
        <f t="shared" si="87"/>
        <v>0</v>
      </c>
      <c r="L256" s="100"/>
    </row>
    <row r="257" spans="1:12" ht="12.6" outlineLevel="1">
      <c r="A257" s="15" t="str">
        <f>LEFT(B257,3)</f>
        <v>481</v>
      </c>
      <c r="B257" s="16" t="s">
        <v>353</v>
      </c>
      <c r="C257" s="16" t="s">
        <v>354</v>
      </c>
      <c r="D257" s="30">
        <f>IF(VLOOKUP($A257,'hk2023'!$A:$G,1)=$A257,VLOOKUP($A257,'hk2023'!$A:$G,6),0)</f>
        <v>0</v>
      </c>
      <c r="E257" s="30">
        <f>IF(VLOOKUP($A257,'hk2023'!$A:$G,1)=$A257,VLOOKUP($A257,'hk2023'!$A:$G,7),0)</f>
        <v>0</v>
      </c>
      <c r="F257" s="30">
        <f>IF(VLOOKUP($A257,'hk2023'!$A:$H,1)=$A257,VLOOKUP($A257,'hk2023'!$A:$H,8),0)</f>
        <v>0</v>
      </c>
      <c r="G257" s="77">
        <f>SUM(D257+E257-F257)</f>
        <v>0</v>
      </c>
      <c r="H257" s="30">
        <f>IF(VLOOKUP($A257,'hk2022'!$A:$G,1)=$A257,VLOOKUP($A257,'hk2022'!$A:$G,6),0)</f>
        <v>0</v>
      </c>
      <c r="I257" s="30">
        <f>IF(VLOOKUP($A257,'hk2022'!$A:$G,1)=$A257,VLOOKUP($A257,'hk2022'!$A:$G,7),0)</f>
        <v>0</v>
      </c>
      <c r="J257" s="30">
        <f>IF(VLOOKUP($A257,'hk2022'!$A:$H,1)=$A257,VLOOKUP($A257,'hk2022'!$A:$H,8),0)</f>
        <v>0</v>
      </c>
      <c r="K257" s="87">
        <f>SUM(H257+I257-J257)</f>
        <v>0</v>
      </c>
      <c r="L257" s="100"/>
    </row>
    <row r="258" spans="1:12" ht="13.2" outlineLevel="1" thickBot="1">
      <c r="A258" s="15"/>
      <c r="B258" s="16"/>
      <c r="C258" s="16"/>
      <c r="H258" s="46"/>
      <c r="I258" s="46"/>
      <c r="J258" s="46"/>
      <c r="K258" s="91"/>
      <c r="L258" s="100"/>
    </row>
    <row r="259" spans="1:12" ht="12.6">
      <c r="A259" s="42" t="s">
        <v>355</v>
      </c>
      <c r="B259" s="43"/>
      <c r="C259" s="44" t="s">
        <v>356</v>
      </c>
      <c r="D259" s="25">
        <f t="shared" ref="D259:K259" si="88">SUM(D260)</f>
        <v>0</v>
      </c>
      <c r="E259" s="25">
        <f t="shared" si="88"/>
        <v>0</v>
      </c>
      <c r="F259" s="25">
        <f t="shared" si="88"/>
        <v>0</v>
      </c>
      <c r="G259" s="79">
        <f t="shared" si="88"/>
        <v>0</v>
      </c>
      <c r="H259" s="25">
        <f t="shared" si="88"/>
        <v>0</v>
      </c>
      <c r="I259" s="25">
        <f t="shared" si="88"/>
        <v>0</v>
      </c>
      <c r="J259" s="25">
        <f t="shared" si="88"/>
        <v>0</v>
      </c>
      <c r="K259" s="89">
        <f t="shared" si="88"/>
        <v>0</v>
      </c>
      <c r="L259" s="100"/>
    </row>
    <row r="260" spans="1:12" ht="12.6" outlineLevel="1">
      <c r="A260" s="15" t="str">
        <f>LEFT(B260,3)</f>
        <v>491</v>
      </c>
      <c r="B260" s="16" t="s">
        <v>357</v>
      </c>
      <c r="C260" s="16" t="s">
        <v>358</v>
      </c>
      <c r="D260" s="30">
        <f>IF(VLOOKUP($A260,'hk2023'!$A:$G,1)=$A260,VLOOKUP($A260,'hk2023'!$A:$G,6),0)</f>
        <v>0</v>
      </c>
      <c r="E260" s="30">
        <f>IF(VLOOKUP($A260,'hk2023'!$A:$G,1)=$A260,VLOOKUP($A260,'hk2023'!$A:$G,7),0)</f>
        <v>0</v>
      </c>
      <c r="F260" s="30">
        <f>IF(VLOOKUP($A260,'hk2023'!$A:$H,1)=$A260,VLOOKUP($A260,'hk2023'!$A:$H,8),0)</f>
        <v>0</v>
      </c>
      <c r="G260" s="77">
        <f>SUM(D260+E260-F260)</f>
        <v>0</v>
      </c>
      <c r="H260" s="30">
        <f>IF(VLOOKUP($A260,'hk2022'!$A:$G,1)=$A260,VLOOKUP($A260,'hk2022'!$A:$G,6),0)</f>
        <v>0</v>
      </c>
      <c r="I260" s="30">
        <f>IF(VLOOKUP($A260,'hk2022'!$A:$G,1)=$A260,VLOOKUP($A260,'hk2022'!$A:$G,7),0)</f>
        <v>0</v>
      </c>
      <c r="J260" s="30">
        <f>IF(VLOOKUP($A260,'hk2022'!$A:$H,1)=$A260,VLOOKUP($A260,'hk2022'!$A:$H,8),0)</f>
        <v>0</v>
      </c>
      <c r="K260" s="87">
        <f>SUM(H260+I260-J260)</f>
        <v>0</v>
      </c>
      <c r="L260" s="100"/>
    </row>
    <row r="261" spans="1:12" ht="13.2" outlineLevel="1" thickBot="1">
      <c r="A261" s="15"/>
      <c r="B261" s="16"/>
      <c r="C261" s="16"/>
      <c r="H261" s="46"/>
      <c r="I261" s="46"/>
      <c r="J261" s="46"/>
      <c r="K261" s="91"/>
      <c r="L261" s="100"/>
    </row>
    <row r="262" spans="1:12" ht="10.8" thickBot="1">
      <c r="A262" s="19" t="s">
        <v>794</v>
      </c>
      <c r="B262" s="16"/>
      <c r="C262" s="20" t="s">
        <v>359</v>
      </c>
      <c r="D262" s="41">
        <f t="shared" ref="D262:K262" si="89">SUM(D263+D271+D278+D289+D295+D306+D315+D327+D331+D339)</f>
        <v>0</v>
      </c>
      <c r="E262" s="41">
        <f t="shared" si="89"/>
        <v>17655515.809999999</v>
      </c>
      <c r="F262" s="41">
        <f t="shared" si="89"/>
        <v>0</v>
      </c>
      <c r="G262" s="82">
        <f t="shared" si="89"/>
        <v>17655515.809999999</v>
      </c>
      <c r="H262" s="41">
        <f t="shared" si="89"/>
        <v>0</v>
      </c>
      <c r="I262" s="41">
        <f t="shared" si="89"/>
        <v>15569000.029999999</v>
      </c>
      <c r="J262" s="41">
        <f t="shared" si="89"/>
        <v>0</v>
      </c>
      <c r="K262" s="92">
        <f t="shared" si="89"/>
        <v>15569000.029999999</v>
      </c>
    </row>
    <row r="263" spans="1:12">
      <c r="A263" s="42" t="s">
        <v>360</v>
      </c>
      <c r="B263" s="43"/>
      <c r="C263" s="44" t="s">
        <v>361</v>
      </c>
      <c r="D263" s="25">
        <f>SUM(D264:D270)</f>
        <v>0</v>
      </c>
      <c r="E263" s="25">
        <f t="shared" ref="E263:K263" si="90">SUM(E264:E270)</f>
        <v>13403793.93</v>
      </c>
      <c r="F263" s="25">
        <f t="shared" si="90"/>
        <v>0</v>
      </c>
      <c r="G263" s="75">
        <f>SUM(G264:G270)</f>
        <v>13403793.93</v>
      </c>
      <c r="H263" s="25">
        <f t="shared" si="90"/>
        <v>0</v>
      </c>
      <c r="I263" s="25">
        <f t="shared" si="90"/>
        <v>12707603.5</v>
      </c>
      <c r="J263" s="25">
        <f t="shared" si="90"/>
        <v>0</v>
      </c>
      <c r="K263" s="85">
        <f t="shared" si="90"/>
        <v>12707603.5</v>
      </c>
    </row>
    <row r="264" spans="1:12" outlineLevel="1">
      <c r="A264" s="15" t="s">
        <v>362</v>
      </c>
      <c r="B264" s="18"/>
      <c r="C264" s="28" t="s">
        <v>361</v>
      </c>
      <c r="D264" s="30">
        <f>IF(VLOOKUP($A264,'hk2023'!$A:$G,1)=$A264,VLOOKUP($A264,'hk2023'!$A:$G,6),0)</f>
        <v>0</v>
      </c>
      <c r="E264" s="30">
        <f>IF(VLOOKUP($A264,'hk2023'!$A:$G,1)=$A264,VLOOKUP($A264,'hk2023'!$A:$G,7),0)</f>
        <v>0</v>
      </c>
      <c r="F264" s="30">
        <f>IF(VLOOKUP($A264,'hk2023'!$A:$H,1)=$A264,VLOOKUP($A264,'hk2023'!$A:$H,8),0)</f>
        <v>0</v>
      </c>
      <c r="G264" s="77">
        <f t="shared" ref="G264:G270" si="91">SUM(D264+E264-F264)</f>
        <v>0</v>
      </c>
      <c r="H264" s="30">
        <f>IF(VLOOKUP($A264,'hk2022'!$A:$G,1)=$A264,VLOOKUP($A264,'hk2022'!$A:$G,6),0)</f>
        <v>0</v>
      </c>
      <c r="I264" s="30">
        <f>IF(VLOOKUP($A264,'hk2022'!$A:$G,1)=$A264,VLOOKUP($A264,'hk2022'!$A:$G,7),0)</f>
        <v>0</v>
      </c>
      <c r="J264" s="30">
        <f>IF(VLOOKUP($A264,'hk2022'!$A:$H,1)=$A264,VLOOKUP($A264,'hk2022'!$A:$H,8),0)</f>
        <v>0</v>
      </c>
      <c r="K264" s="87">
        <f t="shared" ref="K264:K270" si="92">SUM(H264+I264-J264)</f>
        <v>0</v>
      </c>
    </row>
    <row r="265" spans="1:12" outlineLevel="1">
      <c r="A265" s="15" t="str">
        <f>LEFT(B265,3)</f>
        <v>501</v>
      </c>
      <c r="B265" s="16" t="s">
        <v>363</v>
      </c>
      <c r="C265" s="16" t="s">
        <v>364</v>
      </c>
      <c r="D265" s="30">
        <f>IF(VLOOKUP($A265,'hk2023'!$A:$G,1)=$A265,VLOOKUP($A265,'hk2023'!$A:$G,6),0)</f>
        <v>0</v>
      </c>
      <c r="E265" s="30">
        <f>IF(VLOOKUP($A265,'hk2023'!$A:$G,1)=$A265,VLOOKUP($A265,'hk2023'!$A:$G,7),0)</f>
        <v>2080655.29</v>
      </c>
      <c r="F265" s="30">
        <f>IF(VLOOKUP($A265,'hk2023'!$A:$H,1)=$A265,VLOOKUP($A265,'hk2023'!$A:$H,8),0)</f>
        <v>0</v>
      </c>
      <c r="G265" s="77">
        <f t="shared" si="91"/>
        <v>2080655.29</v>
      </c>
      <c r="H265" s="30">
        <f>IF(VLOOKUP($A265,'hk2022'!$A:$G,1)=$A265,VLOOKUP($A265,'hk2022'!$A:$G,6),0)</f>
        <v>0</v>
      </c>
      <c r="I265" s="30">
        <f>IF(VLOOKUP($A265,'hk2022'!$A:$G,1)=$A265,VLOOKUP($A265,'hk2022'!$A:$G,7),0)</f>
        <v>2151570.71</v>
      </c>
      <c r="J265" s="30">
        <f>IF(VLOOKUP($A265,'hk2022'!$A:$H,1)=$A265,VLOOKUP($A265,'hk2022'!$A:$H,8),0)</f>
        <v>0</v>
      </c>
      <c r="K265" s="87">
        <f t="shared" si="92"/>
        <v>2151570.71</v>
      </c>
    </row>
    <row r="266" spans="1:12" outlineLevel="1">
      <c r="A266" s="15" t="str">
        <f>LEFT(B266,3)</f>
        <v>502</v>
      </c>
      <c r="B266" s="16" t="s">
        <v>365</v>
      </c>
      <c r="C266" s="16" t="s">
        <v>366</v>
      </c>
      <c r="D266" s="30">
        <f>IF(VLOOKUP($A266,'hk2023'!$A:$G,1)=$A266,VLOOKUP($A266,'hk2023'!$A:$G,6),0)</f>
        <v>0</v>
      </c>
      <c r="E266" s="30">
        <f>IF(VLOOKUP($A266,'hk2023'!$A:$G,1)=$A266,VLOOKUP($A266,'hk2023'!$A:$G,7),0)</f>
        <v>553636.94999999995</v>
      </c>
      <c r="F266" s="30">
        <f>IF(VLOOKUP($A266,'hk2023'!$A:$H,1)=$A266,VLOOKUP($A266,'hk2023'!$A:$H,8),0)</f>
        <v>0</v>
      </c>
      <c r="G266" s="77">
        <f t="shared" si="91"/>
        <v>553636.94999999995</v>
      </c>
      <c r="H266" s="30">
        <f>IF(VLOOKUP($A266,'hk2022'!$A:$G,1)=$A266,VLOOKUP($A266,'hk2022'!$A:$G,6),0)</f>
        <v>0</v>
      </c>
      <c r="I266" s="30">
        <f>IF(VLOOKUP($A266,'hk2022'!$A:$G,1)=$A266,VLOOKUP($A266,'hk2022'!$A:$G,7),0)</f>
        <v>464543.9</v>
      </c>
      <c r="J266" s="30">
        <f>IF(VLOOKUP($A266,'hk2022'!$A:$H,1)=$A266,VLOOKUP($A266,'hk2022'!$A:$H,8),0)</f>
        <v>0</v>
      </c>
      <c r="K266" s="87">
        <f t="shared" si="92"/>
        <v>464543.9</v>
      </c>
    </row>
    <row r="267" spans="1:12" outlineLevel="1">
      <c r="A267" s="15" t="str">
        <f>LEFT(B267,3)</f>
        <v>503</v>
      </c>
      <c r="B267" s="16" t="s">
        <v>367</v>
      </c>
      <c r="C267" s="16" t="s">
        <v>368</v>
      </c>
      <c r="D267" s="30">
        <f>IF(VLOOKUP($A267,'hk2023'!$A:$G,1)=$A267,VLOOKUP($A267,'hk2023'!$A:$G,6),0)</f>
        <v>0</v>
      </c>
      <c r="E267" s="30">
        <f>IF(VLOOKUP($A267,'hk2023'!$A:$G,1)=$A267,VLOOKUP($A267,'hk2023'!$A:$G,7),0)</f>
        <v>0</v>
      </c>
      <c r="F267" s="30">
        <f>IF(VLOOKUP($A267,'hk2023'!$A:$H,1)=$A267,VLOOKUP($A267,'hk2023'!$A:$H,8),0)</f>
        <v>0</v>
      </c>
      <c r="G267" s="77">
        <f t="shared" si="91"/>
        <v>0</v>
      </c>
      <c r="H267" s="30">
        <f>IF(VLOOKUP($A267,'hk2022'!$A:$G,1)=$A267,VLOOKUP($A267,'hk2022'!$A:$G,6),0)</f>
        <v>0</v>
      </c>
      <c r="I267" s="30">
        <f>IF(VLOOKUP($A267,'hk2022'!$A:$G,1)=$A267,VLOOKUP($A267,'hk2022'!$A:$G,7),0)</f>
        <v>0</v>
      </c>
      <c r="J267" s="30">
        <f>IF(VLOOKUP($A267,'hk2022'!$A:$H,1)=$A267,VLOOKUP($A267,'hk2022'!$A:$H,8),0)</f>
        <v>0</v>
      </c>
      <c r="K267" s="87">
        <f t="shared" si="92"/>
        <v>0</v>
      </c>
    </row>
    <row r="268" spans="1:12" outlineLevel="1">
      <c r="A268" s="15" t="str">
        <f>LEFT(B268,3)</f>
        <v>504</v>
      </c>
      <c r="B268" s="16" t="s">
        <v>369</v>
      </c>
      <c r="C268" s="16" t="s">
        <v>370</v>
      </c>
      <c r="D268" s="30">
        <f>IF(VLOOKUP($A268,'hk2023'!$A:$G,1)=$A268,VLOOKUP($A268,'hk2023'!$A:$G,6),0)</f>
        <v>0</v>
      </c>
      <c r="E268" s="30">
        <f>IF(VLOOKUP($A268,'hk2023'!$A:$G,1)=$A268,VLOOKUP($A268,'hk2023'!$A:$G,7),0)</f>
        <v>10769501.689999999</v>
      </c>
      <c r="F268" s="30">
        <f>IF(VLOOKUP($A268,'hk2023'!$A:$H,1)=$A268,VLOOKUP($A268,'hk2023'!$A:$H,8),0)</f>
        <v>0</v>
      </c>
      <c r="G268" s="77">
        <f t="shared" si="91"/>
        <v>10769501.689999999</v>
      </c>
      <c r="H268" s="30">
        <f>IF(VLOOKUP($A268,'hk2022'!$A:$G,1)=$A268,VLOOKUP($A268,'hk2022'!$A:$G,6),0)</f>
        <v>0</v>
      </c>
      <c r="I268" s="30">
        <f>IF(VLOOKUP($A268,'hk2022'!$A:$G,1)=$A268,VLOOKUP($A268,'hk2022'!$A:$G,7),0)</f>
        <v>10091488.890000001</v>
      </c>
      <c r="J268" s="30">
        <f>IF(VLOOKUP($A268,'hk2022'!$A:$H,1)=$A268,VLOOKUP($A268,'hk2022'!$A:$H,8),0)</f>
        <v>0</v>
      </c>
      <c r="K268" s="87">
        <f t="shared" si="92"/>
        <v>10091488.890000001</v>
      </c>
    </row>
    <row r="269" spans="1:12" outlineLevel="1">
      <c r="A269" s="64" t="s">
        <v>462</v>
      </c>
      <c r="B269" s="16"/>
      <c r="C269" s="16"/>
      <c r="D269" s="30">
        <f>IF(VLOOKUP($A269,'hk2023'!$A:$G,1)=$A269,VLOOKUP($A269,'hk2023'!$A:$G,6),0)</f>
        <v>0</v>
      </c>
      <c r="E269" s="30">
        <f>IF(VLOOKUP($A269,'hk2023'!$A:$G,1)=$A269,VLOOKUP($A269,'hk2023'!$A:$G,7),0)</f>
        <v>0</v>
      </c>
      <c r="F269" s="30">
        <f>IF(VLOOKUP($A269,'hk2023'!$A:$H,1)=$A269,VLOOKUP($A269,'hk2023'!$A:$H,8),0)</f>
        <v>0</v>
      </c>
      <c r="G269" s="77">
        <f t="shared" si="91"/>
        <v>0</v>
      </c>
      <c r="H269" s="30">
        <f>IF(VLOOKUP($A269,'hk2022'!$A:$G,1)=$A269,VLOOKUP($A269,'hk2022'!$A:$G,6),0)</f>
        <v>0</v>
      </c>
      <c r="I269" s="30">
        <f>IF(VLOOKUP($A269,'hk2022'!$A:$G,1)=$A269,VLOOKUP($A269,'hk2022'!$A:$G,7),0)</f>
        <v>0</v>
      </c>
      <c r="J269" s="30">
        <f>IF(VLOOKUP($A269,'hk2022'!$A:$H,1)=$A269,VLOOKUP($A269,'hk2022'!$A:$H,8),0)</f>
        <v>0</v>
      </c>
      <c r="K269" s="87">
        <f t="shared" si="92"/>
        <v>0</v>
      </c>
    </row>
    <row r="270" spans="1:12" ht="10.8" outlineLevel="1" thickBot="1">
      <c r="A270" s="64" t="s">
        <v>463</v>
      </c>
      <c r="B270" s="16"/>
      <c r="C270" s="16"/>
      <c r="D270" s="30">
        <f>IF(VLOOKUP($A270,'hk2023'!$A:$G,1)=$A270,VLOOKUP($A270,'hk2023'!$A:$G,6),0)</f>
        <v>0</v>
      </c>
      <c r="E270" s="30">
        <f>IF(VLOOKUP($A270,'hk2023'!$A:$G,1)=$A270,VLOOKUP($A270,'hk2023'!$A:$G,7),0)</f>
        <v>0</v>
      </c>
      <c r="F270" s="30">
        <f>IF(VLOOKUP($A270,'hk2023'!$A:$H,1)=$A270,VLOOKUP($A270,'hk2023'!$A:$H,8),0)</f>
        <v>0</v>
      </c>
      <c r="G270" s="77">
        <f t="shared" si="91"/>
        <v>0</v>
      </c>
      <c r="H270" s="30">
        <f>IF(VLOOKUP($A270,'hk2022'!$A:$G,1)=$A270,VLOOKUP($A270,'hk2022'!$A:$G,6),0)</f>
        <v>0</v>
      </c>
      <c r="I270" s="30">
        <f>IF(VLOOKUP($A270,'hk2022'!$A:$G,1)=$A270,VLOOKUP($A270,'hk2022'!$A:$G,7),0)</f>
        <v>0</v>
      </c>
      <c r="J270" s="30">
        <f>IF(VLOOKUP($A270,'hk2022'!$A:$H,1)=$A270,VLOOKUP($A270,'hk2022'!$A:$H,8),0)</f>
        <v>0</v>
      </c>
      <c r="K270" s="87">
        <f t="shared" si="92"/>
        <v>0</v>
      </c>
    </row>
    <row r="271" spans="1:12" ht="12.6">
      <c r="A271" s="42" t="s">
        <v>371</v>
      </c>
      <c r="B271" s="43"/>
      <c r="C271" s="44" t="s">
        <v>372</v>
      </c>
      <c r="D271" s="25">
        <f t="shared" ref="D271:K271" si="93">SUM(D273:D276)</f>
        <v>0</v>
      </c>
      <c r="E271" s="25">
        <f t="shared" si="93"/>
        <v>3252389.78</v>
      </c>
      <c r="F271" s="25">
        <f t="shared" si="93"/>
        <v>0</v>
      </c>
      <c r="G271" s="79">
        <f t="shared" si="93"/>
        <v>3252389.78</v>
      </c>
      <c r="H271" s="25">
        <f t="shared" si="93"/>
        <v>0</v>
      </c>
      <c r="I271" s="25">
        <f t="shared" si="93"/>
        <v>2631743.3099999996</v>
      </c>
      <c r="J271" s="25">
        <f t="shared" si="93"/>
        <v>0</v>
      </c>
      <c r="K271" s="89">
        <f t="shared" si="93"/>
        <v>2631743.3099999996</v>
      </c>
      <c r="L271" s="100"/>
    </row>
    <row r="272" spans="1:12" ht="12.6" outlineLevel="1">
      <c r="A272" s="15" t="s">
        <v>373</v>
      </c>
      <c r="B272" s="18"/>
      <c r="C272" s="28" t="s">
        <v>372</v>
      </c>
      <c r="D272" s="30">
        <f>IF(VLOOKUP($A272,'hk2023'!$A:$G,1)=$A272,VLOOKUP($A272,'hk2023'!$A:$G,6),0)</f>
        <v>0</v>
      </c>
      <c r="E272" s="30">
        <f>IF(VLOOKUP($A272,'hk2023'!$A:$G,1)=$A272,VLOOKUP($A272,'hk2023'!$A:$G,7),0)</f>
        <v>0</v>
      </c>
      <c r="F272" s="30">
        <f>IF(VLOOKUP($A272,'hk2023'!$A:$H,1)=$A272,VLOOKUP($A272,'hk2023'!$A:$H,8),0)</f>
        <v>0</v>
      </c>
      <c r="G272" s="77">
        <f>SUM(D272+E272-F272)</f>
        <v>0</v>
      </c>
      <c r="H272" s="30">
        <f>IF(VLOOKUP($A272,'hk2022'!$A:$G,1)=$A272,VLOOKUP($A272,'hk2022'!$A:$G,6),0)</f>
        <v>0</v>
      </c>
      <c r="I272" s="30">
        <f>IF(VLOOKUP($A272,'hk2022'!$A:$G,1)=$A272,VLOOKUP($A272,'hk2022'!$A:$G,7),0)</f>
        <v>0</v>
      </c>
      <c r="J272" s="30">
        <f>IF(VLOOKUP($A272,'hk2022'!$A:$H,1)=$A272,VLOOKUP($A272,'hk2022'!$A:$H,8),0)</f>
        <v>0</v>
      </c>
      <c r="K272" s="87">
        <f>SUM(H272+I272-J272)</f>
        <v>0</v>
      </c>
      <c r="L272" s="100"/>
    </row>
    <row r="273" spans="1:255" ht="12.6" outlineLevel="1">
      <c r="A273" s="15" t="str">
        <f>LEFT(B273,3)</f>
        <v>511</v>
      </c>
      <c r="B273" s="16" t="s">
        <v>374</v>
      </c>
      <c r="C273" s="16" t="s">
        <v>375</v>
      </c>
      <c r="D273" s="30">
        <f>IF(VLOOKUP($A273,'hk2023'!$A:$G,1)=$A273,VLOOKUP($A273,'hk2023'!$A:$G,6),0)</f>
        <v>0</v>
      </c>
      <c r="E273" s="30">
        <f>IF(VLOOKUP($A273,'hk2023'!$A:$G,1)=$A273,VLOOKUP($A273,'hk2023'!$A:$G,7),0)</f>
        <v>75259.520000000004</v>
      </c>
      <c r="F273" s="30">
        <f>IF(VLOOKUP($A273,'hk2023'!$A:$H,1)=$A273,VLOOKUP($A273,'hk2023'!$A:$H,8),0)</f>
        <v>0</v>
      </c>
      <c r="G273" s="77">
        <f>SUM(D273+E273-F273)</f>
        <v>75259.520000000004</v>
      </c>
      <c r="H273" s="30">
        <f>IF(VLOOKUP($A273,'hk2022'!$A:$G,1)=$A273,VLOOKUP($A273,'hk2022'!$A:$G,6),0)</f>
        <v>0</v>
      </c>
      <c r="I273" s="30">
        <f>IF(VLOOKUP($A273,'hk2022'!$A:$G,1)=$A273,VLOOKUP($A273,'hk2022'!$A:$G,7),0)</f>
        <v>70782.3</v>
      </c>
      <c r="J273" s="30">
        <f>IF(VLOOKUP($A273,'hk2022'!$A:$H,1)=$A273,VLOOKUP($A273,'hk2022'!$A:$H,8),0)</f>
        <v>0</v>
      </c>
      <c r="K273" s="87">
        <f>SUM(H273+I273-J273)</f>
        <v>70782.3</v>
      </c>
      <c r="L273" s="100"/>
    </row>
    <row r="274" spans="1:255" ht="12.6" outlineLevel="1">
      <c r="A274" s="15" t="str">
        <f>LEFT(B274,3)</f>
        <v>512</v>
      </c>
      <c r="B274" s="16" t="s">
        <v>376</v>
      </c>
      <c r="C274" s="16" t="s">
        <v>377</v>
      </c>
      <c r="D274" s="30">
        <f>IF(VLOOKUP($A274,'hk2023'!$A:$G,1)=$A274,VLOOKUP($A274,'hk2023'!$A:$G,6),0)</f>
        <v>0</v>
      </c>
      <c r="E274" s="30">
        <f>IF(VLOOKUP($A274,'hk2023'!$A:$G,1)=$A274,VLOOKUP($A274,'hk2023'!$A:$G,7),0)</f>
        <v>0</v>
      </c>
      <c r="F274" s="30">
        <f>IF(VLOOKUP($A274,'hk2023'!$A:$H,1)=$A274,VLOOKUP($A274,'hk2023'!$A:$H,8),0)</f>
        <v>0</v>
      </c>
      <c r="G274" s="77">
        <f>SUM(D274+E274-F274)</f>
        <v>0</v>
      </c>
      <c r="H274" s="30">
        <f>IF(VLOOKUP($A274,'hk2022'!$A:$G,1)=$A274,VLOOKUP($A274,'hk2022'!$A:$G,6),0)</f>
        <v>0</v>
      </c>
      <c r="I274" s="30">
        <f>IF(VLOOKUP($A274,'hk2022'!$A:$G,1)=$A274,VLOOKUP($A274,'hk2022'!$A:$G,7),0)</f>
        <v>0</v>
      </c>
      <c r="J274" s="30">
        <f>IF(VLOOKUP($A274,'hk2022'!$A:$H,1)=$A274,VLOOKUP($A274,'hk2022'!$A:$H,8),0)</f>
        <v>0</v>
      </c>
      <c r="K274" s="87">
        <f>SUM(H274+I274-J274)</f>
        <v>0</v>
      </c>
      <c r="L274" s="100"/>
    </row>
    <row r="275" spans="1:255" ht="12.6" outlineLevel="1">
      <c r="A275" s="15" t="str">
        <f>LEFT(B275,3)</f>
        <v>513</v>
      </c>
      <c r="B275" s="16" t="s">
        <v>378</v>
      </c>
      <c r="C275" s="16" t="s">
        <v>379</v>
      </c>
      <c r="D275" s="30">
        <f>IF(VLOOKUP($A275,'hk2023'!$A:$G,1)=$A275,VLOOKUP($A275,'hk2023'!$A:$G,6),0)</f>
        <v>0</v>
      </c>
      <c r="E275" s="30">
        <f>IF(VLOOKUP($A275,'hk2023'!$A:$G,1)=$A275,VLOOKUP($A275,'hk2023'!$A:$G,7),0)</f>
        <v>0</v>
      </c>
      <c r="F275" s="30">
        <f>IF(VLOOKUP($A275,'hk2023'!$A:$H,1)=$A275,VLOOKUP($A275,'hk2023'!$A:$H,8),0)</f>
        <v>0</v>
      </c>
      <c r="G275" s="77">
        <f>SUM(D275+E275-F275)</f>
        <v>0</v>
      </c>
      <c r="H275" s="30">
        <f>IF(VLOOKUP($A275,'hk2022'!$A:$G,1)=$A275,VLOOKUP($A275,'hk2022'!$A:$G,6),0)</f>
        <v>0</v>
      </c>
      <c r="I275" s="30">
        <f>IF(VLOOKUP($A275,'hk2022'!$A:$G,1)=$A275,VLOOKUP($A275,'hk2022'!$A:$G,7),0)</f>
        <v>0</v>
      </c>
      <c r="J275" s="30">
        <f>IF(VLOOKUP($A275,'hk2022'!$A:$H,1)=$A275,VLOOKUP($A275,'hk2022'!$A:$H,8),0)</f>
        <v>0</v>
      </c>
      <c r="K275" s="87">
        <f>SUM(H275+I275-J275)</f>
        <v>0</v>
      </c>
      <c r="L275" s="100"/>
    </row>
    <row r="276" spans="1:255" ht="12.6" outlineLevel="1">
      <c r="A276" s="15" t="str">
        <f>LEFT(B276,3)</f>
        <v>518</v>
      </c>
      <c r="B276" s="16" t="s">
        <v>380</v>
      </c>
      <c r="C276" s="16" t="s">
        <v>381</v>
      </c>
      <c r="D276" s="30">
        <f>IF(VLOOKUP($A276,'hk2023'!$A:$G,1)=$A276,VLOOKUP($A276,'hk2023'!$A:$G,6),0)</f>
        <v>0</v>
      </c>
      <c r="E276" s="30">
        <f>IF(VLOOKUP($A276,'hk2023'!$A:$G,1)=$A276,VLOOKUP($A276,'hk2023'!$A:$G,7),0)</f>
        <v>3177130.26</v>
      </c>
      <c r="F276" s="30">
        <f>IF(VLOOKUP($A276,'hk2023'!$A:$H,1)=$A276,VLOOKUP($A276,'hk2023'!$A:$H,8),0)</f>
        <v>0</v>
      </c>
      <c r="G276" s="77">
        <f>SUM(D276+E276-F276)</f>
        <v>3177130.26</v>
      </c>
      <c r="H276" s="30">
        <f>IF(VLOOKUP($A276,'hk2022'!$A:$G,1)=$A276,VLOOKUP($A276,'hk2022'!$A:$G,6),0)</f>
        <v>0</v>
      </c>
      <c r="I276" s="30">
        <f>IF(VLOOKUP($A276,'hk2022'!$A:$G,1)=$A276,VLOOKUP($A276,'hk2022'!$A:$G,7),0)</f>
        <v>2560961.0099999998</v>
      </c>
      <c r="J276" s="30">
        <f>IF(VLOOKUP($A276,'hk2022'!$A:$H,1)=$A276,VLOOKUP($A276,'hk2022'!$A:$H,8),0)</f>
        <v>0</v>
      </c>
      <c r="K276" s="87">
        <f>SUM(H276+I276-J276)</f>
        <v>2560961.0099999998</v>
      </c>
      <c r="L276" s="100"/>
    </row>
    <row r="277" spans="1:255" ht="13.2" outlineLevel="1" thickBot="1">
      <c r="A277" s="15"/>
      <c r="B277" s="16"/>
      <c r="C277" s="16"/>
      <c r="H277" s="46"/>
      <c r="I277" s="46"/>
      <c r="J277" s="46"/>
      <c r="K277" s="91"/>
      <c r="L277" s="100"/>
    </row>
    <row r="278" spans="1:255" ht="12.6">
      <c r="A278" s="50" t="s">
        <v>382</v>
      </c>
      <c r="B278" s="43"/>
      <c r="C278" s="44" t="s">
        <v>383</v>
      </c>
      <c r="D278" s="25">
        <f t="shared" ref="D278:K278" si="94">SUM(D279:D287)</f>
        <v>0</v>
      </c>
      <c r="E278" s="25">
        <f t="shared" si="94"/>
        <v>404943.95</v>
      </c>
      <c r="F278" s="25">
        <f t="shared" si="94"/>
        <v>0</v>
      </c>
      <c r="G278" s="75">
        <f t="shared" si="94"/>
        <v>404943.95</v>
      </c>
      <c r="H278" s="25">
        <f t="shared" si="94"/>
        <v>0</v>
      </c>
      <c r="I278" s="25">
        <f t="shared" si="94"/>
        <v>0</v>
      </c>
      <c r="J278" s="25">
        <f t="shared" si="94"/>
        <v>0</v>
      </c>
      <c r="K278" s="85">
        <f t="shared" si="94"/>
        <v>0</v>
      </c>
      <c r="L278" s="100"/>
      <c r="M278" s="52"/>
      <c r="N278" s="53"/>
      <c r="P278" s="54"/>
      <c r="Q278" s="52"/>
      <c r="R278" s="52"/>
      <c r="S278" s="52"/>
      <c r="T278" s="52"/>
      <c r="U278" s="53"/>
      <c r="W278" s="54"/>
      <c r="X278" s="52"/>
      <c r="Y278" s="52"/>
      <c r="Z278" s="52"/>
      <c r="AA278" s="52"/>
      <c r="AB278" s="53"/>
      <c r="AD278" s="54"/>
      <c r="AE278" s="52"/>
      <c r="AF278" s="52"/>
      <c r="AG278" s="52"/>
      <c r="AH278" s="52"/>
      <c r="AI278" s="53"/>
      <c r="AK278" s="54"/>
      <c r="AL278" s="52"/>
      <c r="AM278" s="52"/>
      <c r="AN278" s="52"/>
      <c r="AO278" s="52"/>
      <c r="AP278" s="53"/>
      <c r="AR278" s="54"/>
      <c r="AS278" s="52"/>
      <c r="AT278" s="52"/>
      <c r="AU278" s="52"/>
      <c r="AV278" s="52"/>
      <c r="AW278" s="53"/>
      <c r="AY278" s="54"/>
      <c r="AZ278" s="52"/>
      <c r="BA278" s="52"/>
      <c r="BB278" s="52"/>
      <c r="BC278" s="52"/>
      <c r="BD278" s="53"/>
      <c r="BF278" s="54"/>
      <c r="BG278" s="52"/>
      <c r="BH278" s="52"/>
      <c r="BI278" s="52"/>
      <c r="BJ278" s="52"/>
      <c r="BK278" s="53"/>
      <c r="BM278" s="54"/>
      <c r="BN278" s="52"/>
      <c r="BO278" s="52"/>
      <c r="BP278" s="52"/>
      <c r="BQ278" s="52"/>
      <c r="BR278" s="53"/>
      <c r="BT278" s="54"/>
      <c r="BU278" s="52"/>
      <c r="BV278" s="52"/>
      <c r="BW278" s="52"/>
      <c r="BX278" s="52"/>
      <c r="BY278" s="53"/>
      <c r="CA278" s="54"/>
      <c r="CB278" s="52"/>
      <c r="CC278" s="52"/>
      <c r="CD278" s="52"/>
      <c r="CE278" s="52"/>
      <c r="CF278" s="53"/>
      <c r="CH278" s="54"/>
      <c r="CI278" s="52"/>
      <c r="CJ278" s="52"/>
      <c r="CK278" s="52"/>
      <c r="CL278" s="52"/>
      <c r="CM278" s="53"/>
      <c r="CO278" s="54"/>
      <c r="CP278" s="52"/>
      <c r="CQ278" s="52"/>
      <c r="CR278" s="52"/>
      <c r="CS278" s="52"/>
      <c r="CT278" s="53"/>
      <c r="CV278" s="54"/>
      <c r="CW278" s="52"/>
      <c r="CX278" s="52"/>
      <c r="CY278" s="52"/>
      <c r="CZ278" s="52"/>
      <c r="DA278" s="53"/>
      <c r="DC278" s="54"/>
      <c r="DD278" s="52"/>
      <c r="DE278" s="52"/>
      <c r="DF278" s="52"/>
      <c r="DG278" s="52"/>
      <c r="DH278" s="53"/>
      <c r="DJ278" s="54"/>
      <c r="DK278" s="52"/>
      <c r="DL278" s="52"/>
      <c r="DM278" s="52"/>
      <c r="DN278" s="52"/>
      <c r="DO278" s="53"/>
      <c r="DQ278" s="54"/>
      <c r="DR278" s="52"/>
      <c r="DS278" s="52"/>
      <c r="DT278" s="52"/>
      <c r="DU278" s="52"/>
      <c r="DV278" s="53"/>
      <c r="DX278" s="54"/>
      <c r="DY278" s="52"/>
      <c r="DZ278" s="52"/>
      <c r="EA278" s="52"/>
      <c r="EB278" s="52"/>
      <c r="EC278" s="53"/>
      <c r="EE278" s="54"/>
      <c r="EF278" s="52"/>
      <c r="EG278" s="52"/>
      <c r="EH278" s="52"/>
      <c r="EI278" s="52"/>
      <c r="EJ278" s="53"/>
      <c r="EL278" s="54"/>
      <c r="EM278" s="52"/>
      <c r="EN278" s="52"/>
      <c r="EO278" s="52"/>
      <c r="EP278" s="52"/>
      <c r="EQ278" s="53"/>
      <c r="ES278" s="54"/>
      <c r="ET278" s="52"/>
      <c r="EU278" s="52"/>
      <c r="EV278" s="52"/>
      <c r="EW278" s="52"/>
      <c r="EX278" s="53"/>
      <c r="EZ278" s="54"/>
      <c r="FA278" s="52"/>
      <c r="FB278" s="52"/>
      <c r="FC278" s="52"/>
      <c r="FD278" s="52"/>
      <c r="FE278" s="53"/>
      <c r="FG278" s="54"/>
      <c r="FH278" s="52"/>
      <c r="FI278" s="52"/>
      <c r="FJ278" s="52"/>
      <c r="FK278" s="52"/>
      <c r="FL278" s="53"/>
      <c r="FN278" s="54"/>
      <c r="FO278" s="52"/>
      <c r="FP278" s="52"/>
      <c r="FQ278" s="52"/>
      <c r="FR278" s="52"/>
      <c r="FS278" s="53"/>
      <c r="FU278" s="54"/>
      <c r="FV278" s="52"/>
      <c r="FW278" s="52"/>
      <c r="FX278" s="52"/>
      <c r="FY278" s="52"/>
      <c r="FZ278" s="53"/>
      <c r="GB278" s="54"/>
      <c r="GC278" s="52"/>
      <c r="GD278" s="52"/>
      <c r="GE278" s="52"/>
      <c r="GF278" s="52"/>
      <c r="GG278" s="53"/>
      <c r="GI278" s="54"/>
      <c r="GJ278" s="52"/>
      <c r="GK278" s="52"/>
      <c r="GL278" s="52"/>
      <c r="GM278" s="52"/>
      <c r="GN278" s="53"/>
      <c r="GP278" s="54"/>
      <c r="GQ278" s="52"/>
      <c r="GR278" s="52"/>
      <c r="GS278" s="52"/>
      <c r="GT278" s="52"/>
      <c r="GU278" s="53"/>
      <c r="GW278" s="54"/>
      <c r="GX278" s="52"/>
      <c r="GY278" s="52"/>
      <c r="GZ278" s="52"/>
      <c r="HA278" s="52"/>
      <c r="HB278" s="53"/>
      <c r="HD278" s="54"/>
      <c r="HE278" s="52"/>
      <c r="HF278" s="52"/>
      <c r="HG278" s="52"/>
      <c r="HH278" s="52"/>
      <c r="HI278" s="53"/>
      <c r="HK278" s="54"/>
      <c r="HL278" s="52"/>
      <c r="HM278" s="52"/>
      <c r="HN278" s="52"/>
      <c r="HO278" s="52"/>
      <c r="HP278" s="53"/>
      <c r="HR278" s="54"/>
      <c r="HS278" s="52"/>
      <c r="HT278" s="52"/>
      <c r="HU278" s="52"/>
      <c r="HV278" s="52"/>
      <c r="HW278" s="53"/>
      <c r="HY278" s="54"/>
      <c r="HZ278" s="52"/>
      <c r="IA278" s="52"/>
      <c r="IB278" s="52"/>
      <c r="IC278" s="52"/>
      <c r="ID278" s="53"/>
      <c r="IF278" s="54"/>
      <c r="IG278" s="52"/>
      <c r="IH278" s="52"/>
      <c r="II278" s="52"/>
      <c r="IJ278" s="52"/>
      <c r="IK278" s="53"/>
      <c r="IM278" s="54"/>
      <c r="IN278" s="52"/>
      <c r="IO278" s="52"/>
      <c r="IP278" s="52"/>
      <c r="IQ278" s="52"/>
      <c r="IR278" s="53"/>
      <c r="IT278" s="54"/>
      <c r="IU278" s="52"/>
    </row>
    <row r="279" spans="1:255" ht="12.6" outlineLevel="1">
      <c r="A279" s="15" t="s">
        <v>384</v>
      </c>
      <c r="B279" s="18"/>
      <c r="C279" s="28" t="s">
        <v>383</v>
      </c>
      <c r="D279" s="30">
        <f>IF(VLOOKUP($A279,'hk2023'!$A:$G,1)=$A279,VLOOKUP($A279,'hk2023'!$A:$G,6),0)</f>
        <v>0</v>
      </c>
      <c r="E279" s="30">
        <f>IF(VLOOKUP($A279,'hk2023'!$A:$G,1)=$A279,VLOOKUP($A279,'hk2023'!$A:$G,7),0)</f>
        <v>0</v>
      </c>
      <c r="F279" s="30">
        <f>IF(VLOOKUP($A279,'hk2023'!$A:$H,1)=$A279,VLOOKUP($A279,'hk2023'!$A:$H,8),0)</f>
        <v>0</v>
      </c>
      <c r="G279" s="77">
        <f t="shared" ref="G279:G287" si="95">SUM(D279+E279-F279)</f>
        <v>0</v>
      </c>
      <c r="H279" s="30">
        <f>IF(VLOOKUP($A279,'hk2022'!$A:$G,1)=$A279,VLOOKUP($A279,'hk2022'!$A:$G,6),0)</f>
        <v>0</v>
      </c>
      <c r="I279" s="30">
        <f>IF(VLOOKUP($A279,'hk2022'!$A:$G,1)=$A279,VLOOKUP($A279,'hk2022'!$A:$G,7),0)</f>
        <v>0</v>
      </c>
      <c r="J279" s="30">
        <f>IF(VLOOKUP($A279,'hk2022'!$A:$H,1)=$A279,VLOOKUP($A279,'hk2022'!$A:$H,8),0)</f>
        <v>0</v>
      </c>
      <c r="K279" s="87">
        <f t="shared" ref="K279:K287" si="96">SUM(H279+I279-J279)</f>
        <v>0</v>
      </c>
      <c r="L279" s="100"/>
      <c r="M279" s="52"/>
      <c r="N279" s="53"/>
      <c r="P279" s="54"/>
      <c r="Q279" s="52"/>
      <c r="R279" s="52"/>
      <c r="S279" s="52"/>
      <c r="T279" s="52"/>
      <c r="U279" s="53"/>
      <c r="W279" s="54"/>
      <c r="X279" s="52"/>
      <c r="Y279" s="52"/>
      <c r="Z279" s="52"/>
      <c r="AA279" s="52"/>
      <c r="AB279" s="53"/>
      <c r="AD279" s="54"/>
      <c r="AE279" s="52"/>
      <c r="AF279" s="52"/>
      <c r="AG279" s="52"/>
      <c r="AH279" s="52"/>
      <c r="AI279" s="53"/>
      <c r="AK279" s="54"/>
      <c r="AL279" s="52"/>
      <c r="AM279" s="52"/>
      <c r="AN279" s="52"/>
      <c r="AO279" s="52"/>
      <c r="AP279" s="53"/>
      <c r="AR279" s="54"/>
      <c r="AS279" s="52"/>
      <c r="AT279" s="52"/>
      <c r="AU279" s="52"/>
      <c r="AV279" s="52"/>
      <c r="AW279" s="53"/>
      <c r="AY279" s="54"/>
      <c r="AZ279" s="52"/>
      <c r="BA279" s="52"/>
      <c r="BB279" s="52"/>
      <c r="BC279" s="52"/>
      <c r="BD279" s="53"/>
      <c r="BF279" s="54"/>
      <c r="BG279" s="52"/>
      <c r="BH279" s="52"/>
      <c r="BI279" s="52"/>
      <c r="BJ279" s="52"/>
      <c r="BK279" s="53"/>
      <c r="BM279" s="54"/>
      <c r="BN279" s="52"/>
      <c r="BO279" s="52"/>
      <c r="BP279" s="52"/>
      <c r="BQ279" s="52"/>
      <c r="BR279" s="53"/>
      <c r="BT279" s="54"/>
      <c r="BU279" s="52"/>
      <c r="BV279" s="52"/>
      <c r="BW279" s="52"/>
      <c r="BX279" s="52"/>
      <c r="BY279" s="53"/>
      <c r="CA279" s="54"/>
      <c r="CB279" s="52"/>
      <c r="CC279" s="52"/>
      <c r="CD279" s="52"/>
      <c r="CE279" s="52"/>
      <c r="CF279" s="53"/>
      <c r="CH279" s="54"/>
      <c r="CI279" s="52"/>
      <c r="CJ279" s="52"/>
      <c r="CK279" s="52"/>
      <c r="CL279" s="52"/>
      <c r="CM279" s="53"/>
      <c r="CO279" s="54"/>
      <c r="CP279" s="52"/>
      <c r="CQ279" s="52"/>
      <c r="CR279" s="52"/>
      <c r="CS279" s="52"/>
      <c r="CT279" s="53"/>
      <c r="CV279" s="54"/>
      <c r="CW279" s="52"/>
      <c r="CX279" s="52"/>
      <c r="CY279" s="52"/>
      <c r="CZ279" s="52"/>
      <c r="DA279" s="53"/>
      <c r="DC279" s="54"/>
      <c r="DD279" s="52"/>
      <c r="DE279" s="52"/>
      <c r="DF279" s="52"/>
      <c r="DG279" s="52"/>
      <c r="DH279" s="53"/>
      <c r="DJ279" s="54"/>
      <c r="DK279" s="52"/>
      <c r="DL279" s="52"/>
      <c r="DM279" s="52"/>
      <c r="DN279" s="52"/>
      <c r="DO279" s="53"/>
      <c r="DQ279" s="54"/>
      <c r="DR279" s="52"/>
      <c r="DS279" s="52"/>
      <c r="DT279" s="52"/>
      <c r="DU279" s="52"/>
      <c r="DV279" s="53"/>
      <c r="DX279" s="54"/>
      <c r="DY279" s="52"/>
      <c r="DZ279" s="52"/>
      <c r="EA279" s="52"/>
      <c r="EB279" s="52"/>
      <c r="EC279" s="53"/>
      <c r="EE279" s="54"/>
      <c r="EF279" s="52"/>
      <c r="EG279" s="52"/>
      <c r="EH279" s="52"/>
      <c r="EI279" s="52"/>
      <c r="EJ279" s="53"/>
      <c r="EL279" s="54"/>
      <c r="EM279" s="52"/>
      <c r="EN279" s="52"/>
      <c r="EO279" s="52"/>
      <c r="EP279" s="52"/>
      <c r="EQ279" s="53"/>
      <c r="ES279" s="54"/>
      <c r="ET279" s="52"/>
      <c r="EU279" s="52"/>
      <c r="EV279" s="52"/>
      <c r="EW279" s="52"/>
      <c r="EX279" s="53"/>
      <c r="EZ279" s="54"/>
      <c r="FA279" s="52"/>
      <c r="FB279" s="52"/>
      <c r="FC279" s="52"/>
      <c r="FD279" s="52"/>
      <c r="FE279" s="53"/>
      <c r="FG279" s="54"/>
      <c r="FH279" s="52"/>
      <c r="FI279" s="52"/>
      <c r="FJ279" s="52"/>
      <c r="FK279" s="52"/>
      <c r="FL279" s="53"/>
      <c r="FN279" s="54"/>
      <c r="FO279" s="52"/>
      <c r="FP279" s="52"/>
      <c r="FQ279" s="52"/>
      <c r="FR279" s="52"/>
      <c r="FS279" s="53"/>
      <c r="FU279" s="54"/>
      <c r="FV279" s="52"/>
      <c r="FW279" s="52"/>
      <c r="FX279" s="52"/>
      <c r="FY279" s="52"/>
      <c r="FZ279" s="53"/>
      <c r="GB279" s="54"/>
      <c r="GC279" s="52"/>
      <c r="GD279" s="52"/>
      <c r="GE279" s="52"/>
      <c r="GF279" s="52"/>
      <c r="GG279" s="53"/>
      <c r="GI279" s="54"/>
      <c r="GJ279" s="52"/>
      <c r="GK279" s="52"/>
      <c r="GL279" s="52"/>
      <c r="GM279" s="52"/>
      <c r="GN279" s="53"/>
      <c r="GP279" s="54"/>
      <c r="GQ279" s="52"/>
      <c r="GR279" s="52"/>
      <c r="GS279" s="52"/>
      <c r="GT279" s="52"/>
      <c r="GU279" s="53"/>
      <c r="GW279" s="54"/>
      <c r="GX279" s="52"/>
      <c r="GY279" s="52"/>
      <c r="GZ279" s="52"/>
      <c r="HA279" s="52"/>
      <c r="HB279" s="53"/>
      <c r="HD279" s="54"/>
      <c r="HE279" s="52"/>
      <c r="HF279" s="52"/>
      <c r="HG279" s="52"/>
      <c r="HH279" s="52"/>
      <c r="HI279" s="53"/>
      <c r="HK279" s="54"/>
      <c r="HL279" s="52"/>
      <c r="HM279" s="52"/>
      <c r="HN279" s="52"/>
      <c r="HO279" s="52"/>
      <c r="HP279" s="53"/>
      <c r="HR279" s="54"/>
      <c r="HS279" s="52"/>
      <c r="HT279" s="52"/>
      <c r="HU279" s="52"/>
      <c r="HV279" s="52"/>
      <c r="HW279" s="53"/>
      <c r="HY279" s="54"/>
      <c r="HZ279" s="52"/>
      <c r="IA279" s="52"/>
      <c r="IB279" s="52"/>
      <c r="IC279" s="52"/>
      <c r="ID279" s="53"/>
      <c r="IF279" s="54"/>
      <c r="IG279" s="52"/>
      <c r="IH279" s="52"/>
      <c r="II279" s="52"/>
      <c r="IJ279" s="52"/>
      <c r="IK279" s="53"/>
      <c r="IM279" s="54"/>
      <c r="IN279" s="52"/>
      <c r="IO279" s="52"/>
      <c r="IP279" s="52"/>
      <c r="IQ279" s="52"/>
      <c r="IR279" s="53"/>
      <c r="IT279" s="54"/>
      <c r="IU279" s="52"/>
    </row>
    <row r="280" spans="1:255" ht="12.6" outlineLevel="1">
      <c r="A280" s="15" t="str">
        <f t="shared" ref="A280:A287" si="97">LEFT(B280,3)</f>
        <v>521</v>
      </c>
      <c r="B280" s="16" t="s">
        <v>385</v>
      </c>
      <c r="C280" s="16" t="s">
        <v>386</v>
      </c>
      <c r="D280" s="30">
        <f>IF(VLOOKUP($A280,'hk2023'!$A:$G,1)=$A280,VLOOKUP($A280,'hk2023'!$A:$G,6),0)</f>
        <v>0</v>
      </c>
      <c r="E280" s="30">
        <f>IF(VLOOKUP($A280,'hk2023'!$A:$G,1)=$A280,VLOOKUP($A280,'hk2023'!$A:$G,7),0)</f>
        <v>333313.33</v>
      </c>
      <c r="F280" s="30">
        <f>IF(VLOOKUP($A280,'hk2023'!$A:$H,1)=$A280,VLOOKUP($A280,'hk2023'!$A:$H,8),0)</f>
        <v>0</v>
      </c>
      <c r="G280" s="77">
        <f t="shared" si="95"/>
        <v>333313.33</v>
      </c>
      <c r="H280" s="30">
        <f>IF(VLOOKUP($A280,'hk2022'!$A:$G,1)=$A280,VLOOKUP($A280,'hk2022'!$A:$G,6),0)</f>
        <v>0</v>
      </c>
      <c r="I280" s="30">
        <f>IF(VLOOKUP($A280,'hk2022'!$A:$G,1)=$A280,VLOOKUP($A280,'hk2022'!$A:$G,7),0)</f>
        <v>0</v>
      </c>
      <c r="J280" s="30">
        <f>IF(VLOOKUP($A280,'hk2022'!$A:$H,1)=$A280,VLOOKUP($A280,'hk2022'!$A:$H,8),0)</f>
        <v>0</v>
      </c>
      <c r="K280" s="87">
        <f t="shared" si="96"/>
        <v>0</v>
      </c>
      <c r="L280" s="100"/>
    </row>
    <row r="281" spans="1:255" ht="12.6" outlineLevel="1">
      <c r="A281" s="15" t="str">
        <f t="shared" si="97"/>
        <v>522</v>
      </c>
      <c r="B281" s="16" t="s">
        <v>387</v>
      </c>
      <c r="C281" s="16" t="s">
        <v>388</v>
      </c>
      <c r="D281" s="30">
        <f>IF(VLOOKUP($A281,'hk2023'!$A:$G,1)=$A281,VLOOKUP($A281,'hk2023'!$A:$G,6),0)</f>
        <v>0</v>
      </c>
      <c r="E281" s="30">
        <f>IF(VLOOKUP($A281,'hk2023'!$A:$G,1)=$A281,VLOOKUP($A281,'hk2023'!$A:$G,7),0)</f>
        <v>0</v>
      </c>
      <c r="F281" s="30">
        <f>IF(VLOOKUP($A281,'hk2023'!$A:$H,1)=$A281,VLOOKUP($A281,'hk2023'!$A:$H,8),0)</f>
        <v>0</v>
      </c>
      <c r="G281" s="77">
        <f t="shared" si="95"/>
        <v>0</v>
      </c>
      <c r="H281" s="30">
        <f>IF(VLOOKUP($A281,'hk2022'!$A:$G,1)=$A281,VLOOKUP($A281,'hk2022'!$A:$G,6),0)</f>
        <v>0</v>
      </c>
      <c r="I281" s="30">
        <f>IF(VLOOKUP($A281,'hk2022'!$A:$G,1)=$A281,VLOOKUP($A281,'hk2022'!$A:$G,7),0)</f>
        <v>0</v>
      </c>
      <c r="J281" s="30">
        <f>IF(VLOOKUP($A281,'hk2022'!$A:$H,1)=$A281,VLOOKUP($A281,'hk2022'!$A:$H,8),0)</f>
        <v>0</v>
      </c>
      <c r="K281" s="87">
        <f t="shared" si="96"/>
        <v>0</v>
      </c>
      <c r="L281" s="100"/>
    </row>
    <row r="282" spans="1:255" ht="12.6" outlineLevel="1">
      <c r="A282" s="15" t="str">
        <f t="shared" si="97"/>
        <v>523</v>
      </c>
      <c r="B282" s="16" t="s">
        <v>389</v>
      </c>
      <c r="C282" s="16" t="s">
        <v>390</v>
      </c>
      <c r="D282" s="30">
        <f>IF(VLOOKUP($A282,'hk2023'!$A:$G,1)=$A282,VLOOKUP($A282,'hk2023'!$A:$G,6),0)</f>
        <v>0</v>
      </c>
      <c r="E282" s="30">
        <f>IF(VLOOKUP($A282,'hk2023'!$A:$G,1)=$A282,VLOOKUP($A282,'hk2023'!$A:$G,7),0)</f>
        <v>0</v>
      </c>
      <c r="F282" s="30">
        <f>IF(VLOOKUP($A282,'hk2023'!$A:$H,1)=$A282,VLOOKUP($A282,'hk2023'!$A:$H,8),0)</f>
        <v>0</v>
      </c>
      <c r="G282" s="77">
        <f t="shared" si="95"/>
        <v>0</v>
      </c>
      <c r="H282" s="30">
        <f>IF(VLOOKUP($A282,'hk2022'!$A:$G,1)=$A282,VLOOKUP($A282,'hk2022'!$A:$G,6),0)</f>
        <v>0</v>
      </c>
      <c r="I282" s="30">
        <f>IF(VLOOKUP($A282,'hk2022'!$A:$G,1)=$A282,VLOOKUP($A282,'hk2022'!$A:$G,7),0)</f>
        <v>0</v>
      </c>
      <c r="J282" s="30">
        <f>IF(VLOOKUP($A282,'hk2022'!$A:$H,1)=$A282,VLOOKUP($A282,'hk2022'!$A:$H,8),0)</f>
        <v>0</v>
      </c>
      <c r="K282" s="87">
        <f t="shared" si="96"/>
        <v>0</v>
      </c>
      <c r="L282" s="100"/>
    </row>
    <row r="283" spans="1:255" ht="12.6" outlineLevel="1">
      <c r="A283" s="15" t="str">
        <f t="shared" si="97"/>
        <v>524</v>
      </c>
      <c r="B283" s="16" t="s">
        <v>391</v>
      </c>
      <c r="C283" s="16" t="s">
        <v>392</v>
      </c>
      <c r="D283" s="30">
        <f>IF(VLOOKUP($A283,'hk2023'!$A:$G,1)=$A283,VLOOKUP($A283,'hk2023'!$A:$G,6),0)</f>
        <v>0</v>
      </c>
      <c r="E283" s="30">
        <f>IF(VLOOKUP($A283,'hk2023'!$A:$G,1)=$A283,VLOOKUP($A283,'hk2023'!$A:$G,7),0)</f>
        <v>40655.17</v>
      </c>
      <c r="F283" s="30">
        <f>IF(VLOOKUP($A283,'hk2023'!$A:$H,1)=$A283,VLOOKUP($A283,'hk2023'!$A:$H,8),0)</f>
        <v>0</v>
      </c>
      <c r="G283" s="77">
        <f t="shared" si="95"/>
        <v>40655.17</v>
      </c>
      <c r="H283" s="30">
        <f>IF(VLOOKUP($A283,'hk2022'!$A:$G,1)=$A283,VLOOKUP($A283,'hk2022'!$A:$G,6),0)</f>
        <v>0</v>
      </c>
      <c r="I283" s="30">
        <f>IF(VLOOKUP($A283,'hk2022'!$A:$G,1)=$A283,VLOOKUP($A283,'hk2022'!$A:$G,7),0)</f>
        <v>0</v>
      </c>
      <c r="J283" s="30">
        <f>IF(VLOOKUP($A283,'hk2022'!$A:$H,1)=$A283,VLOOKUP($A283,'hk2022'!$A:$H,8),0)</f>
        <v>0</v>
      </c>
      <c r="K283" s="87">
        <f t="shared" si="96"/>
        <v>0</v>
      </c>
      <c r="L283" s="100"/>
    </row>
    <row r="284" spans="1:255" ht="12.6" outlineLevel="1">
      <c r="A284" s="15" t="str">
        <f t="shared" si="97"/>
        <v>525</v>
      </c>
      <c r="B284" s="16" t="s">
        <v>393</v>
      </c>
      <c r="C284" s="16" t="s">
        <v>394</v>
      </c>
      <c r="D284" s="30">
        <f>IF(VLOOKUP($A284,'hk2023'!$A:$G,1)=$A284,VLOOKUP($A284,'hk2023'!$A:$G,6),0)</f>
        <v>0</v>
      </c>
      <c r="E284" s="30">
        <f>IF(VLOOKUP($A284,'hk2023'!$A:$G,1)=$A284,VLOOKUP($A284,'hk2023'!$A:$G,7),0)</f>
        <v>0</v>
      </c>
      <c r="F284" s="30">
        <f>IF(VLOOKUP($A284,'hk2023'!$A:$H,1)=$A284,VLOOKUP($A284,'hk2023'!$A:$H,8),0)</f>
        <v>0</v>
      </c>
      <c r="G284" s="77">
        <f t="shared" si="95"/>
        <v>0</v>
      </c>
      <c r="H284" s="30">
        <f>IF(VLOOKUP($A284,'hk2022'!$A:$G,1)=$A284,VLOOKUP($A284,'hk2022'!$A:$G,6),0)</f>
        <v>0</v>
      </c>
      <c r="I284" s="30">
        <f>IF(VLOOKUP($A284,'hk2022'!$A:$G,1)=$A284,VLOOKUP($A284,'hk2022'!$A:$G,7),0)</f>
        <v>0</v>
      </c>
      <c r="J284" s="30">
        <f>IF(VLOOKUP($A284,'hk2022'!$A:$H,1)=$A284,VLOOKUP($A284,'hk2022'!$A:$H,8),0)</f>
        <v>0</v>
      </c>
      <c r="K284" s="87">
        <f t="shared" si="96"/>
        <v>0</v>
      </c>
      <c r="L284" s="100"/>
    </row>
    <row r="285" spans="1:255" ht="12.6" outlineLevel="1">
      <c r="A285" s="15" t="str">
        <f t="shared" si="97"/>
        <v>526</v>
      </c>
      <c r="B285" s="16" t="s">
        <v>395</v>
      </c>
      <c r="C285" s="16" t="s">
        <v>396</v>
      </c>
      <c r="D285" s="30">
        <f>IF(VLOOKUP($A285,'hk2023'!$A:$G,1)=$A285,VLOOKUP($A285,'hk2023'!$A:$G,6),0)</f>
        <v>0</v>
      </c>
      <c r="E285" s="30">
        <f>IF(VLOOKUP($A285,'hk2023'!$A:$G,1)=$A285,VLOOKUP($A285,'hk2023'!$A:$G,7),0)</f>
        <v>0</v>
      </c>
      <c r="F285" s="30">
        <f>IF(VLOOKUP($A285,'hk2023'!$A:$H,1)=$A285,VLOOKUP($A285,'hk2023'!$A:$H,8),0)</f>
        <v>0</v>
      </c>
      <c r="G285" s="77">
        <f t="shared" si="95"/>
        <v>0</v>
      </c>
      <c r="H285" s="30">
        <f>IF(VLOOKUP($A285,'hk2022'!$A:$G,1)=$A285,VLOOKUP($A285,'hk2022'!$A:$G,6),0)</f>
        <v>0</v>
      </c>
      <c r="I285" s="30">
        <f>IF(VLOOKUP($A285,'hk2022'!$A:$G,1)=$A285,VLOOKUP($A285,'hk2022'!$A:$G,7),0)</f>
        <v>0</v>
      </c>
      <c r="J285" s="30">
        <f>IF(VLOOKUP($A285,'hk2022'!$A:$H,1)=$A285,VLOOKUP($A285,'hk2022'!$A:$H,8),0)</f>
        <v>0</v>
      </c>
      <c r="K285" s="87">
        <f t="shared" si="96"/>
        <v>0</v>
      </c>
      <c r="L285" s="100"/>
    </row>
    <row r="286" spans="1:255" ht="12.6" outlineLevel="1">
      <c r="A286" s="15" t="str">
        <f t="shared" si="97"/>
        <v>527</v>
      </c>
      <c r="B286" s="16" t="s">
        <v>397</v>
      </c>
      <c r="C286" s="16" t="s">
        <v>398</v>
      </c>
      <c r="D286" s="30">
        <f>IF(VLOOKUP($A286,'hk2023'!$A:$G,1)=$A286,VLOOKUP($A286,'hk2023'!$A:$G,6),0)</f>
        <v>0</v>
      </c>
      <c r="E286" s="30">
        <f>IF(VLOOKUP($A286,'hk2023'!$A:$G,1)=$A286,VLOOKUP($A286,'hk2023'!$A:$G,7),0)</f>
        <v>30975.45</v>
      </c>
      <c r="F286" s="30">
        <f>IF(VLOOKUP($A286,'hk2023'!$A:$H,1)=$A286,VLOOKUP($A286,'hk2023'!$A:$H,8),0)</f>
        <v>0</v>
      </c>
      <c r="G286" s="77">
        <f t="shared" si="95"/>
        <v>30975.45</v>
      </c>
      <c r="H286" s="30">
        <f>IF(VLOOKUP($A286,'hk2022'!$A:$G,1)=$A286,VLOOKUP($A286,'hk2022'!$A:$G,6),0)</f>
        <v>0</v>
      </c>
      <c r="I286" s="30">
        <f>IF(VLOOKUP($A286,'hk2022'!$A:$G,1)=$A286,VLOOKUP($A286,'hk2022'!$A:$G,7),0)</f>
        <v>0</v>
      </c>
      <c r="J286" s="30">
        <f>IF(VLOOKUP($A286,'hk2022'!$A:$H,1)=$A286,VLOOKUP($A286,'hk2022'!$A:$H,8),0)</f>
        <v>0</v>
      </c>
      <c r="K286" s="87">
        <f t="shared" si="96"/>
        <v>0</v>
      </c>
      <c r="L286" s="100"/>
    </row>
    <row r="287" spans="1:255" ht="12.6" outlineLevel="1">
      <c r="A287" s="15" t="str">
        <f t="shared" si="97"/>
        <v>528</v>
      </c>
      <c r="B287" s="16" t="s">
        <v>399</v>
      </c>
      <c r="C287" s="16" t="s">
        <v>400</v>
      </c>
      <c r="D287" s="30">
        <f>IF(VLOOKUP($A287,'hk2023'!$A:$G,1)=$A287,VLOOKUP($A287,'hk2023'!$A:$G,6),0)</f>
        <v>0</v>
      </c>
      <c r="E287" s="30">
        <f>IF(VLOOKUP($A287,'hk2023'!$A:$G,1)=$A287,VLOOKUP($A287,'hk2023'!$A:$G,7),0)</f>
        <v>0</v>
      </c>
      <c r="F287" s="30">
        <f>IF(VLOOKUP($A287,'hk2023'!$A:$H,1)=$A287,VLOOKUP($A287,'hk2023'!$A:$H,8),0)</f>
        <v>0</v>
      </c>
      <c r="G287" s="77">
        <f t="shared" si="95"/>
        <v>0</v>
      </c>
      <c r="H287" s="30">
        <f>IF(VLOOKUP($A287,'hk2022'!$A:$G,1)=$A287,VLOOKUP($A287,'hk2022'!$A:$G,6),0)</f>
        <v>0</v>
      </c>
      <c r="I287" s="30">
        <f>IF(VLOOKUP($A287,'hk2022'!$A:$G,1)=$A287,VLOOKUP($A287,'hk2022'!$A:$G,7),0)</f>
        <v>0</v>
      </c>
      <c r="J287" s="30">
        <f>IF(VLOOKUP($A287,'hk2022'!$A:$H,1)=$A287,VLOOKUP($A287,'hk2022'!$A:$H,8),0)</f>
        <v>0</v>
      </c>
      <c r="K287" s="87">
        <f t="shared" si="96"/>
        <v>0</v>
      </c>
      <c r="L287" s="100"/>
    </row>
    <row r="288" spans="1:255" ht="13.2" outlineLevel="1" thickBot="1">
      <c r="A288" s="15"/>
      <c r="B288" s="16"/>
      <c r="C288" s="16"/>
      <c r="H288" s="46"/>
      <c r="I288" s="46"/>
      <c r="J288" s="46"/>
      <c r="K288" s="91"/>
      <c r="L288" s="100"/>
    </row>
    <row r="289" spans="1:255" ht="12.6">
      <c r="A289" s="50" t="s">
        <v>401</v>
      </c>
      <c r="B289" s="43"/>
      <c r="C289" s="44" t="s">
        <v>490</v>
      </c>
      <c r="D289" s="25">
        <f t="shared" ref="D289:K289" si="98">SUM(D290:D293)</f>
        <v>0</v>
      </c>
      <c r="E289" s="25">
        <f t="shared" si="98"/>
        <v>8044.22</v>
      </c>
      <c r="F289" s="25">
        <f t="shared" si="98"/>
        <v>0</v>
      </c>
      <c r="G289" s="75">
        <f t="shared" si="98"/>
        <v>8044.22</v>
      </c>
      <c r="H289" s="25">
        <f t="shared" si="98"/>
        <v>0</v>
      </c>
      <c r="I289" s="25">
        <f t="shared" si="98"/>
        <v>8586.09</v>
      </c>
      <c r="J289" s="25">
        <f t="shared" si="98"/>
        <v>0</v>
      </c>
      <c r="K289" s="85">
        <f t="shared" si="98"/>
        <v>8586.09</v>
      </c>
      <c r="L289" s="100"/>
      <c r="M289" s="52"/>
      <c r="N289" s="53"/>
      <c r="P289" s="54"/>
      <c r="Q289" s="52"/>
      <c r="R289" s="52"/>
      <c r="S289" s="52"/>
      <c r="T289" s="52"/>
      <c r="U289" s="53"/>
      <c r="W289" s="54"/>
      <c r="X289" s="52"/>
      <c r="Y289" s="52"/>
      <c r="Z289" s="52"/>
      <c r="AA289" s="52"/>
      <c r="AB289" s="53"/>
      <c r="AD289" s="54"/>
      <c r="AE289" s="52"/>
      <c r="AF289" s="52"/>
      <c r="AG289" s="52"/>
      <c r="AH289" s="52"/>
      <c r="AI289" s="53"/>
      <c r="AK289" s="54"/>
      <c r="AL289" s="52"/>
      <c r="AM289" s="52"/>
      <c r="AN289" s="52"/>
      <c r="AO289" s="52"/>
      <c r="AP289" s="53"/>
      <c r="AR289" s="54"/>
      <c r="AS289" s="52"/>
      <c r="AT289" s="52"/>
      <c r="AU289" s="52"/>
      <c r="AV289" s="52"/>
      <c r="AW289" s="53"/>
      <c r="AY289" s="54"/>
      <c r="AZ289" s="52"/>
      <c r="BA289" s="52"/>
      <c r="BB289" s="52"/>
      <c r="BC289" s="52"/>
      <c r="BD289" s="53"/>
      <c r="BF289" s="54"/>
      <c r="BG289" s="52"/>
      <c r="BH289" s="52"/>
      <c r="BI289" s="52"/>
      <c r="BJ289" s="52"/>
      <c r="BK289" s="53"/>
      <c r="BM289" s="54"/>
      <c r="BN289" s="52"/>
      <c r="BO289" s="52"/>
      <c r="BP289" s="52"/>
      <c r="BQ289" s="52"/>
      <c r="BR289" s="53"/>
      <c r="BT289" s="54"/>
      <c r="BU289" s="52"/>
      <c r="BV289" s="52"/>
      <c r="BW289" s="52"/>
      <c r="BX289" s="52"/>
      <c r="BY289" s="53"/>
      <c r="CA289" s="54"/>
      <c r="CB289" s="52"/>
      <c r="CC289" s="52"/>
      <c r="CD289" s="52"/>
      <c r="CE289" s="52"/>
      <c r="CF289" s="53"/>
      <c r="CH289" s="54"/>
      <c r="CI289" s="52"/>
      <c r="CJ289" s="52"/>
      <c r="CK289" s="52"/>
      <c r="CL289" s="52"/>
      <c r="CM289" s="53"/>
      <c r="CO289" s="54"/>
      <c r="CP289" s="52"/>
      <c r="CQ289" s="52"/>
      <c r="CR289" s="52"/>
      <c r="CS289" s="52"/>
      <c r="CT289" s="53"/>
      <c r="CV289" s="54"/>
      <c r="CW289" s="52"/>
      <c r="CX289" s="52"/>
      <c r="CY289" s="52"/>
      <c r="CZ289" s="52"/>
      <c r="DA289" s="53"/>
      <c r="DC289" s="54"/>
      <c r="DD289" s="52"/>
      <c r="DE289" s="52"/>
      <c r="DF289" s="52"/>
      <c r="DG289" s="52"/>
      <c r="DH289" s="53"/>
      <c r="DJ289" s="54"/>
      <c r="DK289" s="52"/>
      <c r="DL289" s="52"/>
      <c r="DM289" s="52"/>
      <c r="DN289" s="52"/>
      <c r="DO289" s="53"/>
      <c r="DQ289" s="54"/>
      <c r="DR289" s="52"/>
      <c r="DS289" s="52"/>
      <c r="DT289" s="52"/>
      <c r="DU289" s="52"/>
      <c r="DV289" s="53"/>
      <c r="DX289" s="54"/>
      <c r="DY289" s="52"/>
      <c r="DZ289" s="52"/>
      <c r="EA289" s="52"/>
      <c r="EB289" s="52"/>
      <c r="EC289" s="53"/>
      <c r="EE289" s="54"/>
      <c r="EF289" s="52"/>
      <c r="EG289" s="52"/>
      <c r="EH289" s="52"/>
      <c r="EI289" s="52"/>
      <c r="EJ289" s="53"/>
      <c r="EL289" s="54"/>
      <c r="EM289" s="52"/>
      <c r="EN289" s="52"/>
      <c r="EO289" s="52"/>
      <c r="EP289" s="52"/>
      <c r="EQ289" s="53"/>
      <c r="ES289" s="54"/>
      <c r="ET289" s="52"/>
      <c r="EU289" s="52"/>
      <c r="EV289" s="52"/>
      <c r="EW289" s="52"/>
      <c r="EX289" s="53"/>
      <c r="EZ289" s="54"/>
      <c r="FA289" s="52"/>
      <c r="FB289" s="52"/>
      <c r="FC289" s="52"/>
      <c r="FD289" s="52"/>
      <c r="FE289" s="53"/>
      <c r="FG289" s="54"/>
      <c r="FH289" s="52"/>
      <c r="FI289" s="52"/>
      <c r="FJ289" s="52"/>
      <c r="FK289" s="52"/>
      <c r="FL289" s="53"/>
      <c r="FN289" s="54"/>
      <c r="FO289" s="52"/>
      <c r="FP289" s="52"/>
      <c r="FQ289" s="52"/>
      <c r="FR289" s="52"/>
      <c r="FS289" s="53"/>
      <c r="FU289" s="54"/>
      <c r="FV289" s="52"/>
      <c r="FW289" s="52"/>
      <c r="FX289" s="52"/>
      <c r="FY289" s="52"/>
      <c r="FZ289" s="53"/>
      <c r="GB289" s="54"/>
      <c r="GC289" s="52"/>
      <c r="GD289" s="52"/>
      <c r="GE289" s="52"/>
      <c r="GF289" s="52"/>
      <c r="GG289" s="53"/>
      <c r="GI289" s="54"/>
      <c r="GJ289" s="52"/>
      <c r="GK289" s="52"/>
      <c r="GL289" s="52"/>
      <c r="GM289" s="52"/>
      <c r="GN289" s="53"/>
      <c r="GP289" s="54"/>
      <c r="GQ289" s="52"/>
      <c r="GR289" s="52"/>
      <c r="GS289" s="52"/>
      <c r="GT289" s="52"/>
      <c r="GU289" s="53"/>
      <c r="GW289" s="54"/>
      <c r="GX289" s="52"/>
      <c r="GY289" s="52"/>
      <c r="GZ289" s="52"/>
      <c r="HA289" s="52"/>
      <c r="HB289" s="53"/>
      <c r="HD289" s="54"/>
      <c r="HE289" s="52"/>
      <c r="HF289" s="52"/>
      <c r="HG289" s="52"/>
      <c r="HH289" s="52"/>
      <c r="HI289" s="53"/>
      <c r="HK289" s="54"/>
      <c r="HL289" s="52"/>
      <c r="HM289" s="52"/>
      <c r="HN289" s="52"/>
      <c r="HO289" s="52"/>
      <c r="HP289" s="53"/>
      <c r="HR289" s="54"/>
      <c r="HS289" s="52"/>
      <c r="HT289" s="52"/>
      <c r="HU289" s="52"/>
      <c r="HV289" s="52"/>
      <c r="HW289" s="53"/>
      <c r="HY289" s="54"/>
      <c r="HZ289" s="52"/>
      <c r="IA289" s="52"/>
      <c r="IB289" s="52"/>
      <c r="IC289" s="52"/>
      <c r="ID289" s="53"/>
      <c r="IF289" s="54"/>
      <c r="IG289" s="52"/>
      <c r="IH289" s="52"/>
      <c r="II289" s="52"/>
      <c r="IJ289" s="52"/>
      <c r="IK289" s="53"/>
      <c r="IM289" s="54"/>
      <c r="IN289" s="52"/>
      <c r="IO289" s="52"/>
      <c r="IP289" s="52"/>
      <c r="IQ289" s="52"/>
      <c r="IR289" s="53"/>
      <c r="IT289" s="54"/>
      <c r="IU289" s="52"/>
    </row>
    <row r="290" spans="1:255" ht="12.6" outlineLevel="1">
      <c r="A290" s="35" t="s">
        <v>491</v>
      </c>
      <c r="B290" s="18"/>
      <c r="C290" s="36" t="s">
        <v>490</v>
      </c>
      <c r="D290" s="30">
        <f>IF(VLOOKUP($A290,'hk2023'!$A:$G,1)=$A290,VLOOKUP($A290,'hk2023'!$A:$G,6),0)</f>
        <v>0</v>
      </c>
      <c r="E290" s="30">
        <f>IF(VLOOKUP($A290,'hk2023'!$A:$G,1)=$A290,VLOOKUP($A290,'hk2023'!$A:$G,7),0)</f>
        <v>0</v>
      </c>
      <c r="F290" s="30">
        <f>IF(VLOOKUP($A290,'hk2023'!$A:$H,1)=$A290,VLOOKUP($A290,'hk2023'!$A:$H,8),0)</f>
        <v>0</v>
      </c>
      <c r="G290" s="77">
        <f>SUM(D290+E290-F290)</f>
        <v>0</v>
      </c>
      <c r="H290" s="30">
        <f>IF(VLOOKUP($A290,'hk2022'!$A:$G,1)=$A290,VLOOKUP($A290,'hk2022'!$A:$G,6),0)</f>
        <v>0</v>
      </c>
      <c r="I290" s="30">
        <f>IF(VLOOKUP($A290,'hk2022'!$A:$G,1)=$A290,VLOOKUP($A290,'hk2022'!$A:$G,7),0)</f>
        <v>0</v>
      </c>
      <c r="J290" s="30">
        <f>IF(VLOOKUP($A290,'hk2022'!$A:$H,1)=$A290,VLOOKUP($A290,'hk2022'!$A:$H,8),0)</f>
        <v>0</v>
      </c>
      <c r="K290" s="87">
        <f>SUM(H290+I290-J290)</f>
        <v>0</v>
      </c>
      <c r="L290" s="100"/>
      <c r="M290" s="52"/>
      <c r="N290" s="53"/>
      <c r="P290" s="54"/>
      <c r="Q290" s="52"/>
      <c r="R290" s="52"/>
      <c r="S290" s="52"/>
      <c r="T290" s="52"/>
      <c r="U290" s="53"/>
      <c r="W290" s="54"/>
      <c r="X290" s="52"/>
      <c r="Y290" s="52"/>
      <c r="Z290" s="52"/>
      <c r="AA290" s="52"/>
      <c r="AB290" s="53"/>
      <c r="AD290" s="54"/>
      <c r="AE290" s="52"/>
      <c r="AF290" s="52"/>
      <c r="AG290" s="52"/>
      <c r="AH290" s="52"/>
      <c r="AI290" s="53"/>
      <c r="AK290" s="54"/>
      <c r="AL290" s="52"/>
      <c r="AM290" s="52"/>
      <c r="AN290" s="52"/>
      <c r="AO290" s="52"/>
      <c r="AP290" s="53"/>
      <c r="AR290" s="54"/>
      <c r="AS290" s="52"/>
      <c r="AT290" s="52"/>
      <c r="AU290" s="52"/>
      <c r="AV290" s="52"/>
      <c r="AW290" s="53"/>
      <c r="AY290" s="54"/>
      <c r="AZ290" s="52"/>
      <c r="BA290" s="52"/>
      <c r="BB290" s="52"/>
      <c r="BC290" s="52"/>
      <c r="BD290" s="53"/>
      <c r="BF290" s="54"/>
      <c r="BG290" s="52"/>
      <c r="BH290" s="52"/>
      <c r="BI290" s="52"/>
      <c r="BJ290" s="52"/>
      <c r="BK290" s="53"/>
      <c r="BM290" s="54"/>
      <c r="BN290" s="52"/>
      <c r="BO290" s="52"/>
      <c r="BP290" s="52"/>
      <c r="BQ290" s="52"/>
      <c r="BR290" s="53"/>
      <c r="BT290" s="54"/>
      <c r="BU290" s="52"/>
      <c r="BV290" s="52"/>
      <c r="BW290" s="52"/>
      <c r="BX290" s="52"/>
      <c r="BY290" s="53"/>
      <c r="CA290" s="54"/>
      <c r="CB290" s="52"/>
      <c r="CC290" s="52"/>
      <c r="CD290" s="52"/>
      <c r="CE290" s="52"/>
      <c r="CF290" s="53"/>
      <c r="CH290" s="54"/>
      <c r="CI290" s="52"/>
      <c r="CJ290" s="52"/>
      <c r="CK290" s="52"/>
      <c r="CL290" s="52"/>
      <c r="CM290" s="53"/>
      <c r="CO290" s="54"/>
      <c r="CP290" s="52"/>
      <c r="CQ290" s="52"/>
      <c r="CR290" s="52"/>
      <c r="CS290" s="52"/>
      <c r="CT290" s="53"/>
      <c r="CV290" s="54"/>
      <c r="CW290" s="52"/>
      <c r="CX290" s="52"/>
      <c r="CY290" s="52"/>
      <c r="CZ290" s="52"/>
      <c r="DA290" s="53"/>
      <c r="DC290" s="54"/>
      <c r="DD290" s="52"/>
      <c r="DE290" s="52"/>
      <c r="DF290" s="52"/>
      <c r="DG290" s="52"/>
      <c r="DH290" s="53"/>
      <c r="DJ290" s="54"/>
      <c r="DK290" s="52"/>
      <c r="DL290" s="52"/>
      <c r="DM290" s="52"/>
      <c r="DN290" s="52"/>
      <c r="DO290" s="53"/>
      <c r="DQ290" s="54"/>
      <c r="DR290" s="52"/>
      <c r="DS290" s="52"/>
      <c r="DT290" s="52"/>
      <c r="DU290" s="52"/>
      <c r="DV290" s="53"/>
      <c r="DX290" s="54"/>
      <c r="DY290" s="52"/>
      <c r="DZ290" s="52"/>
      <c r="EA290" s="52"/>
      <c r="EB290" s="52"/>
      <c r="EC290" s="53"/>
      <c r="EE290" s="54"/>
      <c r="EF290" s="52"/>
      <c r="EG290" s="52"/>
      <c r="EH290" s="52"/>
      <c r="EI290" s="52"/>
      <c r="EJ290" s="53"/>
      <c r="EL290" s="54"/>
      <c r="EM290" s="52"/>
      <c r="EN290" s="52"/>
      <c r="EO290" s="52"/>
      <c r="EP290" s="52"/>
      <c r="EQ290" s="53"/>
      <c r="ES290" s="54"/>
      <c r="ET290" s="52"/>
      <c r="EU290" s="52"/>
      <c r="EV290" s="52"/>
      <c r="EW290" s="52"/>
      <c r="EX290" s="53"/>
      <c r="EZ290" s="54"/>
      <c r="FA290" s="52"/>
      <c r="FB290" s="52"/>
      <c r="FC290" s="52"/>
      <c r="FD290" s="52"/>
      <c r="FE290" s="53"/>
      <c r="FG290" s="54"/>
      <c r="FH290" s="52"/>
      <c r="FI290" s="52"/>
      <c r="FJ290" s="52"/>
      <c r="FK290" s="52"/>
      <c r="FL290" s="53"/>
      <c r="FN290" s="54"/>
      <c r="FO290" s="52"/>
      <c r="FP290" s="52"/>
      <c r="FQ290" s="52"/>
      <c r="FR290" s="52"/>
      <c r="FS290" s="53"/>
      <c r="FU290" s="54"/>
      <c r="FV290" s="52"/>
      <c r="FW290" s="52"/>
      <c r="FX290" s="52"/>
      <c r="FY290" s="52"/>
      <c r="FZ290" s="53"/>
      <c r="GB290" s="54"/>
      <c r="GC290" s="52"/>
      <c r="GD290" s="52"/>
      <c r="GE290" s="52"/>
      <c r="GF290" s="52"/>
      <c r="GG290" s="53"/>
      <c r="GI290" s="54"/>
      <c r="GJ290" s="52"/>
      <c r="GK290" s="52"/>
      <c r="GL290" s="52"/>
      <c r="GM290" s="52"/>
      <c r="GN290" s="53"/>
      <c r="GP290" s="54"/>
      <c r="GQ290" s="52"/>
      <c r="GR290" s="52"/>
      <c r="GS290" s="52"/>
      <c r="GT290" s="52"/>
      <c r="GU290" s="53"/>
      <c r="GW290" s="54"/>
      <c r="GX290" s="52"/>
      <c r="GY290" s="52"/>
      <c r="GZ290" s="52"/>
      <c r="HA290" s="52"/>
      <c r="HB290" s="53"/>
      <c r="HD290" s="54"/>
      <c r="HE290" s="52"/>
      <c r="HF290" s="52"/>
      <c r="HG290" s="52"/>
      <c r="HH290" s="52"/>
      <c r="HI290" s="53"/>
      <c r="HK290" s="54"/>
      <c r="HL290" s="52"/>
      <c r="HM290" s="52"/>
      <c r="HN290" s="52"/>
      <c r="HO290" s="52"/>
      <c r="HP290" s="53"/>
      <c r="HR290" s="54"/>
      <c r="HS290" s="52"/>
      <c r="HT290" s="52"/>
      <c r="HU290" s="52"/>
      <c r="HV290" s="52"/>
      <c r="HW290" s="53"/>
      <c r="HY290" s="54"/>
      <c r="HZ290" s="52"/>
      <c r="IA290" s="52"/>
      <c r="IB290" s="52"/>
      <c r="IC290" s="52"/>
      <c r="ID290" s="53"/>
      <c r="IF290" s="54"/>
      <c r="IG290" s="52"/>
      <c r="IH290" s="52"/>
      <c r="II290" s="52"/>
      <c r="IJ290" s="52"/>
      <c r="IK290" s="53"/>
      <c r="IM290" s="54"/>
      <c r="IN290" s="52"/>
      <c r="IO290" s="52"/>
      <c r="IP290" s="52"/>
      <c r="IQ290" s="52"/>
      <c r="IR290" s="53"/>
      <c r="IT290" s="54"/>
      <c r="IU290" s="52"/>
    </row>
    <row r="291" spans="1:255" ht="12.6" outlineLevel="1">
      <c r="A291" s="15" t="str">
        <f>LEFT(B291,3)</f>
        <v>531</v>
      </c>
      <c r="B291" s="16" t="s">
        <v>492</v>
      </c>
      <c r="C291" s="16" t="s">
        <v>493</v>
      </c>
      <c r="D291" s="30">
        <f>IF(VLOOKUP($A291,'hk2023'!$A:$G,1)=$A291,VLOOKUP($A291,'hk2023'!$A:$G,6),0)</f>
        <v>0</v>
      </c>
      <c r="E291" s="30">
        <f>IF(VLOOKUP($A291,'hk2023'!$A:$G,1)=$A291,VLOOKUP($A291,'hk2023'!$A:$G,7),0)</f>
        <v>7423.72</v>
      </c>
      <c r="F291" s="30">
        <f>IF(VLOOKUP($A291,'hk2023'!$A:$H,1)=$A291,VLOOKUP($A291,'hk2023'!$A:$H,8),0)</f>
        <v>0</v>
      </c>
      <c r="G291" s="77">
        <f>SUM(D291+E291-F291)</f>
        <v>7423.72</v>
      </c>
      <c r="H291" s="30">
        <f>IF(VLOOKUP($A291,'hk2022'!$A:$G,1)=$A291,VLOOKUP($A291,'hk2022'!$A:$G,6),0)</f>
        <v>0</v>
      </c>
      <c r="I291" s="30">
        <f>IF(VLOOKUP($A291,'hk2022'!$A:$G,1)=$A291,VLOOKUP($A291,'hk2022'!$A:$G,7),0)</f>
        <v>7513.31</v>
      </c>
      <c r="J291" s="30">
        <f>IF(VLOOKUP($A291,'hk2022'!$A:$H,1)=$A291,VLOOKUP($A291,'hk2022'!$A:$H,8),0)</f>
        <v>0</v>
      </c>
      <c r="K291" s="87">
        <f>SUM(H291+I291-J291)</f>
        <v>7513.31</v>
      </c>
      <c r="L291" s="100"/>
    </row>
    <row r="292" spans="1:255" ht="12.6" outlineLevel="1">
      <c r="A292" s="15" t="str">
        <f>LEFT(B292,3)</f>
        <v>532</v>
      </c>
      <c r="B292" s="16" t="s">
        <v>494</v>
      </c>
      <c r="C292" s="16" t="s">
        <v>495</v>
      </c>
      <c r="D292" s="30">
        <f>IF(VLOOKUP($A292,'hk2023'!$A:$G,1)=$A292,VLOOKUP($A292,'hk2023'!$A:$G,6),0)</f>
        <v>0</v>
      </c>
      <c r="E292" s="30">
        <f>IF(VLOOKUP($A292,'hk2023'!$A:$G,1)=$A292,VLOOKUP($A292,'hk2023'!$A:$G,7),0)</f>
        <v>0</v>
      </c>
      <c r="F292" s="30">
        <f>IF(VLOOKUP($A292,'hk2023'!$A:$H,1)=$A292,VLOOKUP($A292,'hk2023'!$A:$H,8),0)</f>
        <v>0</v>
      </c>
      <c r="G292" s="77">
        <f>SUM(D292+E292-F292)</f>
        <v>0</v>
      </c>
      <c r="H292" s="30">
        <f>IF(VLOOKUP($A292,'hk2022'!$A:$G,1)=$A292,VLOOKUP($A292,'hk2022'!$A:$G,6),0)</f>
        <v>0</v>
      </c>
      <c r="I292" s="30">
        <f>IF(VLOOKUP($A292,'hk2022'!$A:$G,1)=$A292,VLOOKUP($A292,'hk2022'!$A:$G,7),0)</f>
        <v>0</v>
      </c>
      <c r="J292" s="30">
        <f>IF(VLOOKUP($A292,'hk2022'!$A:$H,1)=$A292,VLOOKUP($A292,'hk2022'!$A:$H,8),0)</f>
        <v>0</v>
      </c>
      <c r="K292" s="87">
        <f>SUM(H292+I292-J292)</f>
        <v>0</v>
      </c>
      <c r="L292" s="100"/>
    </row>
    <row r="293" spans="1:255" ht="12.6" outlineLevel="1">
      <c r="A293" s="15" t="str">
        <f>LEFT(B293,3)</f>
        <v>538</v>
      </c>
      <c r="B293" s="16" t="s">
        <v>496</v>
      </c>
      <c r="C293" s="16" t="s">
        <v>209</v>
      </c>
      <c r="D293" s="30">
        <f>IF(VLOOKUP($A293,'hk2023'!$A:$G,1)=$A293,VLOOKUP($A293,'hk2023'!$A:$G,6),0)</f>
        <v>0</v>
      </c>
      <c r="E293" s="30">
        <f>IF(VLOOKUP($A293,'hk2023'!$A:$G,1)=$A293,VLOOKUP($A293,'hk2023'!$A:$G,7),0)</f>
        <v>620.5</v>
      </c>
      <c r="F293" s="30">
        <f>IF(VLOOKUP($A293,'hk2023'!$A:$H,1)=$A293,VLOOKUP($A293,'hk2023'!$A:$H,8),0)</f>
        <v>0</v>
      </c>
      <c r="G293" s="77">
        <f>SUM(D293+E293-F293)</f>
        <v>620.5</v>
      </c>
      <c r="H293" s="30">
        <f>IF(VLOOKUP($A293,'hk2022'!$A:$G,1)=$A293,VLOOKUP($A293,'hk2022'!$A:$G,6),0)</f>
        <v>0</v>
      </c>
      <c r="I293" s="30">
        <f>IF(VLOOKUP($A293,'hk2022'!$A:$G,1)=$A293,VLOOKUP($A293,'hk2022'!$A:$G,7),0)</f>
        <v>1072.78</v>
      </c>
      <c r="J293" s="30">
        <f>IF(VLOOKUP($A293,'hk2022'!$A:$H,1)=$A293,VLOOKUP($A293,'hk2022'!$A:$H,8),0)</f>
        <v>0</v>
      </c>
      <c r="K293" s="87">
        <f>SUM(H293+I293-J293)</f>
        <v>1072.78</v>
      </c>
      <c r="L293" s="100"/>
    </row>
    <row r="294" spans="1:255" ht="13.8" outlineLevel="1" thickBot="1">
      <c r="A294" s="15"/>
      <c r="B294" s="16"/>
      <c r="C294" s="16"/>
      <c r="H294" s="46"/>
      <c r="I294" s="46"/>
      <c r="J294" s="46"/>
      <c r="K294" s="91"/>
      <c r="L294" s="101"/>
    </row>
    <row r="295" spans="1:255" ht="12.6">
      <c r="A295" s="50" t="s">
        <v>497</v>
      </c>
      <c r="B295" s="43"/>
      <c r="C295" s="44" t="s">
        <v>498</v>
      </c>
      <c r="D295" s="25">
        <f t="shared" ref="D295:K295" si="99">SUM(D296:D305)</f>
        <v>0</v>
      </c>
      <c r="E295" s="25">
        <f t="shared" si="99"/>
        <v>462510.43</v>
      </c>
      <c r="F295" s="25">
        <f t="shared" si="99"/>
        <v>0</v>
      </c>
      <c r="G295" s="75">
        <f t="shared" si="99"/>
        <v>462510.43</v>
      </c>
      <c r="H295" s="25">
        <f t="shared" si="99"/>
        <v>0</v>
      </c>
      <c r="I295" s="25">
        <f t="shared" si="99"/>
        <v>99450.05</v>
      </c>
      <c r="J295" s="25">
        <f t="shared" si="99"/>
        <v>0</v>
      </c>
      <c r="K295" s="85">
        <f t="shared" si="99"/>
        <v>99450.05</v>
      </c>
      <c r="L295" s="100"/>
      <c r="M295" s="52"/>
      <c r="N295" s="53"/>
      <c r="P295" s="54"/>
      <c r="Q295" s="52"/>
      <c r="R295" s="52"/>
      <c r="S295" s="52"/>
      <c r="T295" s="52"/>
      <c r="U295" s="53"/>
      <c r="W295" s="54"/>
      <c r="X295" s="52"/>
      <c r="Y295" s="52"/>
      <c r="Z295" s="52"/>
      <c r="AA295" s="52"/>
      <c r="AB295" s="53"/>
      <c r="AD295" s="54"/>
      <c r="AE295" s="52"/>
      <c r="AF295" s="52"/>
      <c r="AG295" s="52"/>
      <c r="AH295" s="52"/>
      <c r="AI295" s="53"/>
      <c r="AK295" s="54"/>
      <c r="AL295" s="52"/>
      <c r="AM295" s="52"/>
      <c r="AN295" s="52"/>
      <c r="AO295" s="52"/>
      <c r="AP295" s="53"/>
      <c r="AR295" s="54"/>
      <c r="AS295" s="52"/>
      <c r="AT295" s="52"/>
      <c r="AU295" s="52"/>
      <c r="AV295" s="52"/>
      <c r="AW295" s="53"/>
      <c r="AY295" s="54"/>
      <c r="AZ295" s="52"/>
      <c r="BA295" s="52"/>
      <c r="BB295" s="52"/>
      <c r="BC295" s="52"/>
      <c r="BD295" s="53"/>
      <c r="BF295" s="54"/>
      <c r="BG295" s="52"/>
      <c r="BH295" s="52"/>
      <c r="BI295" s="52"/>
      <c r="BJ295" s="52"/>
      <c r="BK295" s="53"/>
      <c r="BM295" s="54"/>
      <c r="BN295" s="52"/>
      <c r="BO295" s="52"/>
      <c r="BP295" s="52"/>
      <c r="BQ295" s="52"/>
      <c r="BR295" s="53"/>
      <c r="BT295" s="54"/>
      <c r="BU295" s="52"/>
      <c r="BV295" s="52"/>
      <c r="BW295" s="52"/>
      <c r="BX295" s="52"/>
      <c r="BY295" s="53"/>
      <c r="CA295" s="54"/>
      <c r="CB295" s="52"/>
      <c r="CC295" s="52"/>
      <c r="CD295" s="52"/>
      <c r="CE295" s="52"/>
      <c r="CF295" s="53"/>
      <c r="CH295" s="54"/>
      <c r="CI295" s="52"/>
      <c r="CJ295" s="52"/>
      <c r="CK295" s="52"/>
      <c r="CL295" s="52"/>
      <c r="CM295" s="53"/>
      <c r="CO295" s="54"/>
      <c r="CP295" s="52"/>
      <c r="CQ295" s="52"/>
      <c r="CR295" s="52"/>
      <c r="CS295" s="52"/>
      <c r="CT295" s="53"/>
      <c r="CV295" s="54"/>
      <c r="CW295" s="52"/>
      <c r="CX295" s="52"/>
      <c r="CY295" s="52"/>
      <c r="CZ295" s="52"/>
      <c r="DA295" s="53"/>
      <c r="DC295" s="54"/>
      <c r="DD295" s="52"/>
      <c r="DE295" s="52"/>
      <c r="DF295" s="52"/>
      <c r="DG295" s="52"/>
      <c r="DH295" s="53"/>
      <c r="DJ295" s="54"/>
      <c r="DK295" s="52"/>
      <c r="DL295" s="52"/>
      <c r="DM295" s="52"/>
      <c r="DN295" s="52"/>
      <c r="DO295" s="53"/>
      <c r="DQ295" s="54"/>
      <c r="DR295" s="52"/>
      <c r="DS295" s="52"/>
      <c r="DT295" s="52"/>
      <c r="DU295" s="52"/>
      <c r="DV295" s="53"/>
      <c r="DX295" s="54"/>
      <c r="DY295" s="52"/>
      <c r="DZ295" s="52"/>
      <c r="EA295" s="52"/>
      <c r="EB295" s="52"/>
      <c r="EC295" s="53"/>
      <c r="EE295" s="54"/>
      <c r="EF295" s="52"/>
      <c r="EG295" s="52"/>
      <c r="EH295" s="52"/>
      <c r="EI295" s="52"/>
      <c r="EJ295" s="53"/>
      <c r="EL295" s="54"/>
      <c r="EM295" s="52"/>
      <c r="EN295" s="52"/>
      <c r="EO295" s="52"/>
      <c r="EP295" s="52"/>
      <c r="EQ295" s="53"/>
      <c r="ES295" s="54"/>
      <c r="ET295" s="52"/>
      <c r="EU295" s="52"/>
      <c r="EV295" s="52"/>
      <c r="EW295" s="52"/>
      <c r="EX295" s="53"/>
      <c r="EZ295" s="54"/>
      <c r="FA295" s="52"/>
      <c r="FB295" s="52"/>
      <c r="FC295" s="52"/>
      <c r="FD295" s="52"/>
      <c r="FE295" s="53"/>
      <c r="FG295" s="54"/>
      <c r="FH295" s="52"/>
      <c r="FI295" s="52"/>
      <c r="FJ295" s="52"/>
      <c r="FK295" s="52"/>
      <c r="FL295" s="53"/>
      <c r="FN295" s="54"/>
      <c r="FO295" s="52"/>
      <c r="FP295" s="52"/>
      <c r="FQ295" s="52"/>
      <c r="FR295" s="52"/>
      <c r="FS295" s="53"/>
      <c r="FU295" s="54"/>
      <c r="FV295" s="52"/>
      <c r="FW295" s="52"/>
      <c r="FX295" s="52"/>
      <c r="FY295" s="52"/>
      <c r="FZ295" s="53"/>
      <c r="GB295" s="54"/>
      <c r="GC295" s="52"/>
      <c r="GD295" s="52"/>
      <c r="GE295" s="52"/>
      <c r="GF295" s="52"/>
      <c r="GG295" s="53"/>
      <c r="GI295" s="54"/>
      <c r="GJ295" s="52"/>
      <c r="GK295" s="52"/>
      <c r="GL295" s="52"/>
      <c r="GM295" s="52"/>
      <c r="GN295" s="53"/>
      <c r="GP295" s="54"/>
      <c r="GQ295" s="52"/>
      <c r="GR295" s="52"/>
      <c r="GS295" s="52"/>
      <c r="GT295" s="52"/>
      <c r="GU295" s="53"/>
      <c r="GW295" s="54"/>
      <c r="GX295" s="52"/>
      <c r="GY295" s="52"/>
      <c r="GZ295" s="52"/>
      <c r="HA295" s="52"/>
      <c r="HB295" s="53"/>
      <c r="HD295" s="54"/>
      <c r="HE295" s="52"/>
      <c r="HF295" s="52"/>
      <c r="HG295" s="52"/>
      <c r="HH295" s="52"/>
      <c r="HI295" s="53"/>
      <c r="HK295" s="54"/>
      <c r="HL295" s="52"/>
      <c r="HM295" s="52"/>
      <c r="HN295" s="52"/>
      <c r="HO295" s="52"/>
      <c r="HP295" s="53"/>
      <c r="HR295" s="54"/>
      <c r="HS295" s="52"/>
      <c r="HT295" s="52"/>
      <c r="HU295" s="52"/>
      <c r="HV295" s="52"/>
      <c r="HW295" s="53"/>
      <c r="HY295" s="54"/>
      <c r="HZ295" s="52"/>
      <c r="IA295" s="52"/>
      <c r="IB295" s="52"/>
      <c r="IC295" s="52"/>
      <c r="ID295" s="53"/>
      <c r="IF295" s="54"/>
      <c r="IG295" s="52"/>
      <c r="IH295" s="52"/>
      <c r="II295" s="52"/>
      <c r="IJ295" s="52"/>
      <c r="IK295" s="53"/>
      <c r="IM295" s="54"/>
      <c r="IN295" s="52"/>
      <c r="IO295" s="52"/>
      <c r="IP295" s="52"/>
      <c r="IQ295" s="52"/>
      <c r="IR295" s="53"/>
      <c r="IT295" s="54"/>
      <c r="IU295" s="52"/>
    </row>
    <row r="296" spans="1:255" ht="12.6" outlineLevel="1">
      <c r="A296" s="55" t="s">
        <v>499</v>
      </c>
      <c r="B296" s="18"/>
      <c r="C296" s="28" t="s">
        <v>500</v>
      </c>
      <c r="D296" s="30">
        <f>IF(VLOOKUP($A296,'hk2023'!$A:$G,1)=$A296,VLOOKUP($A296,'hk2023'!$A:$G,6),0)</f>
        <v>0</v>
      </c>
      <c r="E296" s="30">
        <f>IF(VLOOKUP($A296,'hk2023'!$A:$G,1)=$A296,VLOOKUP($A296,'hk2023'!$A:$G,7),0)</f>
        <v>0</v>
      </c>
      <c r="F296" s="30">
        <f>IF(VLOOKUP($A296,'hk2023'!$A:$H,1)=$A296,VLOOKUP($A296,'hk2023'!$A:$H,8),0)</f>
        <v>0</v>
      </c>
      <c r="G296" s="77">
        <f t="shared" ref="G296:G304" si="100">SUM(D296+E296-F296)</f>
        <v>0</v>
      </c>
      <c r="H296" s="30">
        <f>IF(VLOOKUP($A296,'hk2022'!$A:$G,1)=$A296,VLOOKUP($A296,'hk2022'!$A:$G,6),0)</f>
        <v>0</v>
      </c>
      <c r="I296" s="30">
        <f>IF(VLOOKUP($A296,'hk2022'!$A:$G,1)=$A296,VLOOKUP($A296,'hk2022'!$A:$G,7),0)</f>
        <v>0</v>
      </c>
      <c r="J296" s="30">
        <f>IF(VLOOKUP($A296,'hk2022'!$A:$H,1)=$A296,VLOOKUP($A296,'hk2022'!$A:$H,8),0)</f>
        <v>0</v>
      </c>
      <c r="K296" s="87">
        <f t="shared" ref="K296:K304" si="101">SUM(H296+I296-J296)</f>
        <v>0</v>
      </c>
      <c r="L296" s="100"/>
      <c r="M296" s="52"/>
      <c r="N296" s="53"/>
      <c r="P296" s="54"/>
      <c r="Q296" s="52"/>
      <c r="R296" s="52"/>
      <c r="S296" s="52"/>
      <c r="T296" s="52"/>
      <c r="U296" s="53"/>
      <c r="W296" s="54"/>
      <c r="X296" s="52"/>
      <c r="Y296" s="52"/>
      <c r="Z296" s="52"/>
      <c r="AA296" s="52"/>
      <c r="AB296" s="53"/>
      <c r="AD296" s="54"/>
      <c r="AE296" s="52"/>
      <c r="AF296" s="52"/>
      <c r="AG296" s="52"/>
      <c r="AH296" s="52"/>
      <c r="AI296" s="53"/>
      <c r="AK296" s="54"/>
      <c r="AL296" s="52"/>
      <c r="AM296" s="52"/>
      <c r="AN296" s="52"/>
      <c r="AO296" s="52"/>
      <c r="AP296" s="53"/>
      <c r="AR296" s="54"/>
      <c r="AS296" s="52"/>
      <c r="AT296" s="52"/>
      <c r="AU296" s="52"/>
      <c r="AV296" s="52"/>
      <c r="AW296" s="53"/>
      <c r="AY296" s="54"/>
      <c r="AZ296" s="52"/>
      <c r="BA296" s="52"/>
      <c r="BB296" s="52"/>
      <c r="BC296" s="52"/>
      <c r="BD296" s="53"/>
      <c r="BF296" s="54"/>
      <c r="BG296" s="52"/>
      <c r="BH296" s="52"/>
      <c r="BI296" s="52"/>
      <c r="BJ296" s="52"/>
      <c r="BK296" s="53"/>
      <c r="BM296" s="54"/>
      <c r="BN296" s="52"/>
      <c r="BO296" s="52"/>
      <c r="BP296" s="52"/>
      <c r="BQ296" s="52"/>
      <c r="BR296" s="53"/>
      <c r="BT296" s="54"/>
      <c r="BU296" s="52"/>
      <c r="BV296" s="52"/>
      <c r="BW296" s="52"/>
      <c r="BX296" s="52"/>
      <c r="BY296" s="53"/>
      <c r="CA296" s="54"/>
      <c r="CB296" s="52"/>
      <c r="CC296" s="52"/>
      <c r="CD296" s="52"/>
      <c r="CE296" s="52"/>
      <c r="CF296" s="53"/>
      <c r="CH296" s="54"/>
      <c r="CI296" s="52"/>
      <c r="CJ296" s="52"/>
      <c r="CK296" s="52"/>
      <c r="CL296" s="52"/>
      <c r="CM296" s="53"/>
      <c r="CO296" s="54"/>
      <c r="CP296" s="52"/>
      <c r="CQ296" s="52"/>
      <c r="CR296" s="52"/>
      <c r="CS296" s="52"/>
      <c r="CT296" s="53"/>
      <c r="CV296" s="54"/>
      <c r="CW296" s="52"/>
      <c r="CX296" s="52"/>
      <c r="CY296" s="52"/>
      <c r="CZ296" s="52"/>
      <c r="DA296" s="53"/>
      <c r="DC296" s="54"/>
      <c r="DD296" s="52"/>
      <c r="DE296" s="52"/>
      <c r="DF296" s="52"/>
      <c r="DG296" s="52"/>
      <c r="DH296" s="53"/>
      <c r="DJ296" s="54"/>
      <c r="DK296" s="52"/>
      <c r="DL296" s="52"/>
      <c r="DM296" s="52"/>
      <c r="DN296" s="52"/>
      <c r="DO296" s="53"/>
      <c r="DQ296" s="54"/>
      <c r="DR296" s="52"/>
      <c r="DS296" s="52"/>
      <c r="DT296" s="52"/>
      <c r="DU296" s="52"/>
      <c r="DV296" s="53"/>
      <c r="DX296" s="54"/>
      <c r="DY296" s="52"/>
      <c r="DZ296" s="52"/>
      <c r="EA296" s="52"/>
      <c r="EB296" s="52"/>
      <c r="EC296" s="53"/>
      <c r="EE296" s="54"/>
      <c r="EF296" s="52"/>
      <c r="EG296" s="52"/>
      <c r="EH296" s="52"/>
      <c r="EI296" s="52"/>
      <c r="EJ296" s="53"/>
      <c r="EL296" s="54"/>
      <c r="EM296" s="52"/>
      <c r="EN296" s="52"/>
      <c r="EO296" s="52"/>
      <c r="EP296" s="52"/>
      <c r="EQ296" s="53"/>
      <c r="ES296" s="54"/>
      <c r="ET296" s="52"/>
      <c r="EU296" s="52"/>
      <c r="EV296" s="52"/>
      <c r="EW296" s="52"/>
      <c r="EX296" s="53"/>
      <c r="EZ296" s="54"/>
      <c r="FA296" s="52"/>
      <c r="FB296" s="52"/>
      <c r="FC296" s="52"/>
      <c r="FD296" s="52"/>
      <c r="FE296" s="53"/>
      <c r="FG296" s="54"/>
      <c r="FH296" s="52"/>
      <c r="FI296" s="52"/>
      <c r="FJ296" s="52"/>
      <c r="FK296" s="52"/>
      <c r="FL296" s="53"/>
      <c r="FN296" s="54"/>
      <c r="FO296" s="52"/>
      <c r="FP296" s="52"/>
      <c r="FQ296" s="52"/>
      <c r="FR296" s="52"/>
      <c r="FS296" s="53"/>
      <c r="FU296" s="54"/>
      <c r="FV296" s="52"/>
      <c r="FW296" s="52"/>
      <c r="FX296" s="52"/>
      <c r="FY296" s="52"/>
      <c r="FZ296" s="53"/>
      <c r="GB296" s="54"/>
      <c r="GC296" s="52"/>
      <c r="GD296" s="52"/>
      <c r="GE296" s="52"/>
      <c r="GF296" s="52"/>
      <c r="GG296" s="53"/>
      <c r="GI296" s="54"/>
      <c r="GJ296" s="52"/>
      <c r="GK296" s="52"/>
      <c r="GL296" s="52"/>
      <c r="GM296" s="52"/>
      <c r="GN296" s="53"/>
      <c r="GP296" s="54"/>
      <c r="GQ296" s="52"/>
      <c r="GR296" s="52"/>
      <c r="GS296" s="52"/>
      <c r="GT296" s="52"/>
      <c r="GU296" s="53"/>
      <c r="GW296" s="54"/>
      <c r="GX296" s="52"/>
      <c r="GY296" s="52"/>
      <c r="GZ296" s="52"/>
      <c r="HA296" s="52"/>
      <c r="HB296" s="53"/>
      <c r="HD296" s="54"/>
      <c r="HE296" s="52"/>
      <c r="HF296" s="52"/>
      <c r="HG296" s="52"/>
      <c r="HH296" s="52"/>
      <c r="HI296" s="53"/>
      <c r="HK296" s="54"/>
      <c r="HL296" s="52"/>
      <c r="HM296" s="52"/>
      <c r="HN296" s="52"/>
      <c r="HO296" s="52"/>
      <c r="HP296" s="53"/>
      <c r="HR296" s="54"/>
      <c r="HS296" s="52"/>
      <c r="HT296" s="52"/>
      <c r="HU296" s="52"/>
      <c r="HV296" s="52"/>
      <c r="HW296" s="53"/>
      <c r="HY296" s="54"/>
      <c r="HZ296" s="52"/>
      <c r="IA296" s="52"/>
      <c r="IB296" s="52"/>
      <c r="IC296" s="52"/>
      <c r="ID296" s="53"/>
      <c r="IF296" s="54"/>
      <c r="IG296" s="52"/>
      <c r="IH296" s="52"/>
      <c r="II296" s="52"/>
      <c r="IJ296" s="52"/>
      <c r="IK296" s="53"/>
      <c r="IM296" s="54"/>
      <c r="IN296" s="52"/>
      <c r="IO296" s="52"/>
      <c r="IP296" s="52"/>
      <c r="IQ296" s="52"/>
      <c r="IR296" s="53"/>
      <c r="IT296" s="54"/>
      <c r="IU296" s="52"/>
    </row>
    <row r="297" spans="1:255" ht="12.6" outlineLevel="1">
      <c r="A297" s="15" t="str">
        <f t="shared" ref="A297:A302" si="102">LEFT(B297,3)</f>
        <v>541</v>
      </c>
      <c r="B297" s="16" t="s">
        <v>501</v>
      </c>
      <c r="C297" s="16" t="s">
        <v>502</v>
      </c>
      <c r="D297" s="30">
        <f>IF(VLOOKUP($A297,'hk2023'!$A:$G,1)=$A297,VLOOKUP($A297,'hk2023'!$A:$G,6),0)</f>
        <v>0</v>
      </c>
      <c r="E297" s="30">
        <f>IF(VLOOKUP($A297,'hk2023'!$A:$G,1)=$A297,VLOOKUP($A297,'hk2023'!$A:$G,7),0)</f>
        <v>0</v>
      </c>
      <c r="F297" s="30">
        <f>IF(VLOOKUP($A297,'hk2023'!$A:$H,1)=$A297,VLOOKUP($A297,'hk2023'!$A:$H,8),0)</f>
        <v>0</v>
      </c>
      <c r="G297" s="77">
        <f t="shared" si="100"/>
        <v>0</v>
      </c>
      <c r="H297" s="30">
        <f>IF(VLOOKUP($A297,'hk2022'!$A:$G,1)=$A297,VLOOKUP($A297,'hk2022'!$A:$G,6),0)</f>
        <v>0</v>
      </c>
      <c r="I297" s="30">
        <f>IF(VLOOKUP($A297,'hk2022'!$A:$G,1)=$A297,VLOOKUP($A297,'hk2022'!$A:$G,7),0)</f>
        <v>0</v>
      </c>
      <c r="J297" s="30">
        <f>IF(VLOOKUP($A297,'hk2022'!$A:$H,1)=$A297,VLOOKUP($A297,'hk2022'!$A:$H,8),0)</f>
        <v>0</v>
      </c>
      <c r="K297" s="87">
        <f t="shared" si="101"/>
        <v>0</v>
      </c>
      <c r="L297" s="100"/>
    </row>
    <row r="298" spans="1:255" ht="12.6" outlineLevel="1">
      <c r="A298" s="15" t="str">
        <f t="shared" si="102"/>
        <v>542</v>
      </c>
      <c r="B298" s="16" t="s">
        <v>503</v>
      </c>
      <c r="C298" s="16" t="s">
        <v>504</v>
      </c>
      <c r="D298" s="30">
        <f>IF(VLOOKUP($A298,'hk2023'!$A:$G,1)=$A298,VLOOKUP($A298,'hk2023'!$A:$G,6),0)</f>
        <v>0</v>
      </c>
      <c r="E298" s="30">
        <f>IF(VLOOKUP($A298,'hk2023'!$A:$G,1)=$A298,VLOOKUP($A298,'hk2023'!$A:$G,7),0)</f>
        <v>25871.38</v>
      </c>
      <c r="F298" s="30">
        <f>IF(VLOOKUP($A298,'hk2023'!$A:$H,1)=$A298,VLOOKUP($A298,'hk2023'!$A:$H,8),0)</f>
        <v>0</v>
      </c>
      <c r="G298" s="77">
        <f t="shared" si="100"/>
        <v>25871.38</v>
      </c>
      <c r="H298" s="30">
        <f>IF(VLOOKUP($A298,'hk2022'!$A:$G,1)=$A298,VLOOKUP($A298,'hk2022'!$A:$G,6),0)</f>
        <v>0</v>
      </c>
      <c r="I298" s="30">
        <f>IF(VLOOKUP($A298,'hk2022'!$A:$G,1)=$A298,VLOOKUP($A298,'hk2022'!$A:$G,7),0)</f>
        <v>23825.27</v>
      </c>
      <c r="J298" s="30">
        <f>IF(VLOOKUP($A298,'hk2022'!$A:$H,1)=$A298,VLOOKUP($A298,'hk2022'!$A:$H,8),0)</f>
        <v>0</v>
      </c>
      <c r="K298" s="87">
        <f t="shared" si="101"/>
        <v>23825.27</v>
      </c>
      <c r="L298" s="100"/>
    </row>
    <row r="299" spans="1:255" ht="12.6" outlineLevel="1">
      <c r="A299" s="15" t="str">
        <f t="shared" si="102"/>
        <v>543</v>
      </c>
      <c r="B299" s="16" t="s">
        <v>505</v>
      </c>
      <c r="C299" s="16" t="s">
        <v>506</v>
      </c>
      <c r="D299" s="30">
        <f>IF(VLOOKUP($A299,'hk2023'!$A:$G,1)=$A299,VLOOKUP($A299,'hk2023'!$A:$G,6),0)</f>
        <v>0</v>
      </c>
      <c r="E299" s="30">
        <f>IF(VLOOKUP($A299,'hk2023'!$A:$G,1)=$A299,VLOOKUP($A299,'hk2023'!$A:$G,7),0)</f>
        <v>1177.5999999999999</v>
      </c>
      <c r="F299" s="30">
        <f>IF(VLOOKUP($A299,'hk2023'!$A:$H,1)=$A299,VLOOKUP($A299,'hk2023'!$A:$H,8),0)</f>
        <v>0</v>
      </c>
      <c r="G299" s="77">
        <f t="shared" si="100"/>
        <v>1177.5999999999999</v>
      </c>
      <c r="H299" s="30">
        <f>IF(VLOOKUP($A299,'hk2022'!$A:$G,1)=$A299,VLOOKUP($A299,'hk2022'!$A:$G,6),0)</f>
        <v>0</v>
      </c>
      <c r="I299" s="30">
        <f>IF(VLOOKUP($A299,'hk2022'!$A:$G,1)=$A299,VLOOKUP($A299,'hk2022'!$A:$G,7),0)</f>
        <v>2000</v>
      </c>
      <c r="J299" s="30">
        <f>IF(VLOOKUP($A299,'hk2022'!$A:$H,1)=$A299,VLOOKUP($A299,'hk2022'!$A:$H,8),0)</f>
        <v>0</v>
      </c>
      <c r="K299" s="87">
        <f t="shared" si="101"/>
        <v>2000</v>
      </c>
      <c r="L299" s="100"/>
    </row>
    <row r="300" spans="1:255" ht="12.6" outlineLevel="1">
      <c r="A300" s="15" t="str">
        <f t="shared" si="102"/>
        <v>544</v>
      </c>
      <c r="B300" s="16" t="s">
        <v>507</v>
      </c>
      <c r="C300" s="16" t="s">
        <v>508</v>
      </c>
      <c r="D300" s="30">
        <f>IF(VLOOKUP($A300,'hk2023'!$A:$G,1)=$A300,VLOOKUP($A300,'hk2023'!$A:$G,6),0)</f>
        <v>0</v>
      </c>
      <c r="E300" s="30">
        <f>IF(VLOOKUP($A300,'hk2023'!$A:$G,1)=$A300,VLOOKUP($A300,'hk2023'!$A:$G,7),0)</f>
        <v>663.1</v>
      </c>
      <c r="F300" s="30">
        <f>IF(VLOOKUP($A300,'hk2023'!$A:$H,1)=$A300,VLOOKUP($A300,'hk2023'!$A:$H,8),0)</f>
        <v>0</v>
      </c>
      <c r="G300" s="77">
        <f t="shared" si="100"/>
        <v>663.1</v>
      </c>
      <c r="H300" s="30">
        <f>IF(VLOOKUP($A300,'hk2022'!$A:$G,1)=$A300,VLOOKUP($A300,'hk2022'!$A:$G,6),0)</f>
        <v>0</v>
      </c>
      <c r="I300" s="30">
        <f>IF(VLOOKUP($A300,'hk2022'!$A:$G,1)=$A300,VLOOKUP($A300,'hk2022'!$A:$G,7),0)</f>
        <v>5</v>
      </c>
      <c r="J300" s="30">
        <f>IF(VLOOKUP($A300,'hk2022'!$A:$H,1)=$A300,VLOOKUP($A300,'hk2022'!$A:$H,8),0)</f>
        <v>0</v>
      </c>
      <c r="K300" s="87">
        <f t="shared" si="101"/>
        <v>5</v>
      </c>
      <c r="L300" s="100"/>
    </row>
    <row r="301" spans="1:255" ht="12.6" outlineLevel="1">
      <c r="A301" s="15" t="str">
        <f t="shared" si="102"/>
        <v>545</v>
      </c>
      <c r="B301" s="16" t="s">
        <v>509</v>
      </c>
      <c r="C301" s="16" t="s">
        <v>510</v>
      </c>
      <c r="D301" s="30">
        <f>IF(VLOOKUP($A301,'hk2023'!$A:$G,1)=$A301,VLOOKUP($A301,'hk2023'!$A:$G,6),0)</f>
        <v>0</v>
      </c>
      <c r="E301" s="30">
        <f>IF(VLOOKUP($A301,'hk2023'!$A:$G,1)=$A301,VLOOKUP($A301,'hk2023'!$A:$G,7),0)</f>
        <v>1288</v>
      </c>
      <c r="F301" s="30">
        <f>IF(VLOOKUP($A301,'hk2023'!$A:$H,1)=$A301,VLOOKUP($A301,'hk2023'!$A:$H,8),0)</f>
        <v>0</v>
      </c>
      <c r="G301" s="77">
        <f t="shared" si="100"/>
        <v>1288</v>
      </c>
      <c r="H301" s="30">
        <f>IF(VLOOKUP($A301,'hk2022'!$A:$G,1)=$A301,VLOOKUP($A301,'hk2022'!$A:$G,6),0)</f>
        <v>0</v>
      </c>
      <c r="I301" s="30">
        <f>IF(VLOOKUP($A301,'hk2022'!$A:$G,1)=$A301,VLOOKUP($A301,'hk2022'!$A:$G,7),0)</f>
        <v>1839.64</v>
      </c>
      <c r="J301" s="30">
        <f>IF(VLOOKUP($A301,'hk2022'!$A:$H,1)=$A301,VLOOKUP($A301,'hk2022'!$A:$H,8),0)</f>
        <v>0</v>
      </c>
      <c r="K301" s="87">
        <f t="shared" si="101"/>
        <v>1839.64</v>
      </c>
      <c r="L301" s="100"/>
    </row>
    <row r="302" spans="1:255" ht="12.6" outlineLevel="1">
      <c r="A302" s="15" t="str">
        <f t="shared" si="102"/>
        <v>546</v>
      </c>
      <c r="B302" s="16" t="s">
        <v>511</v>
      </c>
      <c r="C302" s="16" t="s">
        <v>512</v>
      </c>
      <c r="D302" s="30">
        <f>IF(VLOOKUP($A302,'hk2023'!$A:$G,1)=$A302,VLOOKUP($A302,'hk2023'!$A:$G,6),0)</f>
        <v>0</v>
      </c>
      <c r="E302" s="30">
        <f>IF(VLOOKUP($A302,'hk2023'!$A:$G,1)=$A302,VLOOKUP($A302,'hk2023'!$A:$G,7),0)</f>
        <v>396650.6</v>
      </c>
      <c r="F302" s="30">
        <f>IF(VLOOKUP($A302,'hk2023'!$A:$H,1)=$A302,VLOOKUP($A302,'hk2023'!$A:$H,8),0)</f>
        <v>0</v>
      </c>
      <c r="G302" s="77">
        <f t="shared" si="100"/>
        <v>396650.6</v>
      </c>
      <c r="H302" s="30">
        <f>IF(VLOOKUP($A302,'hk2022'!$A:$G,1)=$A302,VLOOKUP($A302,'hk2022'!$A:$G,6),0)</f>
        <v>0</v>
      </c>
      <c r="I302" s="30">
        <f>IF(VLOOKUP($A302,'hk2022'!$A:$G,1)=$A302,VLOOKUP($A302,'hk2022'!$A:$G,7),0)</f>
        <v>49385.22</v>
      </c>
      <c r="J302" s="30">
        <f>IF(VLOOKUP($A302,'hk2022'!$A:$H,1)=$A302,VLOOKUP($A302,'hk2022'!$A:$H,8),0)</f>
        <v>0</v>
      </c>
      <c r="K302" s="87">
        <f t="shared" si="101"/>
        <v>49385.22</v>
      </c>
      <c r="L302" s="100"/>
    </row>
    <row r="303" spans="1:255" ht="12.6" outlineLevel="1">
      <c r="A303" s="64" t="s">
        <v>464</v>
      </c>
      <c r="B303" s="16" t="s">
        <v>513</v>
      </c>
      <c r="C303" s="67" t="s">
        <v>912</v>
      </c>
      <c r="D303" s="30">
        <f>IF(VLOOKUP($A303,'hk2023'!$A:$G,1)=$A303,VLOOKUP($A303,'hk2023'!$A:$G,6),0)</f>
        <v>0</v>
      </c>
      <c r="E303" s="30">
        <f>IF(VLOOKUP($A303,'hk2023'!$A:$G,1)=$A303,VLOOKUP($A303,'hk2023'!$A:$G,7),0)</f>
        <v>0</v>
      </c>
      <c r="F303" s="30">
        <f>IF(VLOOKUP($A303,'hk2023'!$A:$H,1)=$A303,VLOOKUP($A303,'hk2023'!$A:$H,8),0)</f>
        <v>0</v>
      </c>
      <c r="G303" s="77">
        <f t="shared" si="100"/>
        <v>0</v>
      </c>
      <c r="H303" s="30">
        <f>IF(VLOOKUP($A303,'hk2022'!$A:$G,1)=$A303,VLOOKUP($A303,'hk2022'!$A:$G,6),0)</f>
        <v>0</v>
      </c>
      <c r="I303" s="30">
        <f>IF(VLOOKUP($A303,'hk2022'!$A:$G,1)=$A303,VLOOKUP($A303,'hk2022'!$A:$G,7),0)</f>
        <v>0</v>
      </c>
      <c r="J303" s="30">
        <f>IF(VLOOKUP($A303,'hk2022'!$A:$H,1)=$A303,VLOOKUP($A303,'hk2022'!$A:$H,8),0)</f>
        <v>0</v>
      </c>
      <c r="K303" s="87">
        <f t="shared" si="101"/>
        <v>0</v>
      </c>
      <c r="L303" s="100"/>
    </row>
    <row r="304" spans="1:255" ht="12.6" outlineLevel="1">
      <c r="A304" s="64" t="s">
        <v>465</v>
      </c>
      <c r="B304" s="16" t="s">
        <v>514</v>
      </c>
      <c r="C304" s="67" t="s">
        <v>913</v>
      </c>
      <c r="D304" s="30">
        <f>IF(VLOOKUP($A304,'hk2023'!$A:$G,1)=$A304,VLOOKUP($A304,'hk2023'!$A:$G,6),0)</f>
        <v>0</v>
      </c>
      <c r="E304" s="30">
        <f>IF(VLOOKUP($A304,'hk2023'!$A:$G,1)=$A304,VLOOKUP($A304,'hk2023'!$A:$G,7),0)</f>
        <v>36859.75</v>
      </c>
      <c r="F304" s="30">
        <f>IF(VLOOKUP($A304,'hk2023'!$A:$H,1)=$A304,VLOOKUP($A304,'hk2023'!$A:$H,8),0)</f>
        <v>0</v>
      </c>
      <c r="G304" s="77">
        <f t="shared" si="100"/>
        <v>36859.75</v>
      </c>
      <c r="H304" s="30">
        <f>IF(VLOOKUP($A304,'hk2022'!$A:$G,1)=$A304,VLOOKUP($A304,'hk2022'!$A:$G,6),0)</f>
        <v>0</v>
      </c>
      <c r="I304" s="30">
        <f>IF(VLOOKUP($A304,'hk2022'!$A:$G,1)=$A304,VLOOKUP($A304,'hk2022'!$A:$G,7),0)</f>
        <v>22394.92</v>
      </c>
      <c r="J304" s="30">
        <f>IF(VLOOKUP($A304,'hk2022'!$A:$H,1)=$A304,VLOOKUP($A304,'hk2022'!$A:$H,8),0)</f>
        <v>0</v>
      </c>
      <c r="K304" s="87">
        <f t="shared" si="101"/>
        <v>22394.92</v>
      </c>
      <c r="L304" s="100"/>
    </row>
    <row r="305" spans="1:255" ht="13.2" outlineLevel="1" thickBot="1">
      <c r="A305" s="64" t="s">
        <v>466</v>
      </c>
      <c r="B305" s="16"/>
      <c r="C305" s="67" t="s">
        <v>914</v>
      </c>
      <c r="D305" s="30">
        <f>IF(VLOOKUP($A305,'hk2023'!$A:$G,1)=$A305,VLOOKUP($A305,'hk2023'!$A:$G,6),0)</f>
        <v>0</v>
      </c>
      <c r="E305" s="30">
        <f>IF(VLOOKUP($A305,'hk2023'!$A:$G,1)=$A305,VLOOKUP($A305,'hk2023'!$A:$G,7),0)</f>
        <v>0</v>
      </c>
      <c r="F305" s="30">
        <f>IF(VLOOKUP($A305,'hk2023'!$A:$H,1)=$A305,VLOOKUP($A305,'hk2023'!$A:$H,8),0)</f>
        <v>0</v>
      </c>
      <c r="G305" s="77">
        <f>SUM(D305+E305-F305)</f>
        <v>0</v>
      </c>
      <c r="H305" s="30">
        <f>IF(VLOOKUP($A305,'hk2022'!$A:$G,1)=$A305,VLOOKUP($A305,'hk2022'!$A:$G,6),0)</f>
        <v>0</v>
      </c>
      <c r="I305" s="30">
        <f>IF(VLOOKUP($A305,'hk2022'!$A:$G,1)=$A305,VLOOKUP($A305,'hk2022'!$A:$G,7),0)</f>
        <v>0</v>
      </c>
      <c r="J305" s="30">
        <f>IF(VLOOKUP($A305,'hk2022'!$A:$H,1)=$A305,VLOOKUP($A305,'hk2022'!$A:$H,8),0)</f>
        <v>0</v>
      </c>
      <c r="K305" s="87">
        <f>SUM(H305+I305-J305)</f>
        <v>0</v>
      </c>
      <c r="L305" s="100"/>
    </row>
    <row r="306" spans="1:255" ht="12.6">
      <c r="A306" s="50" t="s">
        <v>515</v>
      </c>
      <c r="B306" s="43"/>
      <c r="C306" s="44" t="s">
        <v>516</v>
      </c>
      <c r="D306" s="25">
        <f t="shared" ref="D306:K306" si="103">SUM(D307:D313)</f>
        <v>0</v>
      </c>
      <c r="E306" s="25">
        <f t="shared" si="103"/>
        <v>9116</v>
      </c>
      <c r="F306" s="25">
        <f t="shared" si="103"/>
        <v>0</v>
      </c>
      <c r="G306" s="75">
        <f t="shared" si="103"/>
        <v>9116</v>
      </c>
      <c r="H306" s="25">
        <f t="shared" si="103"/>
        <v>0</v>
      </c>
      <c r="I306" s="25">
        <f t="shared" si="103"/>
        <v>4245</v>
      </c>
      <c r="J306" s="25">
        <f t="shared" si="103"/>
        <v>0</v>
      </c>
      <c r="K306" s="85">
        <f t="shared" si="103"/>
        <v>4245</v>
      </c>
      <c r="L306" s="100"/>
      <c r="M306" s="52"/>
      <c r="N306" s="53"/>
      <c r="P306" s="54"/>
      <c r="Q306" s="52"/>
      <c r="R306" s="52"/>
      <c r="S306" s="52"/>
      <c r="T306" s="52"/>
      <c r="U306" s="53"/>
      <c r="W306" s="54"/>
      <c r="X306" s="52"/>
      <c r="Y306" s="52"/>
      <c r="Z306" s="52"/>
      <c r="AA306" s="52"/>
      <c r="AB306" s="53"/>
      <c r="AD306" s="54"/>
      <c r="AE306" s="52"/>
      <c r="AF306" s="52"/>
      <c r="AG306" s="52"/>
      <c r="AH306" s="52"/>
      <c r="AI306" s="53"/>
      <c r="AK306" s="54"/>
      <c r="AL306" s="52"/>
      <c r="AM306" s="52"/>
      <c r="AN306" s="52"/>
      <c r="AO306" s="52"/>
      <c r="AP306" s="53"/>
      <c r="AR306" s="54"/>
      <c r="AS306" s="52"/>
      <c r="AT306" s="52"/>
      <c r="AU306" s="52"/>
      <c r="AV306" s="52"/>
      <c r="AW306" s="53"/>
      <c r="AY306" s="54"/>
      <c r="AZ306" s="52"/>
      <c r="BA306" s="52"/>
      <c r="BB306" s="52"/>
      <c r="BC306" s="52"/>
      <c r="BD306" s="53"/>
      <c r="BF306" s="54"/>
      <c r="BG306" s="52"/>
      <c r="BH306" s="52"/>
      <c r="BI306" s="52"/>
      <c r="BJ306" s="52"/>
      <c r="BK306" s="53"/>
      <c r="BM306" s="54"/>
      <c r="BN306" s="52"/>
      <c r="BO306" s="52"/>
      <c r="BP306" s="52"/>
      <c r="BQ306" s="52"/>
      <c r="BR306" s="53"/>
      <c r="BT306" s="54"/>
      <c r="BU306" s="52"/>
      <c r="BV306" s="52"/>
      <c r="BW306" s="52"/>
      <c r="BX306" s="52"/>
      <c r="BY306" s="53"/>
      <c r="CA306" s="54"/>
      <c r="CB306" s="52"/>
      <c r="CC306" s="52"/>
      <c r="CD306" s="52"/>
      <c r="CE306" s="52"/>
      <c r="CF306" s="53"/>
      <c r="CH306" s="54"/>
      <c r="CI306" s="52"/>
      <c r="CJ306" s="52"/>
      <c r="CK306" s="52"/>
      <c r="CL306" s="52"/>
      <c r="CM306" s="53"/>
      <c r="CO306" s="54"/>
      <c r="CP306" s="52"/>
      <c r="CQ306" s="52"/>
      <c r="CR306" s="52"/>
      <c r="CS306" s="52"/>
      <c r="CT306" s="53"/>
      <c r="CV306" s="54"/>
      <c r="CW306" s="52"/>
      <c r="CX306" s="52"/>
      <c r="CY306" s="52"/>
      <c r="CZ306" s="52"/>
      <c r="DA306" s="53"/>
      <c r="DC306" s="54"/>
      <c r="DD306" s="52"/>
      <c r="DE306" s="52"/>
      <c r="DF306" s="52"/>
      <c r="DG306" s="52"/>
      <c r="DH306" s="53"/>
      <c r="DJ306" s="54"/>
      <c r="DK306" s="52"/>
      <c r="DL306" s="52"/>
      <c r="DM306" s="52"/>
      <c r="DN306" s="52"/>
      <c r="DO306" s="53"/>
      <c r="DQ306" s="54"/>
      <c r="DR306" s="52"/>
      <c r="DS306" s="52"/>
      <c r="DT306" s="52"/>
      <c r="DU306" s="52"/>
      <c r="DV306" s="53"/>
      <c r="DX306" s="54"/>
      <c r="DY306" s="52"/>
      <c r="DZ306" s="52"/>
      <c r="EA306" s="52"/>
      <c r="EB306" s="52"/>
      <c r="EC306" s="53"/>
      <c r="EE306" s="54"/>
      <c r="EF306" s="52"/>
      <c r="EG306" s="52"/>
      <c r="EH306" s="52"/>
      <c r="EI306" s="52"/>
      <c r="EJ306" s="53"/>
      <c r="EL306" s="54"/>
      <c r="EM306" s="52"/>
      <c r="EN306" s="52"/>
      <c r="EO306" s="52"/>
      <c r="EP306" s="52"/>
      <c r="EQ306" s="53"/>
      <c r="ES306" s="54"/>
      <c r="ET306" s="52"/>
      <c r="EU306" s="52"/>
      <c r="EV306" s="52"/>
      <c r="EW306" s="52"/>
      <c r="EX306" s="53"/>
      <c r="EZ306" s="54"/>
      <c r="FA306" s="52"/>
      <c r="FB306" s="52"/>
      <c r="FC306" s="52"/>
      <c r="FD306" s="52"/>
      <c r="FE306" s="53"/>
      <c r="FG306" s="54"/>
      <c r="FH306" s="52"/>
      <c r="FI306" s="52"/>
      <c r="FJ306" s="52"/>
      <c r="FK306" s="52"/>
      <c r="FL306" s="53"/>
      <c r="FN306" s="54"/>
      <c r="FO306" s="52"/>
      <c r="FP306" s="52"/>
      <c r="FQ306" s="52"/>
      <c r="FR306" s="52"/>
      <c r="FS306" s="53"/>
      <c r="FU306" s="54"/>
      <c r="FV306" s="52"/>
      <c r="FW306" s="52"/>
      <c r="FX306" s="52"/>
      <c r="FY306" s="52"/>
      <c r="FZ306" s="53"/>
      <c r="GB306" s="54"/>
      <c r="GC306" s="52"/>
      <c r="GD306" s="52"/>
      <c r="GE306" s="52"/>
      <c r="GF306" s="52"/>
      <c r="GG306" s="53"/>
      <c r="GI306" s="54"/>
      <c r="GJ306" s="52"/>
      <c r="GK306" s="52"/>
      <c r="GL306" s="52"/>
      <c r="GM306" s="52"/>
      <c r="GN306" s="53"/>
      <c r="GP306" s="54"/>
      <c r="GQ306" s="52"/>
      <c r="GR306" s="52"/>
      <c r="GS306" s="52"/>
      <c r="GT306" s="52"/>
      <c r="GU306" s="53"/>
      <c r="GW306" s="54"/>
      <c r="GX306" s="52"/>
      <c r="GY306" s="52"/>
      <c r="GZ306" s="52"/>
      <c r="HA306" s="52"/>
      <c r="HB306" s="53"/>
      <c r="HD306" s="54"/>
      <c r="HE306" s="52"/>
      <c r="HF306" s="52"/>
      <c r="HG306" s="52"/>
      <c r="HH306" s="52"/>
      <c r="HI306" s="53"/>
      <c r="HK306" s="54"/>
      <c r="HL306" s="52"/>
      <c r="HM306" s="52"/>
      <c r="HN306" s="52"/>
      <c r="HO306" s="52"/>
      <c r="HP306" s="53"/>
      <c r="HR306" s="54"/>
      <c r="HS306" s="52"/>
      <c r="HT306" s="52"/>
      <c r="HU306" s="52"/>
      <c r="HV306" s="52"/>
      <c r="HW306" s="53"/>
      <c r="HY306" s="54"/>
      <c r="HZ306" s="52"/>
      <c r="IA306" s="52"/>
      <c r="IB306" s="52"/>
      <c r="IC306" s="52"/>
      <c r="ID306" s="53"/>
      <c r="IF306" s="54"/>
      <c r="IG306" s="52"/>
      <c r="IH306" s="52"/>
      <c r="II306" s="52"/>
      <c r="IJ306" s="52"/>
      <c r="IK306" s="53"/>
      <c r="IM306" s="54"/>
      <c r="IN306" s="52"/>
      <c r="IO306" s="52"/>
      <c r="IP306" s="52"/>
      <c r="IQ306" s="52"/>
      <c r="IR306" s="53"/>
      <c r="IT306" s="54"/>
      <c r="IU306" s="52"/>
    </row>
    <row r="307" spans="1:255" ht="12.6" outlineLevel="1">
      <c r="A307" s="15" t="str">
        <f t="shared" ref="A307:A313" si="104">LEFT(B307,3)</f>
        <v>551</v>
      </c>
      <c r="B307" s="16" t="s">
        <v>517</v>
      </c>
      <c r="C307" s="16" t="s">
        <v>518</v>
      </c>
      <c r="D307" s="30">
        <f>IF(VLOOKUP($A307,'hk2023'!$A:$G,1)=$A307,VLOOKUP($A307,'hk2023'!$A:$G,6),0)</f>
        <v>0</v>
      </c>
      <c r="E307" s="30">
        <f>IF(VLOOKUP($A307,'hk2023'!$A:$G,1)=$A307,VLOOKUP($A307,'hk2023'!$A:$G,7),0)</f>
        <v>9116</v>
      </c>
      <c r="F307" s="30">
        <f>IF(VLOOKUP($A307,'hk2023'!$A:$H,1)=$A307,VLOOKUP($A307,'hk2023'!$A:$H,8),0)</f>
        <v>0</v>
      </c>
      <c r="G307" s="77">
        <f t="shared" ref="G307:G313" si="105">SUM(D307+E307-F307)</f>
        <v>9116</v>
      </c>
      <c r="H307" s="30">
        <f>IF(VLOOKUP($A307,'hk2022'!$A:$G,1)=$A307,VLOOKUP($A307,'hk2022'!$A:$G,6),0)</f>
        <v>0</v>
      </c>
      <c r="I307" s="30">
        <f>IF(VLOOKUP($A307,'hk2022'!$A:$G,1)=$A307,VLOOKUP($A307,'hk2022'!$A:$G,7),0)</f>
        <v>4245</v>
      </c>
      <c r="J307" s="30">
        <f>IF(VLOOKUP($A307,'hk2022'!$A:$H,1)=$A307,VLOOKUP($A307,'hk2022'!$A:$H,8),0)</f>
        <v>0</v>
      </c>
      <c r="K307" s="87">
        <f t="shared" ref="K307:K313" si="106">SUM(H307+I307-J307)</f>
        <v>4245</v>
      </c>
      <c r="L307" s="100"/>
    </row>
    <row r="308" spans="1:255" ht="12.6" outlineLevel="1">
      <c r="A308" s="15" t="str">
        <f t="shared" si="104"/>
        <v>552</v>
      </c>
      <c r="B308" s="16" t="s">
        <v>519</v>
      </c>
      <c r="C308" s="16" t="s">
        <v>520</v>
      </c>
      <c r="D308" s="30">
        <f>IF(VLOOKUP($A308,'hk2023'!$A:$G,1)=$A308,VLOOKUP($A308,'hk2023'!$A:$G,6),0)</f>
        <v>0</v>
      </c>
      <c r="E308" s="30">
        <f>IF(VLOOKUP($A308,'hk2023'!$A:$G,1)=$A308,VLOOKUP($A308,'hk2023'!$A:$G,7),0)</f>
        <v>0</v>
      </c>
      <c r="F308" s="30">
        <f>IF(VLOOKUP($A308,'hk2023'!$A:$H,1)=$A308,VLOOKUP($A308,'hk2023'!$A:$H,8),0)</f>
        <v>0</v>
      </c>
      <c r="G308" s="77">
        <f t="shared" si="105"/>
        <v>0</v>
      </c>
      <c r="H308" s="30">
        <f>IF(VLOOKUP($A308,'hk2022'!$A:$G,1)=$A308,VLOOKUP($A308,'hk2022'!$A:$G,6),0)</f>
        <v>0</v>
      </c>
      <c r="I308" s="30">
        <f>IF(VLOOKUP($A308,'hk2022'!$A:$G,1)=$A308,VLOOKUP($A308,'hk2022'!$A:$G,7),0)</f>
        <v>0</v>
      </c>
      <c r="J308" s="30">
        <f>IF(VLOOKUP($A308,'hk2022'!$A:$H,1)=$A308,VLOOKUP($A308,'hk2022'!$A:$H,8),0)</f>
        <v>0</v>
      </c>
      <c r="K308" s="87">
        <f t="shared" si="106"/>
        <v>0</v>
      </c>
      <c r="L308" s="100"/>
    </row>
    <row r="309" spans="1:255" ht="12.6" outlineLevel="1">
      <c r="A309" s="63" t="s">
        <v>467</v>
      </c>
      <c r="B309" s="16" t="s">
        <v>521</v>
      </c>
      <c r="C309" s="16" t="s">
        <v>522</v>
      </c>
      <c r="D309" s="30">
        <f>IF(VLOOKUP($A309,'hk2023'!$A:$G,1)=$A309,VLOOKUP($A309,'hk2023'!$A:$G,6),0)</f>
        <v>0</v>
      </c>
      <c r="E309" s="30">
        <f>IF(VLOOKUP($A309,'hk2023'!$A:$G,1)=$A309,VLOOKUP($A309,'hk2023'!$A:$G,7),0)</f>
        <v>0</v>
      </c>
      <c r="F309" s="30">
        <f>IF(VLOOKUP($A309,'hk2023'!$A:$H,1)=$A309,VLOOKUP($A309,'hk2023'!$A:$H,8),0)</f>
        <v>0</v>
      </c>
      <c r="G309" s="77">
        <f t="shared" si="105"/>
        <v>0</v>
      </c>
      <c r="H309" s="30">
        <f>IF(VLOOKUP($A309,'hk2022'!$A:$G,1)=$A309,VLOOKUP($A309,'hk2022'!$A:$G,6),0)</f>
        <v>0</v>
      </c>
      <c r="I309" s="30">
        <f>IF(VLOOKUP($A309,'hk2022'!$A:$G,1)=$A309,VLOOKUP($A309,'hk2022'!$A:$G,7),0)</f>
        <v>0</v>
      </c>
      <c r="J309" s="30">
        <f>IF(VLOOKUP($A309,'hk2022'!$A:$H,1)=$A309,VLOOKUP($A309,'hk2022'!$A:$H,8),0)</f>
        <v>0</v>
      </c>
      <c r="K309" s="87">
        <f t="shared" si="106"/>
        <v>0</v>
      </c>
      <c r="L309" s="100"/>
    </row>
    <row r="310" spans="1:255" ht="12.6" outlineLevel="1">
      <c r="A310" s="15" t="str">
        <f t="shared" si="104"/>
        <v>555</v>
      </c>
      <c r="B310" s="16" t="s">
        <v>523</v>
      </c>
      <c r="C310" s="16" t="s">
        <v>524</v>
      </c>
      <c r="D310" s="30">
        <f>IF(VLOOKUP($A310,'hk2023'!$A:$G,1)=$A310,VLOOKUP($A310,'hk2023'!$A:$G,6),0)</f>
        <v>0</v>
      </c>
      <c r="E310" s="30">
        <f>IF(VLOOKUP($A310,'hk2023'!$A:$G,1)=$A310,VLOOKUP($A310,'hk2023'!$A:$G,7),0)</f>
        <v>0</v>
      </c>
      <c r="F310" s="30">
        <f>IF(VLOOKUP($A310,'hk2023'!$A:$H,1)=$A310,VLOOKUP($A310,'hk2023'!$A:$H,8),0)</f>
        <v>0</v>
      </c>
      <c r="G310" s="77">
        <f t="shared" si="105"/>
        <v>0</v>
      </c>
      <c r="H310" s="30">
        <f>IF(VLOOKUP($A310,'hk2022'!$A:$G,1)=$A310,VLOOKUP($A310,'hk2022'!$A:$G,6),0)</f>
        <v>0</v>
      </c>
      <c r="I310" s="30">
        <f>IF(VLOOKUP($A310,'hk2022'!$A:$G,1)=$A310,VLOOKUP($A310,'hk2022'!$A:$G,7),0)</f>
        <v>0</v>
      </c>
      <c r="J310" s="30">
        <f>IF(VLOOKUP($A310,'hk2022'!$A:$H,1)=$A310,VLOOKUP($A310,'hk2022'!$A:$H,8),0)</f>
        <v>0</v>
      </c>
      <c r="K310" s="87">
        <f t="shared" si="106"/>
        <v>0</v>
      </c>
      <c r="L310" s="100"/>
    </row>
    <row r="311" spans="1:255" ht="12.6" outlineLevel="1">
      <c r="A311" s="15" t="str">
        <f t="shared" si="104"/>
        <v>557</v>
      </c>
      <c r="B311" s="16" t="s">
        <v>525</v>
      </c>
      <c r="C311" s="16" t="s">
        <v>526</v>
      </c>
      <c r="D311" s="30">
        <f>IF(VLOOKUP($A311,'hk2023'!$A:$G,1)=$A311,VLOOKUP($A311,'hk2023'!$A:$G,6),0)</f>
        <v>0</v>
      </c>
      <c r="E311" s="30">
        <f>IF(VLOOKUP($A311,'hk2023'!$A:$G,1)=$A311,VLOOKUP($A311,'hk2023'!$A:$G,7),0)</f>
        <v>0</v>
      </c>
      <c r="F311" s="30">
        <f>IF(VLOOKUP($A311,'hk2023'!$A:$H,1)=$A311,VLOOKUP($A311,'hk2023'!$A:$H,8),0)</f>
        <v>0</v>
      </c>
      <c r="G311" s="77">
        <f t="shared" si="105"/>
        <v>0</v>
      </c>
      <c r="H311" s="30">
        <f>IF(VLOOKUP($A311,'hk2022'!$A:$G,1)=$A311,VLOOKUP($A311,'hk2022'!$A:$G,6),0)</f>
        <v>0</v>
      </c>
      <c r="I311" s="30">
        <f>IF(VLOOKUP($A311,'hk2022'!$A:$G,1)=$A311,VLOOKUP($A311,'hk2022'!$A:$G,7),0)</f>
        <v>0</v>
      </c>
      <c r="J311" s="30">
        <f>IF(VLOOKUP($A311,'hk2022'!$A:$H,1)=$A311,VLOOKUP($A311,'hk2022'!$A:$H,8),0)</f>
        <v>0</v>
      </c>
      <c r="K311" s="87">
        <f t="shared" si="106"/>
        <v>0</v>
      </c>
      <c r="L311" s="100"/>
    </row>
    <row r="312" spans="1:255" ht="12.6" outlineLevel="1">
      <c r="A312" s="65" t="str">
        <f t="shared" si="104"/>
        <v>558</v>
      </c>
      <c r="B312" s="16" t="s">
        <v>527</v>
      </c>
      <c r="C312" s="16" t="s">
        <v>528</v>
      </c>
      <c r="D312" s="30">
        <f>IF(VLOOKUP($A312,'hk2023'!$A:$G,1)=$A312,VLOOKUP($A312,'hk2023'!$A:$G,6),0)</f>
        <v>0</v>
      </c>
      <c r="E312" s="30">
        <f>IF(VLOOKUP($A312,'hk2023'!$A:$G,1)=$A312,VLOOKUP($A312,'hk2023'!$A:$G,7),0)</f>
        <v>0</v>
      </c>
      <c r="F312" s="30">
        <f>IF(VLOOKUP($A312,'hk2023'!$A:$H,1)=$A312,VLOOKUP($A312,'hk2023'!$A:$H,8),0)</f>
        <v>0</v>
      </c>
      <c r="G312" s="77">
        <f t="shared" si="105"/>
        <v>0</v>
      </c>
      <c r="H312" s="30">
        <f>IF(VLOOKUP($A312,'hk2022'!$A:$G,1)=$A312,VLOOKUP($A312,'hk2022'!$A:$G,6),0)</f>
        <v>0</v>
      </c>
      <c r="I312" s="30">
        <f>IF(VLOOKUP($A312,'hk2022'!$A:$G,1)=$A312,VLOOKUP($A312,'hk2022'!$A:$G,7),0)</f>
        <v>0</v>
      </c>
      <c r="J312" s="30">
        <f>IF(VLOOKUP($A312,'hk2022'!$A:$H,1)=$A312,VLOOKUP($A312,'hk2022'!$A:$H,8),0)</f>
        <v>0</v>
      </c>
      <c r="K312" s="87">
        <f t="shared" si="106"/>
        <v>0</v>
      </c>
      <c r="L312" s="100"/>
    </row>
    <row r="313" spans="1:255" ht="12.6" outlineLevel="1">
      <c r="A313" s="65" t="str">
        <f t="shared" si="104"/>
        <v>559</v>
      </c>
      <c r="B313" s="16" t="s">
        <v>529</v>
      </c>
      <c r="C313" s="16" t="s">
        <v>530</v>
      </c>
      <c r="D313" s="30">
        <f>IF(VLOOKUP($A313,'hk2023'!$A:$G,1)=$A313,VLOOKUP($A313,'hk2023'!$A:$G,6),0)</f>
        <v>0</v>
      </c>
      <c r="E313" s="30">
        <f>IF(VLOOKUP($A313,'hk2023'!$A:$G,1)=$A313,VLOOKUP($A313,'hk2023'!$A:$G,7),0)</f>
        <v>0</v>
      </c>
      <c r="F313" s="30">
        <f>IF(VLOOKUP($A313,'hk2023'!$A:$H,1)=$A313,VLOOKUP($A313,'hk2023'!$A:$H,8),0)</f>
        <v>0</v>
      </c>
      <c r="G313" s="77">
        <f t="shared" si="105"/>
        <v>0</v>
      </c>
      <c r="H313" s="30">
        <f>IF(VLOOKUP($A313,'hk2022'!$A:$G,1)=$A313,VLOOKUP($A313,'hk2022'!$A:$G,6),0)</f>
        <v>0</v>
      </c>
      <c r="I313" s="30">
        <f>IF(VLOOKUP($A313,'hk2022'!$A:$G,1)=$A313,VLOOKUP($A313,'hk2022'!$A:$G,7),0)</f>
        <v>0</v>
      </c>
      <c r="J313" s="30">
        <f>IF(VLOOKUP($A313,'hk2022'!$A:$H,1)=$A313,VLOOKUP($A313,'hk2022'!$A:$H,8),0)</f>
        <v>0</v>
      </c>
      <c r="K313" s="87">
        <f t="shared" si="106"/>
        <v>0</v>
      </c>
      <c r="L313" s="100"/>
    </row>
    <row r="314" spans="1:255" ht="13.2" outlineLevel="1" thickBot="1">
      <c r="A314" s="15"/>
      <c r="B314" s="16"/>
      <c r="C314" s="16"/>
      <c r="H314" s="46"/>
      <c r="I314" s="46"/>
      <c r="J314" s="46"/>
      <c r="K314" s="91"/>
      <c r="L314" s="100"/>
    </row>
    <row r="315" spans="1:255" ht="12.6">
      <c r="A315" s="50" t="s">
        <v>531</v>
      </c>
      <c r="B315" s="43"/>
      <c r="C315" s="44" t="s">
        <v>532</v>
      </c>
      <c r="D315" s="25">
        <f t="shared" ref="D315:K315" si="107">SUM(D316:D325)</f>
        <v>0</v>
      </c>
      <c r="E315" s="25">
        <f t="shared" si="107"/>
        <v>114717.5</v>
      </c>
      <c r="F315" s="25">
        <f t="shared" si="107"/>
        <v>0</v>
      </c>
      <c r="G315" s="75">
        <f t="shared" si="107"/>
        <v>114717.5</v>
      </c>
      <c r="H315" s="25">
        <f t="shared" si="107"/>
        <v>0</v>
      </c>
      <c r="I315" s="25">
        <f t="shared" si="107"/>
        <v>113787.07999999999</v>
      </c>
      <c r="J315" s="25">
        <f t="shared" si="107"/>
        <v>0</v>
      </c>
      <c r="K315" s="85">
        <f t="shared" si="107"/>
        <v>113787.07999999999</v>
      </c>
      <c r="L315" s="100"/>
      <c r="M315" s="52"/>
      <c r="N315" s="53"/>
      <c r="P315" s="54"/>
      <c r="Q315" s="52"/>
      <c r="R315" s="52"/>
      <c r="S315" s="52"/>
      <c r="T315" s="52"/>
      <c r="U315" s="53"/>
      <c r="W315" s="54"/>
      <c r="X315" s="52"/>
      <c r="Y315" s="52"/>
      <c r="Z315" s="52"/>
      <c r="AA315" s="52"/>
      <c r="AB315" s="53"/>
      <c r="AD315" s="54"/>
      <c r="AE315" s="52"/>
      <c r="AF315" s="52"/>
      <c r="AG315" s="52"/>
      <c r="AH315" s="52"/>
      <c r="AI315" s="53"/>
      <c r="AK315" s="54"/>
      <c r="AL315" s="52"/>
      <c r="AM315" s="52"/>
      <c r="AN315" s="52"/>
      <c r="AO315" s="52"/>
      <c r="AP315" s="53"/>
      <c r="AR315" s="54"/>
      <c r="AS315" s="52"/>
      <c r="AT315" s="52"/>
      <c r="AU315" s="52"/>
      <c r="AV315" s="52"/>
      <c r="AW315" s="53"/>
      <c r="AY315" s="54"/>
      <c r="AZ315" s="52"/>
      <c r="BA315" s="52"/>
      <c r="BB315" s="52"/>
      <c r="BC315" s="52"/>
      <c r="BD315" s="53"/>
      <c r="BF315" s="54"/>
      <c r="BG315" s="52"/>
      <c r="BH315" s="52"/>
      <c r="BI315" s="52"/>
      <c r="BJ315" s="52"/>
      <c r="BK315" s="53"/>
      <c r="BM315" s="54"/>
      <c r="BN315" s="52"/>
      <c r="BO315" s="52"/>
      <c r="BP315" s="52"/>
      <c r="BQ315" s="52"/>
      <c r="BR315" s="53"/>
      <c r="BT315" s="54"/>
      <c r="BU315" s="52"/>
      <c r="BV315" s="52"/>
      <c r="BW315" s="52"/>
      <c r="BX315" s="52"/>
      <c r="BY315" s="53"/>
      <c r="CA315" s="54"/>
      <c r="CB315" s="52"/>
      <c r="CC315" s="52"/>
      <c r="CD315" s="52"/>
      <c r="CE315" s="52"/>
      <c r="CF315" s="53"/>
      <c r="CH315" s="54"/>
      <c r="CI315" s="52"/>
      <c r="CJ315" s="52"/>
      <c r="CK315" s="52"/>
      <c r="CL315" s="52"/>
      <c r="CM315" s="53"/>
      <c r="CO315" s="54"/>
      <c r="CP315" s="52"/>
      <c r="CQ315" s="52"/>
      <c r="CR315" s="52"/>
      <c r="CS315" s="52"/>
      <c r="CT315" s="53"/>
      <c r="CV315" s="54"/>
      <c r="CW315" s="52"/>
      <c r="CX315" s="52"/>
      <c r="CY315" s="52"/>
      <c r="CZ315" s="52"/>
      <c r="DA315" s="53"/>
      <c r="DC315" s="54"/>
      <c r="DD315" s="52"/>
      <c r="DE315" s="52"/>
      <c r="DF315" s="52"/>
      <c r="DG315" s="52"/>
      <c r="DH315" s="53"/>
      <c r="DJ315" s="54"/>
      <c r="DK315" s="52"/>
      <c r="DL315" s="52"/>
      <c r="DM315" s="52"/>
      <c r="DN315" s="52"/>
      <c r="DO315" s="53"/>
      <c r="DQ315" s="54"/>
      <c r="DR315" s="52"/>
      <c r="DS315" s="52"/>
      <c r="DT315" s="52"/>
      <c r="DU315" s="52"/>
      <c r="DV315" s="53"/>
      <c r="DX315" s="54"/>
      <c r="DY315" s="52"/>
      <c r="DZ315" s="52"/>
      <c r="EA315" s="52"/>
      <c r="EB315" s="52"/>
      <c r="EC315" s="53"/>
      <c r="EE315" s="54"/>
      <c r="EF315" s="52"/>
      <c r="EG315" s="52"/>
      <c r="EH315" s="52"/>
      <c r="EI315" s="52"/>
      <c r="EJ315" s="53"/>
      <c r="EL315" s="54"/>
      <c r="EM315" s="52"/>
      <c r="EN315" s="52"/>
      <c r="EO315" s="52"/>
      <c r="EP315" s="52"/>
      <c r="EQ315" s="53"/>
      <c r="ES315" s="54"/>
      <c r="ET315" s="52"/>
      <c r="EU315" s="52"/>
      <c r="EV315" s="52"/>
      <c r="EW315" s="52"/>
      <c r="EX315" s="53"/>
      <c r="EZ315" s="54"/>
      <c r="FA315" s="52"/>
      <c r="FB315" s="52"/>
      <c r="FC315" s="52"/>
      <c r="FD315" s="52"/>
      <c r="FE315" s="53"/>
      <c r="FG315" s="54"/>
      <c r="FH315" s="52"/>
      <c r="FI315" s="52"/>
      <c r="FJ315" s="52"/>
      <c r="FK315" s="52"/>
      <c r="FL315" s="53"/>
      <c r="FN315" s="54"/>
      <c r="FO315" s="52"/>
      <c r="FP315" s="52"/>
      <c r="FQ315" s="52"/>
      <c r="FR315" s="52"/>
      <c r="FS315" s="53"/>
      <c r="FU315" s="54"/>
      <c r="FV315" s="52"/>
      <c r="FW315" s="52"/>
      <c r="FX315" s="52"/>
      <c r="FY315" s="52"/>
      <c r="FZ315" s="53"/>
      <c r="GB315" s="54"/>
      <c r="GC315" s="52"/>
      <c r="GD315" s="52"/>
      <c r="GE315" s="52"/>
      <c r="GF315" s="52"/>
      <c r="GG315" s="53"/>
      <c r="GI315" s="54"/>
      <c r="GJ315" s="52"/>
      <c r="GK315" s="52"/>
      <c r="GL315" s="52"/>
      <c r="GM315" s="52"/>
      <c r="GN315" s="53"/>
      <c r="GP315" s="54"/>
      <c r="GQ315" s="52"/>
      <c r="GR315" s="52"/>
      <c r="GS315" s="52"/>
      <c r="GT315" s="52"/>
      <c r="GU315" s="53"/>
      <c r="GW315" s="54"/>
      <c r="GX315" s="52"/>
      <c r="GY315" s="52"/>
      <c r="GZ315" s="52"/>
      <c r="HA315" s="52"/>
      <c r="HB315" s="53"/>
      <c r="HD315" s="54"/>
      <c r="HE315" s="52"/>
      <c r="HF315" s="52"/>
      <c r="HG315" s="52"/>
      <c r="HH315" s="52"/>
      <c r="HI315" s="53"/>
      <c r="HK315" s="54"/>
      <c r="HL315" s="52"/>
      <c r="HM315" s="52"/>
      <c r="HN315" s="52"/>
      <c r="HO315" s="52"/>
      <c r="HP315" s="53"/>
      <c r="HR315" s="54"/>
      <c r="HS315" s="52"/>
      <c r="HT315" s="52"/>
      <c r="HU315" s="52"/>
      <c r="HV315" s="52"/>
      <c r="HW315" s="53"/>
      <c r="HY315" s="54"/>
      <c r="HZ315" s="52"/>
      <c r="IA315" s="52"/>
      <c r="IB315" s="52"/>
      <c r="IC315" s="52"/>
      <c r="ID315" s="53"/>
      <c r="IF315" s="54"/>
      <c r="IG315" s="52"/>
      <c r="IH315" s="52"/>
      <c r="II315" s="52"/>
      <c r="IJ315" s="52"/>
      <c r="IK315" s="53"/>
      <c r="IM315" s="54"/>
      <c r="IN315" s="52"/>
      <c r="IO315" s="52"/>
      <c r="IP315" s="52"/>
      <c r="IQ315" s="52"/>
      <c r="IR315" s="53"/>
      <c r="IT315" s="54"/>
      <c r="IU315" s="52"/>
    </row>
    <row r="316" spans="1:255" ht="12.6" outlineLevel="1">
      <c r="A316" s="15" t="s">
        <v>533</v>
      </c>
      <c r="B316" s="18"/>
      <c r="C316" s="28" t="s">
        <v>532</v>
      </c>
      <c r="D316" s="30">
        <f>IF(VLOOKUP($A316,'hk2023'!$A:$G,1)=$A316,VLOOKUP($A316,'hk2023'!$A:$G,6),0)</f>
        <v>0</v>
      </c>
      <c r="E316" s="30">
        <f>IF(VLOOKUP($A316,'hk2023'!$A:$G,1)=$A316,VLOOKUP($A316,'hk2023'!$A:$G,7),0)</f>
        <v>0</v>
      </c>
      <c r="F316" s="30">
        <f>IF(VLOOKUP($A316,'hk2023'!$A:$H,1)=$A316,VLOOKUP($A316,'hk2023'!$A:$H,8),0)</f>
        <v>0</v>
      </c>
      <c r="G316" s="77">
        <f t="shared" ref="G316:G325" si="108">SUM(D316+E316-F316)</f>
        <v>0</v>
      </c>
      <c r="H316" s="30">
        <f>IF(VLOOKUP($A316,'hk2022'!$A:$G,1)=$A316,VLOOKUP($A316,'hk2022'!$A:$G,6),0)</f>
        <v>0</v>
      </c>
      <c r="I316" s="30">
        <f>IF(VLOOKUP($A316,'hk2022'!$A:$G,1)=$A316,VLOOKUP($A316,'hk2022'!$A:$G,7),0)</f>
        <v>0</v>
      </c>
      <c r="J316" s="30">
        <f>IF(VLOOKUP($A316,'hk2022'!$A:$H,1)=$A316,VLOOKUP($A316,'hk2022'!$A:$H,8),0)</f>
        <v>0</v>
      </c>
      <c r="K316" s="87">
        <f t="shared" ref="K316:K325" si="109">SUM(H316+I316-J316)</f>
        <v>0</v>
      </c>
      <c r="L316" s="100"/>
      <c r="M316" s="52"/>
      <c r="N316" s="53"/>
      <c r="P316" s="54"/>
      <c r="Q316" s="52"/>
      <c r="R316" s="52"/>
      <c r="S316" s="52"/>
      <c r="T316" s="52"/>
      <c r="U316" s="53"/>
      <c r="W316" s="54"/>
      <c r="X316" s="52"/>
      <c r="Y316" s="52"/>
      <c r="Z316" s="52"/>
      <c r="AA316" s="52"/>
      <c r="AB316" s="53"/>
      <c r="AD316" s="54"/>
      <c r="AE316" s="52"/>
      <c r="AF316" s="52"/>
      <c r="AG316" s="52"/>
      <c r="AH316" s="52"/>
      <c r="AI316" s="53"/>
      <c r="AK316" s="54"/>
      <c r="AL316" s="52"/>
      <c r="AM316" s="52"/>
      <c r="AN316" s="52"/>
      <c r="AO316" s="52"/>
      <c r="AP316" s="53"/>
      <c r="AR316" s="54"/>
      <c r="AS316" s="52"/>
      <c r="AT316" s="52"/>
      <c r="AU316" s="52"/>
      <c r="AV316" s="52"/>
      <c r="AW316" s="53"/>
      <c r="AY316" s="54"/>
      <c r="AZ316" s="52"/>
      <c r="BA316" s="52"/>
      <c r="BB316" s="52"/>
      <c r="BC316" s="52"/>
      <c r="BD316" s="53"/>
      <c r="BF316" s="54"/>
      <c r="BG316" s="52"/>
      <c r="BH316" s="52"/>
      <c r="BI316" s="52"/>
      <c r="BJ316" s="52"/>
      <c r="BK316" s="53"/>
      <c r="BM316" s="54"/>
      <c r="BN316" s="52"/>
      <c r="BO316" s="52"/>
      <c r="BP316" s="52"/>
      <c r="BQ316" s="52"/>
      <c r="BR316" s="53"/>
      <c r="BT316" s="54"/>
      <c r="BU316" s="52"/>
      <c r="BV316" s="52"/>
      <c r="BW316" s="52"/>
      <c r="BX316" s="52"/>
      <c r="BY316" s="53"/>
      <c r="CA316" s="54"/>
      <c r="CB316" s="52"/>
      <c r="CC316" s="52"/>
      <c r="CD316" s="52"/>
      <c r="CE316" s="52"/>
      <c r="CF316" s="53"/>
      <c r="CH316" s="54"/>
      <c r="CI316" s="52"/>
      <c r="CJ316" s="52"/>
      <c r="CK316" s="52"/>
      <c r="CL316" s="52"/>
      <c r="CM316" s="53"/>
      <c r="CO316" s="54"/>
      <c r="CP316" s="52"/>
      <c r="CQ316" s="52"/>
      <c r="CR316" s="52"/>
      <c r="CS316" s="52"/>
      <c r="CT316" s="53"/>
      <c r="CV316" s="54"/>
      <c r="CW316" s="52"/>
      <c r="CX316" s="52"/>
      <c r="CY316" s="52"/>
      <c r="CZ316" s="52"/>
      <c r="DA316" s="53"/>
      <c r="DC316" s="54"/>
      <c r="DD316" s="52"/>
      <c r="DE316" s="52"/>
      <c r="DF316" s="52"/>
      <c r="DG316" s="52"/>
      <c r="DH316" s="53"/>
      <c r="DJ316" s="54"/>
      <c r="DK316" s="52"/>
      <c r="DL316" s="52"/>
      <c r="DM316" s="52"/>
      <c r="DN316" s="52"/>
      <c r="DO316" s="53"/>
      <c r="DQ316" s="54"/>
      <c r="DR316" s="52"/>
      <c r="DS316" s="52"/>
      <c r="DT316" s="52"/>
      <c r="DU316" s="52"/>
      <c r="DV316" s="53"/>
      <c r="DX316" s="54"/>
      <c r="DY316" s="52"/>
      <c r="DZ316" s="52"/>
      <c r="EA316" s="52"/>
      <c r="EB316" s="52"/>
      <c r="EC316" s="53"/>
      <c r="EE316" s="54"/>
      <c r="EF316" s="52"/>
      <c r="EG316" s="52"/>
      <c r="EH316" s="52"/>
      <c r="EI316" s="52"/>
      <c r="EJ316" s="53"/>
      <c r="EL316" s="54"/>
      <c r="EM316" s="52"/>
      <c r="EN316" s="52"/>
      <c r="EO316" s="52"/>
      <c r="EP316" s="52"/>
      <c r="EQ316" s="53"/>
      <c r="ES316" s="54"/>
      <c r="ET316" s="52"/>
      <c r="EU316" s="52"/>
      <c r="EV316" s="52"/>
      <c r="EW316" s="52"/>
      <c r="EX316" s="53"/>
      <c r="EZ316" s="54"/>
      <c r="FA316" s="52"/>
      <c r="FB316" s="52"/>
      <c r="FC316" s="52"/>
      <c r="FD316" s="52"/>
      <c r="FE316" s="53"/>
      <c r="FG316" s="54"/>
      <c r="FH316" s="52"/>
      <c r="FI316" s="52"/>
      <c r="FJ316" s="52"/>
      <c r="FK316" s="52"/>
      <c r="FL316" s="53"/>
      <c r="FN316" s="54"/>
      <c r="FO316" s="52"/>
      <c r="FP316" s="52"/>
      <c r="FQ316" s="52"/>
      <c r="FR316" s="52"/>
      <c r="FS316" s="53"/>
      <c r="FU316" s="54"/>
      <c r="FV316" s="52"/>
      <c r="FW316" s="52"/>
      <c r="FX316" s="52"/>
      <c r="FY316" s="52"/>
      <c r="FZ316" s="53"/>
      <c r="GB316" s="54"/>
      <c r="GC316" s="52"/>
      <c r="GD316" s="52"/>
      <c r="GE316" s="52"/>
      <c r="GF316" s="52"/>
      <c r="GG316" s="53"/>
      <c r="GI316" s="54"/>
      <c r="GJ316" s="52"/>
      <c r="GK316" s="52"/>
      <c r="GL316" s="52"/>
      <c r="GM316" s="52"/>
      <c r="GN316" s="53"/>
      <c r="GP316" s="54"/>
      <c r="GQ316" s="52"/>
      <c r="GR316" s="52"/>
      <c r="GS316" s="52"/>
      <c r="GT316" s="52"/>
      <c r="GU316" s="53"/>
      <c r="GW316" s="54"/>
      <c r="GX316" s="52"/>
      <c r="GY316" s="52"/>
      <c r="GZ316" s="52"/>
      <c r="HA316" s="52"/>
      <c r="HB316" s="53"/>
      <c r="HD316" s="54"/>
      <c r="HE316" s="52"/>
      <c r="HF316" s="52"/>
      <c r="HG316" s="52"/>
      <c r="HH316" s="52"/>
      <c r="HI316" s="53"/>
      <c r="HK316" s="54"/>
      <c r="HL316" s="52"/>
      <c r="HM316" s="52"/>
      <c r="HN316" s="52"/>
      <c r="HO316" s="52"/>
      <c r="HP316" s="53"/>
      <c r="HR316" s="54"/>
      <c r="HS316" s="52"/>
      <c r="HT316" s="52"/>
      <c r="HU316" s="52"/>
      <c r="HV316" s="52"/>
      <c r="HW316" s="53"/>
      <c r="HY316" s="54"/>
      <c r="HZ316" s="52"/>
      <c r="IA316" s="52"/>
      <c r="IB316" s="52"/>
      <c r="IC316" s="52"/>
      <c r="ID316" s="53"/>
      <c r="IF316" s="54"/>
      <c r="IG316" s="52"/>
      <c r="IH316" s="52"/>
      <c r="II316" s="52"/>
      <c r="IJ316" s="52"/>
      <c r="IK316" s="53"/>
      <c r="IM316" s="54"/>
      <c r="IN316" s="52"/>
      <c r="IO316" s="52"/>
      <c r="IP316" s="52"/>
      <c r="IQ316" s="52"/>
      <c r="IR316" s="53"/>
      <c r="IT316" s="54"/>
      <c r="IU316" s="52"/>
    </row>
    <row r="317" spans="1:255" ht="12.6" outlineLevel="1">
      <c r="A317" s="15" t="str">
        <f t="shared" ref="A317:A325" si="110">LEFT(B317,3)</f>
        <v>561</v>
      </c>
      <c r="B317" s="16" t="s">
        <v>534</v>
      </c>
      <c r="C317" s="16" t="s">
        <v>535</v>
      </c>
      <c r="D317" s="30">
        <f>IF(VLOOKUP($A317,'hk2023'!$A:$G,1)=$A317,VLOOKUP($A317,'hk2023'!$A:$G,6),0)</f>
        <v>0</v>
      </c>
      <c r="E317" s="30">
        <f>IF(VLOOKUP($A317,'hk2023'!$A:$G,1)=$A317,VLOOKUP($A317,'hk2023'!$A:$G,7),0)</f>
        <v>0</v>
      </c>
      <c r="F317" s="30">
        <f>IF(VLOOKUP($A317,'hk2023'!$A:$H,1)=$A317,VLOOKUP($A317,'hk2023'!$A:$H,8),0)</f>
        <v>0</v>
      </c>
      <c r="G317" s="77">
        <f t="shared" si="108"/>
        <v>0</v>
      </c>
      <c r="H317" s="30">
        <f>IF(VLOOKUP($A317,'hk2022'!$A:$G,1)=$A317,VLOOKUP($A317,'hk2022'!$A:$G,6),0)</f>
        <v>0</v>
      </c>
      <c r="I317" s="30">
        <f>IF(VLOOKUP($A317,'hk2022'!$A:$G,1)=$A317,VLOOKUP($A317,'hk2022'!$A:$G,7),0)</f>
        <v>0</v>
      </c>
      <c r="J317" s="30">
        <f>IF(VLOOKUP($A317,'hk2022'!$A:$H,1)=$A317,VLOOKUP($A317,'hk2022'!$A:$H,8),0)</f>
        <v>0</v>
      </c>
      <c r="K317" s="87">
        <f t="shared" si="109"/>
        <v>0</v>
      </c>
      <c r="L317" s="100"/>
    </row>
    <row r="318" spans="1:255" ht="12.6" outlineLevel="1">
      <c r="A318" s="15" t="str">
        <f t="shared" si="110"/>
        <v>562</v>
      </c>
      <c r="B318" s="16" t="s">
        <v>536</v>
      </c>
      <c r="C318" s="16" t="s">
        <v>537</v>
      </c>
      <c r="D318" s="30">
        <f>IF(VLOOKUP($A318,'hk2023'!$A:$G,1)=$A318,VLOOKUP($A318,'hk2023'!$A:$G,6),0)</f>
        <v>0</v>
      </c>
      <c r="E318" s="30">
        <f>IF(VLOOKUP($A318,'hk2023'!$A:$G,1)=$A318,VLOOKUP($A318,'hk2023'!$A:$G,7),0)</f>
        <v>0</v>
      </c>
      <c r="F318" s="30">
        <f>IF(VLOOKUP($A318,'hk2023'!$A:$H,1)=$A318,VLOOKUP($A318,'hk2023'!$A:$H,8),0)</f>
        <v>0</v>
      </c>
      <c r="G318" s="77">
        <f t="shared" si="108"/>
        <v>0</v>
      </c>
      <c r="H318" s="30">
        <f>IF(VLOOKUP($A318,'hk2022'!$A:$G,1)=$A318,VLOOKUP($A318,'hk2022'!$A:$G,6),0)</f>
        <v>0</v>
      </c>
      <c r="I318" s="30">
        <f>IF(VLOOKUP($A318,'hk2022'!$A:$G,1)=$A318,VLOOKUP($A318,'hk2022'!$A:$G,7),0)</f>
        <v>0</v>
      </c>
      <c r="J318" s="30">
        <f>IF(VLOOKUP($A318,'hk2022'!$A:$H,1)=$A318,VLOOKUP($A318,'hk2022'!$A:$H,8),0)</f>
        <v>0</v>
      </c>
      <c r="K318" s="87">
        <f t="shared" si="109"/>
        <v>0</v>
      </c>
      <c r="L318" s="100"/>
    </row>
    <row r="319" spans="1:255" ht="12.6" outlineLevel="1">
      <c r="A319" s="15" t="str">
        <f t="shared" si="110"/>
        <v>563</v>
      </c>
      <c r="B319" s="16" t="s">
        <v>538</v>
      </c>
      <c r="C319" s="16" t="s">
        <v>539</v>
      </c>
      <c r="D319" s="30">
        <f>IF(VLOOKUP($A319,'hk2023'!$A:$G,1)=$A319,VLOOKUP($A319,'hk2023'!$A:$G,6),0)</f>
        <v>0</v>
      </c>
      <c r="E319" s="30">
        <f>IF(VLOOKUP($A319,'hk2023'!$A:$G,1)=$A319,VLOOKUP($A319,'hk2023'!$A:$G,7),0)</f>
        <v>0</v>
      </c>
      <c r="F319" s="30">
        <f>IF(VLOOKUP($A319,'hk2023'!$A:$H,1)=$A319,VLOOKUP($A319,'hk2023'!$A:$H,8),0)</f>
        <v>0</v>
      </c>
      <c r="G319" s="77">
        <f t="shared" si="108"/>
        <v>0</v>
      </c>
      <c r="H319" s="30">
        <f>IF(VLOOKUP($A319,'hk2022'!$A:$G,1)=$A319,VLOOKUP($A319,'hk2022'!$A:$G,6),0)</f>
        <v>0</v>
      </c>
      <c r="I319" s="30">
        <f>IF(VLOOKUP($A319,'hk2022'!$A:$G,1)=$A319,VLOOKUP($A319,'hk2022'!$A:$G,7),0)</f>
        <v>180.9</v>
      </c>
      <c r="J319" s="30">
        <f>IF(VLOOKUP($A319,'hk2022'!$A:$H,1)=$A319,VLOOKUP($A319,'hk2022'!$A:$H,8),0)</f>
        <v>0</v>
      </c>
      <c r="K319" s="87">
        <f t="shared" si="109"/>
        <v>180.9</v>
      </c>
      <c r="L319" s="100"/>
    </row>
    <row r="320" spans="1:255" ht="12.6" outlineLevel="1">
      <c r="A320" s="15" t="str">
        <f t="shared" si="110"/>
        <v>564</v>
      </c>
      <c r="B320" s="16" t="s">
        <v>540</v>
      </c>
      <c r="C320" s="16" t="s">
        <v>541</v>
      </c>
      <c r="D320" s="30">
        <f>IF(VLOOKUP($A320,'hk2023'!$A:$G,1)=$A320,VLOOKUP($A320,'hk2023'!$A:$G,6),0)</f>
        <v>0</v>
      </c>
      <c r="E320" s="30">
        <f>IF(VLOOKUP($A320,'hk2023'!$A:$G,1)=$A320,VLOOKUP($A320,'hk2023'!$A:$G,7),0)</f>
        <v>0</v>
      </c>
      <c r="F320" s="30">
        <f>IF(VLOOKUP($A320,'hk2023'!$A:$H,1)=$A320,VLOOKUP($A320,'hk2023'!$A:$H,8),0)</f>
        <v>0</v>
      </c>
      <c r="G320" s="77">
        <f t="shared" si="108"/>
        <v>0</v>
      </c>
      <c r="H320" s="30">
        <f>IF(VLOOKUP($A320,'hk2022'!$A:$G,1)=$A320,VLOOKUP($A320,'hk2022'!$A:$G,6),0)</f>
        <v>0</v>
      </c>
      <c r="I320" s="30">
        <f>IF(VLOOKUP($A320,'hk2022'!$A:$G,1)=$A320,VLOOKUP($A320,'hk2022'!$A:$G,7),0)</f>
        <v>0</v>
      </c>
      <c r="J320" s="30">
        <f>IF(VLOOKUP($A320,'hk2022'!$A:$H,1)=$A320,VLOOKUP($A320,'hk2022'!$A:$H,8),0)</f>
        <v>0</v>
      </c>
      <c r="K320" s="87">
        <f t="shared" si="109"/>
        <v>0</v>
      </c>
      <c r="L320" s="100"/>
    </row>
    <row r="321" spans="1:255" ht="12.6" outlineLevel="1">
      <c r="A321" s="51" t="s">
        <v>58</v>
      </c>
      <c r="B321" s="16"/>
      <c r="C321" s="16"/>
      <c r="D321" s="30">
        <f>IF(VLOOKUP($A321,'hk2023'!$A:$G,1)=$A321,VLOOKUP($A321,'hk2023'!$A:$G,6),0)</f>
        <v>0</v>
      </c>
      <c r="E321" s="30">
        <f>IF(VLOOKUP($A321,'hk2023'!$A:$G,1)=$A321,VLOOKUP($A321,'hk2023'!$A:$G,7),0)</f>
        <v>0</v>
      </c>
      <c r="F321" s="30">
        <f>IF(VLOOKUP($A321,'hk2023'!$A:$H,1)=$A321,VLOOKUP($A321,'hk2023'!$A:$H,8),0)</f>
        <v>0</v>
      </c>
      <c r="G321" s="77">
        <f t="shared" si="108"/>
        <v>0</v>
      </c>
      <c r="H321" s="30">
        <f>IF(VLOOKUP($A321,'hk2022'!$A:$G,1)=$A321,VLOOKUP($A321,'hk2022'!$A:$G,6),0)</f>
        <v>0</v>
      </c>
      <c r="I321" s="30">
        <f>IF(VLOOKUP($A321,'hk2022'!$A:$G,1)=$A321,VLOOKUP($A321,'hk2022'!$A:$G,7),0)</f>
        <v>0</v>
      </c>
      <c r="J321" s="30">
        <f>IF(VLOOKUP($A321,'hk2022'!$A:$H,1)=$A321,VLOOKUP($A321,'hk2022'!$A:$H,8),0)</f>
        <v>0</v>
      </c>
      <c r="K321" s="87">
        <f t="shared" si="109"/>
        <v>0</v>
      </c>
      <c r="L321" s="100"/>
    </row>
    <row r="322" spans="1:255" ht="12.6" outlineLevel="1">
      <c r="A322" s="15" t="str">
        <f t="shared" si="110"/>
        <v>566</v>
      </c>
      <c r="B322" s="16" t="s">
        <v>542</v>
      </c>
      <c r="C322" s="16" t="s">
        <v>543</v>
      </c>
      <c r="D322" s="30">
        <f>IF(VLOOKUP($A322,'hk2023'!$A:$G,1)=$A322,VLOOKUP($A322,'hk2023'!$A:$G,6),0)</f>
        <v>0</v>
      </c>
      <c r="E322" s="30">
        <f>IF(VLOOKUP($A322,'hk2023'!$A:$G,1)=$A322,VLOOKUP($A322,'hk2023'!$A:$G,7),0)</f>
        <v>0</v>
      </c>
      <c r="F322" s="30">
        <f>IF(VLOOKUP($A322,'hk2023'!$A:$H,1)=$A322,VLOOKUP($A322,'hk2023'!$A:$H,8),0)</f>
        <v>0</v>
      </c>
      <c r="G322" s="77">
        <f t="shared" si="108"/>
        <v>0</v>
      </c>
      <c r="H322" s="30">
        <f>IF(VLOOKUP($A322,'hk2022'!$A:$G,1)=$A322,VLOOKUP($A322,'hk2022'!$A:$G,6),0)</f>
        <v>0</v>
      </c>
      <c r="I322" s="30">
        <f>IF(VLOOKUP($A322,'hk2022'!$A:$G,1)=$A322,VLOOKUP($A322,'hk2022'!$A:$G,7),0)</f>
        <v>0</v>
      </c>
      <c r="J322" s="30">
        <f>IF(VLOOKUP($A322,'hk2022'!$A:$H,1)=$A322,VLOOKUP($A322,'hk2022'!$A:$H,8),0)</f>
        <v>0</v>
      </c>
      <c r="K322" s="87">
        <f t="shared" si="109"/>
        <v>0</v>
      </c>
      <c r="L322" s="100"/>
    </row>
    <row r="323" spans="1:255" ht="12.6" outlineLevel="1">
      <c r="A323" s="15" t="str">
        <f t="shared" si="110"/>
        <v>567</v>
      </c>
      <c r="B323" s="16" t="s">
        <v>544</v>
      </c>
      <c r="C323" s="16" t="s">
        <v>545</v>
      </c>
      <c r="D323" s="30">
        <f>IF(VLOOKUP($A323,'hk2023'!$A:$G,1)=$A323,VLOOKUP($A323,'hk2023'!$A:$G,6),0)</f>
        <v>0</v>
      </c>
      <c r="E323" s="30">
        <f>IF(VLOOKUP($A323,'hk2023'!$A:$G,1)=$A323,VLOOKUP($A323,'hk2023'!$A:$G,7),0)</f>
        <v>0</v>
      </c>
      <c r="F323" s="30">
        <f>IF(VLOOKUP($A323,'hk2023'!$A:$H,1)=$A323,VLOOKUP($A323,'hk2023'!$A:$H,8),0)</f>
        <v>0</v>
      </c>
      <c r="G323" s="77">
        <f t="shared" si="108"/>
        <v>0</v>
      </c>
      <c r="H323" s="30">
        <f>IF(VLOOKUP($A323,'hk2022'!$A:$G,1)=$A323,VLOOKUP($A323,'hk2022'!$A:$G,6),0)</f>
        <v>0</v>
      </c>
      <c r="I323" s="30">
        <f>IF(VLOOKUP($A323,'hk2022'!$A:$G,1)=$A323,VLOOKUP($A323,'hk2022'!$A:$G,7),0)</f>
        <v>0</v>
      </c>
      <c r="J323" s="30">
        <f>IF(VLOOKUP($A323,'hk2022'!$A:$H,1)=$A323,VLOOKUP($A323,'hk2022'!$A:$H,8),0)</f>
        <v>0</v>
      </c>
      <c r="K323" s="87">
        <f t="shared" si="109"/>
        <v>0</v>
      </c>
      <c r="L323" s="100"/>
    </row>
    <row r="324" spans="1:255" ht="12.6" outlineLevel="1">
      <c r="A324" s="15" t="str">
        <f t="shared" si="110"/>
        <v>568</v>
      </c>
      <c r="B324" s="16" t="s">
        <v>546</v>
      </c>
      <c r="C324" s="16" t="s">
        <v>547</v>
      </c>
      <c r="D324" s="30">
        <f>IF(VLOOKUP($A324,'hk2023'!$A:$G,1)=$A324,VLOOKUP($A324,'hk2023'!$A:$G,6),0)</f>
        <v>0</v>
      </c>
      <c r="E324" s="30">
        <f>IF(VLOOKUP($A324,'hk2023'!$A:$G,1)=$A324,VLOOKUP($A324,'hk2023'!$A:$G,7),0)</f>
        <v>113012.4</v>
      </c>
      <c r="F324" s="30">
        <f>IF(VLOOKUP($A324,'hk2023'!$A:$H,1)=$A324,VLOOKUP($A324,'hk2023'!$A:$H,8),0)</f>
        <v>0</v>
      </c>
      <c r="G324" s="77">
        <f t="shared" si="108"/>
        <v>113012.4</v>
      </c>
      <c r="H324" s="30">
        <f>IF(VLOOKUP($A324,'hk2022'!$A:$G,1)=$A324,VLOOKUP($A324,'hk2022'!$A:$G,6),0)</f>
        <v>0</v>
      </c>
      <c r="I324" s="30">
        <f>IF(VLOOKUP($A324,'hk2022'!$A:$G,1)=$A324,VLOOKUP($A324,'hk2022'!$A:$G,7),0)</f>
        <v>113606.18</v>
      </c>
      <c r="J324" s="30">
        <f>IF(VLOOKUP($A324,'hk2022'!$A:$H,1)=$A324,VLOOKUP($A324,'hk2022'!$A:$H,8),0)</f>
        <v>0</v>
      </c>
      <c r="K324" s="87">
        <f t="shared" si="109"/>
        <v>113606.18</v>
      </c>
      <c r="L324" s="100"/>
    </row>
    <row r="325" spans="1:255" ht="12.6" outlineLevel="1">
      <c r="A325" s="15" t="str">
        <f t="shared" si="110"/>
        <v>569</v>
      </c>
      <c r="B325" s="16" t="s">
        <v>548</v>
      </c>
      <c r="C325" s="16" t="s">
        <v>549</v>
      </c>
      <c r="D325" s="30">
        <f>IF(VLOOKUP($A325,'hk2023'!$A:$G,1)=$A325,VLOOKUP($A325,'hk2023'!$A:$G,6),0)</f>
        <v>0</v>
      </c>
      <c r="E325" s="30">
        <f>IF(VLOOKUP($A325,'hk2023'!$A:$G,1)=$A325,VLOOKUP($A325,'hk2023'!$A:$G,7),0)</f>
        <v>1705.1</v>
      </c>
      <c r="F325" s="30">
        <f>IF(VLOOKUP($A325,'hk2023'!$A:$H,1)=$A325,VLOOKUP($A325,'hk2023'!$A:$H,8),0)</f>
        <v>0</v>
      </c>
      <c r="G325" s="77">
        <f t="shared" si="108"/>
        <v>1705.1</v>
      </c>
      <c r="H325" s="30">
        <f>IF(VLOOKUP($A325,'hk2022'!$A:$G,1)=$A325,VLOOKUP($A325,'hk2022'!$A:$G,6),0)</f>
        <v>0</v>
      </c>
      <c r="I325" s="30">
        <f>IF(VLOOKUP($A325,'hk2022'!$A:$G,1)=$A325,VLOOKUP($A325,'hk2022'!$A:$G,7),0)</f>
        <v>0</v>
      </c>
      <c r="J325" s="30">
        <f>IF(VLOOKUP($A325,'hk2022'!$A:$H,1)=$A325,VLOOKUP($A325,'hk2022'!$A:$H,8),0)</f>
        <v>0</v>
      </c>
      <c r="K325" s="87">
        <f t="shared" si="109"/>
        <v>0</v>
      </c>
      <c r="L325" s="100"/>
    </row>
    <row r="326" spans="1:255" ht="13.2" outlineLevel="1" thickBot="1">
      <c r="A326" s="15"/>
      <c r="B326" s="16"/>
      <c r="C326" s="16"/>
      <c r="H326" s="46"/>
      <c r="I326" s="46"/>
      <c r="J326" s="46"/>
      <c r="K326" s="91"/>
      <c r="L326" s="100"/>
    </row>
    <row r="327" spans="1:255" ht="12.6">
      <c r="A327" s="50" t="s">
        <v>550</v>
      </c>
      <c r="B327" s="43"/>
      <c r="C327" s="44" t="s">
        <v>551</v>
      </c>
      <c r="D327" s="25">
        <f t="shared" ref="D327:K327" si="111">SUM(D328:D329)</f>
        <v>0</v>
      </c>
      <c r="E327" s="25">
        <f t="shared" si="111"/>
        <v>0</v>
      </c>
      <c r="F327" s="25">
        <f t="shared" si="111"/>
        <v>0</v>
      </c>
      <c r="G327" s="75">
        <f t="shared" si="111"/>
        <v>0</v>
      </c>
      <c r="H327" s="25">
        <f t="shared" si="111"/>
        <v>0</v>
      </c>
      <c r="I327" s="25">
        <f t="shared" si="111"/>
        <v>0</v>
      </c>
      <c r="J327" s="25">
        <f t="shared" si="111"/>
        <v>0</v>
      </c>
      <c r="K327" s="85">
        <f t="shared" si="111"/>
        <v>0</v>
      </c>
      <c r="L327" s="100"/>
      <c r="M327" s="52"/>
      <c r="N327" s="53"/>
      <c r="P327" s="54"/>
      <c r="Q327" s="52"/>
      <c r="R327" s="52"/>
      <c r="S327" s="52"/>
      <c r="T327" s="52"/>
      <c r="U327" s="53"/>
      <c r="W327" s="54"/>
      <c r="X327" s="52"/>
      <c r="Y327" s="52"/>
      <c r="Z327" s="52"/>
      <c r="AA327" s="52"/>
      <c r="AB327" s="53"/>
      <c r="AD327" s="54"/>
      <c r="AE327" s="52"/>
      <c r="AF327" s="52"/>
      <c r="AG327" s="52"/>
      <c r="AH327" s="52"/>
      <c r="AI327" s="53"/>
      <c r="AK327" s="54"/>
      <c r="AL327" s="52"/>
      <c r="AM327" s="52"/>
      <c r="AN327" s="52"/>
      <c r="AO327" s="52"/>
      <c r="AP327" s="53"/>
      <c r="AR327" s="54"/>
      <c r="AS327" s="52"/>
      <c r="AT327" s="52"/>
      <c r="AU327" s="52"/>
      <c r="AV327" s="52"/>
      <c r="AW327" s="53"/>
      <c r="AY327" s="54"/>
      <c r="AZ327" s="52"/>
      <c r="BA327" s="52"/>
      <c r="BB327" s="52"/>
      <c r="BC327" s="52"/>
      <c r="BD327" s="53"/>
      <c r="BF327" s="54"/>
      <c r="BG327" s="52"/>
      <c r="BH327" s="52"/>
      <c r="BI327" s="52"/>
      <c r="BJ327" s="52"/>
      <c r="BK327" s="53"/>
      <c r="BM327" s="54"/>
      <c r="BN327" s="52"/>
      <c r="BO327" s="52"/>
      <c r="BP327" s="52"/>
      <c r="BQ327" s="52"/>
      <c r="BR327" s="53"/>
      <c r="BT327" s="54"/>
      <c r="BU327" s="52"/>
      <c r="BV327" s="52"/>
      <c r="BW327" s="52"/>
      <c r="BX327" s="52"/>
      <c r="BY327" s="53"/>
      <c r="CA327" s="54"/>
      <c r="CB327" s="52"/>
      <c r="CC327" s="52"/>
      <c r="CD327" s="52"/>
      <c r="CE327" s="52"/>
      <c r="CF327" s="53"/>
      <c r="CH327" s="54"/>
      <c r="CI327" s="52"/>
      <c r="CJ327" s="52"/>
      <c r="CK327" s="52"/>
      <c r="CL327" s="52"/>
      <c r="CM327" s="53"/>
      <c r="CO327" s="54"/>
      <c r="CP327" s="52"/>
      <c r="CQ327" s="52"/>
      <c r="CR327" s="52"/>
      <c r="CS327" s="52"/>
      <c r="CT327" s="53"/>
      <c r="CV327" s="54"/>
      <c r="CW327" s="52"/>
      <c r="CX327" s="52"/>
      <c r="CY327" s="52"/>
      <c r="CZ327" s="52"/>
      <c r="DA327" s="53"/>
      <c r="DC327" s="54"/>
      <c r="DD327" s="52"/>
      <c r="DE327" s="52"/>
      <c r="DF327" s="52"/>
      <c r="DG327" s="52"/>
      <c r="DH327" s="53"/>
      <c r="DJ327" s="54"/>
      <c r="DK327" s="52"/>
      <c r="DL327" s="52"/>
      <c r="DM327" s="52"/>
      <c r="DN327" s="52"/>
      <c r="DO327" s="53"/>
      <c r="DQ327" s="54"/>
      <c r="DR327" s="52"/>
      <c r="DS327" s="52"/>
      <c r="DT327" s="52"/>
      <c r="DU327" s="52"/>
      <c r="DV327" s="53"/>
      <c r="DX327" s="54"/>
      <c r="DY327" s="52"/>
      <c r="DZ327" s="52"/>
      <c r="EA327" s="52"/>
      <c r="EB327" s="52"/>
      <c r="EC327" s="53"/>
      <c r="EE327" s="54"/>
      <c r="EF327" s="52"/>
      <c r="EG327" s="52"/>
      <c r="EH327" s="52"/>
      <c r="EI327" s="52"/>
      <c r="EJ327" s="53"/>
      <c r="EL327" s="54"/>
      <c r="EM327" s="52"/>
      <c r="EN327" s="52"/>
      <c r="EO327" s="52"/>
      <c r="EP327" s="52"/>
      <c r="EQ327" s="53"/>
      <c r="ES327" s="54"/>
      <c r="ET327" s="52"/>
      <c r="EU327" s="52"/>
      <c r="EV327" s="52"/>
      <c r="EW327" s="52"/>
      <c r="EX327" s="53"/>
      <c r="EZ327" s="54"/>
      <c r="FA327" s="52"/>
      <c r="FB327" s="52"/>
      <c r="FC327" s="52"/>
      <c r="FD327" s="52"/>
      <c r="FE327" s="53"/>
      <c r="FG327" s="54"/>
      <c r="FH327" s="52"/>
      <c r="FI327" s="52"/>
      <c r="FJ327" s="52"/>
      <c r="FK327" s="52"/>
      <c r="FL327" s="53"/>
      <c r="FN327" s="54"/>
      <c r="FO327" s="52"/>
      <c r="FP327" s="52"/>
      <c r="FQ327" s="52"/>
      <c r="FR327" s="52"/>
      <c r="FS327" s="53"/>
      <c r="FU327" s="54"/>
      <c r="FV327" s="52"/>
      <c r="FW327" s="52"/>
      <c r="FX327" s="52"/>
      <c r="FY327" s="52"/>
      <c r="FZ327" s="53"/>
      <c r="GB327" s="54"/>
      <c r="GC327" s="52"/>
      <c r="GD327" s="52"/>
      <c r="GE327" s="52"/>
      <c r="GF327" s="52"/>
      <c r="GG327" s="53"/>
      <c r="GI327" s="54"/>
      <c r="GJ327" s="52"/>
      <c r="GK327" s="52"/>
      <c r="GL327" s="52"/>
      <c r="GM327" s="52"/>
      <c r="GN327" s="53"/>
      <c r="GP327" s="54"/>
      <c r="GQ327" s="52"/>
      <c r="GR327" s="52"/>
      <c r="GS327" s="52"/>
      <c r="GT327" s="52"/>
      <c r="GU327" s="53"/>
      <c r="GW327" s="54"/>
      <c r="GX327" s="52"/>
      <c r="GY327" s="52"/>
      <c r="GZ327" s="52"/>
      <c r="HA327" s="52"/>
      <c r="HB327" s="53"/>
      <c r="HD327" s="54"/>
      <c r="HE327" s="52"/>
      <c r="HF327" s="52"/>
      <c r="HG327" s="52"/>
      <c r="HH327" s="52"/>
      <c r="HI327" s="53"/>
      <c r="HK327" s="54"/>
      <c r="HL327" s="52"/>
      <c r="HM327" s="52"/>
      <c r="HN327" s="52"/>
      <c r="HO327" s="52"/>
      <c r="HP327" s="53"/>
      <c r="HR327" s="54"/>
      <c r="HS327" s="52"/>
      <c r="HT327" s="52"/>
      <c r="HU327" s="52"/>
      <c r="HV327" s="52"/>
      <c r="HW327" s="53"/>
      <c r="HY327" s="54"/>
      <c r="HZ327" s="52"/>
      <c r="IA327" s="52"/>
      <c r="IB327" s="52"/>
      <c r="IC327" s="52"/>
      <c r="ID327" s="53"/>
      <c r="IF327" s="54"/>
      <c r="IG327" s="52"/>
      <c r="IH327" s="52"/>
      <c r="II327" s="52"/>
      <c r="IJ327" s="52"/>
      <c r="IK327" s="53"/>
      <c r="IM327" s="54"/>
      <c r="IN327" s="52"/>
      <c r="IO327" s="52"/>
      <c r="IP327" s="52"/>
      <c r="IQ327" s="52"/>
      <c r="IR327" s="53"/>
      <c r="IT327" s="54"/>
      <c r="IU327" s="52"/>
    </row>
    <row r="328" spans="1:255" ht="12.6" outlineLevel="1">
      <c r="A328" s="15" t="str">
        <f>LEFT(B328,3)</f>
        <v>574</v>
      </c>
      <c r="B328" s="16" t="s">
        <v>552</v>
      </c>
      <c r="C328" s="16" t="s">
        <v>553</v>
      </c>
      <c r="D328" s="30">
        <f>IF(VLOOKUP($A328,'hk2023'!$A:$G,1)=$A328,VLOOKUP($A328,'hk2023'!$A:$G,6),0)</f>
        <v>0</v>
      </c>
      <c r="E328" s="30">
        <f>IF(VLOOKUP($A328,'hk2023'!$A:$G,1)=$A328,VLOOKUP($A328,'hk2023'!$A:$G,7),0)</f>
        <v>0</v>
      </c>
      <c r="F328" s="30">
        <f>IF(VLOOKUP($A328,'hk2023'!$A:$H,1)=$A328,VLOOKUP($A328,'hk2023'!$A:$H,8),0)</f>
        <v>0</v>
      </c>
      <c r="G328" s="77">
        <f>SUM(D328+E328-F328)</f>
        <v>0</v>
      </c>
      <c r="H328" s="30">
        <f>IF(VLOOKUP($A328,'hk2022'!$A:$G,1)=$A328,VLOOKUP($A328,'hk2022'!$A:$G,6),0)</f>
        <v>0</v>
      </c>
      <c r="I328" s="30">
        <f>IF(VLOOKUP($A328,'hk2022'!$A:$G,1)=$A328,VLOOKUP($A328,'hk2022'!$A:$G,7),0)</f>
        <v>0</v>
      </c>
      <c r="J328" s="30">
        <f>IF(VLOOKUP($A328,'hk2022'!$A:$H,1)=$A328,VLOOKUP($A328,'hk2022'!$A:$H,8),0)</f>
        <v>0</v>
      </c>
      <c r="K328" s="87">
        <f>SUM(H328+I328-J328)</f>
        <v>0</v>
      </c>
      <c r="L328" s="100"/>
    </row>
    <row r="329" spans="1:255" ht="12.6" outlineLevel="1">
      <c r="A329" s="15" t="str">
        <f>LEFT(B329,3)</f>
        <v>579</v>
      </c>
      <c r="B329" s="16" t="s">
        <v>554</v>
      </c>
      <c r="C329" s="16" t="s">
        <v>555</v>
      </c>
      <c r="D329" s="30">
        <f>IF(VLOOKUP($A329,'hk2023'!$A:$G,1)=$A329,VLOOKUP($A329,'hk2023'!$A:$G,6),0)</f>
        <v>0</v>
      </c>
      <c r="E329" s="30">
        <f>IF(VLOOKUP($A329,'hk2023'!$A:$G,1)=$A329,VLOOKUP($A329,'hk2023'!$A:$G,7),0)</f>
        <v>0</v>
      </c>
      <c r="F329" s="30">
        <f>IF(VLOOKUP($A329,'hk2023'!$A:$H,1)=$A329,VLOOKUP($A329,'hk2023'!$A:$H,8),0)</f>
        <v>0</v>
      </c>
      <c r="G329" s="77">
        <f>SUM(D329+E329-F329)</f>
        <v>0</v>
      </c>
      <c r="H329" s="30">
        <f>IF(VLOOKUP($A329,'hk2022'!$A:$G,1)=$A329,VLOOKUP($A329,'hk2022'!$A:$G,6),0)</f>
        <v>0</v>
      </c>
      <c r="I329" s="30">
        <f>IF(VLOOKUP($A329,'hk2022'!$A:$G,1)=$A329,VLOOKUP($A329,'hk2022'!$A:$G,7),0)</f>
        <v>0</v>
      </c>
      <c r="J329" s="30">
        <f>IF(VLOOKUP($A329,'hk2022'!$A:$H,1)=$A329,VLOOKUP($A329,'hk2022'!$A:$H,8),0)</f>
        <v>0</v>
      </c>
      <c r="K329" s="87">
        <f>SUM(H329+I329-J329)</f>
        <v>0</v>
      </c>
      <c r="L329" s="100"/>
    </row>
    <row r="330" spans="1:255" ht="13.2" outlineLevel="1" thickBot="1">
      <c r="A330" s="15"/>
      <c r="B330" s="16"/>
      <c r="C330" s="16"/>
      <c r="D330" s="30"/>
      <c r="H330" s="30"/>
      <c r="I330" s="46"/>
      <c r="J330" s="46"/>
      <c r="K330" s="91"/>
      <c r="L330" s="100"/>
    </row>
    <row r="331" spans="1:255" ht="12.6">
      <c r="A331" s="50" t="s">
        <v>556</v>
      </c>
      <c r="B331" s="43"/>
      <c r="C331" s="44" t="s">
        <v>557</v>
      </c>
      <c r="D331" s="25">
        <f t="shared" ref="D331:K331" si="112">SUM(D332:D337)</f>
        <v>0</v>
      </c>
      <c r="E331" s="25">
        <f t="shared" si="112"/>
        <v>0</v>
      </c>
      <c r="F331" s="25">
        <f t="shared" si="112"/>
        <v>0</v>
      </c>
      <c r="G331" s="75">
        <f t="shared" si="112"/>
        <v>0</v>
      </c>
      <c r="H331" s="25">
        <f t="shared" si="112"/>
        <v>0</v>
      </c>
      <c r="I331" s="25">
        <f t="shared" si="112"/>
        <v>0</v>
      </c>
      <c r="J331" s="25">
        <f t="shared" si="112"/>
        <v>0</v>
      </c>
      <c r="K331" s="85">
        <f t="shared" si="112"/>
        <v>0</v>
      </c>
      <c r="L331" s="100"/>
      <c r="M331" s="52"/>
      <c r="N331" s="53"/>
      <c r="P331" s="54"/>
      <c r="Q331" s="52"/>
      <c r="R331" s="52"/>
      <c r="S331" s="52"/>
      <c r="T331" s="52"/>
      <c r="U331" s="53"/>
      <c r="W331" s="54"/>
      <c r="X331" s="52"/>
      <c r="Y331" s="52"/>
      <c r="Z331" s="52"/>
      <c r="AA331" s="52"/>
      <c r="AB331" s="53"/>
      <c r="AD331" s="54"/>
      <c r="AE331" s="52"/>
      <c r="AF331" s="52"/>
      <c r="AG331" s="52"/>
      <c r="AH331" s="52"/>
      <c r="AI331" s="53"/>
      <c r="AK331" s="54"/>
      <c r="AL331" s="52"/>
      <c r="AM331" s="52"/>
      <c r="AN331" s="52"/>
      <c r="AO331" s="52"/>
      <c r="AP331" s="53"/>
      <c r="AR331" s="54"/>
      <c r="AS331" s="52"/>
      <c r="AT331" s="52"/>
      <c r="AU331" s="52"/>
      <c r="AV331" s="52"/>
      <c r="AW331" s="53"/>
      <c r="AY331" s="54"/>
      <c r="AZ331" s="52"/>
      <c r="BA331" s="52"/>
      <c r="BB331" s="52"/>
      <c r="BC331" s="52"/>
      <c r="BD331" s="53"/>
      <c r="BF331" s="54"/>
      <c r="BG331" s="52"/>
      <c r="BH331" s="52"/>
      <c r="BI331" s="52"/>
      <c r="BJ331" s="52"/>
      <c r="BK331" s="53"/>
      <c r="BM331" s="54"/>
      <c r="BN331" s="52"/>
      <c r="BO331" s="52"/>
      <c r="BP331" s="52"/>
      <c r="BQ331" s="52"/>
      <c r="BR331" s="53"/>
      <c r="BT331" s="54"/>
      <c r="BU331" s="52"/>
      <c r="BV331" s="52"/>
      <c r="BW331" s="52"/>
      <c r="BX331" s="52"/>
      <c r="BY331" s="53"/>
      <c r="CA331" s="54"/>
      <c r="CB331" s="52"/>
      <c r="CC331" s="52"/>
      <c r="CD331" s="52"/>
      <c r="CE331" s="52"/>
      <c r="CF331" s="53"/>
      <c r="CH331" s="54"/>
      <c r="CI331" s="52"/>
      <c r="CJ331" s="52"/>
      <c r="CK331" s="52"/>
      <c r="CL331" s="52"/>
      <c r="CM331" s="53"/>
      <c r="CO331" s="54"/>
      <c r="CP331" s="52"/>
      <c r="CQ331" s="52"/>
      <c r="CR331" s="52"/>
      <c r="CS331" s="52"/>
      <c r="CT331" s="53"/>
      <c r="CV331" s="54"/>
      <c r="CW331" s="52"/>
      <c r="CX331" s="52"/>
      <c r="CY331" s="52"/>
      <c r="CZ331" s="52"/>
      <c r="DA331" s="53"/>
      <c r="DC331" s="54"/>
      <c r="DD331" s="52"/>
      <c r="DE331" s="52"/>
      <c r="DF331" s="52"/>
      <c r="DG331" s="52"/>
      <c r="DH331" s="53"/>
      <c r="DJ331" s="54"/>
      <c r="DK331" s="52"/>
      <c r="DL331" s="52"/>
      <c r="DM331" s="52"/>
      <c r="DN331" s="52"/>
      <c r="DO331" s="53"/>
      <c r="DQ331" s="54"/>
      <c r="DR331" s="52"/>
      <c r="DS331" s="52"/>
      <c r="DT331" s="52"/>
      <c r="DU331" s="52"/>
      <c r="DV331" s="53"/>
      <c r="DX331" s="54"/>
      <c r="DY331" s="52"/>
      <c r="DZ331" s="52"/>
      <c r="EA331" s="52"/>
      <c r="EB331" s="52"/>
      <c r="EC331" s="53"/>
      <c r="EE331" s="54"/>
      <c r="EF331" s="52"/>
      <c r="EG331" s="52"/>
      <c r="EH331" s="52"/>
      <c r="EI331" s="52"/>
      <c r="EJ331" s="53"/>
      <c r="EL331" s="54"/>
      <c r="EM331" s="52"/>
      <c r="EN331" s="52"/>
      <c r="EO331" s="52"/>
      <c r="EP331" s="52"/>
      <c r="EQ331" s="53"/>
      <c r="ES331" s="54"/>
      <c r="ET331" s="52"/>
      <c r="EU331" s="52"/>
      <c r="EV331" s="52"/>
      <c r="EW331" s="52"/>
      <c r="EX331" s="53"/>
      <c r="EZ331" s="54"/>
      <c r="FA331" s="52"/>
      <c r="FB331" s="52"/>
      <c r="FC331" s="52"/>
      <c r="FD331" s="52"/>
      <c r="FE331" s="53"/>
      <c r="FG331" s="54"/>
      <c r="FH331" s="52"/>
      <c r="FI331" s="52"/>
      <c r="FJ331" s="52"/>
      <c r="FK331" s="52"/>
      <c r="FL331" s="53"/>
      <c r="FN331" s="54"/>
      <c r="FO331" s="52"/>
      <c r="FP331" s="52"/>
      <c r="FQ331" s="52"/>
      <c r="FR331" s="52"/>
      <c r="FS331" s="53"/>
      <c r="FU331" s="54"/>
      <c r="FV331" s="52"/>
      <c r="FW331" s="52"/>
      <c r="FX331" s="52"/>
      <c r="FY331" s="52"/>
      <c r="FZ331" s="53"/>
      <c r="GB331" s="54"/>
      <c r="GC331" s="52"/>
      <c r="GD331" s="52"/>
      <c r="GE331" s="52"/>
      <c r="GF331" s="52"/>
      <c r="GG331" s="53"/>
      <c r="GI331" s="54"/>
      <c r="GJ331" s="52"/>
      <c r="GK331" s="52"/>
      <c r="GL331" s="52"/>
      <c r="GM331" s="52"/>
      <c r="GN331" s="53"/>
      <c r="GP331" s="54"/>
      <c r="GQ331" s="52"/>
      <c r="GR331" s="52"/>
      <c r="GS331" s="52"/>
      <c r="GT331" s="52"/>
      <c r="GU331" s="53"/>
      <c r="GW331" s="54"/>
      <c r="GX331" s="52"/>
      <c r="GY331" s="52"/>
      <c r="GZ331" s="52"/>
      <c r="HA331" s="52"/>
      <c r="HB331" s="53"/>
      <c r="HD331" s="54"/>
      <c r="HE331" s="52"/>
      <c r="HF331" s="52"/>
      <c r="HG331" s="52"/>
      <c r="HH331" s="52"/>
      <c r="HI331" s="53"/>
      <c r="HK331" s="54"/>
      <c r="HL331" s="52"/>
      <c r="HM331" s="52"/>
      <c r="HN331" s="52"/>
      <c r="HO331" s="52"/>
      <c r="HP331" s="53"/>
      <c r="HR331" s="54"/>
      <c r="HS331" s="52"/>
      <c r="HT331" s="52"/>
      <c r="HU331" s="52"/>
      <c r="HV331" s="52"/>
      <c r="HW331" s="53"/>
      <c r="HY331" s="54"/>
      <c r="HZ331" s="52"/>
      <c r="IA331" s="52"/>
      <c r="IB331" s="52"/>
      <c r="IC331" s="52"/>
      <c r="ID331" s="53"/>
      <c r="IF331" s="54"/>
      <c r="IG331" s="52"/>
      <c r="IH331" s="52"/>
      <c r="II331" s="52"/>
      <c r="IJ331" s="52"/>
      <c r="IK331" s="53"/>
      <c r="IM331" s="54"/>
      <c r="IN331" s="52"/>
      <c r="IO331" s="52"/>
      <c r="IP331" s="52"/>
      <c r="IQ331" s="52"/>
      <c r="IR331" s="53"/>
      <c r="IT331" s="54"/>
      <c r="IU331" s="52"/>
    </row>
    <row r="332" spans="1:255" ht="12.6" outlineLevel="1">
      <c r="A332" s="56" t="s">
        <v>558</v>
      </c>
      <c r="B332" s="18"/>
      <c r="C332" s="28" t="s">
        <v>557</v>
      </c>
      <c r="D332" s="30">
        <f>IF(VLOOKUP($A332,'hk2023'!$A:$G,1)=$A332,VLOOKUP($A332,'hk2023'!$A:$G,6),0)</f>
        <v>0</v>
      </c>
      <c r="E332" s="30">
        <f>IF(VLOOKUP($A332,'hk2023'!$A:$G,1)=$A332,VLOOKUP($A332,'hk2023'!$A:$G,7),0)</f>
        <v>0</v>
      </c>
      <c r="F332" s="30">
        <f>IF(VLOOKUP($A332,'hk2023'!$A:$H,1)=$A332,VLOOKUP($A332,'hk2023'!$A:$H,8),0)</f>
        <v>0</v>
      </c>
      <c r="G332" s="77">
        <f t="shared" ref="G332:G337" si="113">SUM(D332+E332-F332)</f>
        <v>0</v>
      </c>
      <c r="H332" s="30">
        <f>IF(VLOOKUP($A332,'hk2022'!$A:$G,1)=$A332,VLOOKUP($A332,'hk2022'!$A:$G,6),0)</f>
        <v>0</v>
      </c>
      <c r="I332" s="30">
        <f>IF(VLOOKUP($A332,'hk2022'!$A:$G,1)=$A332,VLOOKUP($A332,'hk2022'!$A:$G,7),0)</f>
        <v>0</v>
      </c>
      <c r="J332" s="30">
        <f>IF(VLOOKUP($A332,'hk2022'!$A:$H,1)=$A332,VLOOKUP($A332,'hk2022'!$A:$H,8),0)</f>
        <v>0</v>
      </c>
      <c r="K332" s="87">
        <f t="shared" ref="K332:K337" si="114">SUM(H332+I332-J332)</f>
        <v>0</v>
      </c>
      <c r="L332" s="100"/>
      <c r="M332" s="52"/>
      <c r="N332" s="53"/>
      <c r="P332" s="54"/>
      <c r="Q332" s="52"/>
      <c r="R332" s="52"/>
      <c r="S332" s="52"/>
      <c r="T332" s="52"/>
      <c r="U332" s="53"/>
      <c r="W332" s="54"/>
      <c r="X332" s="52"/>
      <c r="Y332" s="52"/>
      <c r="Z332" s="52"/>
      <c r="AA332" s="52"/>
      <c r="AB332" s="53"/>
      <c r="AD332" s="54"/>
      <c r="AE332" s="52"/>
      <c r="AF332" s="52"/>
      <c r="AG332" s="52"/>
      <c r="AH332" s="52"/>
      <c r="AI332" s="53"/>
      <c r="AK332" s="54"/>
      <c r="AL332" s="52"/>
      <c r="AM332" s="52"/>
      <c r="AN332" s="52"/>
      <c r="AO332" s="52"/>
      <c r="AP332" s="53"/>
      <c r="AR332" s="54"/>
      <c r="AS332" s="52"/>
      <c r="AT332" s="52"/>
      <c r="AU332" s="52"/>
      <c r="AV332" s="52"/>
      <c r="AW332" s="53"/>
      <c r="AY332" s="54"/>
      <c r="AZ332" s="52"/>
      <c r="BA332" s="52"/>
      <c r="BB332" s="52"/>
      <c r="BC332" s="52"/>
      <c r="BD332" s="53"/>
      <c r="BF332" s="54"/>
      <c r="BG332" s="52"/>
      <c r="BH332" s="52"/>
      <c r="BI332" s="52"/>
      <c r="BJ332" s="52"/>
      <c r="BK332" s="53"/>
      <c r="BM332" s="54"/>
      <c r="BN332" s="52"/>
      <c r="BO332" s="52"/>
      <c r="BP332" s="52"/>
      <c r="BQ332" s="52"/>
      <c r="BR332" s="53"/>
      <c r="BT332" s="54"/>
      <c r="BU332" s="52"/>
      <c r="BV332" s="52"/>
      <c r="BW332" s="52"/>
      <c r="BX332" s="52"/>
      <c r="BY332" s="53"/>
      <c r="CA332" s="54"/>
      <c r="CB332" s="52"/>
      <c r="CC332" s="52"/>
      <c r="CD332" s="52"/>
      <c r="CE332" s="52"/>
      <c r="CF332" s="53"/>
      <c r="CH332" s="54"/>
      <c r="CI332" s="52"/>
      <c r="CJ332" s="52"/>
      <c r="CK332" s="52"/>
      <c r="CL332" s="52"/>
      <c r="CM332" s="53"/>
      <c r="CO332" s="54"/>
      <c r="CP332" s="52"/>
      <c r="CQ332" s="52"/>
      <c r="CR332" s="52"/>
      <c r="CS332" s="52"/>
      <c r="CT332" s="53"/>
      <c r="CV332" s="54"/>
      <c r="CW332" s="52"/>
      <c r="CX332" s="52"/>
      <c r="CY332" s="52"/>
      <c r="CZ332" s="52"/>
      <c r="DA332" s="53"/>
      <c r="DC332" s="54"/>
      <c r="DD332" s="52"/>
      <c r="DE332" s="52"/>
      <c r="DF332" s="52"/>
      <c r="DG332" s="52"/>
      <c r="DH332" s="53"/>
      <c r="DJ332" s="54"/>
      <c r="DK332" s="52"/>
      <c r="DL332" s="52"/>
      <c r="DM332" s="52"/>
      <c r="DN332" s="52"/>
      <c r="DO332" s="53"/>
      <c r="DQ332" s="54"/>
      <c r="DR332" s="52"/>
      <c r="DS332" s="52"/>
      <c r="DT332" s="52"/>
      <c r="DU332" s="52"/>
      <c r="DV332" s="53"/>
      <c r="DX332" s="54"/>
      <c r="DY332" s="52"/>
      <c r="DZ332" s="52"/>
      <c r="EA332" s="52"/>
      <c r="EB332" s="52"/>
      <c r="EC332" s="53"/>
      <c r="EE332" s="54"/>
      <c r="EF332" s="52"/>
      <c r="EG332" s="52"/>
      <c r="EH332" s="52"/>
      <c r="EI332" s="52"/>
      <c r="EJ332" s="53"/>
      <c r="EL332" s="54"/>
      <c r="EM332" s="52"/>
      <c r="EN332" s="52"/>
      <c r="EO332" s="52"/>
      <c r="EP332" s="52"/>
      <c r="EQ332" s="53"/>
      <c r="ES332" s="54"/>
      <c r="ET332" s="52"/>
      <c r="EU332" s="52"/>
      <c r="EV332" s="52"/>
      <c r="EW332" s="52"/>
      <c r="EX332" s="53"/>
      <c r="EZ332" s="54"/>
      <c r="FA332" s="52"/>
      <c r="FB332" s="52"/>
      <c r="FC332" s="52"/>
      <c r="FD332" s="52"/>
      <c r="FE332" s="53"/>
      <c r="FG332" s="54"/>
      <c r="FH332" s="52"/>
      <c r="FI332" s="52"/>
      <c r="FJ332" s="52"/>
      <c r="FK332" s="52"/>
      <c r="FL332" s="53"/>
      <c r="FN332" s="54"/>
      <c r="FO332" s="52"/>
      <c r="FP332" s="52"/>
      <c r="FQ332" s="52"/>
      <c r="FR332" s="52"/>
      <c r="FS332" s="53"/>
      <c r="FU332" s="54"/>
      <c r="FV332" s="52"/>
      <c r="FW332" s="52"/>
      <c r="FX332" s="52"/>
      <c r="FY332" s="52"/>
      <c r="FZ332" s="53"/>
      <c r="GB332" s="54"/>
      <c r="GC332" s="52"/>
      <c r="GD332" s="52"/>
      <c r="GE332" s="52"/>
      <c r="GF332" s="52"/>
      <c r="GG332" s="53"/>
      <c r="GI332" s="54"/>
      <c r="GJ332" s="52"/>
      <c r="GK332" s="52"/>
      <c r="GL332" s="52"/>
      <c r="GM332" s="52"/>
      <c r="GN332" s="53"/>
      <c r="GP332" s="54"/>
      <c r="GQ332" s="52"/>
      <c r="GR332" s="52"/>
      <c r="GS332" s="52"/>
      <c r="GT332" s="52"/>
      <c r="GU332" s="53"/>
      <c r="GW332" s="54"/>
      <c r="GX332" s="52"/>
      <c r="GY332" s="52"/>
      <c r="GZ332" s="52"/>
      <c r="HA332" s="52"/>
      <c r="HB332" s="53"/>
      <c r="HD332" s="54"/>
      <c r="HE332" s="52"/>
      <c r="HF332" s="52"/>
      <c r="HG332" s="52"/>
      <c r="HH332" s="52"/>
      <c r="HI332" s="53"/>
      <c r="HK332" s="54"/>
      <c r="HL332" s="52"/>
      <c r="HM332" s="52"/>
      <c r="HN332" s="52"/>
      <c r="HO332" s="52"/>
      <c r="HP332" s="53"/>
      <c r="HR332" s="54"/>
      <c r="HS332" s="52"/>
      <c r="HT332" s="52"/>
      <c r="HU332" s="52"/>
      <c r="HV332" s="52"/>
      <c r="HW332" s="53"/>
      <c r="HY332" s="54"/>
      <c r="HZ332" s="52"/>
      <c r="IA332" s="52"/>
      <c r="IB332" s="52"/>
      <c r="IC332" s="52"/>
      <c r="ID332" s="53"/>
      <c r="IF332" s="54"/>
      <c r="IG332" s="52"/>
      <c r="IH332" s="52"/>
      <c r="II332" s="52"/>
      <c r="IJ332" s="52"/>
      <c r="IK332" s="53"/>
      <c r="IM332" s="54"/>
      <c r="IN332" s="52"/>
      <c r="IO332" s="52"/>
      <c r="IP332" s="52"/>
      <c r="IQ332" s="52"/>
      <c r="IR332" s="53"/>
      <c r="IT332" s="54"/>
      <c r="IU332" s="52"/>
    </row>
    <row r="333" spans="1:255" ht="12.6" outlineLevel="1">
      <c r="A333" s="65" t="str">
        <f>LEFT(B333,3)</f>
        <v>581</v>
      </c>
      <c r="B333" s="16" t="s">
        <v>559</v>
      </c>
      <c r="C333" s="16" t="s">
        <v>560</v>
      </c>
      <c r="D333" s="30">
        <f>IF(VLOOKUP($A333,'hk2023'!$A:$G,1)=$A333,VLOOKUP($A333,'hk2023'!$A:$G,6),0)</f>
        <v>0</v>
      </c>
      <c r="E333" s="30">
        <f>IF(VLOOKUP($A333,'hk2023'!$A:$G,1)=$A333,VLOOKUP($A333,'hk2023'!$A:$G,7),0)</f>
        <v>0</v>
      </c>
      <c r="F333" s="30">
        <f>IF(VLOOKUP($A333,'hk2023'!$A:$H,1)=$A333,VLOOKUP($A333,'hk2023'!$A:$H,8),0)</f>
        <v>0</v>
      </c>
      <c r="G333" s="77">
        <f t="shared" si="113"/>
        <v>0</v>
      </c>
      <c r="H333" s="30">
        <f>IF(VLOOKUP($A333,'hk2022'!$A:$G,1)=$A333,VLOOKUP($A333,'hk2022'!$A:$G,6),0)</f>
        <v>0</v>
      </c>
      <c r="I333" s="30">
        <f>IF(VLOOKUP($A333,'hk2022'!$A:$G,1)=$A333,VLOOKUP($A333,'hk2022'!$A:$G,7),0)</f>
        <v>0</v>
      </c>
      <c r="J333" s="30">
        <f>IF(VLOOKUP($A333,'hk2022'!$A:$H,1)=$A333,VLOOKUP($A333,'hk2022'!$A:$H,8),0)</f>
        <v>0</v>
      </c>
      <c r="K333" s="87">
        <f t="shared" si="114"/>
        <v>0</v>
      </c>
      <c r="L333" s="100"/>
    </row>
    <row r="334" spans="1:255" ht="12.6" outlineLevel="1">
      <c r="A334" s="15" t="str">
        <f>LEFT(B334,3)</f>
        <v>582</v>
      </c>
      <c r="B334" s="16" t="s">
        <v>561</v>
      </c>
      <c r="C334" s="16" t="s">
        <v>562</v>
      </c>
      <c r="D334" s="30">
        <f>IF(VLOOKUP($A334,'hk2023'!$A:$G,1)=$A334,VLOOKUP($A334,'hk2023'!$A:$G,6),0)</f>
        <v>0</v>
      </c>
      <c r="E334" s="30">
        <f>IF(VLOOKUP($A334,'hk2023'!$A:$G,1)=$A334,VLOOKUP($A334,'hk2023'!$A:$G,7),0)</f>
        <v>0</v>
      </c>
      <c r="F334" s="30">
        <f>IF(VLOOKUP($A334,'hk2023'!$A:$H,1)=$A334,VLOOKUP($A334,'hk2023'!$A:$H,8),0)</f>
        <v>0</v>
      </c>
      <c r="G334" s="77">
        <f t="shared" si="113"/>
        <v>0</v>
      </c>
      <c r="H334" s="30">
        <f>IF(VLOOKUP($A334,'hk2022'!$A:$G,1)=$A334,VLOOKUP($A334,'hk2022'!$A:$G,6),0)</f>
        <v>0</v>
      </c>
      <c r="I334" s="30">
        <f>IF(VLOOKUP($A334,'hk2022'!$A:$G,1)=$A334,VLOOKUP($A334,'hk2022'!$A:$G,7),0)</f>
        <v>0</v>
      </c>
      <c r="J334" s="30">
        <f>IF(VLOOKUP($A334,'hk2022'!$A:$H,1)=$A334,VLOOKUP($A334,'hk2022'!$A:$H,8),0)</f>
        <v>0</v>
      </c>
      <c r="K334" s="87">
        <f t="shared" si="114"/>
        <v>0</v>
      </c>
      <c r="L334" s="100"/>
    </row>
    <row r="335" spans="1:255" outlineLevel="1">
      <c r="A335" s="65" t="str">
        <f>LEFT(B335,3)</f>
        <v>584</v>
      </c>
      <c r="B335" s="16" t="s">
        <v>563</v>
      </c>
      <c r="C335" s="16" t="s">
        <v>553</v>
      </c>
      <c r="D335" s="30">
        <f>IF(VLOOKUP($A335,'hk2023'!$A:$G,1)=$A335,VLOOKUP($A335,'hk2023'!$A:$G,6),0)</f>
        <v>0</v>
      </c>
      <c r="E335" s="30">
        <f>IF(VLOOKUP($A335,'hk2023'!$A:$G,1)=$A335,VLOOKUP($A335,'hk2023'!$A:$G,7),0)</f>
        <v>0</v>
      </c>
      <c r="F335" s="30">
        <f>IF(VLOOKUP($A335,'hk2023'!$A:$H,1)=$A335,VLOOKUP($A335,'hk2023'!$A:$H,8),0)</f>
        <v>0</v>
      </c>
      <c r="G335" s="77">
        <f t="shared" si="113"/>
        <v>0</v>
      </c>
      <c r="H335" s="30">
        <f>IF(VLOOKUP($A335,'hk2022'!$A:$G,1)=$A335,VLOOKUP($A335,'hk2022'!$A:$G,6),0)</f>
        <v>0</v>
      </c>
      <c r="I335" s="30">
        <f>IF(VLOOKUP($A335,'hk2022'!$A:$G,1)=$A335,VLOOKUP($A335,'hk2022'!$A:$G,7),0)</f>
        <v>0</v>
      </c>
      <c r="J335" s="30">
        <f>IF(VLOOKUP($A335,'hk2022'!$A:$H,1)=$A335,VLOOKUP($A335,'hk2022'!$A:$H,8),0)</f>
        <v>0</v>
      </c>
      <c r="K335" s="87">
        <f t="shared" si="114"/>
        <v>0</v>
      </c>
    </row>
    <row r="336" spans="1:255" outlineLevel="1">
      <c r="A336" s="15" t="str">
        <f>LEFT(B336,3)</f>
        <v>588</v>
      </c>
      <c r="B336" s="16" t="s">
        <v>564</v>
      </c>
      <c r="C336" s="16" t="s">
        <v>565</v>
      </c>
      <c r="D336" s="30">
        <f>IF(VLOOKUP($A336,'hk2023'!$A:$G,1)=$A336,VLOOKUP($A336,'hk2023'!$A:$G,6),0)</f>
        <v>0</v>
      </c>
      <c r="E336" s="30">
        <f>IF(VLOOKUP($A336,'hk2023'!$A:$G,1)=$A336,VLOOKUP($A336,'hk2023'!$A:$G,7),0)</f>
        <v>0</v>
      </c>
      <c r="F336" s="30">
        <f>IF(VLOOKUP($A336,'hk2023'!$A:$H,1)=$A336,VLOOKUP($A336,'hk2023'!$A:$H,8),0)</f>
        <v>0</v>
      </c>
      <c r="G336" s="77">
        <f t="shared" si="113"/>
        <v>0</v>
      </c>
      <c r="H336" s="30">
        <f>IF(VLOOKUP($A336,'hk2022'!$A:$G,1)=$A336,VLOOKUP($A336,'hk2022'!$A:$G,6),0)</f>
        <v>0</v>
      </c>
      <c r="I336" s="30">
        <f>IF(VLOOKUP($A336,'hk2022'!$A:$G,1)=$A336,VLOOKUP($A336,'hk2022'!$A:$G,7),0)</f>
        <v>0</v>
      </c>
      <c r="J336" s="30">
        <f>IF(VLOOKUP($A336,'hk2022'!$A:$H,1)=$A336,VLOOKUP($A336,'hk2022'!$A:$H,8),0)</f>
        <v>0</v>
      </c>
      <c r="K336" s="87">
        <f t="shared" si="114"/>
        <v>0</v>
      </c>
    </row>
    <row r="337" spans="1:255" outlineLevel="1">
      <c r="A337" s="65" t="str">
        <f>LEFT(B337,3)</f>
        <v>589</v>
      </c>
      <c r="B337" s="16" t="s">
        <v>566</v>
      </c>
      <c r="C337" s="16" t="s">
        <v>555</v>
      </c>
      <c r="D337" s="30">
        <f>IF(VLOOKUP($A337,'hk2023'!$A:$G,1)=$A337,VLOOKUP($A337,'hk2023'!$A:$G,6),0)</f>
        <v>0</v>
      </c>
      <c r="E337" s="30">
        <f>IF(VLOOKUP($A337,'hk2023'!$A:$G,1)=$A337,VLOOKUP($A337,'hk2023'!$A:$G,7),0)</f>
        <v>0</v>
      </c>
      <c r="F337" s="30">
        <f>IF(VLOOKUP($A337,'hk2023'!$A:$H,1)=$A337,VLOOKUP($A337,'hk2023'!$A:$H,8),0)</f>
        <v>0</v>
      </c>
      <c r="G337" s="77">
        <f t="shared" si="113"/>
        <v>0</v>
      </c>
      <c r="H337" s="30">
        <f>IF(VLOOKUP($A337,'hk2022'!$A:$G,1)=$A337,VLOOKUP($A337,'hk2022'!$A:$G,6),0)</f>
        <v>0</v>
      </c>
      <c r="I337" s="30">
        <f>IF(VLOOKUP($A337,'hk2022'!$A:$G,1)=$A337,VLOOKUP($A337,'hk2022'!$A:$G,7),0)</f>
        <v>0</v>
      </c>
      <c r="J337" s="30">
        <f>IF(VLOOKUP($A337,'hk2022'!$A:$H,1)=$A337,VLOOKUP($A337,'hk2022'!$A:$H,8),0)</f>
        <v>0</v>
      </c>
      <c r="K337" s="87">
        <f t="shared" si="114"/>
        <v>0</v>
      </c>
    </row>
    <row r="338" spans="1:255" ht="10.8" outlineLevel="1" thickBot="1">
      <c r="A338" s="15"/>
      <c r="B338" s="16"/>
      <c r="C338" s="16"/>
      <c r="H338" s="46"/>
      <c r="I338" s="46"/>
      <c r="J338" s="46"/>
      <c r="K338" s="91"/>
    </row>
    <row r="339" spans="1:255">
      <c r="A339" s="50" t="s">
        <v>567</v>
      </c>
      <c r="B339" s="43"/>
      <c r="C339" s="44" t="s">
        <v>568</v>
      </c>
      <c r="D339" s="25">
        <f t="shared" ref="D339:K339" si="115">SUM(D340:D347)</f>
        <v>0</v>
      </c>
      <c r="E339" s="25">
        <f t="shared" si="115"/>
        <v>0</v>
      </c>
      <c r="F339" s="25">
        <f t="shared" si="115"/>
        <v>0</v>
      </c>
      <c r="G339" s="75">
        <f t="shared" si="115"/>
        <v>0</v>
      </c>
      <c r="H339" s="25">
        <f t="shared" si="115"/>
        <v>0</v>
      </c>
      <c r="I339" s="25">
        <f t="shared" si="115"/>
        <v>3585</v>
      </c>
      <c r="J339" s="25">
        <f t="shared" si="115"/>
        <v>0</v>
      </c>
      <c r="K339" s="85">
        <f t="shared" si="115"/>
        <v>3585</v>
      </c>
      <c r="L339" s="52"/>
      <c r="M339" s="52"/>
      <c r="N339" s="53"/>
      <c r="P339" s="54"/>
      <c r="Q339" s="52"/>
      <c r="R339" s="52"/>
      <c r="S339" s="52"/>
      <c r="T339" s="52"/>
      <c r="U339" s="53"/>
      <c r="W339" s="54"/>
      <c r="X339" s="52"/>
      <c r="Y339" s="52"/>
      <c r="Z339" s="52"/>
      <c r="AA339" s="52"/>
      <c r="AB339" s="53"/>
      <c r="AD339" s="54"/>
      <c r="AE339" s="52"/>
      <c r="AF339" s="52"/>
      <c r="AG339" s="52"/>
      <c r="AH339" s="52"/>
      <c r="AI339" s="53"/>
      <c r="AK339" s="54"/>
      <c r="AL339" s="52"/>
      <c r="AM339" s="52"/>
      <c r="AN339" s="52"/>
      <c r="AO339" s="52"/>
      <c r="AP339" s="53"/>
      <c r="AR339" s="54"/>
      <c r="AS339" s="52"/>
      <c r="AT339" s="52"/>
      <c r="AU339" s="52"/>
      <c r="AV339" s="52"/>
      <c r="AW339" s="53"/>
      <c r="AY339" s="54"/>
      <c r="AZ339" s="52"/>
      <c r="BA339" s="52"/>
      <c r="BB339" s="52"/>
      <c r="BC339" s="52"/>
      <c r="BD339" s="53"/>
      <c r="BF339" s="54"/>
      <c r="BG339" s="52"/>
      <c r="BH339" s="52"/>
      <c r="BI339" s="52"/>
      <c r="BJ339" s="52"/>
      <c r="BK339" s="53"/>
      <c r="BM339" s="54"/>
      <c r="BN339" s="52"/>
      <c r="BO339" s="52"/>
      <c r="BP339" s="52"/>
      <c r="BQ339" s="52"/>
      <c r="BR339" s="53"/>
      <c r="BT339" s="54"/>
      <c r="BU339" s="52"/>
      <c r="BV339" s="52"/>
      <c r="BW339" s="52"/>
      <c r="BX339" s="52"/>
      <c r="BY339" s="53"/>
      <c r="CA339" s="54"/>
      <c r="CB339" s="52"/>
      <c r="CC339" s="52"/>
      <c r="CD339" s="52"/>
      <c r="CE339" s="52"/>
      <c r="CF339" s="53"/>
      <c r="CH339" s="54"/>
      <c r="CI339" s="52"/>
      <c r="CJ339" s="52"/>
      <c r="CK339" s="52"/>
      <c r="CL339" s="52"/>
      <c r="CM339" s="53"/>
      <c r="CO339" s="54"/>
      <c r="CP339" s="52"/>
      <c r="CQ339" s="52"/>
      <c r="CR339" s="52"/>
      <c r="CS339" s="52"/>
      <c r="CT339" s="53"/>
      <c r="CV339" s="54"/>
      <c r="CW339" s="52"/>
      <c r="CX339" s="52"/>
      <c r="CY339" s="52"/>
      <c r="CZ339" s="52"/>
      <c r="DA339" s="53"/>
      <c r="DC339" s="54"/>
      <c r="DD339" s="52"/>
      <c r="DE339" s="52"/>
      <c r="DF339" s="52"/>
      <c r="DG339" s="52"/>
      <c r="DH339" s="53"/>
      <c r="DJ339" s="54"/>
      <c r="DK339" s="52"/>
      <c r="DL339" s="52"/>
      <c r="DM339" s="52"/>
      <c r="DN339" s="52"/>
      <c r="DO339" s="53"/>
      <c r="DQ339" s="54"/>
      <c r="DR339" s="52"/>
      <c r="DS339" s="52"/>
      <c r="DT339" s="52"/>
      <c r="DU339" s="52"/>
      <c r="DV339" s="53"/>
      <c r="DX339" s="54"/>
      <c r="DY339" s="52"/>
      <c r="DZ339" s="52"/>
      <c r="EA339" s="52"/>
      <c r="EB339" s="52"/>
      <c r="EC339" s="53"/>
      <c r="EE339" s="54"/>
      <c r="EF339" s="52"/>
      <c r="EG339" s="52"/>
      <c r="EH339" s="52"/>
      <c r="EI339" s="52"/>
      <c r="EJ339" s="53"/>
      <c r="EL339" s="54"/>
      <c r="EM339" s="52"/>
      <c r="EN339" s="52"/>
      <c r="EO339" s="52"/>
      <c r="EP339" s="52"/>
      <c r="EQ339" s="53"/>
      <c r="ES339" s="54"/>
      <c r="ET339" s="52"/>
      <c r="EU339" s="52"/>
      <c r="EV339" s="52"/>
      <c r="EW339" s="52"/>
      <c r="EX339" s="53"/>
      <c r="EZ339" s="54"/>
      <c r="FA339" s="52"/>
      <c r="FB339" s="52"/>
      <c r="FC339" s="52"/>
      <c r="FD339" s="52"/>
      <c r="FE339" s="53"/>
      <c r="FG339" s="54"/>
      <c r="FH339" s="52"/>
      <c r="FI339" s="52"/>
      <c r="FJ339" s="52"/>
      <c r="FK339" s="52"/>
      <c r="FL339" s="53"/>
      <c r="FN339" s="54"/>
      <c r="FO339" s="52"/>
      <c r="FP339" s="52"/>
      <c r="FQ339" s="52"/>
      <c r="FR339" s="52"/>
      <c r="FS339" s="53"/>
      <c r="FU339" s="54"/>
      <c r="FV339" s="52"/>
      <c r="FW339" s="52"/>
      <c r="FX339" s="52"/>
      <c r="FY339" s="52"/>
      <c r="FZ339" s="53"/>
      <c r="GB339" s="54"/>
      <c r="GC339" s="52"/>
      <c r="GD339" s="52"/>
      <c r="GE339" s="52"/>
      <c r="GF339" s="52"/>
      <c r="GG339" s="53"/>
      <c r="GI339" s="54"/>
      <c r="GJ339" s="52"/>
      <c r="GK339" s="52"/>
      <c r="GL339" s="52"/>
      <c r="GM339" s="52"/>
      <c r="GN339" s="53"/>
      <c r="GP339" s="54"/>
      <c r="GQ339" s="52"/>
      <c r="GR339" s="52"/>
      <c r="GS339" s="52"/>
      <c r="GT339" s="52"/>
      <c r="GU339" s="53"/>
      <c r="GW339" s="54"/>
      <c r="GX339" s="52"/>
      <c r="GY339" s="52"/>
      <c r="GZ339" s="52"/>
      <c r="HA339" s="52"/>
      <c r="HB339" s="53"/>
      <c r="HD339" s="54"/>
      <c r="HE339" s="52"/>
      <c r="HF339" s="52"/>
      <c r="HG339" s="52"/>
      <c r="HH339" s="52"/>
      <c r="HI339" s="53"/>
      <c r="HK339" s="54"/>
      <c r="HL339" s="52"/>
      <c r="HM339" s="52"/>
      <c r="HN339" s="52"/>
      <c r="HO339" s="52"/>
      <c r="HP339" s="53"/>
      <c r="HR339" s="54"/>
      <c r="HS339" s="52"/>
      <c r="HT339" s="52"/>
      <c r="HU339" s="52"/>
      <c r="HV339" s="52"/>
      <c r="HW339" s="53"/>
      <c r="HY339" s="54"/>
      <c r="HZ339" s="52"/>
      <c r="IA339" s="52"/>
      <c r="IB339" s="52"/>
      <c r="IC339" s="52"/>
      <c r="ID339" s="53"/>
      <c r="IF339" s="54"/>
      <c r="IG339" s="52"/>
      <c r="IH339" s="52"/>
      <c r="II339" s="52"/>
      <c r="IJ339" s="52"/>
      <c r="IK339" s="53"/>
      <c r="IM339" s="54"/>
      <c r="IN339" s="52"/>
      <c r="IO339" s="52"/>
      <c r="IP339" s="52"/>
      <c r="IQ339" s="52"/>
      <c r="IR339" s="53"/>
      <c r="IT339" s="54"/>
      <c r="IU339" s="52"/>
    </row>
    <row r="340" spans="1:255" outlineLevel="1">
      <c r="A340" s="15" t="str">
        <f t="shared" ref="A340:A347" si="116">LEFT(B340,3)</f>
        <v>591</v>
      </c>
      <c r="B340" s="16" t="s">
        <v>569</v>
      </c>
      <c r="C340" s="16" t="s">
        <v>570</v>
      </c>
      <c r="D340" s="30">
        <f>IF(VLOOKUP($A340,'hk2023'!$A:$G,1)=$A340,VLOOKUP($A340,'hk2023'!$A:$G,6),0)</f>
        <v>0</v>
      </c>
      <c r="E340" s="30">
        <f>IF(VLOOKUP($A340,'hk2023'!$A:$G,1)=$A340,VLOOKUP($A340,'hk2023'!$A:$G,7),0)</f>
        <v>0</v>
      </c>
      <c r="F340" s="30">
        <f>IF(VLOOKUP($A340,'hk2023'!$A:$H,1)=$A340,VLOOKUP($A340,'hk2023'!$A:$H,8),0)</f>
        <v>0</v>
      </c>
      <c r="G340" s="77">
        <f t="shared" ref="G340:G347" si="117">SUM(D340+E340-F340)</f>
        <v>0</v>
      </c>
      <c r="H340" s="30">
        <f>IF(VLOOKUP($A340,'hk2022'!$A:$G,1)=$A340,VLOOKUP($A340,'hk2022'!$A:$G,6),0)</f>
        <v>0</v>
      </c>
      <c r="I340" s="30">
        <f>IF(VLOOKUP($A340,'hk2022'!$A:$G,1)=$A340,VLOOKUP($A340,'hk2022'!$A:$G,7),0)</f>
        <v>3585</v>
      </c>
      <c r="J340" s="30">
        <f>IF(VLOOKUP($A340,'hk2022'!$A:$H,1)=$A340,VLOOKUP($A340,'hk2022'!$A:$H,8),0)</f>
        <v>0</v>
      </c>
      <c r="K340" s="87">
        <f t="shared" ref="K340:K347" si="118">SUM(H340+I340-J340)</f>
        <v>3585</v>
      </c>
    </row>
    <row r="341" spans="1:255" outlineLevel="1">
      <c r="A341" s="15" t="str">
        <f t="shared" si="116"/>
        <v>592</v>
      </c>
      <c r="B341" s="16" t="s">
        <v>571</v>
      </c>
      <c r="C341" s="16" t="s">
        <v>572</v>
      </c>
      <c r="D341" s="30">
        <f>IF(VLOOKUP($A341,'hk2023'!$A:$G,1)=$A341,VLOOKUP($A341,'hk2023'!$A:$G,6),0)</f>
        <v>0</v>
      </c>
      <c r="E341" s="30">
        <f>IF(VLOOKUP($A341,'hk2023'!$A:$G,1)=$A341,VLOOKUP($A341,'hk2023'!$A:$G,7),0)</f>
        <v>0</v>
      </c>
      <c r="F341" s="30">
        <f>IF(VLOOKUP($A341,'hk2023'!$A:$H,1)=$A341,VLOOKUP($A341,'hk2023'!$A:$H,8),0)</f>
        <v>0</v>
      </c>
      <c r="G341" s="77">
        <f t="shared" si="117"/>
        <v>0</v>
      </c>
      <c r="H341" s="30">
        <f>IF(VLOOKUP($A341,'hk2022'!$A:$G,1)=$A341,VLOOKUP($A341,'hk2022'!$A:$G,6),0)</f>
        <v>0</v>
      </c>
      <c r="I341" s="30">
        <f>IF(VLOOKUP($A341,'hk2022'!$A:$G,1)=$A341,VLOOKUP($A341,'hk2022'!$A:$G,7),0)</f>
        <v>0</v>
      </c>
      <c r="J341" s="30">
        <f>IF(VLOOKUP($A341,'hk2022'!$A:$H,1)=$A341,VLOOKUP($A341,'hk2022'!$A:$H,8),0)</f>
        <v>0</v>
      </c>
      <c r="K341" s="87">
        <f t="shared" si="118"/>
        <v>0</v>
      </c>
    </row>
    <row r="342" spans="1:255" outlineLevel="1">
      <c r="A342" s="15" t="str">
        <f t="shared" si="116"/>
        <v>593</v>
      </c>
      <c r="B342" s="16" t="s">
        <v>573</v>
      </c>
      <c r="C342" s="16" t="s">
        <v>574</v>
      </c>
      <c r="D342" s="30">
        <f>IF(VLOOKUP($A342,'hk2023'!$A:$G,1)=$A342,VLOOKUP($A342,'hk2023'!$A:$G,6),0)</f>
        <v>0</v>
      </c>
      <c r="E342" s="30">
        <f>IF(VLOOKUP($A342,'hk2023'!$A:$G,1)=$A342,VLOOKUP($A342,'hk2023'!$A:$G,7),0)</f>
        <v>0</v>
      </c>
      <c r="F342" s="30">
        <f>IF(VLOOKUP($A342,'hk2023'!$A:$H,1)=$A342,VLOOKUP($A342,'hk2023'!$A:$H,8),0)</f>
        <v>0</v>
      </c>
      <c r="G342" s="77">
        <f t="shared" si="117"/>
        <v>0</v>
      </c>
      <c r="H342" s="30">
        <f>IF(VLOOKUP($A342,'hk2022'!$A:$G,1)=$A342,VLOOKUP($A342,'hk2022'!$A:$G,6),0)</f>
        <v>0</v>
      </c>
      <c r="I342" s="30">
        <f>IF(VLOOKUP($A342,'hk2022'!$A:$G,1)=$A342,VLOOKUP($A342,'hk2022'!$A:$G,7),0)</f>
        <v>0</v>
      </c>
      <c r="J342" s="30">
        <f>IF(VLOOKUP($A342,'hk2022'!$A:$H,1)=$A342,VLOOKUP($A342,'hk2022'!$A:$H,8),0)</f>
        <v>0</v>
      </c>
      <c r="K342" s="87">
        <f t="shared" si="118"/>
        <v>0</v>
      </c>
    </row>
    <row r="343" spans="1:255" outlineLevel="1">
      <c r="A343" s="15" t="str">
        <f t="shared" si="116"/>
        <v>594</v>
      </c>
      <c r="B343" s="16" t="s">
        <v>575</v>
      </c>
      <c r="C343" s="16" t="s">
        <v>572</v>
      </c>
      <c r="D343" s="30">
        <f>IF(VLOOKUP($A343,'hk2023'!$A:$G,1)=$A343,VLOOKUP($A343,'hk2023'!$A:$G,6),0)</f>
        <v>0</v>
      </c>
      <c r="E343" s="30">
        <f>IF(VLOOKUP($A343,'hk2023'!$A:$G,1)=$A343,VLOOKUP($A343,'hk2023'!$A:$G,7),0)</f>
        <v>0</v>
      </c>
      <c r="F343" s="30">
        <f>IF(VLOOKUP($A343,'hk2023'!$A:$H,1)=$A343,VLOOKUP($A343,'hk2023'!$A:$H,8),0)</f>
        <v>0</v>
      </c>
      <c r="G343" s="77">
        <f t="shared" si="117"/>
        <v>0</v>
      </c>
      <c r="H343" s="30">
        <f>IF(VLOOKUP($A343,'hk2022'!$A:$G,1)=$A343,VLOOKUP($A343,'hk2022'!$A:$G,6),0)</f>
        <v>0</v>
      </c>
      <c r="I343" s="30">
        <f>IF(VLOOKUP($A343,'hk2022'!$A:$G,1)=$A343,VLOOKUP($A343,'hk2022'!$A:$G,7),0)</f>
        <v>0</v>
      </c>
      <c r="J343" s="30">
        <f>IF(VLOOKUP($A343,'hk2022'!$A:$H,1)=$A343,VLOOKUP($A343,'hk2022'!$A:$H,8),0)</f>
        <v>0</v>
      </c>
      <c r="K343" s="87">
        <f t="shared" si="118"/>
        <v>0</v>
      </c>
    </row>
    <row r="344" spans="1:255" outlineLevel="1">
      <c r="A344" s="15" t="str">
        <f t="shared" si="116"/>
        <v>595</v>
      </c>
      <c r="B344" s="16" t="s">
        <v>576</v>
      </c>
      <c r="C344" s="16" t="s">
        <v>577</v>
      </c>
      <c r="D344" s="30">
        <f>IF(VLOOKUP($A344,'hk2023'!$A:$G,1)=$A344,VLOOKUP($A344,'hk2023'!$A:$G,6),0)</f>
        <v>0</v>
      </c>
      <c r="E344" s="30">
        <f>IF(VLOOKUP($A344,'hk2023'!$A:$G,1)=$A344,VLOOKUP($A344,'hk2023'!$A:$G,7),0)</f>
        <v>0</v>
      </c>
      <c r="F344" s="30">
        <f>IF(VLOOKUP($A344,'hk2023'!$A:$H,1)=$A344,VLOOKUP($A344,'hk2023'!$A:$H,8),0)</f>
        <v>0</v>
      </c>
      <c r="G344" s="77">
        <f t="shared" si="117"/>
        <v>0</v>
      </c>
      <c r="H344" s="30">
        <f>IF(VLOOKUP($A344,'hk2022'!$A:$G,1)=$A344,VLOOKUP($A344,'hk2022'!$A:$G,6),0)</f>
        <v>0</v>
      </c>
      <c r="I344" s="30">
        <f>IF(VLOOKUP($A344,'hk2022'!$A:$G,1)=$A344,VLOOKUP($A344,'hk2022'!$A:$G,7),0)</f>
        <v>0</v>
      </c>
      <c r="J344" s="30">
        <f>IF(VLOOKUP($A344,'hk2022'!$A:$H,1)=$A344,VLOOKUP($A344,'hk2022'!$A:$H,8),0)</f>
        <v>0</v>
      </c>
      <c r="K344" s="87">
        <f t="shared" si="118"/>
        <v>0</v>
      </c>
    </row>
    <row r="345" spans="1:255" outlineLevel="1">
      <c r="A345" s="15" t="str">
        <f t="shared" si="116"/>
        <v>596</v>
      </c>
      <c r="B345" s="16" t="s">
        <v>578</v>
      </c>
      <c r="C345" s="16" t="s">
        <v>579</v>
      </c>
      <c r="D345" s="30">
        <f>IF(VLOOKUP($A345,'hk2023'!$A:$G,1)=$A345,VLOOKUP($A345,'hk2023'!$A:$G,6),0)</f>
        <v>0</v>
      </c>
      <c r="E345" s="30">
        <f>IF(VLOOKUP($A345,'hk2023'!$A:$G,1)=$A345,VLOOKUP($A345,'hk2023'!$A:$G,7),0)</f>
        <v>0</v>
      </c>
      <c r="F345" s="30">
        <f>IF(VLOOKUP($A345,'hk2023'!$A:$H,1)=$A345,VLOOKUP($A345,'hk2023'!$A:$H,8),0)</f>
        <v>0</v>
      </c>
      <c r="G345" s="77">
        <f t="shared" si="117"/>
        <v>0</v>
      </c>
      <c r="H345" s="30">
        <f>IF(VLOOKUP($A345,'hk2022'!$A:$G,1)=$A345,VLOOKUP($A345,'hk2022'!$A:$G,6),0)</f>
        <v>0</v>
      </c>
      <c r="I345" s="30">
        <f>IF(VLOOKUP($A345,'hk2022'!$A:$G,1)=$A345,VLOOKUP($A345,'hk2022'!$A:$G,7),0)</f>
        <v>0</v>
      </c>
      <c r="J345" s="30">
        <f>IF(VLOOKUP($A345,'hk2022'!$A:$H,1)=$A345,VLOOKUP($A345,'hk2022'!$A:$H,8),0)</f>
        <v>0</v>
      </c>
      <c r="K345" s="87">
        <f t="shared" si="118"/>
        <v>0</v>
      </c>
    </row>
    <row r="346" spans="1:255" outlineLevel="1">
      <c r="A346" s="15" t="str">
        <f t="shared" si="116"/>
        <v>597</v>
      </c>
      <c r="B346" s="16" t="s">
        <v>580</v>
      </c>
      <c r="C346" s="16" t="s">
        <v>581</v>
      </c>
      <c r="D346" s="30">
        <f>IF(VLOOKUP($A346,'hk2023'!$A:$G,1)=$A346,VLOOKUP($A346,'hk2023'!$A:$G,6),0)</f>
        <v>0</v>
      </c>
      <c r="E346" s="30">
        <f>IF(VLOOKUP($A346,'hk2023'!$A:$G,1)=$A346,VLOOKUP($A346,'hk2023'!$A:$G,7),0)</f>
        <v>0</v>
      </c>
      <c r="F346" s="30">
        <f>IF(VLOOKUP($A346,'hk2023'!$A:$H,1)=$A346,VLOOKUP($A346,'hk2023'!$A:$H,8),0)</f>
        <v>0</v>
      </c>
      <c r="G346" s="77">
        <f t="shared" si="117"/>
        <v>0</v>
      </c>
      <c r="H346" s="30">
        <f>IF(VLOOKUP($A346,'hk2022'!$A:$G,1)=$A346,VLOOKUP($A346,'hk2022'!$A:$G,6),0)</f>
        <v>0</v>
      </c>
      <c r="I346" s="30">
        <f>IF(VLOOKUP($A346,'hk2022'!$A:$G,1)=$A346,VLOOKUP($A346,'hk2022'!$A:$G,7),0)</f>
        <v>0</v>
      </c>
      <c r="J346" s="30">
        <f>IF(VLOOKUP($A346,'hk2022'!$A:$H,1)=$A346,VLOOKUP($A346,'hk2022'!$A:$H,8),0)</f>
        <v>0</v>
      </c>
      <c r="K346" s="87">
        <f t="shared" si="118"/>
        <v>0</v>
      </c>
    </row>
    <row r="347" spans="1:255" outlineLevel="1">
      <c r="A347" s="15" t="str">
        <f t="shared" si="116"/>
        <v>598</v>
      </c>
      <c r="B347" s="16" t="s">
        <v>582</v>
      </c>
      <c r="C347" s="16" t="s">
        <v>583</v>
      </c>
      <c r="D347" s="30">
        <f>IF(VLOOKUP($A347,'hk2023'!$A:$G,1)=$A347,VLOOKUP($A347,'hk2023'!$A:$G,6),0)</f>
        <v>0</v>
      </c>
      <c r="E347" s="30">
        <f>IF(VLOOKUP($A347,'hk2023'!$A:$G,1)=$A347,VLOOKUP($A347,'hk2023'!$A:$G,7),0)</f>
        <v>0</v>
      </c>
      <c r="F347" s="30">
        <f>IF(VLOOKUP($A347,'hk2023'!$A:$H,1)=$A347,VLOOKUP($A347,'hk2023'!$A:$H,8),0)</f>
        <v>0</v>
      </c>
      <c r="G347" s="77">
        <f t="shared" si="117"/>
        <v>0</v>
      </c>
      <c r="H347" s="30">
        <f>IF(VLOOKUP($A347,'hk2022'!$A:$G,1)=$A347,VLOOKUP($A347,'hk2022'!$A:$G,6),0)</f>
        <v>0</v>
      </c>
      <c r="I347" s="30">
        <f>IF(VLOOKUP($A347,'hk2022'!$A:$G,1)=$A347,VLOOKUP($A347,'hk2022'!$A:$G,7),0)</f>
        <v>0</v>
      </c>
      <c r="J347" s="30">
        <f>IF(VLOOKUP($A347,'hk2022'!$A:$H,1)=$A347,VLOOKUP($A347,'hk2022'!$A:$H,8),0)</f>
        <v>0</v>
      </c>
      <c r="K347" s="87">
        <f t="shared" si="118"/>
        <v>0</v>
      </c>
    </row>
    <row r="348" spans="1:255" ht="10.8" outlineLevel="1" thickBot="1">
      <c r="A348" s="15"/>
      <c r="B348" s="16"/>
      <c r="C348" s="16"/>
      <c r="H348" s="46"/>
      <c r="I348" s="46"/>
      <c r="J348" s="46"/>
      <c r="K348" s="91"/>
    </row>
    <row r="349" spans="1:255" ht="10.8" thickBot="1">
      <c r="A349" s="19" t="s">
        <v>795</v>
      </c>
      <c r="B349" s="19"/>
      <c r="C349" s="20" t="s">
        <v>584</v>
      </c>
      <c r="D349" s="41">
        <f t="shared" ref="D349:K349" si="119">SUM(D350+D357+D364+D371+D380+D388+D399+D403+D411)</f>
        <v>0</v>
      </c>
      <c r="E349" s="41">
        <f t="shared" si="119"/>
        <v>2064320.74</v>
      </c>
      <c r="F349" s="41">
        <f t="shared" si="119"/>
        <v>19740566.189999998</v>
      </c>
      <c r="G349" s="82">
        <f t="shared" si="119"/>
        <v>-17676245.449999999</v>
      </c>
      <c r="H349" s="41">
        <f t="shared" si="119"/>
        <v>0</v>
      </c>
      <c r="I349" s="41">
        <f t="shared" si="119"/>
        <v>2028394.3</v>
      </c>
      <c r="J349" s="41">
        <f t="shared" si="119"/>
        <v>17576753.91</v>
      </c>
      <c r="K349" s="92">
        <f t="shared" si="119"/>
        <v>-15548359.609999999</v>
      </c>
    </row>
    <row r="350" spans="1:255">
      <c r="A350" s="50" t="s">
        <v>585</v>
      </c>
      <c r="B350" s="43"/>
      <c r="C350" s="44" t="s">
        <v>586</v>
      </c>
      <c r="D350" s="25">
        <f>SUM(D351:D356)</f>
        <v>0</v>
      </c>
      <c r="E350" s="25">
        <f t="shared" ref="E350:K350" si="120">SUM(E351:E356)</f>
        <v>0</v>
      </c>
      <c r="F350" s="25">
        <f t="shared" si="120"/>
        <v>14915280.9</v>
      </c>
      <c r="G350" s="75">
        <f t="shared" si="120"/>
        <v>-14915280.9</v>
      </c>
      <c r="H350" s="25">
        <f t="shared" si="120"/>
        <v>0</v>
      </c>
      <c r="I350" s="25">
        <f t="shared" si="120"/>
        <v>0</v>
      </c>
      <c r="J350" s="25">
        <f t="shared" si="120"/>
        <v>13171213.84</v>
      </c>
      <c r="K350" s="85">
        <f t="shared" si="120"/>
        <v>-13171213.84</v>
      </c>
    </row>
    <row r="351" spans="1:255" ht="12.6" outlineLevel="1">
      <c r="A351" s="15" t="s">
        <v>587</v>
      </c>
      <c r="B351" s="18"/>
      <c r="C351" s="28" t="s">
        <v>588</v>
      </c>
      <c r="D351" s="30">
        <f>IF(VLOOKUP($A351,'hk2023'!$A:$G,1)=$A351,VLOOKUP($A351,'hk2023'!$A:$G,6),0)</f>
        <v>0</v>
      </c>
      <c r="E351" s="30">
        <f>IF(VLOOKUP($A351,'hk2023'!$A:$G,1)=$A351,VLOOKUP($A351,'hk2023'!$A:$G,7),0)</f>
        <v>0</v>
      </c>
      <c r="F351" s="30">
        <f>IF(VLOOKUP($A351,'hk2023'!$A:$H,1)=$A351,VLOOKUP($A351,'hk2023'!$A:$H,8),0)</f>
        <v>0</v>
      </c>
      <c r="G351" s="77">
        <f t="shared" ref="G351:G356" si="121">SUM(D351+E351-F351)</f>
        <v>0</v>
      </c>
      <c r="H351" s="30">
        <f>IF(VLOOKUP($A351,'hk2022'!$A:$G,1)=$A351,VLOOKUP($A351,'hk2022'!$A:$G,6),0)</f>
        <v>0</v>
      </c>
      <c r="I351" s="30">
        <f>IF(VLOOKUP($A351,'hk2022'!$A:$G,1)=$A351,VLOOKUP($A351,'hk2022'!$A:$G,7),0)</f>
        <v>0</v>
      </c>
      <c r="J351" s="30">
        <f>IF(VLOOKUP($A351,'hk2022'!$A:$H,1)=$A351,VLOOKUP($A351,'hk2022'!$A:$H,8),0)</f>
        <v>0</v>
      </c>
      <c r="K351" s="87">
        <f t="shared" ref="K351:K356" si="122">SUM(H351+I351-J351)</f>
        <v>0</v>
      </c>
      <c r="L351" s="100"/>
    </row>
    <row r="352" spans="1:255" ht="12.6" outlineLevel="1">
      <c r="A352" s="15" t="str">
        <f>LEFT(B352,3)</f>
        <v>601</v>
      </c>
      <c r="B352" s="16" t="s">
        <v>589</v>
      </c>
      <c r="C352" s="16" t="s">
        <v>590</v>
      </c>
      <c r="D352" s="30">
        <f>IF(VLOOKUP($A352,'hk2023'!$A:$G,1)=$A352,VLOOKUP($A352,'hk2023'!$A:$G,6),0)</f>
        <v>0</v>
      </c>
      <c r="E352" s="30">
        <f>IF(VLOOKUP($A352,'hk2023'!$A:$G,1)=$A352,VLOOKUP($A352,'hk2023'!$A:$G,7),0)</f>
        <v>0</v>
      </c>
      <c r="F352" s="30">
        <f>IF(VLOOKUP($A352,'hk2023'!$A:$H,1)=$A352,VLOOKUP($A352,'hk2023'!$A:$H,8),0)</f>
        <v>1706178.31</v>
      </c>
      <c r="G352" s="77">
        <f t="shared" si="121"/>
        <v>-1706178.31</v>
      </c>
      <c r="H352" s="30">
        <f>IF(VLOOKUP($A352,'hk2022'!$A:$G,1)=$A352,VLOOKUP($A352,'hk2022'!$A:$G,6),0)</f>
        <v>0</v>
      </c>
      <c r="I352" s="30">
        <f>IF(VLOOKUP($A352,'hk2022'!$A:$G,1)=$A352,VLOOKUP($A352,'hk2022'!$A:$G,7),0)</f>
        <v>0</v>
      </c>
      <c r="J352" s="30">
        <f>IF(VLOOKUP($A352,'hk2022'!$A:$H,1)=$A352,VLOOKUP($A352,'hk2022'!$A:$H,8),0)</f>
        <v>1784545.06</v>
      </c>
      <c r="K352" s="87">
        <f t="shared" si="122"/>
        <v>-1784545.06</v>
      </c>
      <c r="L352" s="100"/>
    </row>
    <row r="353" spans="1:12" ht="12.6" outlineLevel="1">
      <c r="A353" s="15" t="str">
        <f>LEFT(B353,3)</f>
        <v>602</v>
      </c>
      <c r="B353" s="16" t="s">
        <v>591</v>
      </c>
      <c r="C353" s="16" t="s">
        <v>592</v>
      </c>
      <c r="D353" s="30">
        <f>IF(VLOOKUP($A353,'hk2023'!$A:$G,1)=$A353,VLOOKUP($A353,'hk2023'!$A:$G,6),0)</f>
        <v>0</v>
      </c>
      <c r="E353" s="30">
        <f>IF(VLOOKUP($A353,'hk2023'!$A:$G,1)=$A353,VLOOKUP($A353,'hk2023'!$A:$G,7),0)</f>
        <v>0</v>
      </c>
      <c r="F353" s="30">
        <f>IF(VLOOKUP($A353,'hk2023'!$A:$H,1)=$A353,VLOOKUP($A353,'hk2023'!$A:$H,8),0)</f>
        <v>68888.91</v>
      </c>
      <c r="G353" s="77">
        <f t="shared" si="121"/>
        <v>-68888.91</v>
      </c>
      <c r="H353" s="30">
        <f>IF(VLOOKUP($A353,'hk2022'!$A:$G,1)=$A353,VLOOKUP($A353,'hk2022'!$A:$G,6),0)</f>
        <v>0</v>
      </c>
      <c r="I353" s="30">
        <f>IF(VLOOKUP($A353,'hk2022'!$A:$G,1)=$A353,VLOOKUP($A353,'hk2022'!$A:$G,7),0)</f>
        <v>0</v>
      </c>
      <c r="J353" s="30">
        <f>IF(VLOOKUP($A353,'hk2022'!$A:$H,1)=$A353,VLOOKUP($A353,'hk2022'!$A:$H,8),0)</f>
        <v>62298.2</v>
      </c>
      <c r="K353" s="87">
        <f t="shared" si="122"/>
        <v>-62298.2</v>
      </c>
      <c r="L353" s="100"/>
    </row>
    <row r="354" spans="1:12" ht="12.6" outlineLevel="1">
      <c r="A354" s="15" t="str">
        <f>LEFT(B354,3)</f>
        <v>604</v>
      </c>
      <c r="B354" s="16" t="s">
        <v>593</v>
      </c>
      <c r="C354" s="16" t="s">
        <v>594</v>
      </c>
      <c r="D354" s="30">
        <f>IF(VLOOKUP($A354,'hk2023'!$A:$G,1)=$A354,VLOOKUP($A354,'hk2023'!$A:$G,6),0)</f>
        <v>0</v>
      </c>
      <c r="E354" s="30">
        <f>IF(VLOOKUP($A354,'hk2023'!$A:$G,1)=$A354,VLOOKUP($A354,'hk2023'!$A:$G,7),0)</f>
        <v>0</v>
      </c>
      <c r="F354" s="30">
        <f>IF(VLOOKUP($A354,'hk2023'!$A:$H,1)=$A354,VLOOKUP($A354,'hk2023'!$A:$H,8),0)</f>
        <v>13140213.68</v>
      </c>
      <c r="G354" s="77">
        <f t="shared" si="121"/>
        <v>-13140213.68</v>
      </c>
      <c r="H354" s="30">
        <f>IF(VLOOKUP($A354,'hk2022'!$A:$G,1)=$A354,VLOOKUP($A354,'hk2022'!$A:$G,6),0)</f>
        <v>0</v>
      </c>
      <c r="I354" s="30">
        <f>IF(VLOOKUP($A354,'hk2022'!$A:$G,1)=$A354,VLOOKUP($A354,'hk2022'!$A:$G,7),0)</f>
        <v>0</v>
      </c>
      <c r="J354" s="30">
        <f>IF(VLOOKUP($A354,'hk2022'!$A:$H,1)=$A354,VLOOKUP($A354,'hk2022'!$A:$H,8),0)</f>
        <v>11324370.58</v>
      </c>
      <c r="K354" s="87">
        <f t="shared" si="122"/>
        <v>-11324370.58</v>
      </c>
      <c r="L354" s="100"/>
    </row>
    <row r="355" spans="1:12" ht="12.6" outlineLevel="1">
      <c r="A355" s="51" t="s">
        <v>402</v>
      </c>
      <c r="B355" s="16"/>
      <c r="C355" s="16"/>
      <c r="D355" s="30">
        <f>IF(VLOOKUP($A355,'hk2023'!$A:$G,1)=$A355,VLOOKUP($A355,'hk2023'!$A:$G,6),0)</f>
        <v>0</v>
      </c>
      <c r="E355" s="30">
        <f>IF(VLOOKUP($A355,'hk2023'!$A:$G,1)=$A355,VLOOKUP($A355,'hk2023'!$A:$G,7),0)</f>
        <v>0</v>
      </c>
      <c r="F355" s="30">
        <f>IF(VLOOKUP($A355,'hk2023'!$A:$H,1)=$A355,VLOOKUP($A355,'hk2023'!$A:$H,8),0)</f>
        <v>0</v>
      </c>
      <c r="G355" s="77">
        <f t="shared" si="121"/>
        <v>0</v>
      </c>
      <c r="H355" s="30">
        <f>IF(VLOOKUP($A355,'hk2022'!$A:$G,1)=$A355,VLOOKUP($A355,'hk2022'!$A:$G,6),0)</f>
        <v>0</v>
      </c>
      <c r="I355" s="30">
        <f>IF(VLOOKUP($A355,'hk2022'!$A:$G,1)=$A355,VLOOKUP($A355,'hk2022'!$A:$G,7),0)</f>
        <v>0</v>
      </c>
      <c r="J355" s="30">
        <f>IF(VLOOKUP($A355,'hk2022'!$A:$H,1)=$A355,VLOOKUP($A355,'hk2022'!$A:$H,8),0)</f>
        <v>0</v>
      </c>
      <c r="K355" s="87">
        <f t="shared" si="122"/>
        <v>0</v>
      </c>
      <c r="L355" s="100"/>
    </row>
    <row r="356" spans="1:12" ht="13.2" outlineLevel="1" thickBot="1">
      <c r="A356" s="51" t="s">
        <v>403</v>
      </c>
      <c r="B356" s="16"/>
      <c r="C356" s="16"/>
      <c r="D356" s="30">
        <f>IF(VLOOKUP($A356,'hk2023'!$A:$G,1)=$A356,VLOOKUP($A356,'hk2023'!$A:$G,6),0)</f>
        <v>0</v>
      </c>
      <c r="E356" s="30">
        <f>IF(VLOOKUP($A356,'hk2023'!$A:$G,1)=$A356,VLOOKUP($A356,'hk2023'!$A:$G,7),0)</f>
        <v>0</v>
      </c>
      <c r="F356" s="30">
        <f>IF(VLOOKUP($A356,'hk2023'!$A:$H,1)=$A356,VLOOKUP($A356,'hk2023'!$A:$H,8),0)</f>
        <v>0</v>
      </c>
      <c r="G356" s="77">
        <f t="shared" si="121"/>
        <v>0</v>
      </c>
      <c r="H356" s="30">
        <f>IF(VLOOKUP($A356,'hk2022'!$A:$G,1)=$A356,VLOOKUP($A356,'hk2022'!$A:$G,6),0)</f>
        <v>0</v>
      </c>
      <c r="I356" s="30">
        <f>IF(VLOOKUP($A356,'hk2022'!$A:$G,1)=$A356,VLOOKUP($A356,'hk2022'!$A:$G,7),0)</f>
        <v>0</v>
      </c>
      <c r="J356" s="30">
        <f>IF(VLOOKUP($A356,'hk2022'!$A:$H,1)=$A356,VLOOKUP($A356,'hk2022'!$A:$H,8),0)</f>
        <v>0</v>
      </c>
      <c r="K356" s="87">
        <f t="shared" si="122"/>
        <v>0</v>
      </c>
      <c r="L356" s="100"/>
    </row>
    <row r="357" spans="1:12" ht="12.6">
      <c r="A357" s="50" t="s">
        <v>595</v>
      </c>
      <c r="B357" s="43"/>
      <c r="C357" s="44" t="s">
        <v>596</v>
      </c>
      <c r="D357" s="25">
        <f t="shared" ref="D357:K357" si="123">SUM(D358:D362)</f>
        <v>0</v>
      </c>
      <c r="E357" s="25">
        <f t="shared" si="123"/>
        <v>2064320.74</v>
      </c>
      <c r="F357" s="25">
        <f t="shared" si="123"/>
        <v>2065604.5</v>
      </c>
      <c r="G357" s="75">
        <f t="shared" si="123"/>
        <v>-1283.7600000000093</v>
      </c>
      <c r="H357" s="25">
        <f t="shared" si="123"/>
        <v>0</v>
      </c>
      <c r="I357" s="25">
        <f t="shared" si="123"/>
        <v>2028394.3</v>
      </c>
      <c r="J357" s="25">
        <f t="shared" si="123"/>
        <v>2028928.9</v>
      </c>
      <c r="K357" s="85">
        <f t="shared" si="123"/>
        <v>-534.5999999998603</v>
      </c>
      <c r="L357" s="100"/>
    </row>
    <row r="358" spans="1:12" ht="12.6" outlineLevel="1">
      <c r="A358" s="15" t="s">
        <v>597</v>
      </c>
      <c r="B358" s="18"/>
      <c r="C358" s="28" t="s">
        <v>598</v>
      </c>
      <c r="D358" s="30">
        <f>IF(VLOOKUP($A358,'hk2023'!$A:$G,1)=$A358,VLOOKUP($A358,'hk2023'!$A:$G,6),0)</f>
        <v>0</v>
      </c>
      <c r="E358" s="30">
        <f>IF(VLOOKUP($A358,'hk2023'!$A:$G,1)=$A358,VLOOKUP($A358,'hk2023'!$A:$G,7),0)</f>
        <v>0</v>
      </c>
      <c r="F358" s="30">
        <f>IF(VLOOKUP($A358,'hk2023'!$A:$H,1)=$A358,VLOOKUP($A358,'hk2023'!$A:$H,8),0)</f>
        <v>0</v>
      </c>
      <c r="G358" s="77">
        <f>SUM(D358+E358-F358)</f>
        <v>0</v>
      </c>
      <c r="H358" s="30">
        <f>IF(VLOOKUP($A358,'hk2022'!$A:$G,1)=$A358,VLOOKUP($A358,'hk2022'!$A:$G,6),0)</f>
        <v>0</v>
      </c>
      <c r="I358" s="30">
        <f>IF(VLOOKUP($A358,'hk2022'!$A:$G,1)=$A358,VLOOKUP($A358,'hk2022'!$A:$G,7),0)</f>
        <v>0</v>
      </c>
      <c r="J358" s="30">
        <f>IF(VLOOKUP($A358,'hk2022'!$A:$H,1)=$A358,VLOOKUP($A358,'hk2022'!$A:$H,8),0)</f>
        <v>0</v>
      </c>
      <c r="K358" s="87">
        <f>SUM(H358+I358-J358)</f>
        <v>0</v>
      </c>
      <c r="L358" s="100"/>
    </row>
    <row r="359" spans="1:12" ht="12.6" outlineLevel="1">
      <c r="A359" s="15" t="str">
        <f>LEFT(B359,3)</f>
        <v>611</v>
      </c>
      <c r="B359" s="16" t="s">
        <v>599</v>
      </c>
      <c r="C359" s="16" t="s">
        <v>600</v>
      </c>
      <c r="D359" s="30">
        <f>IF(VLOOKUP($A359,'hk2023'!$A:$G,1)=$A359,VLOOKUP($A359,'hk2023'!$A:$G,6),0)</f>
        <v>0</v>
      </c>
      <c r="E359" s="30">
        <f>IF(VLOOKUP($A359,'hk2023'!$A:$G,1)=$A359,VLOOKUP($A359,'hk2023'!$A:$G,7),0)</f>
        <v>0</v>
      </c>
      <c r="F359" s="30">
        <f>IF(VLOOKUP($A359,'hk2023'!$A:$H,1)=$A359,VLOOKUP($A359,'hk2023'!$A:$H,8),0)</f>
        <v>0</v>
      </c>
      <c r="G359" s="77">
        <f>SUM(D359+E359-F359)</f>
        <v>0</v>
      </c>
      <c r="H359" s="30">
        <f>IF(VLOOKUP($A359,'hk2022'!$A:$G,1)=$A359,VLOOKUP($A359,'hk2022'!$A:$G,6),0)</f>
        <v>0</v>
      </c>
      <c r="I359" s="30">
        <f>IF(VLOOKUP($A359,'hk2022'!$A:$G,1)=$A359,VLOOKUP($A359,'hk2022'!$A:$G,7),0)</f>
        <v>0</v>
      </c>
      <c r="J359" s="30">
        <f>IF(VLOOKUP($A359,'hk2022'!$A:$H,1)=$A359,VLOOKUP($A359,'hk2022'!$A:$H,8),0)</f>
        <v>0</v>
      </c>
      <c r="K359" s="87">
        <f>SUM(H359+I359-J359)</f>
        <v>0</v>
      </c>
      <c r="L359" s="100"/>
    </row>
    <row r="360" spans="1:12" ht="12.6" outlineLevel="1">
      <c r="A360" s="15" t="str">
        <f>LEFT(B360,3)</f>
        <v>612</v>
      </c>
      <c r="B360" s="16" t="s">
        <v>601</v>
      </c>
      <c r="C360" s="16" t="s">
        <v>602</v>
      </c>
      <c r="D360" s="30">
        <f>IF(VLOOKUP($A360,'hk2023'!$A:$G,1)=$A360,VLOOKUP($A360,'hk2023'!$A:$G,6),0)</f>
        <v>0</v>
      </c>
      <c r="E360" s="30">
        <f>IF(VLOOKUP($A360,'hk2023'!$A:$G,1)=$A360,VLOOKUP($A360,'hk2023'!$A:$G,7),0)</f>
        <v>0</v>
      </c>
      <c r="F360" s="30">
        <f>IF(VLOOKUP($A360,'hk2023'!$A:$H,1)=$A360,VLOOKUP($A360,'hk2023'!$A:$H,8),0)</f>
        <v>0</v>
      </c>
      <c r="G360" s="77">
        <f>SUM(D360+E360-F360)</f>
        <v>0</v>
      </c>
      <c r="H360" s="30">
        <f>IF(VLOOKUP($A360,'hk2022'!$A:$G,1)=$A360,VLOOKUP($A360,'hk2022'!$A:$G,6),0)</f>
        <v>0</v>
      </c>
      <c r="I360" s="30">
        <f>IF(VLOOKUP($A360,'hk2022'!$A:$G,1)=$A360,VLOOKUP($A360,'hk2022'!$A:$G,7),0)</f>
        <v>0</v>
      </c>
      <c r="J360" s="30">
        <f>IF(VLOOKUP($A360,'hk2022'!$A:$H,1)=$A360,VLOOKUP($A360,'hk2022'!$A:$H,8),0)</f>
        <v>0</v>
      </c>
      <c r="K360" s="87">
        <f>SUM(H360+I360-J360)</f>
        <v>0</v>
      </c>
      <c r="L360" s="100"/>
    </row>
    <row r="361" spans="1:12" ht="12.6" outlineLevel="1">
      <c r="A361" s="15" t="str">
        <f>LEFT(B361,3)</f>
        <v>613</v>
      </c>
      <c r="B361" s="16" t="s">
        <v>603</v>
      </c>
      <c r="C361" s="16" t="s">
        <v>604</v>
      </c>
      <c r="D361" s="30">
        <f>IF(VLOOKUP($A361,'hk2023'!$A:$G,1)=$A361,VLOOKUP($A361,'hk2023'!$A:$G,6),0)</f>
        <v>0</v>
      </c>
      <c r="E361" s="30">
        <f>IF(VLOOKUP($A361,'hk2023'!$A:$G,1)=$A361,VLOOKUP($A361,'hk2023'!$A:$G,7),0)</f>
        <v>2064320.74</v>
      </c>
      <c r="F361" s="30">
        <f>IF(VLOOKUP($A361,'hk2023'!$A:$H,1)=$A361,VLOOKUP($A361,'hk2023'!$A:$H,8),0)</f>
        <v>2065604.5</v>
      </c>
      <c r="G361" s="77">
        <f>SUM(D361+E361-F361)</f>
        <v>-1283.7600000000093</v>
      </c>
      <c r="H361" s="30">
        <f>IF(VLOOKUP($A361,'hk2022'!$A:$G,1)=$A361,VLOOKUP($A361,'hk2022'!$A:$G,6),0)</f>
        <v>0</v>
      </c>
      <c r="I361" s="30">
        <f>IF(VLOOKUP($A361,'hk2022'!$A:$G,1)=$A361,VLOOKUP($A361,'hk2022'!$A:$G,7),0)</f>
        <v>2028394.3</v>
      </c>
      <c r="J361" s="30">
        <f>IF(VLOOKUP($A361,'hk2022'!$A:$H,1)=$A361,VLOOKUP($A361,'hk2022'!$A:$H,8),0)</f>
        <v>2028928.9</v>
      </c>
      <c r="K361" s="87">
        <f>SUM(H361+I361-J361)</f>
        <v>-534.5999999998603</v>
      </c>
      <c r="L361" s="100"/>
    </row>
    <row r="362" spans="1:12" ht="12.6" outlineLevel="1">
      <c r="A362" s="15" t="str">
        <f>LEFT(B362,3)</f>
        <v>614</v>
      </c>
      <c r="B362" s="16" t="s">
        <v>605</v>
      </c>
      <c r="C362" s="16" t="s">
        <v>606</v>
      </c>
      <c r="D362" s="30">
        <f>IF(VLOOKUP($A362,'hk2023'!$A:$G,1)=$A362,VLOOKUP($A362,'hk2023'!$A:$G,6),0)</f>
        <v>0</v>
      </c>
      <c r="E362" s="30">
        <f>IF(VLOOKUP($A362,'hk2023'!$A:$G,1)=$A362,VLOOKUP($A362,'hk2023'!$A:$G,7),0)</f>
        <v>0</v>
      </c>
      <c r="F362" s="30">
        <f>IF(VLOOKUP($A362,'hk2023'!$A:$H,1)=$A362,VLOOKUP($A362,'hk2023'!$A:$H,8),0)</f>
        <v>0</v>
      </c>
      <c r="G362" s="77">
        <f>SUM(D362+E362-F362)</f>
        <v>0</v>
      </c>
      <c r="H362" s="30">
        <f>IF(VLOOKUP($A362,'hk2022'!$A:$G,1)=$A362,VLOOKUP($A362,'hk2022'!$A:$G,6),0)</f>
        <v>0</v>
      </c>
      <c r="I362" s="30">
        <f>IF(VLOOKUP($A362,'hk2022'!$A:$G,1)=$A362,VLOOKUP($A362,'hk2022'!$A:$G,7),0)</f>
        <v>0</v>
      </c>
      <c r="J362" s="30">
        <f>IF(VLOOKUP($A362,'hk2022'!$A:$H,1)=$A362,VLOOKUP($A362,'hk2022'!$A:$H,8),0)</f>
        <v>0</v>
      </c>
      <c r="K362" s="87">
        <f>SUM(H362+I362-J362)</f>
        <v>0</v>
      </c>
      <c r="L362" s="100"/>
    </row>
    <row r="363" spans="1:12" ht="13.2" outlineLevel="1" thickBot="1">
      <c r="A363" s="15"/>
      <c r="B363" s="16"/>
      <c r="C363" s="16"/>
      <c r="H363" s="46"/>
      <c r="I363" s="46"/>
      <c r="J363" s="46"/>
      <c r="K363" s="91"/>
      <c r="L363" s="100"/>
    </row>
    <row r="364" spans="1:12" ht="12.6">
      <c r="A364" s="50" t="s">
        <v>607</v>
      </c>
      <c r="B364" s="43"/>
      <c r="C364" s="44" t="s">
        <v>608</v>
      </c>
      <c r="D364" s="25">
        <f t="shared" ref="D364:K364" si="124">SUM(D365:D369)</f>
        <v>0</v>
      </c>
      <c r="E364" s="25">
        <f t="shared" si="124"/>
        <v>0</v>
      </c>
      <c r="F364" s="25">
        <f t="shared" si="124"/>
        <v>2415404.15</v>
      </c>
      <c r="G364" s="75">
        <f t="shared" si="124"/>
        <v>-2415404.15</v>
      </c>
      <c r="H364" s="25">
        <f t="shared" si="124"/>
        <v>0</v>
      </c>
      <c r="I364" s="25">
        <f t="shared" si="124"/>
        <v>0</v>
      </c>
      <c r="J364" s="25">
        <f t="shared" si="124"/>
        <v>2301579.9500000002</v>
      </c>
      <c r="K364" s="85">
        <f t="shared" si="124"/>
        <v>-2301579.9500000002</v>
      </c>
      <c r="L364" s="100"/>
    </row>
    <row r="365" spans="1:12" ht="12.6" outlineLevel="1">
      <c r="A365" s="15" t="s">
        <v>609</v>
      </c>
      <c r="B365" s="18"/>
      <c r="C365" s="28" t="s">
        <v>608</v>
      </c>
      <c r="D365" s="30">
        <f>IF(VLOOKUP($A365,'hk2023'!$A:$G,1)=$A365,VLOOKUP($A365,'hk2023'!$A:$G,6),0)</f>
        <v>0</v>
      </c>
      <c r="E365" s="30">
        <f>IF(VLOOKUP($A365,'hk2023'!$A:$G,1)=$A365,VLOOKUP($A365,'hk2023'!$A:$G,7),0)</f>
        <v>0</v>
      </c>
      <c r="F365" s="30">
        <f>IF(VLOOKUP($A365,'hk2023'!$A:$H,1)=$A365,VLOOKUP($A365,'hk2023'!$A:$H,8),0)</f>
        <v>0</v>
      </c>
      <c r="G365" s="77">
        <f>SUM(D365+E365-F365)</f>
        <v>0</v>
      </c>
      <c r="H365" s="30">
        <f>IF(VLOOKUP($A365,'hk2022'!$A:$G,1)=$A365,VLOOKUP($A365,'hk2022'!$A:$G,6),0)</f>
        <v>0</v>
      </c>
      <c r="I365" s="30">
        <f>IF(VLOOKUP($A365,'hk2022'!$A:$G,1)=$A365,VLOOKUP($A365,'hk2022'!$A:$G,7),0)</f>
        <v>0</v>
      </c>
      <c r="J365" s="30">
        <f>IF(VLOOKUP($A365,'hk2022'!$A:$H,1)=$A365,VLOOKUP($A365,'hk2022'!$A:$H,8),0)</f>
        <v>0</v>
      </c>
      <c r="K365" s="87">
        <f>SUM(H365+I365-J365)</f>
        <v>0</v>
      </c>
      <c r="L365" s="100"/>
    </row>
    <row r="366" spans="1:12" ht="12.6" outlineLevel="1">
      <c r="A366" s="15" t="str">
        <f>LEFT(B366,3)</f>
        <v>621</v>
      </c>
      <c r="B366" s="16" t="s">
        <v>610</v>
      </c>
      <c r="C366" s="16" t="s">
        <v>611</v>
      </c>
      <c r="D366" s="30">
        <f>IF(VLOOKUP($A366,'hk2023'!$A:$G,1)=$A366,VLOOKUP($A366,'hk2023'!$A:$G,6),0)</f>
        <v>0</v>
      </c>
      <c r="E366" s="30">
        <f>IF(VLOOKUP($A366,'hk2023'!$A:$G,1)=$A366,VLOOKUP($A366,'hk2023'!$A:$G,7),0)</f>
        <v>0</v>
      </c>
      <c r="F366" s="30">
        <f>IF(VLOOKUP($A366,'hk2023'!$A:$H,1)=$A366,VLOOKUP($A366,'hk2023'!$A:$H,8),0)</f>
        <v>1780924.01</v>
      </c>
      <c r="G366" s="77">
        <f>SUM(D366+E366-F366)</f>
        <v>-1780924.01</v>
      </c>
      <c r="H366" s="30">
        <f>IF(VLOOKUP($A366,'hk2022'!$A:$G,1)=$A366,VLOOKUP($A366,'hk2022'!$A:$G,6),0)</f>
        <v>0</v>
      </c>
      <c r="I366" s="30">
        <f>IF(VLOOKUP($A366,'hk2022'!$A:$G,1)=$A366,VLOOKUP($A366,'hk2022'!$A:$G,7),0)</f>
        <v>0</v>
      </c>
      <c r="J366" s="30">
        <f>IF(VLOOKUP($A366,'hk2022'!$A:$H,1)=$A366,VLOOKUP($A366,'hk2022'!$A:$H,8),0)</f>
        <v>1647631.48</v>
      </c>
      <c r="K366" s="87">
        <f>SUM(H366+I366-J366)</f>
        <v>-1647631.48</v>
      </c>
      <c r="L366" s="100"/>
    </row>
    <row r="367" spans="1:12" ht="12.6" outlineLevel="1">
      <c r="A367" s="15" t="str">
        <f>LEFT(B367,3)</f>
        <v>622</v>
      </c>
      <c r="B367" s="16" t="s">
        <v>612</v>
      </c>
      <c r="C367" s="16" t="s">
        <v>613</v>
      </c>
      <c r="D367" s="30">
        <f>IF(VLOOKUP($A367,'hk2023'!$A:$G,1)=$A367,VLOOKUP($A367,'hk2023'!$A:$G,6),0)</f>
        <v>0</v>
      </c>
      <c r="E367" s="30">
        <f>IF(VLOOKUP($A367,'hk2023'!$A:$G,1)=$A367,VLOOKUP($A367,'hk2023'!$A:$G,7),0)</f>
        <v>0</v>
      </c>
      <c r="F367" s="30">
        <f>IF(VLOOKUP($A367,'hk2023'!$A:$H,1)=$A367,VLOOKUP($A367,'hk2023'!$A:$H,8),0)</f>
        <v>634480.14</v>
      </c>
      <c r="G367" s="77">
        <f>SUM(D367+E367-F367)</f>
        <v>-634480.14</v>
      </c>
      <c r="H367" s="30">
        <f>IF(VLOOKUP($A367,'hk2022'!$A:$G,1)=$A367,VLOOKUP($A367,'hk2022'!$A:$G,6),0)</f>
        <v>0</v>
      </c>
      <c r="I367" s="30">
        <f>IF(VLOOKUP($A367,'hk2022'!$A:$G,1)=$A367,VLOOKUP($A367,'hk2022'!$A:$G,7),0)</f>
        <v>0</v>
      </c>
      <c r="J367" s="30">
        <f>IF(VLOOKUP($A367,'hk2022'!$A:$H,1)=$A367,VLOOKUP($A367,'hk2022'!$A:$H,8),0)</f>
        <v>653948.47</v>
      </c>
      <c r="K367" s="87">
        <f>SUM(H367+I367-J367)</f>
        <v>-653948.47</v>
      </c>
      <c r="L367" s="100"/>
    </row>
    <row r="368" spans="1:12" ht="12.6" outlineLevel="1">
      <c r="A368" s="15" t="str">
        <f>LEFT(B368,3)</f>
        <v>623</v>
      </c>
      <c r="B368" s="16" t="s">
        <v>614</v>
      </c>
      <c r="C368" s="16" t="s">
        <v>615</v>
      </c>
      <c r="D368" s="30">
        <f>IF(VLOOKUP($A368,'hk2023'!$A:$G,1)=$A368,VLOOKUP($A368,'hk2023'!$A:$G,6),0)</f>
        <v>0</v>
      </c>
      <c r="E368" s="30">
        <f>IF(VLOOKUP($A368,'hk2023'!$A:$G,1)=$A368,VLOOKUP($A368,'hk2023'!$A:$G,7),0)</f>
        <v>0</v>
      </c>
      <c r="F368" s="30">
        <f>IF(VLOOKUP($A368,'hk2023'!$A:$H,1)=$A368,VLOOKUP($A368,'hk2023'!$A:$H,8),0)</f>
        <v>0</v>
      </c>
      <c r="G368" s="77">
        <f>SUM(D368+E368-F368)</f>
        <v>0</v>
      </c>
      <c r="H368" s="30">
        <f>IF(VLOOKUP($A368,'hk2022'!$A:$G,1)=$A368,VLOOKUP($A368,'hk2022'!$A:$G,6),0)</f>
        <v>0</v>
      </c>
      <c r="I368" s="30">
        <f>IF(VLOOKUP($A368,'hk2022'!$A:$G,1)=$A368,VLOOKUP($A368,'hk2022'!$A:$G,7),0)</f>
        <v>0</v>
      </c>
      <c r="J368" s="30">
        <f>IF(VLOOKUP($A368,'hk2022'!$A:$H,1)=$A368,VLOOKUP($A368,'hk2022'!$A:$H,8),0)</f>
        <v>0</v>
      </c>
      <c r="K368" s="87">
        <f>SUM(H368+I368-J368)</f>
        <v>0</v>
      </c>
      <c r="L368" s="100"/>
    </row>
    <row r="369" spans="1:13" ht="12.6" outlineLevel="1">
      <c r="A369" s="15" t="str">
        <f>LEFT(B369,3)</f>
        <v>624</v>
      </c>
      <c r="B369" s="16" t="s">
        <v>616</v>
      </c>
      <c r="C369" s="16" t="s">
        <v>617</v>
      </c>
      <c r="D369" s="30">
        <f>IF(VLOOKUP($A369,'hk2023'!$A:$G,1)=$A369,VLOOKUP($A369,'hk2023'!$A:$G,6),0)</f>
        <v>0</v>
      </c>
      <c r="E369" s="30">
        <f>IF(VLOOKUP($A369,'hk2023'!$A:$G,1)=$A369,VLOOKUP($A369,'hk2023'!$A:$G,7),0)</f>
        <v>0</v>
      </c>
      <c r="F369" s="30">
        <f>IF(VLOOKUP($A369,'hk2023'!$A:$H,1)=$A369,VLOOKUP($A369,'hk2023'!$A:$H,8),0)</f>
        <v>0</v>
      </c>
      <c r="G369" s="77">
        <f>SUM(D369+E369-F369)</f>
        <v>0</v>
      </c>
      <c r="H369" s="30">
        <f>IF(VLOOKUP($A369,'hk2022'!$A:$G,1)=$A369,VLOOKUP($A369,'hk2022'!$A:$G,6),0)</f>
        <v>0</v>
      </c>
      <c r="I369" s="30">
        <f>IF(VLOOKUP($A369,'hk2022'!$A:$G,1)=$A369,VLOOKUP($A369,'hk2022'!$A:$G,7),0)</f>
        <v>0</v>
      </c>
      <c r="J369" s="30">
        <f>IF(VLOOKUP($A369,'hk2022'!$A:$H,1)=$A369,VLOOKUP($A369,'hk2022'!$A:$H,8),0)</f>
        <v>0</v>
      </c>
      <c r="K369" s="87">
        <f>SUM(H369+I369-J369)</f>
        <v>0</v>
      </c>
      <c r="L369" s="100"/>
    </row>
    <row r="370" spans="1:13" ht="13.2" outlineLevel="1" thickBot="1">
      <c r="A370" s="15"/>
      <c r="B370" s="16"/>
      <c r="C370" s="16"/>
      <c r="H370" s="46"/>
      <c r="I370" s="46"/>
      <c r="J370" s="46"/>
      <c r="K370" s="91"/>
      <c r="L370" s="100"/>
    </row>
    <row r="371" spans="1:13" ht="12.6">
      <c r="A371" s="50" t="s">
        <v>618</v>
      </c>
      <c r="B371" s="43"/>
      <c r="C371" s="44" t="s">
        <v>619</v>
      </c>
      <c r="D371" s="25">
        <f t="shared" ref="D371:K371" si="125">SUM(D372:D378)</f>
        <v>0</v>
      </c>
      <c r="E371" s="25">
        <f t="shared" si="125"/>
        <v>0</v>
      </c>
      <c r="F371" s="25">
        <f t="shared" si="125"/>
        <v>344276.63999999996</v>
      </c>
      <c r="G371" s="75">
        <f t="shared" si="125"/>
        <v>-344276.63999999996</v>
      </c>
      <c r="H371" s="25">
        <f t="shared" si="125"/>
        <v>0</v>
      </c>
      <c r="I371" s="25">
        <f t="shared" si="125"/>
        <v>0</v>
      </c>
      <c r="J371" s="25">
        <f t="shared" si="125"/>
        <v>75027.02</v>
      </c>
      <c r="K371" s="85">
        <f t="shared" si="125"/>
        <v>-75027.02</v>
      </c>
      <c r="L371" s="100"/>
    </row>
    <row r="372" spans="1:13" ht="12.6" outlineLevel="1">
      <c r="A372" s="15" t="s">
        <v>620</v>
      </c>
      <c r="B372" s="18"/>
      <c r="C372" s="28" t="s">
        <v>621</v>
      </c>
      <c r="D372" s="30">
        <f>IF(VLOOKUP($A372,'hk2023'!$A:$G,1)=$A372,VLOOKUP($A372,'hk2023'!$A:$G,6),0)</f>
        <v>0</v>
      </c>
      <c r="E372" s="30">
        <f>IF(VLOOKUP($A372,'hk2023'!$A:$G,1)=$A372,VLOOKUP($A372,'hk2023'!$A:$G,7),0)</f>
        <v>0</v>
      </c>
      <c r="F372" s="30">
        <f>IF(VLOOKUP($A372,'hk2023'!$A:$H,1)=$A372,VLOOKUP($A372,'hk2023'!$A:$H,8),0)</f>
        <v>0</v>
      </c>
      <c r="G372" s="77">
        <f t="shared" ref="G372:G378" si="126">SUM(D372+E372-F372)</f>
        <v>0</v>
      </c>
      <c r="H372" s="30">
        <f>IF(VLOOKUP($A372,'hk2022'!$A:$G,1)=$A372,VLOOKUP($A372,'hk2022'!$A:$G,6),0)</f>
        <v>0</v>
      </c>
      <c r="I372" s="30">
        <f>IF(VLOOKUP($A372,'hk2022'!$A:$G,1)=$A372,VLOOKUP($A372,'hk2022'!$A:$G,7),0)</f>
        <v>0</v>
      </c>
      <c r="J372" s="30">
        <f>IF(VLOOKUP($A372,'hk2022'!$A:$H,1)=$A372,VLOOKUP($A372,'hk2022'!$A:$H,8),0)</f>
        <v>0</v>
      </c>
      <c r="K372" s="87">
        <f t="shared" ref="K372:K378" si="127">SUM(H372+I372-J372)</f>
        <v>0</v>
      </c>
      <c r="L372" s="100"/>
    </row>
    <row r="373" spans="1:13" ht="12.6" outlineLevel="1">
      <c r="A373" s="15" t="str">
        <f t="shared" ref="A373:A378" si="128">LEFT(B373,3)</f>
        <v>641</v>
      </c>
      <c r="B373" s="16" t="s">
        <v>622</v>
      </c>
      <c r="C373" s="16" t="s">
        <v>623</v>
      </c>
      <c r="D373" s="30">
        <f>IF(VLOOKUP($A373,'hk2023'!$A:$G,1)=$A373,VLOOKUP($A373,'hk2023'!$A:$G,6),0)</f>
        <v>0</v>
      </c>
      <c r="E373" s="30">
        <f>IF(VLOOKUP($A373,'hk2023'!$A:$G,1)=$A373,VLOOKUP($A373,'hk2023'!$A:$G,7),0)</f>
        <v>0</v>
      </c>
      <c r="F373" s="30">
        <f>IF(VLOOKUP($A373,'hk2023'!$A:$H,1)=$A373,VLOOKUP($A373,'hk2023'!$A:$H,8),0)</f>
        <v>0</v>
      </c>
      <c r="G373" s="77">
        <f t="shared" si="126"/>
        <v>0</v>
      </c>
      <c r="H373" s="30">
        <f>IF(VLOOKUP($A373,'hk2022'!$A:$G,1)=$A373,VLOOKUP($A373,'hk2022'!$A:$G,6),0)</f>
        <v>0</v>
      </c>
      <c r="I373" s="30">
        <f>IF(VLOOKUP($A373,'hk2022'!$A:$G,1)=$A373,VLOOKUP($A373,'hk2022'!$A:$G,7),0)</f>
        <v>0</v>
      </c>
      <c r="J373" s="30">
        <f>IF(VLOOKUP($A373,'hk2022'!$A:$H,1)=$A373,VLOOKUP($A373,'hk2022'!$A:$H,8),0)</f>
        <v>0</v>
      </c>
      <c r="K373" s="87">
        <f t="shared" si="127"/>
        <v>0</v>
      </c>
      <c r="L373" s="100"/>
    </row>
    <row r="374" spans="1:13" ht="12.6" outlineLevel="1">
      <c r="A374" s="15" t="str">
        <f t="shared" si="128"/>
        <v>642</v>
      </c>
      <c r="B374" s="16" t="s">
        <v>624</v>
      </c>
      <c r="C374" s="16" t="s">
        <v>625</v>
      </c>
      <c r="D374" s="30">
        <f>IF(VLOOKUP($A374,'hk2023'!$A:$G,1)=$A374,VLOOKUP($A374,'hk2023'!$A:$G,6),0)</f>
        <v>0</v>
      </c>
      <c r="E374" s="30">
        <f>IF(VLOOKUP($A374,'hk2023'!$A:$G,1)=$A374,VLOOKUP($A374,'hk2023'!$A:$G,7),0)</f>
        <v>0</v>
      </c>
      <c r="F374" s="30">
        <f>IF(VLOOKUP($A374,'hk2023'!$A:$H,1)=$A374,VLOOKUP($A374,'hk2023'!$A:$H,8),0)</f>
        <v>27051.74</v>
      </c>
      <c r="G374" s="77">
        <f t="shared" si="126"/>
        <v>-27051.74</v>
      </c>
      <c r="H374" s="30">
        <f>IF(VLOOKUP($A374,'hk2022'!$A:$G,1)=$A374,VLOOKUP($A374,'hk2022'!$A:$G,6),0)</f>
        <v>0</v>
      </c>
      <c r="I374" s="30">
        <f>IF(VLOOKUP($A374,'hk2022'!$A:$G,1)=$A374,VLOOKUP($A374,'hk2022'!$A:$G,7),0)</f>
        <v>0</v>
      </c>
      <c r="J374" s="30">
        <f>IF(VLOOKUP($A374,'hk2022'!$A:$H,1)=$A374,VLOOKUP($A374,'hk2022'!$A:$H,8),0)</f>
        <v>24673.03</v>
      </c>
      <c r="K374" s="87">
        <f t="shared" si="127"/>
        <v>-24673.03</v>
      </c>
      <c r="L374" s="100"/>
    </row>
    <row r="375" spans="1:13" ht="12.6" outlineLevel="1">
      <c r="A375" s="15" t="str">
        <f t="shared" si="128"/>
        <v>644</v>
      </c>
      <c r="B375" s="16" t="s">
        <v>626</v>
      </c>
      <c r="C375" s="16" t="s">
        <v>508</v>
      </c>
      <c r="D375" s="30">
        <f>IF(VLOOKUP($A375,'hk2023'!$A:$G,1)=$A375,VLOOKUP($A375,'hk2023'!$A:$G,6),0)</f>
        <v>0</v>
      </c>
      <c r="E375" s="30">
        <f>IF(VLOOKUP($A375,'hk2023'!$A:$G,1)=$A375,VLOOKUP($A375,'hk2023'!$A:$G,7),0)</f>
        <v>0</v>
      </c>
      <c r="F375" s="30">
        <f>IF(VLOOKUP($A375,'hk2023'!$A:$H,1)=$A375,VLOOKUP($A375,'hk2023'!$A:$H,8),0)</f>
        <v>0</v>
      </c>
      <c r="G375" s="77">
        <f t="shared" si="126"/>
        <v>0</v>
      </c>
      <c r="H375" s="30">
        <f>IF(VLOOKUP($A375,'hk2022'!$A:$G,1)=$A375,VLOOKUP($A375,'hk2022'!$A:$G,6),0)</f>
        <v>0</v>
      </c>
      <c r="I375" s="30">
        <f>IF(VLOOKUP($A375,'hk2022'!$A:$G,1)=$A375,VLOOKUP($A375,'hk2022'!$A:$G,7),0)</f>
        <v>0</v>
      </c>
      <c r="J375" s="30">
        <f>IF(VLOOKUP($A375,'hk2022'!$A:$H,1)=$A375,VLOOKUP($A375,'hk2022'!$A:$H,8),0)</f>
        <v>0</v>
      </c>
      <c r="K375" s="87">
        <f t="shared" si="127"/>
        <v>0</v>
      </c>
      <c r="L375" s="100"/>
    </row>
    <row r="376" spans="1:13" ht="12.6" outlineLevel="1">
      <c r="A376" s="15" t="str">
        <f t="shared" si="128"/>
        <v>645</v>
      </c>
      <c r="B376" s="16" t="s">
        <v>627</v>
      </c>
      <c r="C376" s="16" t="s">
        <v>510</v>
      </c>
      <c r="D376" s="30">
        <f>IF(VLOOKUP($A376,'hk2023'!$A:$G,1)=$A376,VLOOKUP($A376,'hk2023'!$A:$G,6),0)</f>
        <v>0</v>
      </c>
      <c r="E376" s="30">
        <f>IF(VLOOKUP($A376,'hk2023'!$A:$G,1)=$A376,VLOOKUP($A376,'hk2023'!$A:$G,7),0)</f>
        <v>0</v>
      </c>
      <c r="F376" s="30">
        <f>IF(VLOOKUP($A376,'hk2023'!$A:$H,1)=$A376,VLOOKUP($A376,'hk2023'!$A:$H,8),0)</f>
        <v>0</v>
      </c>
      <c r="G376" s="77">
        <f t="shared" si="126"/>
        <v>0</v>
      </c>
      <c r="H376" s="30">
        <f>IF(VLOOKUP($A376,'hk2022'!$A:$G,1)=$A376,VLOOKUP($A376,'hk2022'!$A:$G,6),0)</f>
        <v>0</v>
      </c>
      <c r="I376" s="30">
        <f>IF(VLOOKUP($A376,'hk2022'!$A:$G,1)=$A376,VLOOKUP($A376,'hk2022'!$A:$G,7),0)</f>
        <v>0</v>
      </c>
      <c r="J376" s="30">
        <f>IF(VLOOKUP($A376,'hk2022'!$A:$H,1)=$A376,VLOOKUP($A376,'hk2022'!$A:$H,8),0)</f>
        <v>0</v>
      </c>
      <c r="K376" s="87">
        <f t="shared" si="127"/>
        <v>0</v>
      </c>
      <c r="L376" s="100"/>
    </row>
    <row r="377" spans="1:13" ht="12.6" outlineLevel="1">
      <c r="A377" s="15" t="str">
        <f t="shared" si="128"/>
        <v>646</v>
      </c>
      <c r="B377" s="16" t="s">
        <v>628</v>
      </c>
      <c r="C377" s="16" t="s">
        <v>629</v>
      </c>
      <c r="D377" s="30">
        <f>IF(VLOOKUP($A377,'hk2023'!$A:$G,1)=$A377,VLOOKUP($A377,'hk2023'!$A:$G,6),0)</f>
        <v>0</v>
      </c>
      <c r="E377" s="30">
        <f>IF(VLOOKUP($A377,'hk2023'!$A:$G,1)=$A377,VLOOKUP($A377,'hk2023'!$A:$G,7),0)</f>
        <v>0</v>
      </c>
      <c r="F377" s="30">
        <f>IF(VLOOKUP($A377,'hk2023'!$A:$H,1)=$A377,VLOOKUP($A377,'hk2023'!$A:$H,8),0)</f>
        <v>313919.98</v>
      </c>
      <c r="G377" s="77">
        <f t="shared" si="126"/>
        <v>-313919.98</v>
      </c>
      <c r="H377" s="30">
        <f>IF(VLOOKUP($A377,'hk2022'!$A:$G,1)=$A377,VLOOKUP($A377,'hk2022'!$A:$G,6),0)</f>
        <v>0</v>
      </c>
      <c r="I377" s="30">
        <f>IF(VLOOKUP($A377,'hk2022'!$A:$G,1)=$A377,VLOOKUP($A377,'hk2022'!$A:$G,7),0)</f>
        <v>0</v>
      </c>
      <c r="J377" s="30">
        <f>IF(VLOOKUP($A377,'hk2022'!$A:$H,1)=$A377,VLOOKUP($A377,'hk2022'!$A:$H,8),0)</f>
        <v>49248.47</v>
      </c>
      <c r="K377" s="87">
        <f t="shared" si="127"/>
        <v>-49248.47</v>
      </c>
      <c r="L377" s="100"/>
    </row>
    <row r="378" spans="1:13" ht="12.6" outlineLevel="1">
      <c r="A378" s="15" t="str">
        <f t="shared" si="128"/>
        <v>648</v>
      </c>
      <c r="B378" s="16" t="s">
        <v>630</v>
      </c>
      <c r="C378" s="16" t="s">
        <v>631</v>
      </c>
      <c r="D378" s="30">
        <f>IF(VLOOKUP($A378,'hk2023'!$A:$G,1)=$A378,VLOOKUP($A378,'hk2023'!$A:$G,6),0)</f>
        <v>0</v>
      </c>
      <c r="E378" s="30">
        <f>IF(VLOOKUP($A378,'hk2023'!$A:$G,1)=$A378,VLOOKUP($A378,'hk2023'!$A:$G,7),0)</f>
        <v>0</v>
      </c>
      <c r="F378" s="30">
        <f>IF(VLOOKUP($A378,'hk2023'!$A:$H,1)=$A378,VLOOKUP($A378,'hk2023'!$A:$H,8),0)</f>
        <v>3304.92</v>
      </c>
      <c r="G378" s="77">
        <f t="shared" si="126"/>
        <v>-3304.92</v>
      </c>
      <c r="H378" s="30">
        <f>IF(VLOOKUP($A378,'hk2022'!$A:$G,1)=$A378,VLOOKUP($A378,'hk2022'!$A:$G,6),0)</f>
        <v>0</v>
      </c>
      <c r="I378" s="30">
        <f>IF(VLOOKUP($A378,'hk2022'!$A:$G,1)=$A378,VLOOKUP($A378,'hk2022'!$A:$G,7),0)</f>
        <v>0</v>
      </c>
      <c r="J378" s="30">
        <f>IF(VLOOKUP($A378,'hk2022'!$A:$H,1)=$A378,VLOOKUP($A378,'hk2022'!$A:$H,8),0)</f>
        <v>1105.52</v>
      </c>
      <c r="K378" s="87">
        <f t="shared" si="127"/>
        <v>-1105.52</v>
      </c>
      <c r="L378" s="100"/>
      <c r="M378" s="40"/>
    </row>
    <row r="379" spans="1:13" ht="13.2" outlineLevel="1" thickBot="1">
      <c r="A379" s="15"/>
      <c r="B379" s="16"/>
      <c r="C379" s="16"/>
      <c r="H379" s="46"/>
      <c r="I379" s="46"/>
      <c r="J379" s="46"/>
      <c r="K379" s="91"/>
      <c r="L379" s="100"/>
    </row>
    <row r="380" spans="1:13" ht="12.6">
      <c r="A380" s="50" t="s">
        <v>632</v>
      </c>
      <c r="B380" s="43"/>
      <c r="C380" s="44" t="s">
        <v>633</v>
      </c>
      <c r="D380" s="25">
        <f t="shared" ref="D380:K380" si="129">SUM(D381:D386)</f>
        <v>0</v>
      </c>
      <c r="E380" s="25">
        <f t="shared" si="129"/>
        <v>0</v>
      </c>
      <c r="F380" s="25">
        <f t="shared" si="129"/>
        <v>0</v>
      </c>
      <c r="G380" s="75">
        <f t="shared" si="129"/>
        <v>0</v>
      </c>
      <c r="H380" s="25">
        <f t="shared" si="129"/>
        <v>0</v>
      </c>
      <c r="I380" s="25">
        <f t="shared" si="129"/>
        <v>0</v>
      </c>
      <c r="J380" s="25">
        <f t="shared" si="129"/>
        <v>0</v>
      </c>
      <c r="K380" s="85">
        <f t="shared" si="129"/>
        <v>0</v>
      </c>
      <c r="L380" s="100"/>
    </row>
    <row r="381" spans="1:13" ht="12.6" outlineLevel="1">
      <c r="A381" s="65" t="str">
        <f t="shared" ref="A381:A386" si="130">LEFT(B381,3)</f>
        <v>652</v>
      </c>
      <c r="B381" s="16" t="s">
        <v>634</v>
      </c>
      <c r="C381" s="16" t="s">
        <v>635</v>
      </c>
      <c r="D381" s="30">
        <f>IF(VLOOKUP($A381,'hk2023'!$A:$G,1)=$A381,VLOOKUP($A381,'hk2023'!$A:$G,6),0)</f>
        <v>0</v>
      </c>
      <c r="E381" s="30">
        <f>IF(VLOOKUP($A381,'hk2023'!$A:$G,1)=$A381,VLOOKUP($A381,'hk2023'!$A:$G,7),0)</f>
        <v>0</v>
      </c>
      <c r="F381" s="30">
        <f>IF(VLOOKUP($A381,'hk2023'!$A:$H,1)=$A381,VLOOKUP($A381,'hk2023'!$A:$H,8),0)</f>
        <v>0</v>
      </c>
      <c r="G381" s="77">
        <f t="shared" ref="G381:G386" si="131">SUM(D381+E381-F381)</f>
        <v>0</v>
      </c>
      <c r="H381" s="30">
        <f>IF(VLOOKUP($A381,'hk2022'!$A:$G,1)=$A381,VLOOKUP($A381,'hk2022'!$A:$G,6),0)</f>
        <v>0</v>
      </c>
      <c r="I381" s="30">
        <f>IF(VLOOKUP($A381,'hk2022'!$A:$G,1)=$A381,VLOOKUP($A381,'hk2022'!$A:$G,7),0)</f>
        <v>0</v>
      </c>
      <c r="J381" s="30">
        <f>IF(VLOOKUP($A381,'hk2022'!$A:$H,1)=$A381,VLOOKUP($A381,'hk2022'!$A:$H,8),0)</f>
        <v>0</v>
      </c>
      <c r="K381" s="87">
        <f t="shared" ref="K381:K386" si="132">SUM(H381+I381-J381)</f>
        <v>0</v>
      </c>
      <c r="L381" s="100"/>
    </row>
    <row r="382" spans="1:13" ht="12.6" outlineLevel="1">
      <c r="A382" s="65" t="str">
        <f t="shared" si="130"/>
        <v>654</v>
      </c>
      <c r="B382" s="16" t="s">
        <v>636</v>
      </c>
      <c r="C382" s="16" t="s">
        <v>637</v>
      </c>
      <c r="D382" s="30">
        <f>IF(VLOOKUP($A382,'hk2023'!$A:$G,1)=$A382,VLOOKUP($A382,'hk2023'!$A:$G,6),0)</f>
        <v>0</v>
      </c>
      <c r="E382" s="30">
        <f>IF(VLOOKUP($A382,'hk2023'!$A:$G,1)=$A382,VLOOKUP($A382,'hk2023'!$A:$G,7),0)</f>
        <v>0</v>
      </c>
      <c r="F382" s="30">
        <f>IF(VLOOKUP($A382,'hk2023'!$A:$H,1)=$A382,VLOOKUP($A382,'hk2023'!$A:$H,8),0)</f>
        <v>0</v>
      </c>
      <c r="G382" s="77">
        <f t="shared" si="131"/>
        <v>0</v>
      </c>
      <c r="H382" s="30">
        <f>IF(VLOOKUP($A382,'hk2022'!$A:$G,1)=$A382,VLOOKUP($A382,'hk2022'!$A:$G,6),0)</f>
        <v>0</v>
      </c>
      <c r="I382" s="30">
        <f>IF(VLOOKUP($A382,'hk2022'!$A:$G,1)=$A382,VLOOKUP($A382,'hk2022'!$A:$G,7),0)</f>
        <v>0</v>
      </c>
      <c r="J382" s="30">
        <f>IF(VLOOKUP($A382,'hk2022'!$A:$H,1)=$A382,VLOOKUP($A382,'hk2022'!$A:$H,8),0)</f>
        <v>0</v>
      </c>
      <c r="K382" s="87">
        <f t="shared" si="132"/>
        <v>0</v>
      </c>
      <c r="L382" s="100"/>
    </row>
    <row r="383" spans="1:13" ht="12.6" outlineLevel="1">
      <c r="A383" s="15" t="str">
        <f t="shared" si="130"/>
        <v>655</v>
      </c>
      <c r="B383" s="16" t="s">
        <v>638</v>
      </c>
      <c r="C383" s="16" t="s">
        <v>524</v>
      </c>
      <c r="D383" s="30">
        <f>IF(VLOOKUP($A383,'hk2023'!$A:$G,1)=$A383,VLOOKUP($A383,'hk2023'!$A:$G,6),0)</f>
        <v>0</v>
      </c>
      <c r="E383" s="30">
        <f>IF(VLOOKUP($A383,'hk2023'!$A:$G,1)=$A383,VLOOKUP($A383,'hk2023'!$A:$G,7),0)</f>
        <v>0</v>
      </c>
      <c r="F383" s="30">
        <f>IF(VLOOKUP($A383,'hk2023'!$A:$H,1)=$A383,VLOOKUP($A383,'hk2023'!$A:$H,8),0)</f>
        <v>0</v>
      </c>
      <c r="G383" s="77">
        <f t="shared" si="131"/>
        <v>0</v>
      </c>
      <c r="H383" s="30">
        <f>IF(VLOOKUP($A383,'hk2022'!$A:$G,1)=$A383,VLOOKUP($A383,'hk2022'!$A:$G,6),0)</f>
        <v>0</v>
      </c>
      <c r="I383" s="30">
        <f>IF(VLOOKUP($A383,'hk2022'!$A:$G,1)=$A383,VLOOKUP($A383,'hk2022'!$A:$G,7),0)</f>
        <v>0</v>
      </c>
      <c r="J383" s="30">
        <f>IF(VLOOKUP($A383,'hk2022'!$A:$H,1)=$A383,VLOOKUP($A383,'hk2022'!$A:$H,8),0)</f>
        <v>0</v>
      </c>
      <c r="K383" s="87">
        <f t="shared" si="132"/>
        <v>0</v>
      </c>
      <c r="L383" s="100"/>
    </row>
    <row r="384" spans="1:13" ht="12.6" outlineLevel="1">
      <c r="A384" s="15" t="str">
        <f t="shared" si="130"/>
        <v>657</v>
      </c>
      <c r="B384" s="16" t="s">
        <v>639</v>
      </c>
      <c r="C384" s="16" t="s">
        <v>640</v>
      </c>
      <c r="D384" s="30">
        <f>IF(VLOOKUP($A384,'hk2023'!$A:$G,1)=$A384,VLOOKUP($A384,'hk2023'!$A:$G,6),0)</f>
        <v>0</v>
      </c>
      <c r="E384" s="30">
        <f>IF(VLOOKUP($A384,'hk2023'!$A:$G,1)=$A384,VLOOKUP($A384,'hk2023'!$A:$G,7),0)</f>
        <v>0</v>
      </c>
      <c r="F384" s="30">
        <f>IF(VLOOKUP($A384,'hk2023'!$A:$H,1)=$A384,VLOOKUP($A384,'hk2023'!$A:$H,8),0)</f>
        <v>0</v>
      </c>
      <c r="G384" s="77">
        <f t="shared" si="131"/>
        <v>0</v>
      </c>
      <c r="H384" s="30">
        <f>IF(VLOOKUP($A384,'hk2022'!$A:$G,1)=$A384,VLOOKUP($A384,'hk2022'!$A:$G,6),0)</f>
        <v>0</v>
      </c>
      <c r="I384" s="30">
        <f>IF(VLOOKUP($A384,'hk2022'!$A:$G,1)=$A384,VLOOKUP($A384,'hk2022'!$A:$G,7),0)</f>
        <v>0</v>
      </c>
      <c r="J384" s="30">
        <f>IF(VLOOKUP($A384,'hk2022'!$A:$H,1)=$A384,VLOOKUP($A384,'hk2022'!$A:$H,8),0)</f>
        <v>0</v>
      </c>
      <c r="K384" s="87">
        <f t="shared" si="132"/>
        <v>0</v>
      </c>
      <c r="L384" s="100"/>
    </row>
    <row r="385" spans="1:12" ht="12.6" outlineLevel="1">
      <c r="A385" s="65" t="str">
        <f t="shared" si="130"/>
        <v>658</v>
      </c>
      <c r="B385" s="16" t="s">
        <v>641</v>
      </c>
      <c r="C385" s="16" t="s">
        <v>642</v>
      </c>
      <c r="D385" s="30">
        <f>IF(VLOOKUP($A385,'hk2023'!$A:$G,1)=$A385,VLOOKUP($A385,'hk2023'!$A:$G,6),0)</f>
        <v>0</v>
      </c>
      <c r="E385" s="30">
        <f>IF(VLOOKUP($A385,'hk2023'!$A:$G,1)=$A385,VLOOKUP($A385,'hk2023'!$A:$G,7),0)</f>
        <v>0</v>
      </c>
      <c r="F385" s="30">
        <f>IF(VLOOKUP($A385,'hk2023'!$A:$H,1)=$A385,VLOOKUP($A385,'hk2023'!$A:$H,8),0)</f>
        <v>0</v>
      </c>
      <c r="G385" s="77">
        <f t="shared" si="131"/>
        <v>0</v>
      </c>
      <c r="H385" s="30">
        <f>IF(VLOOKUP($A385,'hk2022'!$A:$G,1)=$A385,VLOOKUP($A385,'hk2022'!$A:$G,6),0)</f>
        <v>0</v>
      </c>
      <c r="I385" s="30">
        <f>IF(VLOOKUP($A385,'hk2022'!$A:$G,1)=$A385,VLOOKUP($A385,'hk2022'!$A:$G,7),0)</f>
        <v>0</v>
      </c>
      <c r="J385" s="30">
        <f>IF(VLOOKUP($A385,'hk2022'!$A:$H,1)=$A385,VLOOKUP($A385,'hk2022'!$A:$H,8),0)</f>
        <v>0</v>
      </c>
      <c r="K385" s="87">
        <f t="shared" si="132"/>
        <v>0</v>
      </c>
      <c r="L385" s="100"/>
    </row>
    <row r="386" spans="1:12" ht="12.6" outlineLevel="1">
      <c r="A386" s="65" t="str">
        <f t="shared" si="130"/>
        <v>659</v>
      </c>
      <c r="B386" s="16" t="s">
        <v>643</v>
      </c>
      <c r="C386" s="16" t="s">
        <v>644</v>
      </c>
      <c r="D386" s="30">
        <f>IF(VLOOKUP($A386,'hk2023'!$A:$G,1)=$A386,VLOOKUP($A386,'hk2023'!$A:$G,6),0)</f>
        <v>0</v>
      </c>
      <c r="E386" s="30">
        <f>IF(VLOOKUP($A386,'hk2023'!$A:$G,1)=$A386,VLOOKUP($A386,'hk2023'!$A:$G,7),0)</f>
        <v>0</v>
      </c>
      <c r="F386" s="30">
        <f>IF(VLOOKUP($A386,'hk2023'!$A:$H,1)=$A386,VLOOKUP($A386,'hk2023'!$A:$H,8),0)</f>
        <v>0</v>
      </c>
      <c r="G386" s="77">
        <f t="shared" si="131"/>
        <v>0</v>
      </c>
      <c r="H386" s="30">
        <f>IF(VLOOKUP($A386,'hk2022'!$A:$G,1)=$A386,VLOOKUP($A386,'hk2022'!$A:$G,6),0)</f>
        <v>0</v>
      </c>
      <c r="I386" s="30">
        <f>IF(VLOOKUP($A386,'hk2022'!$A:$G,1)=$A386,VLOOKUP($A386,'hk2022'!$A:$G,7),0)</f>
        <v>0</v>
      </c>
      <c r="J386" s="30">
        <f>IF(VLOOKUP($A386,'hk2022'!$A:$H,1)=$A386,VLOOKUP($A386,'hk2022'!$A:$H,8),0)</f>
        <v>0</v>
      </c>
      <c r="K386" s="87">
        <f t="shared" si="132"/>
        <v>0</v>
      </c>
      <c r="L386" s="100"/>
    </row>
    <row r="387" spans="1:12" ht="13.2" outlineLevel="1" thickBot="1">
      <c r="A387" s="15"/>
      <c r="B387" s="16"/>
      <c r="C387" s="16"/>
      <c r="H387" s="46"/>
      <c r="I387" s="46"/>
      <c r="J387" s="46"/>
      <c r="K387" s="91"/>
      <c r="L387" s="100"/>
    </row>
    <row r="388" spans="1:12" ht="12.6">
      <c r="A388" s="50" t="s">
        <v>645</v>
      </c>
      <c r="B388" s="43"/>
      <c r="C388" s="44" t="s">
        <v>646</v>
      </c>
      <c r="D388" s="25">
        <f t="shared" ref="D388:K388" si="133">SUM(D389:D397)</f>
        <v>0</v>
      </c>
      <c r="E388" s="25">
        <f t="shared" si="133"/>
        <v>0</v>
      </c>
      <c r="F388" s="25">
        <f t="shared" si="133"/>
        <v>0</v>
      </c>
      <c r="G388" s="75">
        <f t="shared" si="133"/>
        <v>0</v>
      </c>
      <c r="H388" s="25">
        <f t="shared" si="133"/>
        <v>0</v>
      </c>
      <c r="I388" s="25">
        <f t="shared" si="133"/>
        <v>0</v>
      </c>
      <c r="J388" s="25">
        <f t="shared" si="133"/>
        <v>4.2</v>
      </c>
      <c r="K388" s="85">
        <f t="shared" si="133"/>
        <v>-4.2</v>
      </c>
      <c r="L388" s="100"/>
    </row>
    <row r="389" spans="1:12" ht="12.6" outlineLevel="1">
      <c r="A389" s="15" t="s">
        <v>647</v>
      </c>
      <c r="B389" s="18"/>
      <c r="C389" s="28" t="s">
        <v>646</v>
      </c>
      <c r="D389" s="30">
        <f>IF(VLOOKUP($A389,'hk2023'!$A:$G,1)=$A389,VLOOKUP($A389,'hk2023'!$A:$G,6),0)</f>
        <v>0</v>
      </c>
      <c r="E389" s="30">
        <f>IF(VLOOKUP($A389,'hk2023'!$A:$G,1)=$A389,VLOOKUP($A389,'hk2023'!$A:$G,7),0)</f>
        <v>0</v>
      </c>
      <c r="F389" s="30">
        <f>IF(VLOOKUP($A389,'hk2023'!$A:$H,1)=$A389,VLOOKUP($A389,'hk2023'!$A:$H,8),0)</f>
        <v>0</v>
      </c>
      <c r="G389" s="77">
        <f t="shared" ref="G389:G397" si="134">SUM(D389+E389-F389)</f>
        <v>0</v>
      </c>
      <c r="H389" s="30">
        <f>IF(VLOOKUP($A389,'hk2022'!$A:$G,1)=$A389,VLOOKUP($A389,'hk2022'!$A:$G,6),0)</f>
        <v>0</v>
      </c>
      <c r="I389" s="30">
        <f>IF(VLOOKUP($A389,'hk2022'!$A:$G,1)=$A389,VLOOKUP($A389,'hk2022'!$A:$G,7),0)</f>
        <v>0</v>
      </c>
      <c r="J389" s="30">
        <f>IF(VLOOKUP($A389,'hk2022'!$A:$H,1)=$A389,VLOOKUP($A389,'hk2022'!$A:$H,8),0)</f>
        <v>0</v>
      </c>
      <c r="K389" s="87">
        <f t="shared" ref="K389:K397" si="135">SUM(H389+I389-J389)</f>
        <v>0</v>
      </c>
      <c r="L389" s="100"/>
    </row>
    <row r="390" spans="1:12" ht="12.6" outlineLevel="1">
      <c r="A390" s="15" t="str">
        <f t="shared" ref="A390:A397" si="136">LEFT(B390,3)</f>
        <v>661</v>
      </c>
      <c r="B390" s="16" t="s">
        <v>648</v>
      </c>
      <c r="C390" s="16" t="s">
        <v>649</v>
      </c>
      <c r="D390" s="30">
        <f>IF(VLOOKUP($A390,'hk2023'!$A:$G,1)=$A390,VLOOKUP($A390,'hk2023'!$A:$G,6),0)</f>
        <v>0</v>
      </c>
      <c r="E390" s="30">
        <f>IF(VLOOKUP($A390,'hk2023'!$A:$G,1)=$A390,VLOOKUP($A390,'hk2023'!$A:$G,7),0)</f>
        <v>0</v>
      </c>
      <c r="F390" s="30">
        <f>IF(VLOOKUP($A390,'hk2023'!$A:$H,1)=$A390,VLOOKUP($A390,'hk2023'!$A:$H,8),0)</f>
        <v>0</v>
      </c>
      <c r="G390" s="77">
        <f t="shared" si="134"/>
        <v>0</v>
      </c>
      <c r="H390" s="30">
        <f>IF(VLOOKUP($A390,'hk2022'!$A:$G,1)=$A390,VLOOKUP($A390,'hk2022'!$A:$G,6),0)</f>
        <v>0</v>
      </c>
      <c r="I390" s="30">
        <f>IF(VLOOKUP($A390,'hk2022'!$A:$G,1)=$A390,VLOOKUP($A390,'hk2022'!$A:$G,7),0)</f>
        <v>0</v>
      </c>
      <c r="J390" s="30">
        <f>IF(VLOOKUP($A390,'hk2022'!$A:$H,1)=$A390,VLOOKUP($A390,'hk2022'!$A:$H,8),0)</f>
        <v>0</v>
      </c>
      <c r="K390" s="87">
        <f t="shared" si="135"/>
        <v>0</v>
      </c>
      <c r="L390" s="100"/>
    </row>
    <row r="391" spans="1:12" ht="12.6" outlineLevel="1">
      <c r="A391" s="15" t="str">
        <f t="shared" si="136"/>
        <v>662</v>
      </c>
      <c r="B391" s="16" t="s">
        <v>650</v>
      </c>
      <c r="C391" s="16" t="s">
        <v>537</v>
      </c>
      <c r="D391" s="30">
        <f>IF(VLOOKUP($A391,'hk2023'!$A:$G,1)=$A391,VLOOKUP($A391,'hk2023'!$A:$G,6),0)</f>
        <v>0</v>
      </c>
      <c r="E391" s="30">
        <f>IF(VLOOKUP($A391,'hk2023'!$A:$G,1)=$A391,VLOOKUP($A391,'hk2023'!$A:$G,7),0)</f>
        <v>0</v>
      </c>
      <c r="F391" s="30">
        <f>IF(VLOOKUP($A391,'hk2023'!$A:$H,1)=$A391,VLOOKUP($A391,'hk2023'!$A:$H,8),0)</f>
        <v>0</v>
      </c>
      <c r="G391" s="77">
        <f t="shared" si="134"/>
        <v>0</v>
      </c>
      <c r="H391" s="30">
        <f>IF(VLOOKUP($A391,'hk2022'!$A:$G,1)=$A391,VLOOKUP($A391,'hk2022'!$A:$G,6),0)</f>
        <v>0</v>
      </c>
      <c r="I391" s="30">
        <f>IF(VLOOKUP($A391,'hk2022'!$A:$G,1)=$A391,VLOOKUP($A391,'hk2022'!$A:$G,7),0)</f>
        <v>0</v>
      </c>
      <c r="J391" s="30">
        <f>IF(VLOOKUP($A391,'hk2022'!$A:$H,1)=$A391,VLOOKUP($A391,'hk2022'!$A:$H,8),0)</f>
        <v>4.2</v>
      </c>
      <c r="K391" s="87">
        <f t="shared" si="135"/>
        <v>-4.2</v>
      </c>
      <c r="L391" s="100"/>
    </row>
    <row r="392" spans="1:12" outlineLevel="1">
      <c r="A392" s="15" t="str">
        <f t="shared" si="136"/>
        <v>663</v>
      </c>
      <c r="B392" s="16" t="s">
        <v>651</v>
      </c>
      <c r="C392" s="16" t="s">
        <v>652</v>
      </c>
      <c r="D392" s="30">
        <f>IF(VLOOKUP($A392,'hk2023'!$A:$G,1)=$A392,VLOOKUP($A392,'hk2023'!$A:$G,6),0)</f>
        <v>0</v>
      </c>
      <c r="E392" s="30">
        <f>IF(VLOOKUP($A392,'hk2023'!$A:$G,1)=$A392,VLOOKUP($A392,'hk2023'!$A:$G,7),0)</f>
        <v>0</v>
      </c>
      <c r="F392" s="30">
        <f>IF(VLOOKUP($A392,'hk2023'!$A:$H,1)=$A392,VLOOKUP($A392,'hk2023'!$A:$H,8),0)</f>
        <v>0</v>
      </c>
      <c r="G392" s="77">
        <f t="shared" si="134"/>
        <v>0</v>
      </c>
      <c r="H392" s="30">
        <f>IF(VLOOKUP($A392,'hk2022'!$A:$G,1)=$A392,VLOOKUP($A392,'hk2022'!$A:$G,6),0)</f>
        <v>0</v>
      </c>
      <c r="I392" s="30">
        <f>IF(VLOOKUP($A392,'hk2022'!$A:$G,1)=$A392,VLOOKUP($A392,'hk2022'!$A:$G,7),0)</f>
        <v>0</v>
      </c>
      <c r="J392" s="30">
        <f>IF(VLOOKUP($A392,'hk2022'!$A:$H,1)=$A392,VLOOKUP($A392,'hk2022'!$A:$H,8),0)</f>
        <v>0</v>
      </c>
      <c r="K392" s="87">
        <f t="shared" si="135"/>
        <v>0</v>
      </c>
    </row>
    <row r="393" spans="1:12" outlineLevel="1">
      <c r="A393" s="15" t="str">
        <f t="shared" si="136"/>
        <v>664</v>
      </c>
      <c r="B393" s="16" t="s">
        <v>653</v>
      </c>
      <c r="C393" s="16" t="s">
        <v>654</v>
      </c>
      <c r="D393" s="30">
        <f>IF(VLOOKUP($A393,'hk2023'!$A:$G,1)=$A393,VLOOKUP($A393,'hk2023'!$A:$G,6),0)</f>
        <v>0</v>
      </c>
      <c r="E393" s="30">
        <f>IF(VLOOKUP($A393,'hk2023'!$A:$G,1)=$A393,VLOOKUP($A393,'hk2023'!$A:$G,7),0)</f>
        <v>0</v>
      </c>
      <c r="F393" s="30">
        <f>IF(VLOOKUP($A393,'hk2023'!$A:$H,1)=$A393,VLOOKUP($A393,'hk2023'!$A:$H,8),0)</f>
        <v>0</v>
      </c>
      <c r="G393" s="77">
        <f t="shared" si="134"/>
        <v>0</v>
      </c>
      <c r="H393" s="30">
        <f>IF(VLOOKUP($A393,'hk2022'!$A:$G,1)=$A393,VLOOKUP($A393,'hk2022'!$A:$G,6),0)</f>
        <v>0</v>
      </c>
      <c r="I393" s="30">
        <f>IF(VLOOKUP($A393,'hk2022'!$A:$G,1)=$A393,VLOOKUP($A393,'hk2022'!$A:$G,7),0)</f>
        <v>0</v>
      </c>
      <c r="J393" s="30">
        <f>IF(VLOOKUP($A393,'hk2022'!$A:$H,1)=$A393,VLOOKUP($A393,'hk2022'!$A:$H,8),0)</f>
        <v>0</v>
      </c>
      <c r="K393" s="87">
        <f t="shared" si="135"/>
        <v>0</v>
      </c>
    </row>
    <row r="394" spans="1:12" outlineLevel="1">
      <c r="A394" s="15" t="str">
        <f t="shared" si="136"/>
        <v>665</v>
      </c>
      <c r="B394" s="16" t="s">
        <v>655</v>
      </c>
      <c r="C394" s="16" t="s">
        <v>656</v>
      </c>
      <c r="D394" s="30">
        <f>IF(VLOOKUP($A394,'hk2023'!$A:$G,1)=$A394,VLOOKUP($A394,'hk2023'!$A:$G,6),0)</f>
        <v>0</v>
      </c>
      <c r="E394" s="30">
        <f>IF(VLOOKUP($A394,'hk2023'!$A:$G,1)=$A394,VLOOKUP($A394,'hk2023'!$A:$G,7),0)</f>
        <v>0</v>
      </c>
      <c r="F394" s="30">
        <f>IF(VLOOKUP($A394,'hk2023'!$A:$H,1)=$A394,VLOOKUP($A394,'hk2023'!$A:$H,8),0)</f>
        <v>0</v>
      </c>
      <c r="G394" s="77">
        <f t="shared" si="134"/>
        <v>0</v>
      </c>
      <c r="H394" s="30">
        <f>IF(VLOOKUP($A394,'hk2022'!$A:$G,1)=$A394,VLOOKUP($A394,'hk2022'!$A:$G,6),0)</f>
        <v>0</v>
      </c>
      <c r="I394" s="30">
        <f>IF(VLOOKUP($A394,'hk2022'!$A:$G,1)=$A394,VLOOKUP($A394,'hk2022'!$A:$G,7),0)</f>
        <v>0</v>
      </c>
      <c r="J394" s="30">
        <f>IF(VLOOKUP($A394,'hk2022'!$A:$H,1)=$A394,VLOOKUP($A394,'hk2022'!$A:$H,8),0)</f>
        <v>0</v>
      </c>
      <c r="K394" s="87">
        <f t="shared" si="135"/>
        <v>0</v>
      </c>
    </row>
    <row r="395" spans="1:12" outlineLevel="1">
      <c r="A395" s="15" t="str">
        <f t="shared" si="136"/>
        <v>666</v>
      </c>
      <c r="B395" s="16" t="s">
        <v>657</v>
      </c>
      <c r="C395" s="16" t="s">
        <v>658</v>
      </c>
      <c r="D395" s="30">
        <f>IF(VLOOKUP($A395,'hk2023'!$A:$G,1)=$A395,VLOOKUP($A395,'hk2023'!$A:$G,6),0)</f>
        <v>0</v>
      </c>
      <c r="E395" s="30">
        <f>IF(VLOOKUP($A395,'hk2023'!$A:$G,1)=$A395,VLOOKUP($A395,'hk2023'!$A:$G,7),0)</f>
        <v>0</v>
      </c>
      <c r="F395" s="30">
        <f>IF(VLOOKUP($A395,'hk2023'!$A:$H,1)=$A395,VLOOKUP($A395,'hk2023'!$A:$H,8),0)</f>
        <v>0</v>
      </c>
      <c r="G395" s="77">
        <f t="shared" si="134"/>
        <v>0</v>
      </c>
      <c r="H395" s="30">
        <f>IF(VLOOKUP($A395,'hk2022'!$A:$G,1)=$A395,VLOOKUP($A395,'hk2022'!$A:$G,6),0)</f>
        <v>0</v>
      </c>
      <c r="I395" s="30">
        <f>IF(VLOOKUP($A395,'hk2022'!$A:$G,1)=$A395,VLOOKUP($A395,'hk2022'!$A:$G,7),0)</f>
        <v>0</v>
      </c>
      <c r="J395" s="30">
        <f>IF(VLOOKUP($A395,'hk2022'!$A:$H,1)=$A395,VLOOKUP($A395,'hk2022'!$A:$H,8),0)</f>
        <v>0</v>
      </c>
      <c r="K395" s="87">
        <f t="shared" si="135"/>
        <v>0</v>
      </c>
    </row>
    <row r="396" spans="1:12" outlineLevel="1">
      <c r="A396" s="15" t="str">
        <f t="shared" si="136"/>
        <v>667</v>
      </c>
      <c r="B396" s="16" t="s">
        <v>659</v>
      </c>
      <c r="C396" s="16" t="s">
        <v>660</v>
      </c>
      <c r="D396" s="30">
        <f>IF(VLOOKUP($A396,'hk2023'!$A:$G,1)=$A396,VLOOKUP($A396,'hk2023'!$A:$G,6),0)</f>
        <v>0</v>
      </c>
      <c r="E396" s="30">
        <f>IF(VLOOKUP($A396,'hk2023'!$A:$G,1)=$A396,VLOOKUP($A396,'hk2023'!$A:$G,7),0)</f>
        <v>0</v>
      </c>
      <c r="F396" s="30">
        <f>IF(VLOOKUP($A396,'hk2023'!$A:$H,1)=$A396,VLOOKUP($A396,'hk2023'!$A:$H,8),0)</f>
        <v>0</v>
      </c>
      <c r="G396" s="77">
        <f t="shared" si="134"/>
        <v>0</v>
      </c>
      <c r="H396" s="30">
        <f>IF(VLOOKUP($A396,'hk2022'!$A:$G,1)=$A396,VLOOKUP($A396,'hk2022'!$A:$G,6),0)</f>
        <v>0</v>
      </c>
      <c r="I396" s="30">
        <f>IF(VLOOKUP($A396,'hk2022'!$A:$G,1)=$A396,VLOOKUP($A396,'hk2022'!$A:$G,7),0)</f>
        <v>0</v>
      </c>
      <c r="J396" s="30">
        <f>IF(VLOOKUP($A396,'hk2022'!$A:$H,1)=$A396,VLOOKUP($A396,'hk2022'!$A:$H,8),0)</f>
        <v>0</v>
      </c>
      <c r="K396" s="87">
        <f t="shared" si="135"/>
        <v>0</v>
      </c>
    </row>
    <row r="397" spans="1:12" outlineLevel="1">
      <c r="A397" s="15" t="str">
        <f t="shared" si="136"/>
        <v>668</v>
      </c>
      <c r="B397" s="16" t="s">
        <v>661</v>
      </c>
      <c r="C397" s="16" t="s">
        <v>662</v>
      </c>
      <c r="D397" s="30">
        <f>IF(VLOOKUP($A397,'hk2023'!$A:$G,1)=$A397,VLOOKUP($A397,'hk2023'!$A:$G,6),0)</f>
        <v>0</v>
      </c>
      <c r="E397" s="30">
        <f>IF(VLOOKUP($A397,'hk2023'!$A:$G,1)=$A397,VLOOKUP($A397,'hk2023'!$A:$G,7),0)</f>
        <v>0</v>
      </c>
      <c r="F397" s="30">
        <f>IF(VLOOKUP($A397,'hk2023'!$A:$H,1)=$A397,VLOOKUP($A397,'hk2023'!$A:$H,8),0)</f>
        <v>0</v>
      </c>
      <c r="G397" s="77">
        <f t="shared" si="134"/>
        <v>0</v>
      </c>
      <c r="H397" s="30">
        <f>IF(VLOOKUP($A397,'hk2022'!$A:$G,1)=$A397,VLOOKUP($A397,'hk2022'!$A:$G,6),0)</f>
        <v>0</v>
      </c>
      <c r="I397" s="30">
        <f>IF(VLOOKUP($A397,'hk2022'!$A:$G,1)=$A397,VLOOKUP($A397,'hk2022'!$A:$G,7),0)</f>
        <v>0</v>
      </c>
      <c r="J397" s="30">
        <f>IF(VLOOKUP($A397,'hk2022'!$A:$H,1)=$A397,VLOOKUP($A397,'hk2022'!$A:$H,8),0)</f>
        <v>0</v>
      </c>
      <c r="K397" s="87">
        <f t="shared" si="135"/>
        <v>0</v>
      </c>
    </row>
    <row r="398" spans="1:12" ht="10.8" outlineLevel="1" thickBot="1">
      <c r="A398" s="15"/>
      <c r="B398" s="16"/>
      <c r="C398" s="16"/>
      <c r="H398" s="46"/>
      <c r="I398" s="46"/>
      <c r="J398" s="46"/>
      <c r="K398" s="91"/>
    </row>
    <row r="399" spans="1:12">
      <c r="A399" s="50" t="s">
        <v>663</v>
      </c>
      <c r="B399" s="43"/>
      <c r="C399" s="44" t="s">
        <v>664</v>
      </c>
      <c r="D399" s="25">
        <f t="shared" ref="D399:K399" si="137">SUM(D400:D401)</f>
        <v>0</v>
      </c>
      <c r="E399" s="25">
        <f t="shared" si="137"/>
        <v>0</v>
      </c>
      <c r="F399" s="25">
        <f t="shared" si="137"/>
        <v>0</v>
      </c>
      <c r="G399" s="75">
        <f t="shared" si="137"/>
        <v>0</v>
      </c>
      <c r="H399" s="25">
        <f t="shared" si="137"/>
        <v>0</v>
      </c>
      <c r="I399" s="25">
        <f t="shared" si="137"/>
        <v>0</v>
      </c>
      <c r="J399" s="25">
        <f t="shared" si="137"/>
        <v>0</v>
      </c>
      <c r="K399" s="85">
        <f t="shared" si="137"/>
        <v>0</v>
      </c>
    </row>
    <row r="400" spans="1:12" outlineLevel="1">
      <c r="A400" s="15" t="str">
        <f>LEFT(B400,3)</f>
        <v>674</v>
      </c>
      <c r="B400" s="16" t="s">
        <v>665</v>
      </c>
      <c r="C400" s="16" t="s">
        <v>666</v>
      </c>
      <c r="D400" s="30">
        <f>IF(VLOOKUP($A400,'hk2023'!$A:$G,1)=$A400,VLOOKUP($A400,'hk2023'!$A:$G,6),0)</f>
        <v>0</v>
      </c>
      <c r="E400" s="30">
        <f>IF(VLOOKUP($A400,'hk2023'!$A:$G,1)=$A400,VLOOKUP($A400,'hk2023'!$A:$G,7),0)</f>
        <v>0</v>
      </c>
      <c r="F400" s="30">
        <f>IF(VLOOKUP($A400,'hk2023'!$A:$H,1)=$A400,VLOOKUP($A400,'hk2023'!$A:$H,8),0)</f>
        <v>0</v>
      </c>
      <c r="G400" s="77">
        <f>SUM(D400+E400-F400)</f>
        <v>0</v>
      </c>
      <c r="H400" s="30">
        <f>IF(VLOOKUP($A400,'hk2022'!$A:$G,1)=$A400,VLOOKUP($A400,'hk2022'!$A:$G,6),0)</f>
        <v>0</v>
      </c>
      <c r="I400" s="30">
        <f>IF(VLOOKUP($A400,'hk2022'!$A:$G,1)=$A400,VLOOKUP($A400,'hk2022'!$A:$G,7),0)</f>
        <v>0</v>
      </c>
      <c r="J400" s="30">
        <f>IF(VLOOKUP($A400,'hk2022'!$A:$H,1)=$A400,VLOOKUP($A400,'hk2022'!$A:$H,8),0)</f>
        <v>0</v>
      </c>
      <c r="K400" s="87">
        <f>SUM(H400+I400-J400)</f>
        <v>0</v>
      </c>
    </row>
    <row r="401" spans="1:11" outlineLevel="1">
      <c r="A401" s="15" t="str">
        <f>LEFT(B401,3)</f>
        <v>679</v>
      </c>
      <c r="B401" s="16" t="s">
        <v>667</v>
      </c>
      <c r="C401" s="16" t="s">
        <v>668</v>
      </c>
      <c r="D401" s="30">
        <f>IF(VLOOKUP($A401,'hk2023'!$A:$G,1)=$A401,VLOOKUP($A401,'hk2023'!$A:$G,6),0)</f>
        <v>0</v>
      </c>
      <c r="E401" s="30">
        <f>IF(VLOOKUP($A401,'hk2023'!$A:$G,1)=$A401,VLOOKUP($A401,'hk2023'!$A:$G,7),0)</f>
        <v>0</v>
      </c>
      <c r="F401" s="30">
        <f>IF(VLOOKUP($A401,'hk2023'!$A:$H,1)=$A401,VLOOKUP($A401,'hk2023'!$A:$H,8),0)</f>
        <v>0</v>
      </c>
      <c r="G401" s="77">
        <f>SUM(D401+E401-F401)</f>
        <v>0</v>
      </c>
      <c r="H401" s="30">
        <f>IF(VLOOKUP($A401,'hk2022'!$A:$G,1)=$A401,VLOOKUP($A401,'hk2022'!$A:$G,6),0)</f>
        <v>0</v>
      </c>
      <c r="I401" s="30">
        <f>IF(VLOOKUP($A401,'hk2022'!$A:$G,1)=$A401,VLOOKUP($A401,'hk2022'!$A:$G,7),0)</f>
        <v>0</v>
      </c>
      <c r="J401" s="30">
        <f>IF(VLOOKUP($A401,'hk2022'!$A:$H,1)=$A401,VLOOKUP($A401,'hk2022'!$A:$H,8),0)</f>
        <v>0</v>
      </c>
      <c r="K401" s="87">
        <f>SUM(H401+I401-J401)</f>
        <v>0</v>
      </c>
    </row>
    <row r="402" spans="1:11" ht="10.8" outlineLevel="1" thickBot="1">
      <c r="A402" s="15"/>
      <c r="B402" s="16"/>
      <c r="C402" s="16"/>
      <c r="H402" s="46"/>
      <c r="I402" s="46"/>
      <c r="J402" s="46"/>
      <c r="K402" s="91"/>
    </row>
    <row r="403" spans="1:11">
      <c r="A403" s="50" t="s">
        <v>669</v>
      </c>
      <c r="B403" s="43"/>
      <c r="C403" s="44" t="s">
        <v>670</v>
      </c>
      <c r="D403" s="25">
        <f t="shared" ref="D403:K403" si="138">SUM(D404:D409)</f>
        <v>0</v>
      </c>
      <c r="E403" s="25">
        <f t="shared" si="138"/>
        <v>0</v>
      </c>
      <c r="F403" s="25">
        <f t="shared" si="138"/>
        <v>0</v>
      </c>
      <c r="G403" s="75">
        <f t="shared" si="138"/>
        <v>0</v>
      </c>
      <c r="H403" s="25">
        <f t="shared" si="138"/>
        <v>0</v>
      </c>
      <c r="I403" s="25">
        <f t="shared" si="138"/>
        <v>0</v>
      </c>
      <c r="J403" s="25">
        <f t="shared" si="138"/>
        <v>0</v>
      </c>
      <c r="K403" s="85">
        <f t="shared" si="138"/>
        <v>0</v>
      </c>
    </row>
    <row r="404" spans="1:11" outlineLevel="1">
      <c r="A404" s="15" t="s">
        <v>671</v>
      </c>
      <c r="B404" s="18"/>
      <c r="C404" s="28" t="s">
        <v>670</v>
      </c>
      <c r="D404" s="30">
        <f>IF(VLOOKUP($A404,'hk2023'!$A:$G,1)=$A404,VLOOKUP($A404,'hk2023'!$A:$G,6),0)</f>
        <v>0</v>
      </c>
      <c r="E404" s="30">
        <f>IF(VLOOKUP($A404,'hk2023'!$A:$G,1)=$A404,VLOOKUP($A404,'hk2023'!$A:$G,7),0)</f>
        <v>0</v>
      </c>
      <c r="F404" s="30">
        <f>IF(VLOOKUP($A404,'hk2023'!$A:$H,1)=$A404,VLOOKUP($A404,'hk2023'!$A:$H,8),0)</f>
        <v>0</v>
      </c>
      <c r="G404" s="77">
        <f t="shared" ref="G404:G409" si="139">SUM(D404+E404-F404)</f>
        <v>0</v>
      </c>
      <c r="H404" s="30">
        <f>IF(VLOOKUP($A404,'hk2022'!$A:$G,1)=$A404,VLOOKUP($A404,'hk2022'!$A:$G,6),0)</f>
        <v>0</v>
      </c>
      <c r="I404" s="30">
        <f>IF(VLOOKUP($A404,'hk2022'!$A:$G,1)=$A404,VLOOKUP($A404,'hk2022'!$A:$G,7),0)</f>
        <v>0</v>
      </c>
      <c r="J404" s="30">
        <f>IF(VLOOKUP($A404,'hk2022'!$A:$H,1)=$A404,VLOOKUP($A404,'hk2022'!$A:$H,8),0)</f>
        <v>0</v>
      </c>
      <c r="K404" s="87">
        <f t="shared" ref="K404:K409" si="140">SUM(H404+I404-J404)</f>
        <v>0</v>
      </c>
    </row>
    <row r="405" spans="1:11" outlineLevel="1">
      <c r="A405" s="65" t="str">
        <f>LEFT(B405,3)</f>
        <v>681</v>
      </c>
      <c r="B405" s="16" t="s">
        <v>672</v>
      </c>
      <c r="C405" s="16" t="s">
        <v>673</v>
      </c>
      <c r="D405" s="30">
        <f>IF(VLOOKUP($A405,'hk2023'!$A:$G,1)=$A405,VLOOKUP($A405,'hk2023'!$A:$G,6),0)</f>
        <v>0</v>
      </c>
      <c r="E405" s="30">
        <f>IF(VLOOKUP($A405,'hk2023'!$A:$G,1)=$A405,VLOOKUP($A405,'hk2023'!$A:$G,7),0)</f>
        <v>0</v>
      </c>
      <c r="F405" s="30">
        <f>IF(VLOOKUP($A405,'hk2023'!$A:$H,1)=$A405,VLOOKUP($A405,'hk2023'!$A:$H,8),0)</f>
        <v>0</v>
      </c>
      <c r="G405" s="77">
        <f t="shared" si="139"/>
        <v>0</v>
      </c>
      <c r="H405" s="30">
        <f>IF(VLOOKUP($A405,'hk2022'!$A:$G,1)=$A405,VLOOKUP($A405,'hk2022'!$A:$G,6),0)</f>
        <v>0</v>
      </c>
      <c r="I405" s="30">
        <f>IF(VLOOKUP($A405,'hk2022'!$A:$G,1)=$A405,VLOOKUP($A405,'hk2022'!$A:$G,7),0)</f>
        <v>0</v>
      </c>
      <c r="J405" s="30">
        <f>IF(VLOOKUP($A405,'hk2022'!$A:$H,1)=$A405,VLOOKUP($A405,'hk2022'!$A:$H,8),0)</f>
        <v>0</v>
      </c>
      <c r="K405" s="87">
        <f t="shared" si="140"/>
        <v>0</v>
      </c>
    </row>
    <row r="406" spans="1:11" outlineLevel="1">
      <c r="A406" s="65" t="str">
        <f>LEFT(B406,3)</f>
        <v>682</v>
      </c>
      <c r="B406" s="16" t="s">
        <v>674</v>
      </c>
      <c r="C406" s="16" t="s">
        <v>675</v>
      </c>
      <c r="D406" s="30">
        <f>IF(VLOOKUP($A406,'hk2023'!$A:$G,1)=$A406,VLOOKUP($A406,'hk2023'!$A:$G,6),0)</f>
        <v>0</v>
      </c>
      <c r="E406" s="30">
        <f>IF(VLOOKUP($A406,'hk2023'!$A:$G,1)=$A406,VLOOKUP($A406,'hk2023'!$A:$G,7),0)</f>
        <v>0</v>
      </c>
      <c r="F406" s="30">
        <f>IF(VLOOKUP($A406,'hk2023'!$A:$H,1)=$A406,VLOOKUP($A406,'hk2023'!$A:$H,8),0)</f>
        <v>0</v>
      </c>
      <c r="G406" s="77">
        <f t="shared" si="139"/>
        <v>0</v>
      </c>
      <c r="H406" s="30">
        <f>IF(VLOOKUP($A406,'hk2022'!$A:$G,1)=$A406,VLOOKUP($A406,'hk2022'!$A:$G,6),0)</f>
        <v>0</v>
      </c>
      <c r="I406" s="30">
        <f>IF(VLOOKUP($A406,'hk2022'!$A:$G,1)=$A406,VLOOKUP($A406,'hk2022'!$A:$G,7),0)</f>
        <v>0</v>
      </c>
      <c r="J406" s="30">
        <f>IF(VLOOKUP($A406,'hk2022'!$A:$H,1)=$A406,VLOOKUP($A406,'hk2022'!$A:$H,8),0)</f>
        <v>0</v>
      </c>
      <c r="K406" s="87">
        <f t="shared" si="140"/>
        <v>0</v>
      </c>
    </row>
    <row r="407" spans="1:11" outlineLevel="1">
      <c r="A407" s="65" t="str">
        <f>LEFT(B407,3)</f>
        <v>684</v>
      </c>
      <c r="B407" s="16" t="s">
        <v>676</v>
      </c>
      <c r="C407" s="16" t="s">
        <v>666</v>
      </c>
      <c r="D407" s="30">
        <f>IF(VLOOKUP($A407,'hk2023'!$A:$G,1)=$A407,VLOOKUP($A407,'hk2023'!$A:$G,6),0)</f>
        <v>0</v>
      </c>
      <c r="E407" s="30">
        <f>IF(VLOOKUP($A407,'hk2023'!$A:$G,1)=$A407,VLOOKUP($A407,'hk2023'!$A:$G,7),0)</f>
        <v>0</v>
      </c>
      <c r="F407" s="30">
        <f>IF(VLOOKUP($A407,'hk2023'!$A:$H,1)=$A407,VLOOKUP($A407,'hk2023'!$A:$H,8),0)</f>
        <v>0</v>
      </c>
      <c r="G407" s="77">
        <f t="shared" si="139"/>
        <v>0</v>
      </c>
      <c r="H407" s="30">
        <f>IF(VLOOKUP($A407,'hk2022'!$A:$G,1)=$A407,VLOOKUP($A407,'hk2022'!$A:$G,6),0)</f>
        <v>0</v>
      </c>
      <c r="I407" s="30">
        <f>IF(VLOOKUP($A407,'hk2022'!$A:$G,1)=$A407,VLOOKUP($A407,'hk2022'!$A:$G,7),0)</f>
        <v>0</v>
      </c>
      <c r="J407" s="30">
        <f>IF(VLOOKUP($A407,'hk2022'!$A:$H,1)=$A407,VLOOKUP($A407,'hk2022'!$A:$H,8),0)</f>
        <v>0</v>
      </c>
      <c r="K407" s="87">
        <f t="shared" si="140"/>
        <v>0</v>
      </c>
    </row>
    <row r="408" spans="1:11" outlineLevel="1">
      <c r="A408" s="15" t="str">
        <f>LEFT(B408,3)</f>
        <v>688</v>
      </c>
      <c r="B408" s="16" t="s">
        <v>677</v>
      </c>
      <c r="C408" s="16" t="s">
        <v>678</v>
      </c>
      <c r="D408" s="30">
        <f>IF(VLOOKUP($A408,'hk2023'!$A:$G,1)=$A408,VLOOKUP($A408,'hk2023'!$A:$G,6),0)</f>
        <v>0</v>
      </c>
      <c r="E408" s="30">
        <f>IF(VLOOKUP($A408,'hk2023'!$A:$G,1)=$A408,VLOOKUP($A408,'hk2023'!$A:$G,7),0)</f>
        <v>0</v>
      </c>
      <c r="F408" s="30">
        <f>IF(VLOOKUP($A408,'hk2023'!$A:$H,1)=$A408,VLOOKUP($A408,'hk2023'!$A:$H,8),0)</f>
        <v>0</v>
      </c>
      <c r="G408" s="77">
        <f t="shared" si="139"/>
        <v>0</v>
      </c>
      <c r="H408" s="30">
        <f>IF(VLOOKUP($A408,'hk2022'!$A:$G,1)=$A408,VLOOKUP($A408,'hk2022'!$A:$G,6),0)</f>
        <v>0</v>
      </c>
      <c r="I408" s="30">
        <f>IF(VLOOKUP($A408,'hk2022'!$A:$G,1)=$A408,VLOOKUP($A408,'hk2022'!$A:$G,7),0)</f>
        <v>0</v>
      </c>
      <c r="J408" s="30">
        <f>IF(VLOOKUP($A408,'hk2022'!$A:$H,1)=$A408,VLOOKUP($A408,'hk2022'!$A:$H,8),0)</f>
        <v>0</v>
      </c>
      <c r="K408" s="87">
        <f t="shared" si="140"/>
        <v>0</v>
      </c>
    </row>
    <row r="409" spans="1:11" outlineLevel="1">
      <c r="A409" s="15" t="str">
        <f>LEFT(B409,3)</f>
        <v>689</v>
      </c>
      <c r="B409" s="16" t="s">
        <v>679</v>
      </c>
      <c r="C409" s="16" t="s">
        <v>668</v>
      </c>
      <c r="D409" s="30">
        <f>IF(VLOOKUP($A409,'hk2023'!$A:$G,1)=$A409,VLOOKUP($A409,'hk2023'!$A:$G,6),0)</f>
        <v>0</v>
      </c>
      <c r="E409" s="30">
        <f>IF(VLOOKUP($A409,'hk2023'!$A:$G,1)=$A409,VLOOKUP($A409,'hk2023'!$A:$G,7),0)</f>
        <v>0</v>
      </c>
      <c r="F409" s="30">
        <f>IF(VLOOKUP($A409,'hk2023'!$A:$H,1)=$A409,VLOOKUP($A409,'hk2023'!$A:$H,8),0)</f>
        <v>0</v>
      </c>
      <c r="G409" s="77">
        <f t="shared" si="139"/>
        <v>0</v>
      </c>
      <c r="H409" s="30">
        <f>IF(VLOOKUP($A409,'hk2022'!$A:$G,1)=$A409,VLOOKUP($A409,'hk2022'!$A:$G,6),0)</f>
        <v>0</v>
      </c>
      <c r="I409" s="30">
        <f>IF(VLOOKUP($A409,'hk2022'!$A:$G,1)=$A409,VLOOKUP($A409,'hk2022'!$A:$G,7),0)</f>
        <v>0</v>
      </c>
      <c r="J409" s="30">
        <f>IF(VLOOKUP($A409,'hk2022'!$A:$H,1)=$A409,VLOOKUP($A409,'hk2022'!$A:$H,8),0)</f>
        <v>0</v>
      </c>
      <c r="K409" s="87">
        <f t="shared" si="140"/>
        <v>0</v>
      </c>
    </row>
    <row r="410" spans="1:11" ht="10.8" outlineLevel="1" thickBot="1">
      <c r="A410" s="15"/>
      <c r="B410" s="16"/>
      <c r="C410" s="16" t="s">
        <v>59</v>
      </c>
      <c r="H410" s="46"/>
      <c r="I410" s="46"/>
      <c r="J410" s="46"/>
      <c r="K410" s="91"/>
    </row>
    <row r="411" spans="1:11">
      <c r="A411" s="50" t="s">
        <v>680</v>
      </c>
      <c r="B411" s="43"/>
      <c r="C411" s="44" t="s">
        <v>681</v>
      </c>
      <c r="D411" s="25">
        <f t="shared" ref="D411:K411" si="141">SUM(D412:D413)</f>
        <v>0</v>
      </c>
      <c r="E411" s="25">
        <f t="shared" si="141"/>
        <v>0</v>
      </c>
      <c r="F411" s="25">
        <f t="shared" si="141"/>
        <v>0</v>
      </c>
      <c r="G411" s="75">
        <f t="shared" si="141"/>
        <v>0</v>
      </c>
      <c r="H411" s="25">
        <f t="shared" si="141"/>
        <v>0</v>
      </c>
      <c r="I411" s="25">
        <f t="shared" si="141"/>
        <v>0</v>
      </c>
      <c r="J411" s="25">
        <f t="shared" si="141"/>
        <v>0</v>
      </c>
      <c r="K411" s="85">
        <f t="shared" si="141"/>
        <v>0</v>
      </c>
    </row>
    <row r="412" spans="1:11" outlineLevel="1">
      <c r="A412" s="15" t="str">
        <f>LEFT(B412,3)</f>
        <v>697</v>
      </c>
      <c r="B412" s="16" t="s">
        <v>682</v>
      </c>
      <c r="C412" s="16" t="s">
        <v>683</v>
      </c>
      <c r="D412" s="30">
        <f>IF(VLOOKUP($A412,'hk2023'!$A:$G,1)=$A412,VLOOKUP($A412,'hk2023'!$A:$G,6),0)</f>
        <v>0</v>
      </c>
      <c r="E412" s="30">
        <f>IF(VLOOKUP($A412,'hk2023'!$A:$G,1)=$A412,VLOOKUP($A412,'hk2023'!$A:$G,7),0)</f>
        <v>0</v>
      </c>
      <c r="F412" s="30">
        <f>IF(VLOOKUP($A412,'hk2023'!$A:$H,1)=$A412,VLOOKUP($A412,'hk2023'!$A:$H,8),0)</f>
        <v>0</v>
      </c>
      <c r="G412" s="77">
        <f>SUM(D412+E412-F412)</f>
        <v>0</v>
      </c>
      <c r="H412" s="30">
        <f>IF(VLOOKUP($A412,'hk2022'!$A:$G,1)=$A412,VLOOKUP($A412,'hk2022'!$A:$G,6),0)</f>
        <v>0</v>
      </c>
      <c r="I412" s="30">
        <f>IF(VLOOKUP($A412,'hk2022'!$A:$G,1)=$A412,VLOOKUP($A412,'hk2022'!$A:$G,7),0)</f>
        <v>0</v>
      </c>
      <c r="J412" s="30">
        <f>IF(VLOOKUP($A412,'hk2022'!$A:$H,1)=$A412,VLOOKUP($A412,'hk2022'!$A:$H,8),0)</f>
        <v>0</v>
      </c>
      <c r="K412" s="87">
        <f>SUM(H412+I412-J412)</f>
        <v>0</v>
      </c>
    </row>
    <row r="413" spans="1:11" outlineLevel="1">
      <c r="A413" s="15" t="str">
        <f>LEFT(B413,3)</f>
        <v>698</v>
      </c>
      <c r="B413" s="16" t="s">
        <v>684</v>
      </c>
      <c r="C413" s="16" t="s">
        <v>685</v>
      </c>
      <c r="D413" s="30">
        <f>IF(VLOOKUP($A413,'hk2023'!$A:$G,1)=$A413,VLOOKUP($A413,'hk2023'!$A:$G,6),0)</f>
        <v>0</v>
      </c>
      <c r="E413" s="30">
        <f>IF(VLOOKUP($A413,'hk2023'!$A:$G,1)=$A413,VLOOKUP($A413,'hk2023'!$A:$G,7),0)</f>
        <v>0</v>
      </c>
      <c r="F413" s="30">
        <f>IF(VLOOKUP($A413,'hk2023'!$A:$H,1)=$A413,VLOOKUP($A413,'hk2023'!$A:$H,8),0)</f>
        <v>0</v>
      </c>
      <c r="G413" s="77">
        <f>SUM(D413+E413-F413)</f>
        <v>0</v>
      </c>
      <c r="H413" s="30">
        <f>IF(VLOOKUP($A413,'hk2022'!$A:$G,1)=$A413,VLOOKUP($A413,'hk2022'!$A:$G,6),0)</f>
        <v>0</v>
      </c>
      <c r="I413" s="30">
        <f>IF(VLOOKUP($A413,'hk2022'!$A:$G,1)=$A413,VLOOKUP($A413,'hk2022'!$A:$G,7),0)</f>
        <v>0</v>
      </c>
      <c r="J413" s="30">
        <f>IF(VLOOKUP($A413,'hk2022'!$A:$H,1)=$A413,VLOOKUP($A413,'hk2022'!$A:$H,8),0)</f>
        <v>0</v>
      </c>
      <c r="K413" s="87">
        <f>SUM(H413+I413-J413)</f>
        <v>0</v>
      </c>
    </row>
    <row r="414" spans="1:11" ht="10.8" outlineLevel="1" thickBot="1">
      <c r="A414" s="15"/>
      <c r="B414" s="16"/>
      <c r="C414" s="16"/>
      <c r="H414" s="46"/>
      <c r="I414" s="46"/>
      <c r="J414" s="46"/>
      <c r="K414" s="91"/>
    </row>
    <row r="415" spans="1:11" ht="10.8" thickBot="1">
      <c r="A415" s="19" t="s">
        <v>686</v>
      </c>
      <c r="B415" s="16"/>
      <c r="C415" s="20" t="s">
        <v>694</v>
      </c>
      <c r="D415" s="41"/>
      <c r="E415" s="41"/>
      <c r="F415" s="41"/>
      <c r="G415" s="80"/>
      <c r="H415" s="41"/>
      <c r="I415" s="41"/>
      <c r="J415" s="41"/>
      <c r="K415" s="90"/>
    </row>
    <row r="416" spans="1:11">
      <c r="A416" s="50" t="s">
        <v>695</v>
      </c>
      <c r="B416" s="43"/>
      <c r="C416" s="44" t="s">
        <v>696</v>
      </c>
      <c r="D416" s="25">
        <f t="shared" ref="D416:K416" si="142">SUM(D417:D418)</f>
        <v>0</v>
      </c>
      <c r="E416" s="25">
        <f t="shared" si="142"/>
        <v>0</v>
      </c>
      <c r="F416" s="25">
        <f t="shared" si="142"/>
        <v>0</v>
      </c>
      <c r="G416" s="75">
        <f t="shared" si="142"/>
        <v>0</v>
      </c>
      <c r="H416" s="25">
        <f t="shared" si="142"/>
        <v>0</v>
      </c>
      <c r="I416" s="25">
        <f t="shared" si="142"/>
        <v>0</v>
      </c>
      <c r="J416" s="25">
        <f t="shared" si="142"/>
        <v>0</v>
      </c>
      <c r="K416" s="85">
        <f t="shared" si="142"/>
        <v>0</v>
      </c>
    </row>
    <row r="417" spans="1:18" outlineLevel="1">
      <c r="A417" s="15" t="str">
        <f>LEFT(B417,3)</f>
        <v>701</v>
      </c>
      <c r="B417" s="16" t="s">
        <v>697</v>
      </c>
      <c r="C417" s="16" t="s">
        <v>698</v>
      </c>
      <c r="D417" s="30">
        <f>IF(VLOOKUP($A417,'hk2023'!$A:$G,1)=$A417,VLOOKUP($A417,'hk2023'!$A:$G,5),0)</f>
        <v>0</v>
      </c>
      <c r="E417" s="30">
        <f>IF(VLOOKUP($A417,'hk2023'!$A:$G,1)=$A417,VLOOKUP($A417,'hk2023'!$A:$G,6),0)</f>
        <v>0</v>
      </c>
      <c r="F417" s="30">
        <f>IF(VLOOKUP($A417,'hk2023'!$A:$H,1)=$A417,VLOOKUP($A417,'hk2023'!$A:$H,7),0)</f>
        <v>0</v>
      </c>
      <c r="G417" s="77">
        <f>SUM(D417+E417-F417)</f>
        <v>0</v>
      </c>
      <c r="H417" s="30">
        <f>IF(VLOOKUP($A417,'hk2022'!$A:$G,1)=$A417,VLOOKUP($A417,'hk2022'!$A:$G,5),0)</f>
        <v>0</v>
      </c>
      <c r="I417" s="30">
        <f>IF(VLOOKUP($A417,'hk2022'!$A:$G,1)=$A417,VLOOKUP($A417,'hk2022'!$A:$G,6),0)</f>
        <v>0</v>
      </c>
      <c r="J417" s="30">
        <f>IF(VLOOKUP($A417,'hk2022'!$A:$H,1)=$A417,VLOOKUP($A417,'hk2022'!$A:$H,7),0)</f>
        <v>0</v>
      </c>
      <c r="K417" s="87">
        <f>SUM(H417+I417-J417)</f>
        <v>0</v>
      </c>
    </row>
    <row r="418" spans="1:18" outlineLevel="1">
      <c r="A418" s="15" t="str">
        <f>LEFT(B418,3)</f>
        <v>702</v>
      </c>
      <c r="B418" s="16" t="s">
        <v>699</v>
      </c>
      <c r="C418" s="16" t="s">
        <v>700</v>
      </c>
      <c r="D418" s="30">
        <f>IF(VLOOKUP($A418,'hk2023'!$A:$G,1)=$A418,VLOOKUP($A418,'hk2023'!$A:$G,5),0)</f>
        <v>0</v>
      </c>
      <c r="E418" s="30">
        <f>IF(VLOOKUP($A418,'hk2023'!$A:$G,1)=$A418,VLOOKUP($A418,'hk2023'!$A:$G,6),0)</f>
        <v>0</v>
      </c>
      <c r="F418" s="30">
        <f>IF(VLOOKUP($A418,'hk2023'!$A:$H,1)=$A418,VLOOKUP($A418,'hk2023'!$A:$H,7),0)</f>
        <v>0</v>
      </c>
      <c r="G418" s="77">
        <f>SUM(D418+E418-F418)</f>
        <v>0</v>
      </c>
      <c r="H418" s="30">
        <f>IF(VLOOKUP($A418,'hk2022'!$A:$G,1)=$A418,VLOOKUP($A418,'hk2022'!$A:$G,5),0)</f>
        <v>0</v>
      </c>
      <c r="I418" s="30">
        <f>IF(VLOOKUP($A418,'hk2022'!$A:$G,1)=$A418,VLOOKUP($A418,'hk2022'!$A:$G,6),0)</f>
        <v>0</v>
      </c>
      <c r="J418" s="30">
        <f>IF(VLOOKUP($A418,'hk2022'!$A:$H,1)=$A418,VLOOKUP($A418,'hk2022'!$A:$H,7),0)</f>
        <v>0</v>
      </c>
      <c r="K418" s="87">
        <f>SUM(H418+I418-J418)</f>
        <v>0</v>
      </c>
    </row>
    <row r="419" spans="1:18" ht="10.8" outlineLevel="1" thickBot="1">
      <c r="A419" s="53"/>
      <c r="B419" s="54"/>
      <c r="C419" s="54"/>
      <c r="D419" s="40"/>
      <c r="E419" s="40"/>
      <c r="F419" s="40"/>
      <c r="G419" s="77"/>
      <c r="H419" s="40"/>
      <c r="I419" s="40"/>
      <c r="J419" s="40"/>
      <c r="K419" s="87"/>
      <c r="L419" s="52"/>
      <c r="M419" s="57"/>
      <c r="O419" s="54"/>
      <c r="P419" s="52"/>
      <c r="Q419" s="52"/>
      <c r="R419" s="52"/>
    </row>
    <row r="420" spans="1:18" ht="13.5" customHeight="1">
      <c r="A420" s="50" t="s">
        <v>701</v>
      </c>
      <c r="B420" s="43"/>
      <c r="C420" s="44" t="s">
        <v>702</v>
      </c>
      <c r="D420" s="25">
        <f t="shared" ref="D420:K420" si="143">SUM(D421)</f>
        <v>0</v>
      </c>
      <c r="E420" s="25">
        <f t="shared" si="143"/>
        <v>0</v>
      </c>
      <c r="F420" s="25">
        <f t="shared" si="143"/>
        <v>0</v>
      </c>
      <c r="G420" s="75">
        <f t="shared" si="143"/>
        <v>0</v>
      </c>
      <c r="H420" s="25">
        <f t="shared" si="143"/>
        <v>0</v>
      </c>
      <c r="I420" s="25">
        <f t="shared" si="143"/>
        <v>0</v>
      </c>
      <c r="J420" s="25">
        <f t="shared" si="143"/>
        <v>0</v>
      </c>
      <c r="K420" s="85">
        <f t="shared" si="143"/>
        <v>0</v>
      </c>
    </row>
    <row r="421" spans="1:18" outlineLevel="1">
      <c r="A421" s="15" t="str">
        <f>LEFT(B421,3)</f>
        <v>710</v>
      </c>
      <c r="B421" s="16" t="s">
        <v>703</v>
      </c>
      <c r="C421" s="16" t="s">
        <v>704</v>
      </c>
      <c r="D421" s="30">
        <f>IF(VLOOKUP($A421,'hk2023'!$A:$G,1)=$A421,VLOOKUP($A421,'hk2023'!$A:$G,5),0)</f>
        <v>0</v>
      </c>
      <c r="E421" s="30">
        <f>IF(VLOOKUP($A421,'hk2023'!$A:$G,1)=$A421,VLOOKUP($A421,'hk2023'!$A:$G,6),0)</f>
        <v>0</v>
      </c>
      <c r="F421" s="30">
        <f>IF(VLOOKUP($A421,'hk2023'!$A:$H,1)=$A421,VLOOKUP($A421,'hk2023'!$A:$H,7),0)</f>
        <v>0</v>
      </c>
      <c r="G421" s="77">
        <f>SUM(D421+E421-F421)</f>
        <v>0</v>
      </c>
      <c r="H421" s="30">
        <f>IF(VLOOKUP($A421,'hk2022'!$A:$G,1)=$A421,VLOOKUP($A421,'hk2022'!$A:$G,5),0)</f>
        <v>0</v>
      </c>
      <c r="I421" s="30">
        <f>IF(VLOOKUP($A421,'hk2022'!$A:$G,1)=$A421,VLOOKUP($A421,'hk2022'!$A:$G,6),0)</f>
        <v>0</v>
      </c>
      <c r="J421" s="30">
        <f>IF(VLOOKUP($A421,'hk2022'!$A:$H,1)=$A421,VLOOKUP($A421,'hk2022'!$A:$H,7),0)</f>
        <v>0</v>
      </c>
      <c r="K421" s="87">
        <f>SUM(H421+I421-J421)</f>
        <v>0</v>
      </c>
    </row>
    <row r="422" spans="1:18" ht="10.8" outlineLevel="1" thickBot="1">
      <c r="H422" s="46"/>
      <c r="I422" s="46"/>
      <c r="J422" s="46"/>
      <c r="K422" s="91"/>
    </row>
    <row r="423" spans="1:18">
      <c r="A423" s="19"/>
      <c r="B423" s="16"/>
      <c r="C423" s="20" t="s">
        <v>705</v>
      </c>
      <c r="D423" s="41"/>
      <c r="E423" s="41"/>
      <c r="F423" s="41"/>
      <c r="G423" s="80"/>
      <c r="H423" s="41"/>
      <c r="I423" s="41"/>
      <c r="J423" s="41"/>
      <c r="K423" s="90"/>
    </row>
    <row r="424" spans="1:18" ht="10.8" thickBot="1">
      <c r="H424" s="46"/>
      <c r="I424" s="46"/>
      <c r="J424" s="46"/>
      <c r="K424" s="91"/>
    </row>
    <row r="425" spans="1:18">
      <c r="A425" s="19"/>
      <c r="B425" s="16"/>
      <c r="C425" s="20" t="s">
        <v>706</v>
      </c>
      <c r="D425" s="41"/>
      <c r="E425" s="41"/>
      <c r="F425" s="41"/>
      <c r="G425" s="80"/>
      <c r="H425" s="41"/>
      <c r="I425" s="41"/>
      <c r="J425" s="41"/>
      <c r="K425" s="90"/>
    </row>
  </sheetData>
  <sheetProtection formatColumns="0" formatRows="0" insertColumns="0" insertRows="0" insertHyperlinks="0" deleteColumns="0" deleteRows="0" sort="0" autoFilter="0"/>
  <dataConsolidate/>
  <mergeCells count="3">
    <mergeCell ref="D3:G3"/>
    <mergeCell ref="H3:K3"/>
    <mergeCell ref="C1:K1"/>
  </mergeCells>
  <phoneticPr fontId="15" type="noConversion"/>
  <printOptions gridLines="1" gridLinesSet="0"/>
  <pageMargins left="0.75" right="0.75" top="1" bottom="1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T209"/>
  <sheetViews>
    <sheetView topLeftCell="A2" workbookViewId="0">
      <selection activeCell="P35" sqref="P35"/>
    </sheetView>
  </sheetViews>
  <sheetFormatPr defaultColWidth="9.109375" defaultRowHeight="10.199999999999999"/>
  <cols>
    <col min="1" max="1" width="51.109375" style="67" customWidth="1"/>
    <col min="2" max="2" width="2.6640625" style="354" customWidth="1"/>
    <col min="3" max="3" width="0.33203125" style="67" customWidth="1"/>
    <col min="4" max="4" width="4" style="67" hidden="1" customWidth="1"/>
    <col min="5" max="5" width="7.44140625" style="67" hidden="1" customWidth="1"/>
    <col min="6" max="6" width="1.44140625" style="67" hidden="1" customWidth="1"/>
    <col min="7" max="7" width="20.6640625" style="67" customWidth="1"/>
    <col min="8" max="8" width="0.6640625" style="339" customWidth="1"/>
    <col min="9" max="9" width="4" style="67" hidden="1" customWidth="1"/>
    <col min="10" max="10" width="8.44140625" style="67" hidden="1" customWidth="1"/>
    <col min="11" max="11" width="9.109375" style="67" hidden="1" customWidth="1"/>
    <col min="12" max="12" width="0.109375" style="67" customWidth="1"/>
    <col min="13" max="13" width="1.88671875" style="67" hidden="1" customWidth="1"/>
    <col min="14" max="14" width="4" style="67" hidden="1" customWidth="1"/>
    <col min="15" max="15" width="1" style="67" hidden="1" customWidth="1"/>
    <col min="16" max="16" width="20.6640625" style="67" customWidth="1"/>
    <col min="17" max="17" width="10.109375" style="67" hidden="1" customWidth="1"/>
    <col min="18" max="18" width="6.109375" style="67" hidden="1" customWidth="1"/>
    <col min="19" max="16384" width="9.109375" style="67"/>
  </cols>
  <sheetData>
    <row r="1" spans="1:20" hidden="1">
      <c r="A1" s="335" t="s">
        <v>2351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</row>
    <row r="2" spans="1:20">
      <c r="A2" s="336" t="s">
        <v>2352</v>
      </c>
      <c r="B2" s="337" t="s">
        <v>826</v>
      </c>
      <c r="C2" s="338">
        <f>SUM(C14+C3)</f>
        <v>2486102.9400000013</v>
      </c>
      <c r="D2" s="338">
        <f>SUM(D14+D3)</f>
        <v>13361</v>
      </c>
      <c r="E2" s="338">
        <f>SUM(E14+E3)</f>
        <v>0</v>
      </c>
      <c r="G2" s="338">
        <f>SUM(G14+G3)</f>
        <v>2472741</v>
      </c>
      <c r="L2" s="67">
        <f>SUM(L14+L3)</f>
        <v>2723481.0100000012</v>
      </c>
      <c r="M2" s="67">
        <f>SUM(M14+M3)</f>
        <v>4245</v>
      </c>
      <c r="N2" s="67">
        <f>SUM(N14+N3)</f>
        <v>0</v>
      </c>
      <c r="P2" s="338">
        <f>SUM(P14+P3)</f>
        <v>2719236</v>
      </c>
      <c r="Q2" s="67" t="str">
        <f>REPT(" ",11-LEN(G2))&amp;G2</f>
        <v xml:space="preserve">    2472741</v>
      </c>
      <c r="R2" s="67" t="str">
        <f>REPT(" ",11-LEN(P2))&amp;P2</f>
        <v xml:space="preserve">    2719236</v>
      </c>
    </row>
    <row r="3" spans="1:20">
      <c r="A3" s="336" t="s">
        <v>2353</v>
      </c>
      <c r="B3" s="337" t="s">
        <v>844</v>
      </c>
      <c r="C3" s="340">
        <f>SUM(C4+C5+C10)</f>
        <v>82343.87</v>
      </c>
      <c r="D3" s="340">
        <f>SUM(D4+D5+D10)</f>
        <v>13361</v>
      </c>
      <c r="E3" s="340">
        <f>SUM(E4+E5+E10)</f>
        <v>0</v>
      </c>
      <c r="G3" s="340">
        <f>SUM(G4+G5+G10)</f>
        <v>68982</v>
      </c>
      <c r="L3" s="67">
        <f>SUM(L4+L5+L10)</f>
        <v>54753.47</v>
      </c>
      <c r="M3" s="67">
        <f>SUM(M4+M5+M10)</f>
        <v>4245</v>
      </c>
      <c r="N3" s="67">
        <f>SUM(N4+N5+N10)</f>
        <v>0</v>
      </c>
      <c r="P3" s="340">
        <f>SUM(P4+P5+P10)</f>
        <v>50508</v>
      </c>
      <c r="Q3" s="67" t="str">
        <f t="shared" ref="Q3:Q66" si="0">REPT(" ",11-LEN(G3))&amp;G3</f>
        <v xml:space="preserve">      68982</v>
      </c>
      <c r="R3" s="67" t="str">
        <f t="shared" ref="R3:R66" si="1">REPT(" ",11-LEN(P3))&amp;P3</f>
        <v xml:space="preserve">      50508</v>
      </c>
    </row>
    <row r="4" spans="1:20" ht="20.399999999999999">
      <c r="A4" s="336" t="s">
        <v>2354</v>
      </c>
      <c r="B4" s="337" t="s">
        <v>862</v>
      </c>
      <c r="C4" s="340">
        <f>SUM('HL KNIHA VYPOC'!G5+'HL KNIHA VYPOC'!G31+'HL KNIHA VYPOC'!G37)</f>
        <v>0</v>
      </c>
      <c r="D4" s="340">
        <f>SUM('HL KNIHA VYPOC'!G50)*-1</f>
        <v>0</v>
      </c>
      <c r="E4" s="340">
        <f>SUM(('HL KNIHA VYPOC'!G71+'HL KNIHA VYPOC'!G73+'ANALYTIKA MUJ'!C45))*-1</f>
        <v>0</v>
      </c>
      <c r="G4" s="341">
        <f>ROUND(SUM(C4-D4-E4),0)</f>
        <v>0</v>
      </c>
      <c r="L4" s="342">
        <f>SUM('HL KNIHA VYPOC'!K5+'HL KNIHA VYPOC'!K31+'HL KNIHA VYPOC'!K37)</f>
        <v>0</v>
      </c>
      <c r="M4" s="67">
        <f>SUM('HL KNIHA VYPOC'!K50)*-1</f>
        <v>0</v>
      </c>
      <c r="N4" s="67">
        <f>SUM(('HL KNIHA VYPOC'!K71+'HL KNIHA VYPOC'!K73+'ANALYTIKA MUJ'!D45))*-1</f>
        <v>0</v>
      </c>
      <c r="P4" s="341">
        <f>ROUND(SUM(L4-M4-N4),0)</f>
        <v>0</v>
      </c>
      <c r="Q4" s="67" t="str">
        <f t="shared" si="0"/>
        <v xml:space="preserve">          0</v>
      </c>
      <c r="R4" s="67" t="str">
        <f t="shared" si="1"/>
        <v xml:space="preserve">          0</v>
      </c>
    </row>
    <row r="5" spans="1:20">
      <c r="A5" s="336" t="s">
        <v>2355</v>
      </c>
      <c r="B5" s="337" t="s">
        <v>868</v>
      </c>
      <c r="C5" s="343">
        <f>SUM(C6:C9)</f>
        <v>82343.87</v>
      </c>
      <c r="D5" s="343">
        <f>SUM(D6:D9)</f>
        <v>13361</v>
      </c>
      <c r="E5" s="343">
        <f>SUM(E6:E9)</f>
        <v>0</v>
      </c>
      <c r="G5" s="343">
        <f>SUM(G6:G9)</f>
        <v>68982</v>
      </c>
      <c r="L5" s="67">
        <f>SUM(L6:L9)</f>
        <v>54753.47</v>
      </c>
      <c r="M5" s="67">
        <f>SUM(M6:M9)</f>
        <v>4245</v>
      </c>
      <c r="N5" s="67">
        <f>SUM(N6:N9)</f>
        <v>0</v>
      </c>
      <c r="P5" s="343">
        <f>SUM(P6:P9)</f>
        <v>50508</v>
      </c>
      <c r="Q5" s="67" t="str">
        <f t="shared" si="0"/>
        <v xml:space="preserve">      68982</v>
      </c>
      <c r="R5" s="67" t="str">
        <f t="shared" si="1"/>
        <v xml:space="preserve">      50508</v>
      </c>
    </row>
    <row r="6" spans="1:20">
      <c r="A6" s="344" t="s">
        <v>2356</v>
      </c>
      <c r="B6" s="337" t="s">
        <v>878</v>
      </c>
      <c r="C6" s="342">
        <f>SUM('HL KNIHA VYPOC'!G16+'HL KNIHA VYPOC'!G26+'ANALYTIKA MUJ'!C5+'ANALYTIKA MUJ'!C10)</f>
        <v>27590.400000000001</v>
      </c>
      <c r="D6" s="342">
        <f>SUM('HL KNIHA VYPOC'!G61)*-1</f>
        <v>0</v>
      </c>
      <c r="E6" s="342">
        <f>SUM('ANALYTIKA MUJ'!C35+'ANALYTIKA MUJ'!C40+'ANALYTIKA MUJ'!C46)*-1</f>
        <v>0</v>
      </c>
      <c r="G6" s="341">
        <f t="shared" ref="G6:G24" si="2">ROUND(SUM(C6-D6-E6),0)</f>
        <v>27590</v>
      </c>
      <c r="L6" s="342">
        <f>SUM('HL KNIHA VYPOC'!K16+'HL KNIHA VYPOC'!K26+'ANALYTIKA MUJ'!D5+'ANALYTIKA MUJ'!D10)</f>
        <v>16200</v>
      </c>
      <c r="M6" s="67">
        <f>SUM('HL KNIHA VYPOC'!K61)*-1</f>
        <v>0</v>
      </c>
      <c r="N6" s="67">
        <f>SUM('ANALYTIKA MUJ'!D35+'ANALYTIKA MUJ'!D40+'ANALYTIKA MUJ'!D46)*-1</f>
        <v>0</v>
      </c>
      <c r="P6" s="345">
        <f>ROUND(SUM(L6-M6-N6),0)</f>
        <v>16200</v>
      </c>
      <c r="Q6" s="67" t="str">
        <f t="shared" si="0"/>
        <v xml:space="preserve">      27590</v>
      </c>
      <c r="R6" s="67" t="str">
        <f t="shared" si="1"/>
        <v xml:space="preserve">      16200</v>
      </c>
    </row>
    <row r="7" spans="1:20" ht="20.399999999999999">
      <c r="A7" s="344" t="s">
        <v>2357</v>
      </c>
      <c r="B7" s="337" t="s">
        <v>5</v>
      </c>
      <c r="C7" s="342">
        <f>SUM('HL KNIHA VYPOC'!G17+'HL KNIHA VYPOC'!G18+'ANALYTIKA MUJ'!C6+'ANALYTIKA MUJ'!C11)</f>
        <v>54753.47</v>
      </c>
      <c r="D7" s="342">
        <f>SUM('HL KNIHA VYPOC'!G62+'HL KNIHA VYPOC'!G63)*-1</f>
        <v>13361</v>
      </c>
      <c r="E7" s="342">
        <f>SUM('ANALYTIKA MUJ'!C36+'ANALYTIKA MUJ'!C41+'ANALYTIKA MUJ'!C47)*-1</f>
        <v>0</v>
      </c>
      <c r="G7" s="341">
        <f t="shared" si="2"/>
        <v>41392</v>
      </c>
      <c r="L7" s="342">
        <f>SUM('HL KNIHA VYPOC'!K17+'HL KNIHA VYPOC'!K18+'ANALYTIKA MUJ'!D6+'ANALYTIKA MUJ'!D11)</f>
        <v>38553.47</v>
      </c>
      <c r="M7" s="67">
        <f>SUM('HL KNIHA VYPOC'!K62+'HL KNIHA VYPOC'!K63)*-1</f>
        <v>4245</v>
      </c>
      <c r="N7" s="67">
        <f>SUM('ANALYTIKA MUJ'!D36+'ANALYTIKA MUJ'!D41+'ANALYTIKA MUJ'!D47)*-1</f>
        <v>0</v>
      </c>
      <c r="P7" s="345">
        <f>ROUND(SUM(L7-M7-N7),0)</f>
        <v>34308</v>
      </c>
      <c r="Q7" s="67" t="str">
        <f t="shared" si="0"/>
        <v xml:space="preserve">      41392</v>
      </c>
      <c r="R7" s="67" t="str">
        <f t="shared" si="1"/>
        <v xml:space="preserve">      34308</v>
      </c>
    </row>
    <row r="8" spans="1:20" ht="20.399999999999999">
      <c r="A8" s="344" t="s">
        <v>2358</v>
      </c>
      <c r="B8" s="337" t="s">
        <v>21</v>
      </c>
      <c r="C8" s="342">
        <f>SUM('HL KNIHA VYPOC'!G20+'HL KNIHA VYPOC'!G21+'HL KNIHA VYPOC'!G22+'HL KNIHA VYPOC'!G23+'ANALYTIKA MUJ'!C7+'ANALYTIKA MUJ'!C12)</f>
        <v>0</v>
      </c>
      <c r="D8" s="342">
        <f>SUM('HL KNIHA VYPOC'!G65+'HL KNIHA VYPOC'!G66+'HL KNIHA VYPOC'!G67+'HL KNIHA VYPOC'!G68)*-1</f>
        <v>0</v>
      </c>
      <c r="E8" s="342">
        <f>SUM('ANALYTIKA MUJ'!C37+'ANALYTIKA MUJ'!C42+'ANALYTIKA MUJ'!C48)*-1</f>
        <v>0</v>
      </c>
      <c r="G8" s="341">
        <f t="shared" si="2"/>
        <v>0</v>
      </c>
      <c r="L8" s="342">
        <f>SUM('HL KNIHA VYPOC'!K20+'HL KNIHA VYPOC'!K21+'HL KNIHA VYPOC'!K22+'HL KNIHA VYPOC'!K23+'ANALYTIKA MUJ'!D7+'ANALYTIKA MUJ'!D12)</f>
        <v>0</v>
      </c>
      <c r="M8" s="67">
        <f>SUM('HL KNIHA VYPOC'!K65+'HL KNIHA VYPOC'!K66+'HL KNIHA VYPOC'!K67+'HL KNIHA VYPOC'!K68)*-1</f>
        <v>0</v>
      </c>
      <c r="N8" s="67">
        <f>SUM('ANALYTIKA MUJ'!D37+'ANALYTIKA MUJ'!D42+'ANALYTIKA MUJ'!D48)*-1</f>
        <v>0</v>
      </c>
      <c r="P8" s="345">
        <f>ROUND(SUM(L8-M8-N8),0)</f>
        <v>0</v>
      </c>
      <c r="Q8" s="67" t="str">
        <f t="shared" si="0"/>
        <v xml:space="preserve">          0</v>
      </c>
      <c r="R8" s="67" t="str">
        <f t="shared" si="1"/>
        <v xml:space="preserve">          0</v>
      </c>
    </row>
    <row r="9" spans="1:20">
      <c r="A9" s="344" t="s">
        <v>2359</v>
      </c>
      <c r="B9" s="337" t="s">
        <v>39</v>
      </c>
      <c r="C9" s="342">
        <f>SUM('HL KNIHA VYPOC'!G77)</f>
        <v>0</v>
      </c>
      <c r="E9" s="342">
        <f>SUM('HL KNIHA VYPOC'!G78)</f>
        <v>0</v>
      </c>
      <c r="G9" s="341">
        <f t="shared" si="2"/>
        <v>0</v>
      </c>
      <c r="L9" s="342">
        <f>SUM('HL KNIHA VYPOC'!K77)</f>
        <v>0</v>
      </c>
      <c r="N9" s="342">
        <f>SUM('HL KNIHA VYPOC'!K78)</f>
        <v>0</v>
      </c>
      <c r="P9" s="345">
        <f>ROUND(SUM(L9-M9-N9),0)</f>
        <v>0</v>
      </c>
      <c r="Q9" s="67" t="str">
        <f t="shared" si="0"/>
        <v xml:space="preserve">          0</v>
      </c>
      <c r="R9" s="67" t="str">
        <f t="shared" si="1"/>
        <v xml:space="preserve">          0</v>
      </c>
    </row>
    <row r="10" spans="1:20">
      <c r="A10" s="336" t="s">
        <v>2360</v>
      </c>
      <c r="B10" s="337" t="s">
        <v>814</v>
      </c>
      <c r="C10" s="343">
        <f>SUM(C11:C13)</f>
        <v>0</v>
      </c>
      <c r="D10" s="343">
        <f>SUM(D11:D13)</f>
        <v>0</v>
      </c>
      <c r="E10" s="343">
        <f>SUM(E11:E13)</f>
        <v>0</v>
      </c>
      <c r="F10" s="346"/>
      <c r="G10" s="343">
        <f>SUM(G11:G13)</f>
        <v>0</v>
      </c>
      <c r="H10" s="347"/>
      <c r="I10" s="346"/>
      <c r="J10" s="346"/>
      <c r="L10" s="67">
        <f>SUM(L11:L13)</f>
        <v>0</v>
      </c>
      <c r="M10" s="67">
        <f>SUM(M11:M13)</f>
        <v>0</v>
      </c>
      <c r="N10" s="67">
        <f>SUM(N11:N13)</f>
        <v>0</v>
      </c>
      <c r="P10" s="343">
        <f>SUM(P11:P13)</f>
        <v>0</v>
      </c>
      <c r="Q10" s="67" t="str">
        <f t="shared" si="0"/>
        <v xml:space="preserve">          0</v>
      </c>
      <c r="R10" s="67" t="str">
        <f t="shared" si="1"/>
        <v xml:space="preserve">          0</v>
      </c>
    </row>
    <row r="11" spans="1:20">
      <c r="A11" s="344" t="s">
        <v>2361</v>
      </c>
      <c r="B11" s="337" t="s">
        <v>687</v>
      </c>
      <c r="C11" s="342">
        <f>SUM('HL KNIHA VYPOC'!G42+'HL KNIHA VYPOC'!G43+'HL KNIHA VYPOC'!G44+'ANALYTIKA MUJ'!C15+'ANALYTIKA MUJ'!C19)</f>
        <v>0</v>
      </c>
      <c r="D11" s="342"/>
      <c r="E11" s="342">
        <f>SUM('ANALYTIKA MUJ'!C49+'ANALYTIKA MUJ'!C53)*-1</f>
        <v>0</v>
      </c>
      <c r="F11" s="342"/>
      <c r="G11" s="341">
        <f t="shared" si="2"/>
        <v>0</v>
      </c>
      <c r="L11" s="342">
        <f>SUM('HL KNIHA VYPOC'!K42+'HL KNIHA VYPOC'!K43+'HL KNIHA VYPOC'!K44+'ANALYTIKA MUJ'!D15+'ANALYTIKA MUJ'!D19)</f>
        <v>0</v>
      </c>
      <c r="N11" s="67">
        <f>SUM('ANALYTIKA MUJ'!D49+'ANALYTIKA MUJ'!D53)*-1</f>
        <v>0</v>
      </c>
      <c r="P11" s="345">
        <f>ROUND(SUM(L11-M11-N11),0)</f>
        <v>0</v>
      </c>
      <c r="Q11" s="67" t="str">
        <f t="shared" si="0"/>
        <v xml:space="preserve">          0</v>
      </c>
      <c r="R11" s="67" t="str">
        <f t="shared" si="1"/>
        <v xml:space="preserve">          0</v>
      </c>
    </row>
    <row r="12" spans="1:20" ht="20.399999999999999">
      <c r="A12" s="344" t="s">
        <v>2362</v>
      </c>
      <c r="B12" s="337" t="s">
        <v>915</v>
      </c>
      <c r="C12" s="342">
        <f>SUM('ANALYTIKA MUJ'!C23+'ANALYTIKA MUJ'!C27+'ANALYTIKA MUJ'!C31)</f>
        <v>0</v>
      </c>
      <c r="D12" s="342"/>
      <c r="E12" s="342">
        <f>SUM('ANALYTIKA MUJ'!C54+'ANALYTIKA MUJ'!C50)*-1</f>
        <v>0</v>
      </c>
      <c r="G12" s="341">
        <f t="shared" si="2"/>
        <v>0</v>
      </c>
      <c r="L12" s="342">
        <f>SUM('ANALYTIKA MUJ'!D23+'ANALYTIKA MUJ'!D27+'ANALYTIKA MUJ'!D31)</f>
        <v>0</v>
      </c>
      <c r="N12" s="67">
        <f>SUM('ANALYTIKA MUJ'!D54+'ANALYTIKA MUJ'!D50)*-1</f>
        <v>0</v>
      </c>
      <c r="P12" s="345">
        <f>ROUND(SUM(L12-M12-N12),0)</f>
        <v>0</v>
      </c>
      <c r="Q12" s="67" t="str">
        <f t="shared" si="0"/>
        <v xml:space="preserve">          0</v>
      </c>
      <c r="R12" s="67" t="str">
        <f t="shared" si="1"/>
        <v xml:space="preserve">          0</v>
      </c>
    </row>
    <row r="13" spans="1:20" ht="20.399999999999999">
      <c r="A13" s="344" t="s">
        <v>2363</v>
      </c>
      <c r="B13" s="337" t="s">
        <v>84</v>
      </c>
      <c r="C13" s="342">
        <f>SUM('ANALYTIKA MUJ'!C24+'ANALYTIKA MUJ'!C28+'ANALYTIKA MUJ'!C32)</f>
        <v>0</v>
      </c>
      <c r="D13" s="342"/>
      <c r="E13" s="342">
        <f>SUM('ANALYTIKA MUJ'!C55)*-1</f>
        <v>0</v>
      </c>
      <c r="G13" s="341">
        <f t="shared" si="2"/>
        <v>0</v>
      </c>
      <c r="L13" s="342">
        <f>SUM('ANALYTIKA MUJ'!D24+'ANALYTIKA MUJ'!D28+'ANALYTIKA MUJ'!D32)</f>
        <v>0</v>
      </c>
      <c r="N13" s="67">
        <f>SUM('ANALYTIKA MUJ'!D55)*-1</f>
        <v>0</v>
      </c>
      <c r="P13" s="345">
        <f>ROUND(SUM(L13-M13-N13),0)</f>
        <v>0</v>
      </c>
      <c r="Q13" s="67" t="str">
        <f t="shared" si="0"/>
        <v xml:space="preserve">          0</v>
      </c>
      <c r="R13" s="67" t="str">
        <f t="shared" si="1"/>
        <v xml:space="preserve">          0</v>
      </c>
    </row>
    <row r="14" spans="1:20">
      <c r="A14" s="336" t="s">
        <v>2364</v>
      </c>
      <c r="B14" s="337" t="s">
        <v>94</v>
      </c>
      <c r="C14" s="343">
        <f>SUM(C15+C16+C17+C21)</f>
        <v>2403759.0700000012</v>
      </c>
      <c r="D14" s="343">
        <f>SUM(D15+D16+D17+D21)</f>
        <v>0</v>
      </c>
      <c r="E14" s="343">
        <f>SUM(E15+E16+E17+E21)</f>
        <v>0</v>
      </c>
      <c r="F14" s="346"/>
      <c r="G14" s="343">
        <f>SUM(G15+G16+G17+G21)</f>
        <v>2403759</v>
      </c>
      <c r="H14" s="347"/>
      <c r="I14" s="346"/>
      <c r="J14" s="346"/>
      <c r="L14" s="67">
        <f>SUM(L15+L16+L17+L21)</f>
        <v>2668727.540000001</v>
      </c>
      <c r="M14" s="67">
        <f>SUM(M15+M16+M17+M21)</f>
        <v>0</v>
      </c>
      <c r="N14" s="67">
        <f>SUM(N15+N16+N17+N21)</f>
        <v>0</v>
      </c>
      <c r="P14" s="343">
        <f>SUM(P15+P16+P17+P21)</f>
        <v>2668728</v>
      </c>
      <c r="Q14" s="67" t="str">
        <f t="shared" si="0"/>
        <v xml:space="preserve">    2403759</v>
      </c>
      <c r="R14" s="67" t="str">
        <f t="shared" si="1"/>
        <v xml:space="preserve">    2668728</v>
      </c>
    </row>
    <row r="15" spans="1:20" ht="20.399999999999999">
      <c r="A15" s="336" t="s">
        <v>2365</v>
      </c>
      <c r="B15" s="337" t="s">
        <v>688</v>
      </c>
      <c r="C15" s="342">
        <f>SUM('HL KNIHA VYPOC'!G81+'HL KNIHA VYPOC'!G86+'HL KNIHA VYPOC'!G92+'ANALYTIKA MUJ'!J63)</f>
        <v>660155.80000000005</v>
      </c>
      <c r="D15" s="342"/>
      <c r="E15" s="342">
        <f>SUM('HL KNIHA VYPOC'!G98+'ANALYTIKA MUJ'!J44)*-1</f>
        <v>0</v>
      </c>
      <c r="G15" s="341">
        <f t="shared" si="2"/>
        <v>660156</v>
      </c>
      <c r="L15" s="342">
        <f>SUM('HL KNIHA VYPOC'!K81+'HL KNIHA VYPOC'!K86+'HL KNIHA VYPOC'!K92+'ANALYTIKA MUJ'!K63)</f>
        <v>714277.01999999979</v>
      </c>
      <c r="N15" s="67">
        <f>SUM('HL KNIHA VYPOC'!K98+'ANALYTIKA MUJ'!K44)*-1</f>
        <v>0</v>
      </c>
      <c r="P15" s="341">
        <f>ROUND(SUM(L15-M15-N15),0)</f>
        <v>714277</v>
      </c>
      <c r="Q15" s="67" t="str">
        <f t="shared" si="0"/>
        <v xml:space="preserve">     660156</v>
      </c>
      <c r="R15" s="67" t="str">
        <f t="shared" si="1"/>
        <v xml:space="preserve">     714277</v>
      </c>
    </row>
    <row r="16" spans="1:20" ht="35.25" customHeight="1">
      <c r="A16" s="336" t="s">
        <v>2366</v>
      </c>
      <c r="B16" s="337" t="s">
        <v>815</v>
      </c>
      <c r="C16" s="342">
        <f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342"/>
      <c r="E16" s="342">
        <f>SUM('ANALYTIKA MUJ'!J45)*-1</f>
        <v>0</v>
      </c>
      <c r="G16" s="341">
        <f t="shared" si="2"/>
        <v>0</v>
      </c>
      <c r="L16" s="342">
        <f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67">
        <f>SUM('ANALYTIKA MUJ'!K45)*-1</f>
        <v>0</v>
      </c>
      <c r="P16" s="341">
        <f>ROUND(SUM(L16-M16-N16),0)</f>
        <v>0</v>
      </c>
      <c r="Q16" s="67" t="str">
        <f t="shared" si="0"/>
        <v xml:space="preserve">          0</v>
      </c>
      <c r="R16" s="67" t="str">
        <f t="shared" si="1"/>
        <v xml:space="preserve">          0</v>
      </c>
    </row>
    <row r="17" spans="1:18">
      <c r="A17" s="336" t="s">
        <v>2367</v>
      </c>
      <c r="B17" s="337" t="s">
        <v>689</v>
      </c>
      <c r="C17" s="343">
        <f>SUM(C18:C20)</f>
        <v>1469843.1700000002</v>
      </c>
      <c r="D17" s="343">
        <f>SUM(D18:D20)</f>
        <v>0</v>
      </c>
      <c r="E17" s="343">
        <f>SUM(E18:E20)</f>
        <v>0</v>
      </c>
      <c r="G17" s="343">
        <f>SUM(G18:G20)</f>
        <v>1469843</v>
      </c>
      <c r="L17" s="67">
        <f>SUM(L18:L20)</f>
        <v>1773152.2200000007</v>
      </c>
      <c r="M17" s="67">
        <f>SUM(M18:M20)</f>
        <v>0</v>
      </c>
      <c r="N17" s="67">
        <f>SUM(N18:N20)</f>
        <v>0</v>
      </c>
      <c r="P17" s="343">
        <f>SUM(P18:P20)</f>
        <v>1773153</v>
      </c>
      <c r="Q17" s="67" t="str">
        <f t="shared" si="0"/>
        <v xml:space="preserve">    1469843</v>
      </c>
      <c r="R17" s="67" t="str">
        <f t="shared" si="1"/>
        <v xml:space="preserve">    1773153</v>
      </c>
    </row>
    <row r="18" spans="1:18" ht="24.75" customHeight="1">
      <c r="A18" s="344" t="s">
        <v>2368</v>
      </c>
      <c r="B18" s="337" t="s">
        <v>690</v>
      </c>
      <c r="C18" s="342">
        <f>SUM('ANALYTIKA MUJ'!J52+'ANALYTIKA MUJ'!J56+'ANALYTIKA MUJ'!J60+'ANALYTIKA MUJ'!J65+'ANALYTIKA MUJ'!J70+'ANALYTIKA MUJ'!C85)</f>
        <v>1464190.36</v>
      </c>
      <c r="D18" s="342"/>
      <c r="E18" s="342">
        <f>SUM('ANALYTIKA MUJ'!J46)*-1</f>
        <v>0</v>
      </c>
      <c r="F18" s="8"/>
      <c r="G18" s="341">
        <f t="shared" si="2"/>
        <v>1464190</v>
      </c>
      <c r="L18" s="342">
        <f>SUM('ANALYTIKA MUJ'!K52+'ANALYTIKA MUJ'!K56+'ANALYTIKA MUJ'!K60+'ANALYTIKA MUJ'!K65+'ANALYTIKA MUJ'!K70+'ANALYTIKA MUJ'!D85)</f>
        <v>1750286.6700000006</v>
      </c>
      <c r="N18" s="67">
        <f>SUM('ANALYTIKA MUJ'!K46)*-1</f>
        <v>0</v>
      </c>
      <c r="P18" s="345">
        <f>ROUND(SUM(L18-M18-N18),0)</f>
        <v>1750287</v>
      </c>
      <c r="Q18" s="67" t="str">
        <f t="shared" si="0"/>
        <v xml:space="preserve">    1464190</v>
      </c>
      <c r="R18" s="67" t="str">
        <f t="shared" si="1"/>
        <v xml:space="preserve">    1750287</v>
      </c>
    </row>
    <row r="19" spans="1:18" ht="20.399999999999999">
      <c r="A19" s="344" t="s">
        <v>2369</v>
      </c>
      <c r="B19" s="337" t="s">
        <v>691</v>
      </c>
      <c r="C19" s="342">
        <f>SUM('ANALYTIKA MUJ'!C91+'ANALYTIKA MUJ'!J77+'ANALYTIKA MUJ'!J81+'ANALYTIKA MUJ'!J85+'ANALYTIKA MUJ'!J89+'ANALYTIKA MUJ'!J93+'ANALYTIKA MUJ'!J97)</f>
        <v>0</v>
      </c>
      <c r="D19" s="342"/>
      <c r="E19" s="342">
        <f>SUM('ANALYTIKA MUJ'!J47)*-1</f>
        <v>0</v>
      </c>
      <c r="G19" s="341">
        <f t="shared" si="2"/>
        <v>0</v>
      </c>
      <c r="L19" s="342">
        <f>SUM('ANALYTIKA MUJ'!D91+'ANALYTIKA MUJ'!K77+'ANALYTIKA MUJ'!K81+'ANALYTIKA MUJ'!K85+'ANALYTIKA MUJ'!K89+'ANALYTIKA MUJ'!K93+'ANALYTIKA MUJ'!K97)</f>
        <v>0</v>
      </c>
      <c r="N19" s="67">
        <f>SUM('ANALYTIKA MUJ'!K47)*-1</f>
        <v>0</v>
      </c>
      <c r="P19" s="345">
        <f>ROUND(SUM(L19-M19-N19),0)</f>
        <v>0</v>
      </c>
      <c r="Q19" s="67" t="str">
        <f t="shared" si="0"/>
        <v xml:space="preserve">          0</v>
      </c>
      <c r="R19" s="67" t="str">
        <f t="shared" si="1"/>
        <v xml:space="preserve">          0</v>
      </c>
    </row>
    <row r="20" spans="1:18" ht="20.399999999999999">
      <c r="A20" s="344" t="s">
        <v>2370</v>
      </c>
      <c r="B20" s="337" t="s">
        <v>102</v>
      </c>
      <c r="C20" s="342">
        <f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5652.81</v>
      </c>
      <c r="D20" s="342"/>
      <c r="E20" s="342">
        <f>SUM('ANALYTIKA MUJ'!J48)*-1</f>
        <v>0</v>
      </c>
      <c r="G20" s="341">
        <f t="shared" si="2"/>
        <v>5653</v>
      </c>
      <c r="L20" s="342">
        <f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22865.550000000003</v>
      </c>
      <c r="N20" s="67">
        <f>SUM('ANALYTIKA MUJ'!K48)*-1</f>
        <v>0</v>
      </c>
      <c r="P20" s="345">
        <f>ROUND(SUM(L20-M20-N20),0)</f>
        <v>22866</v>
      </c>
      <c r="Q20" s="67" t="str">
        <f t="shared" si="0"/>
        <v xml:space="preserve">       5653</v>
      </c>
      <c r="R20" s="67" t="str">
        <f t="shared" si="1"/>
        <v xml:space="preserve">      22866</v>
      </c>
    </row>
    <row r="21" spans="1:18">
      <c r="A21" s="336" t="s">
        <v>2371</v>
      </c>
      <c r="B21" s="337" t="s">
        <v>692</v>
      </c>
      <c r="C21" s="340">
        <f>SUM(C22:C24)</f>
        <v>273760.10000000102</v>
      </c>
      <c r="D21" s="340">
        <f>SUM(D22:D24)</f>
        <v>0</v>
      </c>
      <c r="E21" s="340">
        <f>SUM(E22:E24)</f>
        <v>0</v>
      </c>
      <c r="G21" s="340">
        <f>SUM(G22:G24)</f>
        <v>273760</v>
      </c>
      <c r="L21" s="67">
        <f>SUM(L22:L24)</f>
        <v>181298.30000000075</v>
      </c>
      <c r="M21" s="67">
        <f>SUM(M22:M24)</f>
        <v>0</v>
      </c>
      <c r="N21" s="67">
        <f>SUM(N22:N24)</f>
        <v>0</v>
      </c>
      <c r="P21" s="340">
        <f>SUM(P22:P24)</f>
        <v>181298</v>
      </c>
      <c r="Q21" s="67" t="str">
        <f t="shared" si="0"/>
        <v xml:space="preserve">     273760</v>
      </c>
      <c r="R21" s="67" t="str">
        <f t="shared" si="1"/>
        <v xml:space="preserve">     181298</v>
      </c>
    </row>
    <row r="22" spans="1:18">
      <c r="A22" s="344" t="s">
        <v>2372</v>
      </c>
      <c r="B22" s="337" t="s">
        <v>117</v>
      </c>
      <c r="C22" s="342">
        <f>SUM('HL KNIHA VYPOC'!G108+'ANALYTIKA MUJ'!C78+'HL KNIHA VYPOC'!G115+'HL KNIHA VYPOC'!G134)</f>
        <v>273760.10000000102</v>
      </c>
      <c r="D22" s="342"/>
      <c r="E22" s="342"/>
      <c r="G22" s="341">
        <f t="shared" si="2"/>
        <v>273760</v>
      </c>
      <c r="L22" s="342">
        <f>SUM('HL KNIHA VYPOC'!K108+'ANALYTIKA MUJ'!D78+'HL KNIHA VYPOC'!K115+'HL KNIHA VYPOC'!K134)</f>
        <v>181298.30000000075</v>
      </c>
      <c r="P22" s="345">
        <f>ROUND(SUM(L22-M22-N22),0)</f>
        <v>181298</v>
      </c>
      <c r="Q22" s="67" t="str">
        <f t="shared" si="0"/>
        <v xml:space="preserve">     273760</v>
      </c>
      <c r="R22" s="67" t="str">
        <f t="shared" si="1"/>
        <v xml:space="preserve">     181298</v>
      </c>
    </row>
    <row r="23" spans="1:18">
      <c r="A23" s="344" t="s">
        <v>1501</v>
      </c>
      <c r="B23" s="337" t="s">
        <v>806</v>
      </c>
      <c r="C23" s="342">
        <f>SUM('ANALYTIKA MUJ'!C79)</f>
        <v>0</v>
      </c>
      <c r="D23" s="342"/>
      <c r="E23" s="342"/>
      <c r="G23" s="341">
        <f t="shared" si="2"/>
        <v>0</v>
      </c>
      <c r="L23" s="342">
        <f>SUM('ANALYTIKA MUJ'!D79)</f>
        <v>0</v>
      </c>
      <c r="P23" s="345">
        <f>ROUND(SUM(L23-M23-N23),0)</f>
        <v>0</v>
      </c>
      <c r="Q23" s="67" t="str">
        <f t="shared" si="0"/>
        <v xml:space="preserve">          0</v>
      </c>
      <c r="R23" s="67" t="str">
        <f t="shared" si="1"/>
        <v xml:space="preserve">          0</v>
      </c>
    </row>
    <row r="24" spans="1:18" ht="12" customHeight="1">
      <c r="A24" s="344" t="s">
        <v>2373</v>
      </c>
      <c r="B24" s="337" t="s">
        <v>807</v>
      </c>
      <c r="C24" s="342">
        <f>SUM('HL KNIHA VYPOC'!G125+'HL KNIHA VYPOC'!G127+'HL KNIHA VYPOC'!G129+'HL KNIHA VYPOC'!G130+'HL KNIHA VYPOC'!G131+'ANALYTIKA MUJ'!J66)</f>
        <v>0</v>
      </c>
      <c r="D24" s="342"/>
      <c r="E24" s="342">
        <f>SUM('HL KNIHA VYPOC'!G136)*-1</f>
        <v>0</v>
      </c>
      <c r="G24" s="341">
        <f t="shared" si="2"/>
        <v>0</v>
      </c>
      <c r="L24" s="342">
        <f>SUM('HL KNIHA VYPOC'!K125+'HL KNIHA VYPOC'!K127+'HL KNIHA VYPOC'!K129+'HL KNIHA VYPOC'!K130+'HL KNIHA VYPOC'!K131+'ANALYTIKA MUJ'!K66)</f>
        <v>0</v>
      </c>
      <c r="N24" s="67">
        <f>SUM('HL KNIHA VYPOC'!K136)*-1</f>
        <v>0</v>
      </c>
      <c r="P24" s="345">
        <f>ROUND(SUM(L24-M24-N24),0)</f>
        <v>0</v>
      </c>
      <c r="Q24" s="67" t="str">
        <f t="shared" si="0"/>
        <v xml:space="preserve">          0</v>
      </c>
      <c r="R24" s="67" t="str">
        <f t="shared" si="1"/>
        <v xml:space="preserve">          0</v>
      </c>
    </row>
    <row r="25" spans="1:18">
      <c r="A25" s="336" t="s">
        <v>2374</v>
      </c>
      <c r="B25" s="337" t="s">
        <v>134</v>
      </c>
      <c r="C25" s="342"/>
      <c r="D25" s="342"/>
      <c r="E25" s="338">
        <f>SUM(E26+E36)</f>
        <v>0</v>
      </c>
      <c r="F25" s="348"/>
      <c r="G25" s="349">
        <f>SUM(G26+G36)</f>
        <v>2472741</v>
      </c>
      <c r="H25" s="350"/>
      <c r="I25" s="348"/>
      <c r="J25" s="348"/>
      <c r="N25" s="67">
        <f>SUM(N26+N36)</f>
        <v>0</v>
      </c>
      <c r="P25" s="349">
        <f>SUM(P26+P36)</f>
        <v>2719236</v>
      </c>
      <c r="Q25" s="67" t="str">
        <f t="shared" si="0"/>
        <v xml:space="preserve">    2472741</v>
      </c>
      <c r="R25" s="67" t="str">
        <f t="shared" si="1"/>
        <v xml:space="preserve">    2719236</v>
      </c>
    </row>
    <row r="26" spans="1:18">
      <c r="A26" s="336" t="s">
        <v>2375</v>
      </c>
      <c r="B26" s="337" t="s">
        <v>140</v>
      </c>
      <c r="C26" s="342"/>
      <c r="D26" s="342"/>
      <c r="E26" s="340"/>
      <c r="G26" s="351">
        <f>SUM(G27+G31+G32+G33+G34+G35)</f>
        <v>65393</v>
      </c>
      <c r="P26" s="351">
        <f>SUM(P27+P31+P32+P33+P34+P35)</f>
        <v>48239</v>
      </c>
      <c r="Q26" s="67" t="str">
        <f t="shared" si="0"/>
        <v xml:space="preserve">      65393</v>
      </c>
      <c r="R26" s="67" t="str">
        <f t="shared" si="1"/>
        <v xml:space="preserve">      48239</v>
      </c>
    </row>
    <row r="27" spans="1:18">
      <c r="A27" s="336" t="s">
        <v>2376</v>
      </c>
      <c r="B27" s="337" t="s">
        <v>812</v>
      </c>
      <c r="C27" s="342"/>
      <c r="D27" s="342"/>
      <c r="E27" s="340">
        <f>SUM(E28:E30)</f>
        <v>105000</v>
      </c>
      <c r="G27" s="351">
        <f>SUM(G28:G30)</f>
        <v>105000</v>
      </c>
      <c r="N27" s="67">
        <f>SUM(N28:N30)</f>
        <v>105000</v>
      </c>
      <c r="P27" s="351">
        <f>SUM(P28:P30)</f>
        <v>105000</v>
      </c>
      <c r="Q27" s="67" t="str">
        <f t="shared" si="0"/>
        <v xml:space="preserve">     105000</v>
      </c>
      <c r="R27" s="67" t="str">
        <f t="shared" si="1"/>
        <v xml:space="preserve">     105000</v>
      </c>
    </row>
    <row r="28" spans="1:18" ht="13.5" customHeight="1">
      <c r="A28" s="344" t="s">
        <v>2377</v>
      </c>
      <c r="B28" s="337" t="s">
        <v>817</v>
      </c>
      <c r="D28" s="342"/>
      <c r="E28" s="342">
        <f>SUM('HL KNIHA VYPOC'!G215+'HL KNIHA VYPOC'!G223+'HL KNIHA VYPOC'!G260)*-1</f>
        <v>105000</v>
      </c>
      <c r="G28" s="345">
        <f>ROUND(SUM(E28),0)</f>
        <v>105000</v>
      </c>
      <c r="N28" s="67">
        <f>SUM('HL KNIHA VYPOC'!K215+'HL KNIHA VYPOC'!K223+'HL KNIHA VYPOC'!K260)*-1</f>
        <v>105000</v>
      </c>
      <c r="P28" s="345">
        <f>ROUND(SUM(N28),0)</f>
        <v>105000</v>
      </c>
      <c r="Q28" s="67" t="str">
        <f t="shared" si="0"/>
        <v xml:space="preserve">     105000</v>
      </c>
      <c r="R28" s="67" t="str">
        <f t="shared" si="1"/>
        <v xml:space="preserve">     105000</v>
      </c>
    </row>
    <row r="29" spans="1:18">
      <c r="A29" s="344" t="s">
        <v>1502</v>
      </c>
      <c r="B29" s="337" t="s">
        <v>693</v>
      </c>
      <c r="D29" s="342"/>
      <c r="E29" s="342">
        <f>SUM('HL KNIHA VYPOC'!G172)*-1</f>
        <v>0</v>
      </c>
      <c r="G29" s="345">
        <f t="shared" ref="G29:G34" si="3">ROUND(SUM(E29),0)</f>
        <v>0</v>
      </c>
      <c r="N29" s="67">
        <f>SUM('HL KNIHA VYPOC'!K172)*-1</f>
        <v>0</v>
      </c>
      <c r="P29" s="345">
        <f t="shared" ref="P29:P34" si="4">ROUND(SUM(N29),0)</f>
        <v>0</v>
      </c>
      <c r="Q29" s="67" t="str">
        <f t="shared" si="0"/>
        <v xml:space="preserve">          0</v>
      </c>
      <c r="R29" s="67" t="str">
        <f t="shared" si="1"/>
        <v xml:space="preserve">          0</v>
      </c>
    </row>
    <row r="30" spans="1:18">
      <c r="A30" s="344" t="s">
        <v>2378</v>
      </c>
      <c r="B30" s="337" t="s">
        <v>159</v>
      </c>
      <c r="D30" s="342"/>
      <c r="E30" s="342">
        <f>SUM('HL KNIHA VYPOC'!G126)*-1</f>
        <v>0</v>
      </c>
      <c r="G30" s="345">
        <f t="shared" si="3"/>
        <v>0</v>
      </c>
      <c r="N30" s="67">
        <f>SUM('HL KNIHA VYPOC'!K126)*-1</f>
        <v>0</v>
      </c>
      <c r="P30" s="345">
        <f t="shared" si="4"/>
        <v>0</v>
      </c>
      <c r="Q30" s="67" t="str">
        <f t="shared" si="0"/>
        <v xml:space="preserve">          0</v>
      </c>
      <c r="R30" s="67" t="str">
        <f t="shared" si="1"/>
        <v xml:space="preserve">          0</v>
      </c>
    </row>
    <row r="31" spans="1:18">
      <c r="A31" s="336" t="s">
        <v>2379</v>
      </c>
      <c r="B31" s="337" t="s">
        <v>1426</v>
      </c>
      <c r="D31" s="342"/>
      <c r="E31" s="342">
        <f>SUM('HL KNIHA VYPOC'!G216+'HL KNIHA VYPOC'!G217+'HL KNIHA VYPOC'!G221+'HL KNIHA VYPOC'!G222)*-1</f>
        <v>0</v>
      </c>
      <c r="G31" s="345">
        <f t="shared" si="3"/>
        <v>0</v>
      </c>
      <c r="N31" s="67">
        <f>SUM('HL KNIHA VYPOC'!K216+'HL KNIHA VYPOC'!K217+'HL KNIHA VYPOC'!K221+'HL KNIHA VYPOC'!K222)*-1</f>
        <v>0</v>
      </c>
      <c r="P31" s="345">
        <f t="shared" si="4"/>
        <v>0</v>
      </c>
      <c r="Q31" s="67" t="str">
        <f t="shared" si="0"/>
        <v xml:space="preserve">          0</v>
      </c>
      <c r="R31" s="67" t="str">
        <f t="shared" si="1"/>
        <v xml:space="preserve">          0</v>
      </c>
    </row>
    <row r="32" spans="1:18">
      <c r="A32" s="336" t="s">
        <v>2380</v>
      </c>
      <c r="B32" s="337" t="s">
        <v>820</v>
      </c>
      <c r="D32" s="342"/>
      <c r="E32" s="342">
        <f>SUM('HL KNIHA VYPOC'!G219+'HL KNIHA VYPOC'!G220)</f>
        <v>0</v>
      </c>
      <c r="G32" s="345">
        <f t="shared" si="3"/>
        <v>0</v>
      </c>
      <c r="N32" s="342">
        <f>SUM('HL KNIHA VYPOC'!K219+'HL KNIHA VYPOC'!K220)</f>
        <v>0</v>
      </c>
      <c r="P32" s="345">
        <f t="shared" si="4"/>
        <v>0</v>
      </c>
      <c r="Q32" s="67" t="str">
        <f t="shared" si="0"/>
        <v xml:space="preserve">          0</v>
      </c>
      <c r="R32" s="67" t="str">
        <f t="shared" si="1"/>
        <v xml:space="preserve">          0</v>
      </c>
    </row>
    <row r="33" spans="1:18">
      <c r="A33" s="336" t="s">
        <v>2381</v>
      </c>
      <c r="B33" s="337" t="s">
        <v>809</v>
      </c>
      <c r="D33" s="342"/>
      <c r="E33" s="342">
        <f>SUM('HL KNIHA VYPOC'!G226+'HL KNIHA VYPOC'!G227+'HL KNIHA VYPOC'!G228+'HL KNIHA VYPOC'!G229)*-1</f>
        <v>0</v>
      </c>
      <c r="G33" s="345">
        <f t="shared" si="3"/>
        <v>0</v>
      </c>
      <c r="N33" s="67">
        <f>SUM('HL KNIHA VYPOC'!K226+'HL KNIHA VYPOC'!K227+'HL KNIHA VYPOC'!K228+'HL KNIHA VYPOC'!K229)*-1</f>
        <v>0</v>
      </c>
      <c r="P33" s="345">
        <f t="shared" si="4"/>
        <v>0</v>
      </c>
      <c r="Q33" s="67" t="str">
        <f t="shared" si="0"/>
        <v xml:space="preserve">          0</v>
      </c>
      <c r="R33" s="67" t="str">
        <f t="shared" si="1"/>
        <v xml:space="preserve">          0</v>
      </c>
    </row>
    <row r="34" spans="1:18" ht="21" customHeight="1">
      <c r="A34" s="336" t="s">
        <v>2382</v>
      </c>
      <c r="B34" s="337" t="s">
        <v>810</v>
      </c>
      <c r="D34" s="342"/>
      <c r="E34" s="342">
        <f>SUM('HL KNIHA VYPOC'!G230+'HL KNIHA VYPOC'!G231)*-1</f>
        <v>-60346.729999999996</v>
      </c>
      <c r="G34" s="345">
        <f t="shared" si="3"/>
        <v>-60347</v>
      </c>
      <c r="N34" s="67">
        <f>SUM('HL KNIHA VYPOC'!K230+'HL KNIHA VYPOC'!K231)*-1</f>
        <v>-39706.549999999996</v>
      </c>
      <c r="P34" s="345">
        <f t="shared" si="4"/>
        <v>-39707</v>
      </c>
      <c r="Q34" s="67" t="str">
        <f t="shared" si="0"/>
        <v xml:space="preserve">     -60347</v>
      </c>
      <c r="R34" s="67" t="str">
        <f t="shared" si="1"/>
        <v xml:space="preserve">     -39707</v>
      </c>
    </row>
    <row r="35" spans="1:18" ht="20.399999999999999">
      <c r="A35" s="336" t="s">
        <v>2383</v>
      </c>
      <c r="B35" s="337" t="s">
        <v>819</v>
      </c>
      <c r="E35" s="338"/>
      <c r="G35" s="352">
        <f>SUM(G2-G27-G31-G32-G33-G34-G36)</f>
        <v>20740</v>
      </c>
      <c r="P35" s="352">
        <f>SUM(P2-P27-P31-P32-P33-P34-P36)</f>
        <v>-17054</v>
      </c>
      <c r="Q35" s="67" t="str">
        <f t="shared" si="0"/>
        <v xml:space="preserve">      20740</v>
      </c>
      <c r="R35" s="67" t="str">
        <f t="shared" si="1"/>
        <v xml:space="preserve">     -17054</v>
      </c>
    </row>
    <row r="36" spans="1:18">
      <c r="A36" s="336" t="s">
        <v>2384</v>
      </c>
      <c r="B36" s="337" t="s">
        <v>818</v>
      </c>
      <c r="E36" s="342"/>
      <c r="G36" s="351">
        <f>SUM(G37+G40+G41+G46+G47)</f>
        <v>2407348</v>
      </c>
      <c r="P36" s="351">
        <f>SUM(P37+P40+P41+P46+P47)</f>
        <v>2670997</v>
      </c>
      <c r="Q36" s="67" t="str">
        <f t="shared" si="0"/>
        <v xml:space="preserve">    2407348</v>
      </c>
      <c r="R36" s="67" t="str">
        <f t="shared" si="1"/>
        <v xml:space="preserve">    2670997</v>
      </c>
    </row>
    <row r="37" spans="1:18">
      <c r="A37" s="336" t="s">
        <v>2385</v>
      </c>
      <c r="B37" s="337" t="s">
        <v>816</v>
      </c>
      <c r="E37" s="340"/>
      <c r="G37" s="351">
        <f>SUM(G38:G39)</f>
        <v>20663</v>
      </c>
      <c r="P37" s="351">
        <f>SUM(P38:P39)</f>
        <v>0</v>
      </c>
      <c r="Q37" s="67" t="str">
        <f t="shared" si="0"/>
        <v xml:space="preserve">      20663</v>
      </c>
      <c r="R37" s="67" t="str">
        <f t="shared" si="1"/>
        <v xml:space="preserve">          0</v>
      </c>
    </row>
    <row r="38" spans="1:18">
      <c r="A38" s="344" t="s">
        <v>2386</v>
      </c>
      <c r="B38" s="337" t="s">
        <v>804</v>
      </c>
      <c r="E38" s="342">
        <f>SUM('ANALYTIKA MUJ'!J110+'ANALYTIKA MUJ'!J114)</f>
        <v>0</v>
      </c>
      <c r="G38" s="345">
        <f t="shared" ref="G38:G49" si="5">ROUND(SUM(E38),0)</f>
        <v>0</v>
      </c>
      <c r="N38" s="342">
        <f>SUM('ANALYTIKA MUJ'!K110+'ANALYTIKA MUJ'!K114)</f>
        <v>0</v>
      </c>
      <c r="P38" s="345">
        <f t="shared" ref="P38:P40" si="6">ROUND(SUM(N38),0)</f>
        <v>0</v>
      </c>
      <c r="Q38" s="67" t="str">
        <f t="shared" si="0"/>
        <v xml:space="preserve">          0</v>
      </c>
      <c r="R38" s="67" t="str">
        <f t="shared" si="1"/>
        <v xml:space="preserve">          0</v>
      </c>
    </row>
    <row r="39" spans="1:18">
      <c r="A39" s="344" t="s">
        <v>2387</v>
      </c>
      <c r="B39" s="337" t="s">
        <v>805</v>
      </c>
      <c r="D39" s="8"/>
      <c r="E39" s="8">
        <f>SUM('HL KNIHA VYPOC'!G151+'ANALYTIKA MUJ'!J111+'ANALYTIKA MUJ'!J115)*-1</f>
        <v>20663</v>
      </c>
      <c r="G39" s="345">
        <f t="shared" si="5"/>
        <v>20663</v>
      </c>
      <c r="N39" s="67">
        <f>SUM('HL KNIHA VYPOC'!K151+'ANALYTIKA MUJ'!K111+'ANALYTIKA MUJ'!K115)*-1</f>
        <v>0</v>
      </c>
      <c r="P39" s="345">
        <f t="shared" si="6"/>
        <v>0</v>
      </c>
      <c r="Q39" s="67" t="str">
        <f t="shared" si="0"/>
        <v xml:space="preserve">      20663</v>
      </c>
      <c r="R39" s="67" t="str">
        <f t="shared" si="1"/>
        <v xml:space="preserve">          0</v>
      </c>
    </row>
    <row r="40" spans="1:18" ht="20.399999999999999">
      <c r="A40" s="336" t="s">
        <v>2388</v>
      </c>
      <c r="B40" s="337" t="s">
        <v>276</v>
      </c>
      <c r="E40" s="353">
        <f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1859.27</v>
      </c>
      <c r="G40" s="345">
        <f t="shared" si="5"/>
        <v>1859</v>
      </c>
      <c r="N40" s="67">
        <f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19.440000000000001</v>
      </c>
      <c r="P40" s="345">
        <f t="shared" si="6"/>
        <v>19</v>
      </c>
      <c r="Q40" s="67" t="str">
        <f t="shared" si="0"/>
        <v xml:space="preserve">       1859</v>
      </c>
      <c r="R40" s="67" t="str">
        <f t="shared" si="1"/>
        <v xml:space="preserve">         19</v>
      </c>
    </row>
    <row r="41" spans="1:18">
      <c r="A41" s="336" t="s">
        <v>2389</v>
      </c>
      <c r="B41" s="337" t="s">
        <v>1424</v>
      </c>
      <c r="E41" s="353"/>
      <c r="G41" s="351">
        <f>SUM(G42:G45)</f>
        <v>2384826</v>
      </c>
      <c r="P41" s="351">
        <f>SUM(P42:P45)</f>
        <v>2670978</v>
      </c>
      <c r="Q41" s="67" t="str">
        <f t="shared" si="0"/>
        <v xml:space="preserve">    2384826</v>
      </c>
      <c r="R41" s="67" t="str">
        <f t="shared" si="1"/>
        <v xml:space="preserve">    2670978</v>
      </c>
    </row>
    <row r="42" spans="1:18" ht="20.399999999999999">
      <c r="A42" s="344" t="s">
        <v>2390</v>
      </c>
      <c r="B42" s="337" t="s">
        <v>285</v>
      </c>
      <c r="D42" s="342"/>
      <c r="E42" s="8">
        <f>SUM('ANALYTIKA MUJ'!C88+'ANALYTIKA MUJ'!C115+'ANALYTIKA MUJ'!C119+'HL KNIHA VYPOC'!G150+'HL KNIHA VYPOC'!G152+'HL KNIHA VYPOC'!G153+'HL KNIHA VYPOC'!G154+'ANALYTIKA MUJ'!J148+'ANALYTIKA MUJ'!J143+'ANALYTIKA MUJ'!J139+'ANALYTIKA MUJ'!J135)*-1</f>
        <v>2261441.9900000026</v>
      </c>
      <c r="F42" s="342"/>
      <c r="G42" s="345">
        <f t="shared" si="5"/>
        <v>2261442</v>
      </c>
      <c r="H42" s="185"/>
      <c r="I42" s="8"/>
      <c r="N42" s="67">
        <f>SUM('ANALYTIKA MUJ'!D88+'ANALYTIKA MUJ'!D115+'ANALYTIKA MUJ'!D119+'HL KNIHA VYPOC'!K150+'HL KNIHA VYPOC'!K152+'HL KNIHA VYPOC'!K153+'HL KNIHA VYPOC'!K154+'ANALYTIKA MUJ'!K148+'ANALYTIKA MUJ'!K143+'ANALYTIKA MUJ'!K139+'ANALYTIKA MUJ'!K135)*-1</f>
        <v>2500400.8799999962</v>
      </c>
      <c r="P42" s="345">
        <f t="shared" ref="P42:P46" si="7">ROUND(SUM(N42),0)</f>
        <v>2500401</v>
      </c>
      <c r="Q42" s="67" t="str">
        <f t="shared" si="0"/>
        <v xml:space="preserve">    2261442</v>
      </c>
      <c r="R42" s="67" t="str">
        <f t="shared" si="1"/>
        <v xml:space="preserve">    2500401</v>
      </c>
    </row>
    <row r="43" spans="1:18" ht="20.399999999999999">
      <c r="A43" s="344" t="s">
        <v>2391</v>
      </c>
      <c r="B43" s="337" t="s">
        <v>811</v>
      </c>
      <c r="E43" s="8">
        <f>SUM('HL KNIHA VYPOC'!G157+'HL KNIHA VYPOC'!G158+'ANALYTIKA MUJ'!C92+'ANALYTIKA MUJ'!J149)*-1</f>
        <v>66214.239999999947</v>
      </c>
      <c r="G43" s="345">
        <f t="shared" si="5"/>
        <v>66214</v>
      </c>
      <c r="N43" s="67">
        <f>SUM('HL KNIHA VYPOC'!K157+'HL KNIHA VYPOC'!K158+'ANALYTIKA MUJ'!D92+'ANALYTIKA MUJ'!K149)*-1</f>
        <v>0</v>
      </c>
      <c r="P43" s="345">
        <f t="shared" si="7"/>
        <v>0</v>
      </c>
      <c r="Q43" s="67" t="str">
        <f t="shared" si="0"/>
        <v xml:space="preserve">      66214</v>
      </c>
      <c r="R43" s="67" t="str">
        <f t="shared" si="1"/>
        <v xml:space="preserve">          0</v>
      </c>
    </row>
    <row r="44" spans="1:18" ht="27.75" customHeight="1">
      <c r="A44" s="344" t="s">
        <v>2392</v>
      </c>
      <c r="B44" s="337" t="s">
        <v>813</v>
      </c>
      <c r="D44" s="8"/>
      <c r="E44" s="342">
        <f>SUM('ANALYTIKA MUJ'!J78+'ANALYTIKA MUJ'!J82+'ANALYTIKA MUJ'!J86+'ANALYTIKA MUJ'!J90+'ANALYTIKA MUJ'!J94+'ANALYTIKA MUJ'!J98)*-1</f>
        <v>56943.149999999587</v>
      </c>
      <c r="G44" s="345">
        <f t="shared" si="5"/>
        <v>56943</v>
      </c>
      <c r="N44" s="67">
        <f>SUM('ANALYTIKA MUJ'!K78+'ANALYTIKA MUJ'!K82+'ANALYTIKA MUJ'!K86+'ANALYTIKA MUJ'!K90+'ANALYTIKA MUJ'!K94+'ANALYTIKA MUJ'!K98)*-1</f>
        <v>18867.249999999294</v>
      </c>
      <c r="P44" s="345">
        <f t="shared" si="7"/>
        <v>18867</v>
      </c>
      <c r="Q44" s="67" t="str">
        <f t="shared" si="0"/>
        <v xml:space="preserve">      56943</v>
      </c>
      <c r="R44" s="67" t="str">
        <f t="shared" si="1"/>
        <v xml:space="preserve">      18867</v>
      </c>
    </row>
    <row r="45" spans="1:18" ht="20.399999999999999">
      <c r="A45" s="344" t="s">
        <v>2393</v>
      </c>
      <c r="B45" s="337" t="s">
        <v>1423</v>
      </c>
      <c r="D45" s="8"/>
      <c r="E45" s="8">
        <f>SUM('HL KNIHA VYPOC'!G177+'HL KNIHA VYPOC'!G187+'HL KNIHA VYPOC'!G194+'ANALYTIKA MUJ'!C123+'ANALYTIKA MUJ'!J150+'ANALYTIKA MUJ'!J144+'ANALYTIKA MUJ'!J131+'ANALYTIKA MUJ'!J123+'ANALYTIKA MUJ'!J102)*-1</f>
        <v>227.38</v>
      </c>
      <c r="G45" s="345">
        <f t="shared" si="5"/>
        <v>227</v>
      </c>
      <c r="N45" s="67">
        <f>SUM('HL KNIHA VYPOC'!K177+'HL KNIHA VYPOC'!K187+'HL KNIHA VYPOC'!K194+'ANALYTIKA MUJ'!D123+'ANALYTIKA MUJ'!K150+'ANALYTIKA MUJ'!K144+'ANALYTIKA MUJ'!K131+'ANALYTIKA MUJ'!K123+'ANALYTIKA MUJ'!K102)*-1</f>
        <v>151710.40999999968</v>
      </c>
      <c r="P45" s="345">
        <f t="shared" si="7"/>
        <v>151710</v>
      </c>
      <c r="Q45" s="67" t="str">
        <f t="shared" si="0"/>
        <v xml:space="preserve">        227</v>
      </c>
      <c r="R45" s="67" t="str">
        <f t="shared" si="1"/>
        <v xml:space="preserve">     151710</v>
      </c>
    </row>
    <row r="46" spans="1:18">
      <c r="A46" s="67" t="s">
        <v>2394</v>
      </c>
      <c r="B46" s="337" t="s">
        <v>808</v>
      </c>
      <c r="D46" s="342"/>
      <c r="E46" s="342">
        <f>SUM('ANALYTIKA MUJ'!J127+'ANALYTIKA MUJ'!C111+'HL KNIHA VYPOC'!G121+'HL KNIHA VYPOC'!G122)*-1</f>
        <v>0</v>
      </c>
      <c r="F46" s="8"/>
      <c r="G46" s="345">
        <f t="shared" si="5"/>
        <v>0</v>
      </c>
      <c r="N46" s="67">
        <f>SUM('ANALYTIKA MUJ'!K127+'ANALYTIKA MUJ'!D111+'HL KNIHA VYPOC'!K121+'HL KNIHA VYPOC'!K122)*-1</f>
        <v>0</v>
      </c>
      <c r="P46" s="345">
        <f t="shared" si="7"/>
        <v>0</v>
      </c>
      <c r="Q46" s="67" t="str">
        <f t="shared" si="0"/>
        <v xml:space="preserve">          0</v>
      </c>
      <c r="R46" s="67" t="str">
        <f t="shared" si="1"/>
        <v xml:space="preserve">          0</v>
      </c>
    </row>
    <row r="47" spans="1:18">
      <c r="A47" s="336" t="s">
        <v>2395</v>
      </c>
      <c r="B47" s="337" t="s">
        <v>330</v>
      </c>
      <c r="E47" s="353"/>
      <c r="G47" s="351">
        <f>SUM(G48:G49)</f>
        <v>0</v>
      </c>
      <c r="P47" s="351">
        <f>SUM(P48:P49)</f>
        <v>0</v>
      </c>
      <c r="Q47" s="67" t="str">
        <f t="shared" si="0"/>
        <v xml:space="preserve">          0</v>
      </c>
      <c r="R47" s="67" t="str">
        <f t="shared" si="1"/>
        <v xml:space="preserve">          0</v>
      </c>
    </row>
    <row r="48" spans="1:18">
      <c r="A48" s="344" t="s">
        <v>2396</v>
      </c>
      <c r="B48" s="337" t="s">
        <v>333</v>
      </c>
      <c r="E48" s="8">
        <f>SUM('ANALYTIKA MUJ'!J118)*-1</f>
        <v>0</v>
      </c>
      <c r="G48" s="345">
        <f t="shared" si="5"/>
        <v>0</v>
      </c>
      <c r="N48" s="67">
        <f>SUM('ANALYTIKA MUJ'!K118)*-1</f>
        <v>0</v>
      </c>
      <c r="P48" s="345">
        <f t="shared" ref="P48:P49" si="8">ROUND(SUM(N48),0)</f>
        <v>0</v>
      </c>
      <c r="Q48" s="67" t="str">
        <f t="shared" si="0"/>
        <v xml:space="preserve">          0</v>
      </c>
      <c r="R48" s="67" t="str">
        <f t="shared" si="1"/>
        <v xml:space="preserve">          0</v>
      </c>
    </row>
    <row r="49" spans="1:18">
      <c r="A49" s="67" t="s">
        <v>1484</v>
      </c>
      <c r="B49" s="337" t="s">
        <v>351</v>
      </c>
      <c r="D49" s="342"/>
      <c r="E49" s="342">
        <f>SUM('ANALYTIKA MUJ'!C80+'ANALYTIKA MUJ'!J119+'HL KNIHA VYPOC'!G117+'HL KNIHA VYPOC'!G118)*-1</f>
        <v>0</v>
      </c>
      <c r="F49" s="8"/>
      <c r="G49" s="345">
        <f t="shared" si="5"/>
        <v>0</v>
      </c>
      <c r="N49" s="67">
        <f>SUM('ANALYTIKA MUJ'!D80+'ANALYTIKA MUJ'!K119+'HL KNIHA VYPOC'!K117+'HL KNIHA VYPOC'!K118)*-1</f>
        <v>0</v>
      </c>
      <c r="P49" s="345">
        <f t="shared" si="8"/>
        <v>0</v>
      </c>
      <c r="Q49" s="67" t="str">
        <f t="shared" si="0"/>
        <v xml:space="preserve">          0</v>
      </c>
      <c r="R49" s="67" t="str">
        <f t="shared" si="1"/>
        <v xml:space="preserve">          0</v>
      </c>
    </row>
    <row r="50" spans="1:18">
      <c r="Q50" s="67" t="str">
        <f t="shared" si="0"/>
        <v xml:space="preserve">           </v>
      </c>
      <c r="R50" s="67" t="str">
        <f t="shared" si="1"/>
        <v xml:space="preserve">           </v>
      </c>
    </row>
    <row r="51" spans="1:18">
      <c r="A51" s="336" t="s">
        <v>2397</v>
      </c>
      <c r="B51" s="354" t="s">
        <v>826</v>
      </c>
      <c r="G51" s="355">
        <f>SUM(G52:G57)</f>
        <v>17676246</v>
      </c>
      <c r="P51" s="355">
        <f>SUM(P52:P57)</f>
        <v>15548356</v>
      </c>
      <c r="Q51" s="67" t="str">
        <f t="shared" si="0"/>
        <v xml:space="preserve">   17676246</v>
      </c>
      <c r="R51" s="67" t="str">
        <f t="shared" si="1"/>
        <v xml:space="preserve">   15548356</v>
      </c>
    </row>
    <row r="52" spans="1:18">
      <c r="A52" s="67" t="s">
        <v>1503</v>
      </c>
      <c r="B52" s="354" t="s">
        <v>844</v>
      </c>
      <c r="G52" s="356">
        <f>ROUND(SUM('HL KNIHA VYPOC'!G354+'HL KNIHA VYPOC'!G356)*-1,0)</f>
        <v>13140214</v>
      </c>
      <c r="P52" s="356">
        <f>ROUND(SUM('HL KNIHA VYPOC'!K354+'HL KNIHA VYPOC'!K356)*-1,0)</f>
        <v>11324371</v>
      </c>
      <c r="Q52" s="67" t="str">
        <f t="shared" si="0"/>
        <v xml:space="preserve">   13140214</v>
      </c>
      <c r="R52" s="67" t="str">
        <f t="shared" si="1"/>
        <v xml:space="preserve">   11324371</v>
      </c>
    </row>
    <row r="53" spans="1:18">
      <c r="A53" s="67" t="s">
        <v>2398</v>
      </c>
      <c r="B53" s="354" t="s">
        <v>862</v>
      </c>
      <c r="G53" s="356">
        <f>ROUND(SUM('HL KNIHA VYPOC'!G352+'HL KNIHA VYPOC'!G353+'HL KNIHA VYPOC'!G355+'HL KNIHA VYPOC'!G356)*-1,0)</f>
        <v>1775067</v>
      </c>
      <c r="P53" s="356">
        <f>ROUND(SUM('HL KNIHA VYPOC'!K352+'HL KNIHA VYPOC'!K353+'HL KNIHA VYPOC'!K355+'HL KNIHA VYPOC'!K356)*-1,0)</f>
        <v>1846843</v>
      </c>
      <c r="Q53" s="67" t="str">
        <f t="shared" si="0"/>
        <v xml:space="preserve">    1775067</v>
      </c>
      <c r="R53" s="67" t="str">
        <f t="shared" si="1"/>
        <v xml:space="preserve">    1846843</v>
      </c>
    </row>
    <row r="54" spans="1:18">
      <c r="A54" s="67" t="s">
        <v>2399</v>
      </c>
      <c r="B54" s="354" t="s">
        <v>868</v>
      </c>
      <c r="G54" s="356">
        <f>ROUND(SUM('HL KNIHA VYPOC'!G357)*-1,0)</f>
        <v>1284</v>
      </c>
      <c r="P54" s="356">
        <f>ROUND(SUM('HL KNIHA VYPOC'!K357)*-1,0)</f>
        <v>535</v>
      </c>
      <c r="Q54" s="67" t="str">
        <f t="shared" si="0"/>
        <v xml:space="preserve">       1284</v>
      </c>
      <c r="R54" s="67" t="str">
        <f t="shared" si="1"/>
        <v xml:space="preserve">        535</v>
      </c>
    </row>
    <row r="55" spans="1:18">
      <c r="A55" s="67" t="s">
        <v>1504</v>
      </c>
      <c r="B55" s="354" t="s">
        <v>878</v>
      </c>
      <c r="G55" s="356">
        <f>ROUND(SUM('HL KNIHA VYPOC'!G364)*-1,0)</f>
        <v>2415404</v>
      </c>
      <c r="P55" s="356">
        <f>ROUND(SUM('HL KNIHA VYPOC'!K364)*-1,0)</f>
        <v>2301580</v>
      </c>
      <c r="Q55" s="67" t="str">
        <f t="shared" si="0"/>
        <v xml:space="preserve">    2415404</v>
      </c>
      <c r="R55" s="67" t="str">
        <f t="shared" si="1"/>
        <v xml:space="preserve">    2301580</v>
      </c>
    </row>
    <row r="56" spans="1:18" ht="22.5" customHeight="1">
      <c r="A56" s="344" t="s">
        <v>1505</v>
      </c>
      <c r="B56" s="354" t="s">
        <v>5</v>
      </c>
      <c r="G56" s="356">
        <f>ROUND(SUM('HL KNIHA VYPOC'!G373+'HL KNIHA VYPOC'!G374)*-1,0)</f>
        <v>27052</v>
      </c>
      <c r="P56" s="356">
        <f>ROUND(SUM('HL KNIHA VYPOC'!K373+'HL KNIHA VYPOC'!K374)*-1,0)</f>
        <v>24673</v>
      </c>
      <c r="Q56" s="67" t="str">
        <f t="shared" si="0"/>
        <v xml:space="preserve">      27052</v>
      </c>
      <c r="R56" s="67" t="str">
        <f t="shared" si="1"/>
        <v xml:space="preserve">      24673</v>
      </c>
    </row>
    <row r="57" spans="1:18">
      <c r="A57" s="344" t="s">
        <v>2400</v>
      </c>
      <c r="B57" s="354" t="s">
        <v>21</v>
      </c>
      <c r="G57" s="356">
        <f>ROUND(SUM('HL KNIHA VYPOC'!G375+'HL KNIHA VYPOC'!G376+'HL KNIHA VYPOC'!G377+'HL KNIHA VYPOC'!G378)*-1,0)</f>
        <v>317225</v>
      </c>
      <c r="P57" s="356">
        <f>ROUND(SUM('HL KNIHA VYPOC'!K375+'HL KNIHA VYPOC'!K376+'HL KNIHA VYPOC'!K377+'HL KNIHA VYPOC'!K378)*-1,0)</f>
        <v>50354</v>
      </c>
      <c r="Q57" s="67" t="str">
        <f t="shared" si="0"/>
        <v xml:space="preserve">     317225</v>
      </c>
      <c r="R57" s="67" t="str">
        <f t="shared" si="1"/>
        <v xml:space="preserve">      50354</v>
      </c>
    </row>
    <row r="58" spans="1:18">
      <c r="A58" s="336" t="s">
        <v>2401</v>
      </c>
      <c r="B58" s="354" t="s">
        <v>39</v>
      </c>
      <c r="G58" s="355">
        <f>SUM(G59:G67)</f>
        <v>17540798</v>
      </c>
      <c r="P58" s="355">
        <f>SUM(P59:P67)</f>
        <v>15451628</v>
      </c>
      <c r="Q58" s="357" t="str">
        <f>REPT(" ",11-LEN(G58))&amp;G58</f>
        <v xml:space="preserve">   17540798</v>
      </c>
      <c r="R58" s="357" t="str">
        <f>REPT(" ",11-LEN(P58))&amp;P58</f>
        <v xml:space="preserve">   15451628</v>
      </c>
    </row>
    <row r="59" spans="1:18">
      <c r="A59" s="344" t="s">
        <v>2402</v>
      </c>
      <c r="B59" s="354" t="s">
        <v>814</v>
      </c>
      <c r="G59" s="356">
        <f>ROUND(SUM('HL KNIHA VYPOC'!G268+'HL KNIHA VYPOC'!G270+'ANALYTIKA MUJ'!C156),0)</f>
        <v>10769502</v>
      </c>
      <c r="P59" s="356">
        <f>ROUND(SUM('HL KNIHA VYPOC'!K268+'HL KNIHA VYPOC'!K270+'ANALYTIKA MUJ'!J156),0)</f>
        <v>10091489</v>
      </c>
      <c r="Q59" s="67" t="str">
        <f t="shared" si="0"/>
        <v xml:space="preserve">   10769502</v>
      </c>
      <c r="R59" s="67" t="str">
        <f t="shared" si="1"/>
        <v xml:space="preserve">   10091489</v>
      </c>
    </row>
    <row r="60" spans="1:18" ht="20.399999999999999">
      <c r="A60" s="344" t="s">
        <v>2403</v>
      </c>
      <c r="B60" s="354" t="s">
        <v>687</v>
      </c>
      <c r="G60" s="356">
        <f>ROUND(SUM('HL KNIHA VYPOC'!G265+'HL KNIHA VYPOC'!G266+'HL KNIHA VYPOC'!G267+'ANALYTIKA MUJ'!C157),0)</f>
        <v>2634292</v>
      </c>
      <c r="P60" s="356">
        <f>ROUND(SUM('HL KNIHA VYPOC'!K265+'HL KNIHA VYPOC'!K266+'HL KNIHA VYPOC'!K267+'ANALYTIKA MUJ'!J157),0)</f>
        <v>2616115</v>
      </c>
      <c r="Q60" s="67" t="str">
        <f t="shared" si="0"/>
        <v xml:space="preserve">    2634292</v>
      </c>
      <c r="R60" s="67" t="str">
        <f t="shared" si="1"/>
        <v xml:space="preserve">    2616115</v>
      </c>
    </row>
    <row r="61" spans="1:18">
      <c r="A61" s="344" t="s">
        <v>1506</v>
      </c>
      <c r="B61" s="354" t="s">
        <v>915</v>
      </c>
      <c r="G61" s="356">
        <f>ROUND(SUM('HL KNIHA VYPOC'!G271),0)</f>
        <v>3252390</v>
      </c>
      <c r="P61" s="356">
        <f>ROUND(SUM('HL KNIHA VYPOC'!K271),0)</f>
        <v>2631743</v>
      </c>
      <c r="Q61" s="357" t="str">
        <f>REPT(" ",11-LEN(G61))&amp;G61</f>
        <v xml:space="preserve">    3252390</v>
      </c>
      <c r="R61" s="357" t="str">
        <f>REPT(" ",11-LEN(P61))&amp;P61</f>
        <v xml:space="preserve">    2631743</v>
      </c>
    </row>
    <row r="62" spans="1:18">
      <c r="A62" s="344" t="s">
        <v>2404</v>
      </c>
      <c r="B62" s="354" t="s">
        <v>84</v>
      </c>
      <c r="G62" s="356">
        <f>ROUND(SUM('HL KNIHA VYPOC'!G278),0)</f>
        <v>404944</v>
      </c>
      <c r="P62" s="356">
        <f>ROUND(SUM('HL KNIHA VYPOC'!K278),0)</f>
        <v>0</v>
      </c>
      <c r="Q62" s="67" t="str">
        <f t="shared" si="0"/>
        <v xml:space="preserve">     404944</v>
      </c>
      <c r="R62" s="67" t="str">
        <f t="shared" si="1"/>
        <v xml:space="preserve">          0</v>
      </c>
    </row>
    <row r="63" spans="1:18">
      <c r="A63" s="344" t="s">
        <v>1507</v>
      </c>
      <c r="B63" s="354" t="s">
        <v>94</v>
      </c>
      <c r="G63" s="356">
        <f>ROUND(SUM('HL KNIHA VYPOC'!G289),0)</f>
        <v>8044</v>
      </c>
      <c r="P63" s="356">
        <f>ROUND(SUM('HL KNIHA VYPOC'!K289),0)</f>
        <v>8586</v>
      </c>
      <c r="Q63" s="67" t="str">
        <f t="shared" si="0"/>
        <v xml:space="preserve">       8044</v>
      </c>
      <c r="R63" s="67" t="str">
        <f t="shared" si="1"/>
        <v xml:space="preserve">       8586</v>
      </c>
    </row>
    <row r="64" spans="1:18" ht="20.399999999999999">
      <c r="A64" s="344" t="s">
        <v>2405</v>
      </c>
      <c r="B64" s="354" t="s">
        <v>688</v>
      </c>
      <c r="G64" s="356">
        <f>ROUND(SUM('HL KNIHA VYPOC'!G307+'HL KNIHA VYPOC'!G309),0)</f>
        <v>9116</v>
      </c>
      <c r="P64" s="356">
        <f>ROUND(SUM('HL KNIHA VYPOC'!K307+'HL KNIHA VYPOC'!K309),0)</f>
        <v>4245</v>
      </c>
      <c r="Q64" s="67" t="str">
        <f t="shared" si="0"/>
        <v xml:space="preserve">       9116</v>
      </c>
      <c r="R64" s="67" t="str">
        <f t="shared" si="1"/>
        <v xml:space="preserve">       4245</v>
      </c>
    </row>
    <row r="65" spans="1:18" ht="20.399999999999999">
      <c r="A65" s="344" t="s">
        <v>1508</v>
      </c>
      <c r="B65" s="354" t="s">
        <v>815</v>
      </c>
      <c r="G65" s="356">
        <f>ROUND(SUM('HL KNIHA VYPOC'!G297+'HL KNIHA VYPOC'!G298),0)</f>
        <v>25871</v>
      </c>
      <c r="P65" s="356">
        <f>ROUND(SUM('HL KNIHA VYPOC'!K297+'HL KNIHA VYPOC'!K298),0)</f>
        <v>23825</v>
      </c>
      <c r="Q65" s="67" t="str">
        <f t="shared" si="0"/>
        <v xml:space="preserve">      25871</v>
      </c>
      <c r="R65" s="67" t="str">
        <f t="shared" si="1"/>
        <v xml:space="preserve">      23825</v>
      </c>
    </row>
    <row r="66" spans="1:18">
      <c r="A66" s="344" t="s">
        <v>2406</v>
      </c>
      <c r="B66" s="354" t="s">
        <v>689</v>
      </c>
      <c r="G66" s="356">
        <f>ROUND(SUM('HL KNIHA VYPOC'!G303),0)</f>
        <v>0</v>
      </c>
      <c r="P66" s="356">
        <f>ROUND(SUM('HL KNIHA VYPOC'!K303),0)</f>
        <v>0</v>
      </c>
      <c r="Q66" s="67" t="str">
        <f t="shared" si="0"/>
        <v xml:space="preserve">          0</v>
      </c>
      <c r="R66" s="67" t="str">
        <f t="shared" si="1"/>
        <v xml:space="preserve">          0</v>
      </c>
    </row>
    <row r="67" spans="1:18" ht="20.399999999999999">
      <c r="A67" s="344" t="s">
        <v>2407</v>
      </c>
      <c r="B67" s="354" t="s">
        <v>690</v>
      </c>
      <c r="G67" s="356">
        <f>ROUND(SUM('HL KNIHA VYPOC'!G299+'HL KNIHA VYPOC'!G300+'HL KNIHA VYPOC'!G301+'HL KNIHA VYPOC'!G302+'HL KNIHA VYPOC'!G304+'HL KNIHA VYPOC'!G305+'HL KNIHA VYPOC'!G310+'HL KNIHA VYPOC'!G311+'HL KNIHA VYPOC'!G346),0)</f>
        <v>436639</v>
      </c>
      <c r="P67" s="356">
        <f>ROUND(SUM('HL KNIHA VYPOC'!K299+'HL KNIHA VYPOC'!K300+'HL KNIHA VYPOC'!K301+'HL KNIHA VYPOC'!K302+'HL KNIHA VYPOC'!K304+'HL KNIHA VYPOC'!K305+'HL KNIHA VYPOC'!K310+'HL KNIHA VYPOC'!K311+'HL KNIHA VYPOC'!K346),0)</f>
        <v>75625</v>
      </c>
      <c r="Q67" s="67" t="str">
        <f t="shared" ref="Q67:Q88" si="9">REPT(" ",11-LEN(G67))&amp;G67</f>
        <v xml:space="preserve">     436639</v>
      </c>
      <c r="R67" s="67" t="str">
        <f t="shared" ref="R67:R88" si="10">REPT(" ",11-LEN(P67))&amp;P67</f>
        <v xml:space="preserve">      75625</v>
      </c>
    </row>
    <row r="68" spans="1:18" ht="23.25" customHeight="1">
      <c r="A68" s="336" t="s">
        <v>2408</v>
      </c>
      <c r="B68" s="354" t="s">
        <v>691</v>
      </c>
      <c r="G68" s="358">
        <f>SUM(G51-G58)</f>
        <v>135448</v>
      </c>
      <c r="P68" s="358">
        <f>SUM(P51-P58)</f>
        <v>96728</v>
      </c>
      <c r="Q68" s="67" t="str">
        <f>REPT(" ",11-LEN(G68))&amp;G68</f>
        <v xml:space="preserve">     135448</v>
      </c>
      <c r="R68" s="357" t="str">
        <f>REPT(" ",11-LEN(P68))&amp;P68</f>
        <v xml:space="preserve">      96728</v>
      </c>
    </row>
    <row r="69" spans="1:18" ht="12" customHeight="1">
      <c r="A69" s="336" t="s">
        <v>2409</v>
      </c>
      <c r="B69" s="354" t="s">
        <v>102</v>
      </c>
      <c r="G69" s="355">
        <f>SUM(G52-G59)+(G53+G54+G55)-(G60+G61)</f>
        <v>675785</v>
      </c>
      <c r="P69" s="355">
        <f>SUM(P52-P59)+(P53+P54+P55)-(P60+P61)</f>
        <v>133982</v>
      </c>
      <c r="Q69" s="67" t="str">
        <f>REPT(" ",11-LEN(G69))&amp;G69</f>
        <v xml:space="preserve">     675785</v>
      </c>
      <c r="R69" s="357" t="str">
        <f>REPT(" ",11-LEN(P69))&amp;P69</f>
        <v xml:space="preserve">     133982</v>
      </c>
    </row>
    <row r="70" spans="1:18">
      <c r="A70" s="336" t="s">
        <v>2410</v>
      </c>
      <c r="B70" s="354" t="s">
        <v>692</v>
      </c>
      <c r="G70" s="355">
        <f>SUM(G71:G76)</f>
        <v>0</v>
      </c>
      <c r="P70" s="355">
        <f>SUM(P71:P76)</f>
        <v>4</v>
      </c>
      <c r="Q70" s="67" t="str">
        <f t="shared" si="9"/>
        <v xml:space="preserve">          0</v>
      </c>
      <c r="R70" s="67" t="str">
        <f t="shared" si="10"/>
        <v xml:space="preserve">          4</v>
      </c>
    </row>
    <row r="71" spans="1:18">
      <c r="A71" s="344" t="s">
        <v>1509</v>
      </c>
      <c r="B71" s="354" t="s">
        <v>117</v>
      </c>
      <c r="G71" s="356">
        <f>ROUND(SUM('HL KNIHA VYPOC'!G390)*-1,0)</f>
        <v>0</v>
      </c>
      <c r="P71" s="356">
        <f>ROUND(SUM('HL KNIHA VYPOC'!K390)*-1,0)</f>
        <v>0</v>
      </c>
      <c r="Q71" s="67" t="str">
        <f t="shared" si="9"/>
        <v xml:space="preserve">          0</v>
      </c>
      <c r="R71" s="67" t="str">
        <f t="shared" si="10"/>
        <v xml:space="preserve">          0</v>
      </c>
    </row>
    <row r="72" spans="1:18">
      <c r="A72" s="344" t="s">
        <v>2411</v>
      </c>
      <c r="B72" s="354" t="s">
        <v>806</v>
      </c>
      <c r="G72" s="356">
        <f>ROUND(SUM('HL KNIHA VYPOC'!G394)*-1,0)</f>
        <v>0</v>
      </c>
      <c r="P72" s="356">
        <f>ROUND(SUM('HL KNIHA VYPOC'!K394)*-1,0)</f>
        <v>0</v>
      </c>
      <c r="Q72" s="67" t="str">
        <f t="shared" si="9"/>
        <v xml:space="preserve">          0</v>
      </c>
      <c r="R72" s="67" t="str">
        <f t="shared" si="10"/>
        <v xml:space="preserve">          0</v>
      </c>
    </row>
    <row r="73" spans="1:18">
      <c r="A73" s="344" t="s">
        <v>2412</v>
      </c>
      <c r="B73" s="354" t="s">
        <v>807</v>
      </c>
      <c r="G73" s="356">
        <f>ROUND(SUM('HL KNIHA VYPOC'!G395)*-1,0)</f>
        <v>0</v>
      </c>
      <c r="P73" s="356">
        <f>ROUND(SUM('HL KNIHA VYPOC'!K395)*-1,0)</f>
        <v>0</v>
      </c>
      <c r="Q73" s="67" t="str">
        <f t="shared" si="9"/>
        <v xml:space="preserve">          0</v>
      </c>
      <c r="R73" s="67" t="str">
        <f t="shared" si="10"/>
        <v xml:space="preserve">          0</v>
      </c>
    </row>
    <row r="74" spans="1:18">
      <c r="A74" s="344" t="s">
        <v>2413</v>
      </c>
      <c r="B74" s="354" t="s">
        <v>134</v>
      </c>
      <c r="G74" s="356">
        <f>ROUND(SUM('HL KNIHA VYPOC'!G391)*-1,0)</f>
        <v>0</v>
      </c>
      <c r="P74" s="356">
        <f>ROUND(SUM('HL KNIHA VYPOC'!K391)*-1,0)</f>
        <v>4</v>
      </c>
      <c r="Q74" s="67" t="str">
        <f t="shared" si="9"/>
        <v xml:space="preserve">          0</v>
      </c>
      <c r="R74" s="67" t="str">
        <f t="shared" si="10"/>
        <v xml:space="preserve">          4</v>
      </c>
    </row>
    <row r="75" spans="1:18">
      <c r="A75" s="344" t="s">
        <v>1510</v>
      </c>
      <c r="B75" s="354" t="s">
        <v>140</v>
      </c>
      <c r="G75" s="356">
        <f>ROUND(SUM('HL KNIHA VYPOC'!G392)*-1,0)</f>
        <v>0</v>
      </c>
      <c r="P75" s="356">
        <f>ROUND(SUM('HL KNIHA VYPOC'!K392)*-1,0)</f>
        <v>0</v>
      </c>
      <c r="Q75" s="67" t="str">
        <f t="shared" si="9"/>
        <v xml:space="preserve">          0</v>
      </c>
      <c r="R75" s="67" t="str">
        <f t="shared" si="10"/>
        <v xml:space="preserve">          0</v>
      </c>
    </row>
    <row r="76" spans="1:18">
      <c r="A76" s="344" t="s">
        <v>2414</v>
      </c>
      <c r="B76" s="354" t="s">
        <v>812</v>
      </c>
      <c r="G76" s="356">
        <f>ROUND(SUM('HL KNIHA VYPOC'!G397+'HL KNIHA VYPOC'!G413)*-1,0)</f>
        <v>0</v>
      </c>
      <c r="P76" s="356">
        <f>ROUND(SUM('HL KNIHA VYPOC'!K397+'HL KNIHA VYPOC'!K413)*-1,0)</f>
        <v>0</v>
      </c>
      <c r="Q76" s="67" t="str">
        <f t="shared" si="9"/>
        <v xml:space="preserve">          0</v>
      </c>
      <c r="R76" s="67" t="str">
        <f t="shared" si="10"/>
        <v xml:space="preserve">          0</v>
      </c>
    </row>
    <row r="77" spans="1:18">
      <c r="A77" s="336" t="s">
        <v>2415</v>
      </c>
      <c r="B77" s="354" t="s">
        <v>817</v>
      </c>
      <c r="G77" s="355">
        <f>SUM(G78:G83)</f>
        <v>114718</v>
      </c>
      <c r="P77" s="355">
        <f>SUM(P78:P83)</f>
        <v>113787</v>
      </c>
      <c r="Q77" s="67" t="str">
        <f t="shared" si="9"/>
        <v xml:space="preserve">     114718</v>
      </c>
      <c r="R77" s="67" t="str">
        <f t="shared" si="10"/>
        <v xml:space="preserve">     113787</v>
      </c>
    </row>
    <row r="78" spans="1:18">
      <c r="A78" s="344" t="s">
        <v>1511</v>
      </c>
      <c r="B78" s="354" t="s">
        <v>693</v>
      </c>
      <c r="G78" s="356">
        <f>ROUND(SUM('HL KNIHA VYPOC'!G317),0)</f>
        <v>0</v>
      </c>
      <c r="P78" s="356">
        <f>ROUND(SUM('HL KNIHA VYPOC'!K317),0)</f>
        <v>0</v>
      </c>
      <c r="Q78" s="67" t="str">
        <f t="shared" si="9"/>
        <v xml:space="preserve">          0</v>
      </c>
      <c r="R78" s="67" t="str">
        <f t="shared" si="10"/>
        <v xml:space="preserve">          0</v>
      </c>
    </row>
    <row r="79" spans="1:18">
      <c r="A79" s="344" t="s">
        <v>1512</v>
      </c>
      <c r="B79" s="354" t="s">
        <v>159</v>
      </c>
      <c r="G79" s="356">
        <f>ROUND(SUM('HL KNIHA VYPOC'!G322),0)</f>
        <v>0</v>
      </c>
      <c r="P79" s="356">
        <f>ROUND(SUM('HL KNIHA VYPOC'!K322),0)</f>
        <v>0</v>
      </c>
      <c r="Q79" s="67" t="str">
        <f t="shared" si="9"/>
        <v xml:space="preserve">          0</v>
      </c>
      <c r="R79" s="67" t="str">
        <f t="shared" si="10"/>
        <v xml:space="preserve">          0</v>
      </c>
    </row>
    <row r="80" spans="1:18" ht="28.5" customHeight="1">
      <c r="A80" s="344" t="s">
        <v>2416</v>
      </c>
      <c r="B80" s="354" t="s">
        <v>1426</v>
      </c>
      <c r="G80" s="356">
        <f>ROUND(SUM('HL KNIHA VYPOC'!G321),0)</f>
        <v>0</v>
      </c>
      <c r="P80" s="356">
        <f>ROUND(SUM('HL KNIHA VYPOC'!K321),0)</f>
        <v>0</v>
      </c>
      <c r="Q80" s="67" t="str">
        <f t="shared" si="9"/>
        <v xml:space="preserve">          0</v>
      </c>
      <c r="R80" s="67" t="str">
        <f t="shared" si="10"/>
        <v xml:space="preserve">          0</v>
      </c>
    </row>
    <row r="81" spans="1:18">
      <c r="A81" s="344" t="s">
        <v>2417</v>
      </c>
      <c r="B81" s="354" t="s">
        <v>820</v>
      </c>
      <c r="G81" s="356">
        <f>ROUND(SUM('HL KNIHA VYPOC'!G318),0)</f>
        <v>0</v>
      </c>
      <c r="P81" s="356">
        <f>ROUND(SUM('HL KNIHA VYPOC'!K318),0)</f>
        <v>0</v>
      </c>
      <c r="Q81" s="67" t="str">
        <f t="shared" si="9"/>
        <v xml:space="preserve">          0</v>
      </c>
      <c r="R81" s="67" t="str">
        <f t="shared" si="10"/>
        <v xml:space="preserve">          0</v>
      </c>
    </row>
    <row r="82" spans="1:18">
      <c r="A82" s="344" t="s">
        <v>1513</v>
      </c>
      <c r="B82" s="354" t="s">
        <v>809</v>
      </c>
      <c r="G82" s="356">
        <f>ROUND(SUM('HL KNIHA VYPOC'!G319),0)</f>
        <v>0</v>
      </c>
      <c r="P82" s="356">
        <f>ROUND(SUM('HL KNIHA VYPOC'!K319),0)</f>
        <v>181</v>
      </c>
      <c r="Q82" s="67" t="str">
        <f t="shared" si="9"/>
        <v xml:space="preserve">          0</v>
      </c>
      <c r="R82" s="67" t="str">
        <f t="shared" si="10"/>
        <v xml:space="preserve">        181</v>
      </c>
    </row>
    <row r="83" spans="1:18">
      <c r="A83" s="344" t="s">
        <v>2418</v>
      </c>
      <c r="B83" s="354" t="s">
        <v>810</v>
      </c>
      <c r="G83" s="356">
        <f>ROUND(SUM('HL KNIHA VYPOC'!G324+'HL KNIHA VYPOC'!G325+'HL KNIHA VYPOC'!G347),0)</f>
        <v>114718</v>
      </c>
      <c r="P83" s="356">
        <f>ROUND(SUM('HL KNIHA VYPOC'!K324+'HL KNIHA VYPOC'!K325+'HL KNIHA VYPOC'!K347),0)</f>
        <v>113606</v>
      </c>
      <c r="Q83" s="67" t="str">
        <f t="shared" si="9"/>
        <v xml:space="preserve">     114718</v>
      </c>
      <c r="R83" s="67" t="str">
        <f t="shared" si="10"/>
        <v xml:space="preserve">     113606</v>
      </c>
    </row>
    <row r="84" spans="1:18">
      <c r="A84" s="336" t="s">
        <v>2419</v>
      </c>
      <c r="B84" s="354" t="s">
        <v>819</v>
      </c>
      <c r="G84" s="358">
        <f>SUM(G70-G77)</f>
        <v>-114718</v>
      </c>
      <c r="P84" s="358">
        <f>SUM(P70-P77)</f>
        <v>-113783</v>
      </c>
      <c r="Q84" s="67" t="str">
        <f t="shared" si="9"/>
        <v xml:space="preserve">    -114718</v>
      </c>
      <c r="R84" s="67" t="str">
        <f t="shared" si="10"/>
        <v xml:space="preserve">    -113783</v>
      </c>
    </row>
    <row r="85" spans="1:18">
      <c r="A85" s="336" t="s">
        <v>2420</v>
      </c>
      <c r="B85" s="354" t="s">
        <v>818</v>
      </c>
      <c r="G85" s="355">
        <f>SUM(G68+G84)</f>
        <v>20730</v>
      </c>
      <c r="P85" s="355">
        <f>SUM(P68+P84)</f>
        <v>-17055</v>
      </c>
      <c r="Q85" s="357" t="str">
        <f>REPT(" ",11-LEN(G85))&amp;G85</f>
        <v xml:space="preserve">      20730</v>
      </c>
      <c r="R85" s="357" t="str">
        <f>REPT(" ",11-LEN(P85))&amp;P85</f>
        <v xml:space="preserve">     -17055</v>
      </c>
    </row>
    <row r="86" spans="1:18">
      <c r="A86" s="67" t="s">
        <v>2421</v>
      </c>
      <c r="B86" s="354" t="s">
        <v>816</v>
      </c>
      <c r="G86" s="356">
        <f>ROUND(SUM('HL KNIHA VYPOC'!G340:G344),0)</f>
        <v>0</v>
      </c>
      <c r="P86" s="356">
        <f>ROUND(SUM('HL KNIHA VYPOC'!K340:N344),0)</f>
        <v>3585</v>
      </c>
      <c r="Q86" s="67" t="str">
        <f t="shared" si="9"/>
        <v xml:space="preserve">          0</v>
      </c>
      <c r="R86" s="67" t="str">
        <f t="shared" si="10"/>
        <v xml:space="preserve">       3585</v>
      </c>
    </row>
    <row r="87" spans="1:18">
      <c r="A87" s="336" t="s">
        <v>2422</v>
      </c>
      <c r="B87" s="354" t="s">
        <v>804</v>
      </c>
      <c r="G87" s="358">
        <f>SUM(G85-G86)</f>
        <v>20730</v>
      </c>
      <c r="P87" s="358">
        <f>SUM(P85-P86)</f>
        <v>-20640</v>
      </c>
      <c r="Q87" s="357" t="str">
        <f>REPT(" ",11-LEN(G87))&amp;G87</f>
        <v xml:space="preserve">      20730</v>
      </c>
      <c r="R87" s="357" t="str">
        <f>REPT(" ",11-LEN(P87))&amp;P87</f>
        <v xml:space="preserve">     -20640</v>
      </c>
    </row>
    <row r="88" spans="1:18">
      <c r="A88" s="67" t="s">
        <v>2423</v>
      </c>
      <c r="B88" s="354" t="s">
        <v>805</v>
      </c>
      <c r="G88" s="356">
        <f>ROUND(SUM('HL KNIHA VYPOC'!G345),0)</f>
        <v>0</v>
      </c>
      <c r="P88" s="356">
        <f>ROUND(SUM('HL KNIHA VYPOC'!K345),0)</f>
        <v>0</v>
      </c>
      <c r="Q88" s="67" t="str">
        <f t="shared" si="9"/>
        <v xml:space="preserve">          0</v>
      </c>
      <c r="R88" s="67" t="str">
        <f t="shared" si="10"/>
        <v xml:space="preserve">          0</v>
      </c>
    </row>
    <row r="89" spans="1:18" ht="21" customHeight="1">
      <c r="A89" s="336" t="s">
        <v>2424</v>
      </c>
      <c r="B89" s="354" t="s">
        <v>276</v>
      </c>
      <c r="E89" s="342">
        <f>SUM(G89-G35)</f>
        <v>-10</v>
      </c>
      <c r="G89" s="359">
        <f>SUM(G87-G88)</f>
        <v>20730</v>
      </c>
      <c r="N89" s="342">
        <f>SUM(P89-P35)</f>
        <v>-3586</v>
      </c>
      <c r="P89" s="359">
        <f>SUM(P87-P88)</f>
        <v>-20640</v>
      </c>
      <c r="Q89" s="357" t="str">
        <f>REPT(" ",11-LEN(G89))&amp;G89</f>
        <v xml:space="preserve">      20730</v>
      </c>
      <c r="R89" s="357" t="str">
        <f>REPT(" ",11-LEN(P89))&amp;P89</f>
        <v xml:space="preserve">     -20640</v>
      </c>
    </row>
    <row r="149" spans="2:2" ht="13.2">
      <c r="B149" s="2" t="s">
        <v>1417</v>
      </c>
    </row>
    <row r="150" spans="2:2" ht="13.2">
      <c r="B150" s="2"/>
    </row>
    <row r="151" spans="2:2" ht="13.2">
      <c r="B151" s="2"/>
    </row>
    <row r="152" spans="2:2" ht="13.2">
      <c r="B152" s="2"/>
    </row>
    <row r="153" spans="2:2" ht="13.2">
      <c r="B153" s="2"/>
    </row>
    <row r="154" spans="2:2" ht="13.2">
      <c r="B154" s="2"/>
    </row>
    <row r="155" spans="2:2" ht="13.2">
      <c r="B155" s="2"/>
    </row>
    <row r="156" spans="2:2" ht="13.2">
      <c r="B156" s="2"/>
    </row>
    <row r="157" spans="2:2" ht="13.2">
      <c r="B157" s="2"/>
    </row>
    <row r="158" spans="2:2" ht="13.2">
      <c r="B158" s="2"/>
    </row>
    <row r="159" spans="2:2" ht="13.2">
      <c r="B159" s="2"/>
    </row>
    <row r="160" spans="2:2" ht="13.2">
      <c r="B160" s="2"/>
    </row>
    <row r="161" spans="2:2" ht="13.2">
      <c r="B161" s="2"/>
    </row>
    <row r="162" spans="2:2" ht="13.2">
      <c r="B162" s="2"/>
    </row>
    <row r="163" spans="2:2" ht="13.2">
      <c r="B163" s="2"/>
    </row>
    <row r="164" spans="2:2" ht="13.2">
      <c r="B164" s="2"/>
    </row>
    <row r="165" spans="2:2" ht="13.2">
      <c r="B165" s="2"/>
    </row>
    <row r="166" spans="2:2" ht="13.2">
      <c r="B166" s="2"/>
    </row>
    <row r="167" spans="2:2" ht="13.2">
      <c r="B167" s="2"/>
    </row>
    <row r="168" spans="2:2" ht="13.2">
      <c r="B168" s="2"/>
    </row>
    <row r="169" spans="2:2" ht="13.2">
      <c r="B169" s="2"/>
    </row>
    <row r="170" spans="2:2" ht="13.2">
      <c r="B170" s="2"/>
    </row>
    <row r="171" spans="2:2" ht="13.2">
      <c r="B171" s="2"/>
    </row>
    <row r="172" spans="2:2" ht="13.2">
      <c r="B172" s="2"/>
    </row>
    <row r="173" spans="2:2" ht="13.2">
      <c r="B173" s="2"/>
    </row>
    <row r="174" spans="2:2" ht="13.2">
      <c r="B174" s="2"/>
    </row>
    <row r="175" spans="2:2" ht="13.2">
      <c r="B175" s="2"/>
    </row>
    <row r="176" spans="2:2" ht="13.2">
      <c r="B176" s="2"/>
    </row>
    <row r="177" spans="2:2" ht="13.2">
      <c r="B177" s="2"/>
    </row>
    <row r="178" spans="2:2" ht="13.2">
      <c r="B178" s="2"/>
    </row>
    <row r="179" spans="2:2" ht="13.2">
      <c r="B179" s="2"/>
    </row>
    <row r="180" spans="2:2" ht="13.2">
      <c r="B180" s="2"/>
    </row>
    <row r="181" spans="2:2" ht="13.2">
      <c r="B181" s="2"/>
    </row>
    <row r="182" spans="2:2" ht="13.2">
      <c r="B182" s="2"/>
    </row>
    <row r="183" spans="2:2" ht="13.2">
      <c r="B183" s="2"/>
    </row>
    <row r="184" spans="2:2" ht="13.2">
      <c r="B184" s="2"/>
    </row>
    <row r="185" spans="2:2" ht="13.2">
      <c r="B185" s="2"/>
    </row>
    <row r="186" spans="2:2" ht="13.2">
      <c r="B186" s="2"/>
    </row>
    <row r="187" spans="2:2" ht="13.2">
      <c r="B187" s="2"/>
    </row>
    <row r="188" spans="2:2" ht="13.2">
      <c r="B188" s="2"/>
    </row>
    <row r="189" spans="2:2" ht="13.2">
      <c r="B189" s="2"/>
    </row>
    <row r="190" spans="2:2" ht="13.2">
      <c r="B190" s="2"/>
    </row>
    <row r="191" spans="2:2" ht="13.2">
      <c r="B191" s="2"/>
    </row>
    <row r="192" spans="2:2" ht="13.2">
      <c r="B192" s="2"/>
    </row>
    <row r="193" spans="2:2" ht="13.2">
      <c r="B193" s="2"/>
    </row>
    <row r="194" spans="2:2" ht="13.2">
      <c r="B194" s="2"/>
    </row>
    <row r="195" spans="2:2" ht="13.2">
      <c r="B195" s="2"/>
    </row>
    <row r="196" spans="2:2" ht="13.2">
      <c r="B196" s="2"/>
    </row>
    <row r="197" spans="2:2" ht="13.2">
      <c r="B197" s="2"/>
    </row>
    <row r="198" spans="2:2" ht="13.2">
      <c r="B198" s="2"/>
    </row>
    <row r="199" spans="2:2" ht="13.2">
      <c r="B199" s="2"/>
    </row>
    <row r="200" spans="2:2" ht="13.2">
      <c r="B200" s="2"/>
    </row>
    <row r="201" spans="2:2" ht="13.2">
      <c r="B201" s="2"/>
    </row>
    <row r="202" spans="2:2" ht="13.2">
      <c r="B202" s="2"/>
    </row>
    <row r="203" spans="2:2" ht="13.2">
      <c r="B203" s="2"/>
    </row>
    <row r="204" spans="2:2" ht="13.2">
      <c r="B204" s="2"/>
    </row>
    <row r="205" spans="2:2" ht="13.2">
      <c r="B205" s="2"/>
    </row>
    <row r="206" spans="2:2" ht="13.2">
      <c r="B206" s="2"/>
    </row>
    <row r="207" spans="2:2" ht="13.2">
      <c r="B207" s="2"/>
    </row>
    <row r="208" spans="2:2" ht="13.2">
      <c r="B208" s="2"/>
    </row>
    <row r="209" spans="2:2" ht="13.2">
      <c r="B209" s="2"/>
    </row>
  </sheetData>
  <sheetProtection sheet="1" formatCells="0" formatColumns="0" formatRows="0" insertColumns="0" insertRows="0"/>
  <pageMargins left="0.7" right="0.7" top="0.78740157499999996" bottom="0.78740157499999996" header="0.3" footer="0.3"/>
  <pageSetup paperSize="9" orientation="portrait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C000"/>
  </sheetPr>
  <dimension ref="A1:B661"/>
  <sheetViews>
    <sheetView workbookViewId="0">
      <selection activeCell="A3" sqref="A1:XFD3"/>
    </sheetView>
  </sheetViews>
  <sheetFormatPr defaultRowHeight="13.2"/>
  <cols>
    <col min="1" max="1" width="8.88671875" style="423"/>
    <col min="2" max="2" width="36.88671875" customWidth="1"/>
  </cols>
  <sheetData>
    <row r="1" spans="1:2" ht="12.6" customHeight="1">
      <c r="A1" s="423" t="s">
        <v>2958</v>
      </c>
      <c r="B1" t="s">
        <v>2963</v>
      </c>
    </row>
    <row r="2" spans="1:2">
      <c r="A2" s="423" t="s">
        <v>3601</v>
      </c>
      <c r="B2" t="s">
        <v>2966</v>
      </c>
    </row>
    <row r="3" spans="1:2">
      <c r="A3" s="423" t="s">
        <v>3607</v>
      </c>
      <c r="B3" t="s">
        <v>2969</v>
      </c>
    </row>
    <row r="4" spans="1:2">
      <c r="A4" s="423" t="s">
        <v>3580</v>
      </c>
      <c r="B4" t="s">
        <v>2972</v>
      </c>
    </row>
    <row r="5" spans="1:2">
      <c r="A5" s="423" t="s">
        <v>3603</v>
      </c>
      <c r="B5" t="s">
        <v>2975</v>
      </c>
    </row>
    <row r="6" spans="1:2">
      <c r="A6" s="423" t="s">
        <v>3599</v>
      </c>
      <c r="B6" t="s">
        <v>2978</v>
      </c>
    </row>
    <row r="7" spans="1:2">
      <c r="A7" s="423" t="s">
        <v>3595</v>
      </c>
      <c r="B7" t="s">
        <v>2981</v>
      </c>
    </row>
    <row r="8" spans="1:2">
      <c r="A8" s="423" t="s">
        <v>3582</v>
      </c>
      <c r="B8" t="s">
        <v>2984</v>
      </c>
    </row>
    <row r="9" spans="1:2">
      <c r="A9" s="423" t="s">
        <v>3605</v>
      </c>
      <c r="B9" t="s">
        <v>2987</v>
      </c>
    </row>
    <row r="10" spans="1:2">
      <c r="A10" s="423" t="s">
        <v>3578</v>
      </c>
      <c r="B10" t="s">
        <v>2990</v>
      </c>
    </row>
    <row r="11" spans="1:2">
      <c r="A11" s="423" t="s">
        <v>3584</v>
      </c>
      <c r="B11" t="s">
        <v>2993</v>
      </c>
    </row>
    <row r="12" spans="1:2">
      <c r="A12" s="423" t="s">
        <v>3593</v>
      </c>
      <c r="B12" t="s">
        <v>2996</v>
      </c>
    </row>
    <row r="13" spans="1:2">
      <c r="A13" s="423" t="s">
        <v>3591</v>
      </c>
      <c r="B13" t="s">
        <v>2999</v>
      </c>
    </row>
    <row r="14" spans="1:2">
      <c r="A14" s="423" t="s">
        <v>3588</v>
      </c>
      <c r="B14" t="s">
        <v>3002</v>
      </c>
    </row>
    <row r="15" spans="1:2">
      <c r="A15" s="423" t="s">
        <v>3586</v>
      </c>
      <c r="B15" t="s">
        <v>3005</v>
      </c>
    </row>
    <row r="16" spans="1:2">
      <c r="A16" s="423" t="s">
        <v>3597</v>
      </c>
      <c r="B16" t="s">
        <v>3008</v>
      </c>
    </row>
    <row r="17" spans="1:2">
      <c r="A17" s="423" t="s">
        <v>3770</v>
      </c>
      <c r="B17" t="s">
        <v>3011</v>
      </c>
    </row>
    <row r="18" spans="1:2">
      <c r="A18" s="423" t="s">
        <v>3144</v>
      </c>
      <c r="B18" t="s">
        <v>3014</v>
      </c>
    </row>
    <row r="19" spans="1:2">
      <c r="A19" s="423" t="s">
        <v>3160</v>
      </c>
      <c r="B19" t="s">
        <v>3017</v>
      </c>
    </row>
    <row r="20" spans="1:2">
      <c r="A20" s="423" t="s">
        <v>3154</v>
      </c>
      <c r="B20" t="s">
        <v>3020</v>
      </c>
    </row>
    <row r="21" spans="1:2">
      <c r="A21" s="423" t="s">
        <v>3166</v>
      </c>
      <c r="B21" t="s">
        <v>3023</v>
      </c>
    </row>
    <row r="22" spans="1:2">
      <c r="A22" s="423" t="s">
        <v>3164</v>
      </c>
      <c r="B22" t="s">
        <v>3026</v>
      </c>
    </row>
    <row r="23" spans="1:2">
      <c r="A23" s="423" t="s">
        <v>3162</v>
      </c>
      <c r="B23" t="s">
        <v>3029</v>
      </c>
    </row>
    <row r="24" spans="1:2">
      <c r="A24" s="423" t="s">
        <v>3150</v>
      </c>
      <c r="B24" t="s">
        <v>3032</v>
      </c>
    </row>
    <row r="25" spans="1:2">
      <c r="A25" s="423" t="s">
        <v>3148</v>
      </c>
      <c r="B25" t="s">
        <v>3035</v>
      </c>
    </row>
    <row r="26" spans="1:2">
      <c r="A26" s="423" t="s">
        <v>3156</v>
      </c>
      <c r="B26" t="s">
        <v>3038</v>
      </c>
    </row>
    <row r="27" spans="1:2">
      <c r="A27" s="423" t="s">
        <v>3146</v>
      </c>
      <c r="B27" t="s">
        <v>3041</v>
      </c>
    </row>
    <row r="28" spans="1:2">
      <c r="A28" s="423" t="s">
        <v>3168</v>
      </c>
      <c r="B28" t="s">
        <v>3044</v>
      </c>
    </row>
    <row r="29" spans="1:2">
      <c r="A29" s="423" t="s">
        <v>3158</v>
      </c>
      <c r="B29" t="s">
        <v>3047</v>
      </c>
    </row>
    <row r="30" spans="1:2">
      <c r="A30" s="423" t="s">
        <v>3152</v>
      </c>
      <c r="B30" t="s">
        <v>3050</v>
      </c>
    </row>
    <row r="31" spans="1:2">
      <c r="A31" s="423" t="s">
        <v>4258</v>
      </c>
      <c r="B31" t="s">
        <v>3053</v>
      </c>
    </row>
    <row r="32" spans="1:2">
      <c r="A32" s="423" t="s">
        <v>3790</v>
      </c>
      <c r="B32" t="s">
        <v>3056</v>
      </c>
    </row>
    <row r="33" spans="1:2">
      <c r="A33" s="423" t="s">
        <v>3788</v>
      </c>
      <c r="B33" t="s">
        <v>3059</v>
      </c>
    </row>
    <row r="34" spans="1:2">
      <c r="A34" s="423" t="s">
        <v>3792</v>
      </c>
      <c r="B34" t="s">
        <v>3062</v>
      </c>
    </row>
    <row r="35" spans="1:2">
      <c r="A35" s="423" t="s">
        <v>3820</v>
      </c>
      <c r="B35" t="s">
        <v>3065</v>
      </c>
    </row>
    <row r="36" spans="1:2">
      <c r="A36" s="423" t="s">
        <v>3222</v>
      </c>
      <c r="B36" t="s">
        <v>3068</v>
      </c>
    </row>
    <row r="37" spans="1:2">
      <c r="A37" s="423" t="s">
        <v>3217</v>
      </c>
      <c r="B37" t="s">
        <v>3070</v>
      </c>
    </row>
    <row r="38" spans="1:2">
      <c r="A38" s="423" t="s">
        <v>3888</v>
      </c>
      <c r="B38" t="s">
        <v>3073</v>
      </c>
    </row>
    <row r="39" spans="1:2">
      <c r="A39" s="423" t="s">
        <v>4252</v>
      </c>
      <c r="B39" t="s">
        <v>3076</v>
      </c>
    </row>
    <row r="40" spans="1:2">
      <c r="A40" s="423" t="s">
        <v>3789</v>
      </c>
      <c r="B40" t="s">
        <v>3079</v>
      </c>
    </row>
    <row r="41" spans="1:2">
      <c r="A41" s="423" t="s">
        <v>3791</v>
      </c>
      <c r="B41" t="s">
        <v>3082</v>
      </c>
    </row>
    <row r="42" spans="1:2">
      <c r="A42" s="423" t="s">
        <v>3526</v>
      </c>
      <c r="B42" t="s">
        <v>3085</v>
      </c>
    </row>
    <row r="43" spans="1:2">
      <c r="A43" s="423" t="s">
        <v>3329</v>
      </c>
      <c r="B43" t="s">
        <v>3088</v>
      </c>
    </row>
    <row r="44" spans="1:2">
      <c r="A44" s="423" t="s">
        <v>3767</v>
      </c>
      <c r="B44" t="s">
        <v>3091</v>
      </c>
    </row>
    <row r="45" spans="1:2">
      <c r="A45" s="423" t="s">
        <v>3327</v>
      </c>
      <c r="B45" t="s">
        <v>3094</v>
      </c>
    </row>
    <row r="46" spans="1:2">
      <c r="A46" s="423" t="s">
        <v>3766</v>
      </c>
      <c r="B46" t="s">
        <v>3097</v>
      </c>
    </row>
    <row r="47" spans="1:2">
      <c r="A47" s="423" t="s">
        <v>3887</v>
      </c>
      <c r="B47" t="s">
        <v>3103</v>
      </c>
    </row>
    <row r="48" spans="1:2">
      <c r="A48" s="423" t="s">
        <v>3890</v>
      </c>
      <c r="B48" t="s">
        <v>3106</v>
      </c>
    </row>
    <row r="49" spans="1:2">
      <c r="A49" s="423" t="s">
        <v>3892</v>
      </c>
      <c r="B49" t="s">
        <v>3108</v>
      </c>
    </row>
    <row r="50" spans="1:2">
      <c r="A50" s="423" t="s">
        <v>3896</v>
      </c>
      <c r="B50" t="s">
        <v>3111</v>
      </c>
    </row>
    <row r="51" spans="1:2">
      <c r="A51" s="423" t="s">
        <v>3105</v>
      </c>
      <c r="B51" t="s">
        <v>3104</v>
      </c>
    </row>
    <row r="52" spans="1:2">
      <c r="A52" s="423" t="s">
        <v>3102</v>
      </c>
      <c r="B52" t="s">
        <v>3101</v>
      </c>
    </row>
    <row r="53" spans="1:2">
      <c r="A53" s="423" t="s">
        <v>3099</v>
      </c>
      <c r="B53" t="s">
        <v>3098</v>
      </c>
    </row>
    <row r="54" spans="1:2">
      <c r="A54" s="423" t="s">
        <v>3096</v>
      </c>
      <c r="B54" t="s">
        <v>3095</v>
      </c>
    </row>
    <row r="55" spans="1:2">
      <c r="A55" s="423" t="s">
        <v>3738</v>
      </c>
      <c r="B55" t="s">
        <v>3120</v>
      </c>
    </row>
    <row r="56" spans="1:2">
      <c r="A56" s="423" t="s">
        <v>3889</v>
      </c>
      <c r="B56" t="s">
        <v>3122</v>
      </c>
    </row>
    <row r="57" spans="1:2">
      <c r="A57" s="423" t="s">
        <v>3891</v>
      </c>
      <c r="B57" t="s">
        <v>3125</v>
      </c>
    </row>
    <row r="58" spans="1:2">
      <c r="A58" s="423" t="s">
        <v>3894</v>
      </c>
      <c r="B58" t="s">
        <v>3128</v>
      </c>
    </row>
    <row r="59" spans="1:2">
      <c r="A59" s="423" t="s">
        <v>3170</v>
      </c>
      <c r="B59" t="s">
        <v>3131</v>
      </c>
    </row>
    <row r="60" spans="1:2">
      <c r="A60" s="423" t="s">
        <v>3635</v>
      </c>
      <c r="B60" t="s">
        <v>3134</v>
      </c>
    </row>
    <row r="61" spans="1:2">
      <c r="A61" s="423" t="s">
        <v>3633</v>
      </c>
      <c r="B61" t="s">
        <v>3137</v>
      </c>
    </row>
    <row r="62" spans="1:2">
      <c r="A62" s="423" t="s">
        <v>3810</v>
      </c>
      <c r="B62" t="s">
        <v>3143</v>
      </c>
    </row>
    <row r="63" spans="1:2">
      <c r="A63" s="423" t="s">
        <v>3808</v>
      </c>
      <c r="B63" t="s">
        <v>3145</v>
      </c>
    </row>
    <row r="64" spans="1:2">
      <c r="A64" s="423" t="s">
        <v>3818</v>
      </c>
      <c r="B64" t="s">
        <v>3147</v>
      </c>
    </row>
    <row r="65" spans="1:2">
      <c r="A65" s="423" t="s">
        <v>3811</v>
      </c>
      <c r="B65" t="s">
        <v>3149</v>
      </c>
    </row>
    <row r="66" spans="1:2">
      <c r="A66" s="423" t="s">
        <v>3812</v>
      </c>
      <c r="B66" t="s">
        <v>3151</v>
      </c>
    </row>
    <row r="67" spans="1:2">
      <c r="A67" s="423" t="s">
        <v>4158</v>
      </c>
      <c r="B67" t="s">
        <v>3153</v>
      </c>
    </row>
    <row r="68" spans="1:2">
      <c r="A68" s="423" t="s">
        <v>3175</v>
      </c>
      <c r="B68" t="s">
        <v>3155</v>
      </c>
    </row>
    <row r="69" spans="1:2">
      <c r="A69" s="423" t="s">
        <v>4121</v>
      </c>
      <c r="B69" t="s">
        <v>3157</v>
      </c>
    </row>
    <row r="70" spans="1:2">
      <c r="A70" s="423" t="s">
        <v>4100</v>
      </c>
      <c r="B70" t="s">
        <v>3159</v>
      </c>
    </row>
    <row r="71" spans="1:2">
      <c r="A71" s="423" t="s">
        <v>3733</v>
      </c>
      <c r="B71" t="s">
        <v>3161</v>
      </c>
    </row>
    <row r="72" spans="1:2">
      <c r="A72" s="423" t="s">
        <v>4232</v>
      </c>
      <c r="B72" t="s">
        <v>3163</v>
      </c>
    </row>
    <row r="73" spans="1:2">
      <c r="A73" s="423" t="s">
        <v>4104</v>
      </c>
      <c r="B73" t="s">
        <v>3165</v>
      </c>
    </row>
    <row r="74" spans="1:2">
      <c r="A74" s="423" t="s">
        <v>4209</v>
      </c>
      <c r="B74" t="s">
        <v>3167</v>
      </c>
    </row>
    <row r="75" spans="1:2">
      <c r="A75" s="423" t="s">
        <v>4071</v>
      </c>
      <c r="B75" t="s">
        <v>3169</v>
      </c>
    </row>
    <row r="76" spans="1:2">
      <c r="A76" s="423" t="s">
        <v>4206</v>
      </c>
      <c r="B76" t="s">
        <v>3171</v>
      </c>
    </row>
    <row r="77" spans="1:2">
      <c r="A77" s="423" t="s">
        <v>4185</v>
      </c>
      <c r="B77" t="s">
        <v>3174</v>
      </c>
    </row>
    <row r="78" spans="1:2">
      <c r="A78" s="423" t="s">
        <v>4042</v>
      </c>
      <c r="B78" t="s">
        <v>3176</v>
      </c>
    </row>
    <row r="79" spans="1:2">
      <c r="A79" s="423" t="s">
        <v>4077</v>
      </c>
      <c r="B79" t="s">
        <v>3178</v>
      </c>
    </row>
    <row r="80" spans="1:2">
      <c r="A80" s="423" t="s">
        <v>3813</v>
      </c>
      <c r="B80" t="s">
        <v>3181</v>
      </c>
    </row>
    <row r="81" spans="1:2">
      <c r="A81" s="423" t="s">
        <v>4087</v>
      </c>
      <c r="B81" t="s">
        <v>3184</v>
      </c>
    </row>
    <row r="82" spans="1:2">
      <c r="A82" s="423" t="s">
        <v>4179</v>
      </c>
      <c r="B82" t="s">
        <v>3187</v>
      </c>
    </row>
    <row r="83" spans="1:2">
      <c r="A83" s="423" t="s">
        <v>4029</v>
      </c>
      <c r="B83" t="s">
        <v>3190</v>
      </c>
    </row>
    <row r="84" spans="1:2">
      <c r="A84" s="423" t="s">
        <v>4146</v>
      </c>
      <c r="B84" t="s">
        <v>3193</v>
      </c>
    </row>
    <row r="85" spans="1:2">
      <c r="A85" s="423" t="s">
        <v>4031</v>
      </c>
      <c r="B85" t="s">
        <v>3196</v>
      </c>
    </row>
    <row r="86" spans="1:2">
      <c r="A86" s="423" t="s">
        <v>4030</v>
      </c>
      <c r="B86" t="s">
        <v>3199</v>
      </c>
    </row>
    <row r="87" spans="1:2">
      <c r="A87" s="423" t="s">
        <v>3090</v>
      </c>
      <c r="B87" t="s">
        <v>3089</v>
      </c>
    </row>
    <row r="88" spans="1:2">
      <c r="A88" s="423" t="s">
        <v>4068</v>
      </c>
      <c r="B88" t="s">
        <v>3204</v>
      </c>
    </row>
    <row r="89" spans="1:2">
      <c r="A89" s="423" t="s">
        <v>4075</v>
      </c>
      <c r="B89" t="s">
        <v>3207</v>
      </c>
    </row>
    <row r="90" spans="1:2">
      <c r="A90" s="423" t="s">
        <v>4074</v>
      </c>
      <c r="B90" t="s">
        <v>3210</v>
      </c>
    </row>
    <row r="91" spans="1:2">
      <c r="A91" s="423" t="s">
        <v>4164</v>
      </c>
      <c r="B91" t="s">
        <v>3213</v>
      </c>
    </row>
    <row r="92" spans="1:2">
      <c r="A92" s="423" t="s">
        <v>4192</v>
      </c>
      <c r="B92" t="s">
        <v>3216</v>
      </c>
    </row>
    <row r="93" spans="1:2">
      <c r="A93" s="423" t="s">
        <v>4114</v>
      </c>
      <c r="B93" t="s">
        <v>3218</v>
      </c>
    </row>
    <row r="94" spans="1:2">
      <c r="A94" s="423" t="s">
        <v>4213</v>
      </c>
      <c r="B94" t="s">
        <v>3221</v>
      </c>
    </row>
    <row r="95" spans="1:2">
      <c r="A95" s="423" t="s">
        <v>3747</v>
      </c>
      <c r="B95" t="s">
        <v>3223</v>
      </c>
    </row>
    <row r="96" spans="1:2">
      <c r="A96" s="423" t="s">
        <v>3904</v>
      </c>
      <c r="B96" t="s">
        <v>3226</v>
      </c>
    </row>
    <row r="97" spans="1:2">
      <c r="A97" s="423" t="s">
        <v>3201</v>
      </c>
      <c r="B97" t="s">
        <v>3200</v>
      </c>
    </row>
    <row r="98" spans="1:2">
      <c r="A98" s="423" t="s">
        <v>4168</v>
      </c>
      <c r="B98" t="s">
        <v>3231</v>
      </c>
    </row>
    <row r="99" spans="1:2">
      <c r="A99" s="423" t="s">
        <v>4174</v>
      </c>
      <c r="B99" t="s">
        <v>3234</v>
      </c>
    </row>
    <row r="100" spans="1:2">
      <c r="A100" s="423" t="s">
        <v>4038</v>
      </c>
      <c r="B100" t="s">
        <v>3237</v>
      </c>
    </row>
    <row r="101" spans="1:2">
      <c r="A101" s="423" t="s">
        <v>4151</v>
      </c>
      <c r="B101" t="s">
        <v>3240</v>
      </c>
    </row>
    <row r="102" spans="1:2">
      <c r="A102" s="423" t="s">
        <v>4086</v>
      </c>
      <c r="B102" t="s">
        <v>3243</v>
      </c>
    </row>
    <row r="103" spans="1:2">
      <c r="A103" s="423" t="s">
        <v>4175</v>
      </c>
      <c r="B103" t="s">
        <v>3246</v>
      </c>
    </row>
    <row r="104" spans="1:2">
      <c r="A104" s="423" t="s">
        <v>4116</v>
      </c>
      <c r="B104" t="s">
        <v>3249</v>
      </c>
    </row>
    <row r="105" spans="1:2">
      <c r="A105" s="423" t="s">
        <v>4127</v>
      </c>
      <c r="B105" t="s">
        <v>3252</v>
      </c>
    </row>
    <row r="106" spans="1:2">
      <c r="A106" s="423" t="s">
        <v>4128</v>
      </c>
      <c r="B106" t="s">
        <v>3255</v>
      </c>
    </row>
    <row r="107" spans="1:2">
      <c r="A107" s="423" t="s">
        <v>4090</v>
      </c>
      <c r="B107" t="s">
        <v>3258</v>
      </c>
    </row>
    <row r="108" spans="1:2">
      <c r="A108" s="423" t="s">
        <v>4176</v>
      </c>
      <c r="B108" t="s">
        <v>3261</v>
      </c>
    </row>
    <row r="109" spans="1:2">
      <c r="A109" s="423" t="s">
        <v>4129</v>
      </c>
      <c r="B109" t="s">
        <v>3264</v>
      </c>
    </row>
    <row r="110" spans="1:2">
      <c r="A110" s="423" t="s">
        <v>4193</v>
      </c>
      <c r="B110" t="s">
        <v>3267</v>
      </c>
    </row>
    <row r="111" spans="1:2">
      <c r="A111" s="423" t="s">
        <v>4143</v>
      </c>
      <c r="B111" t="s">
        <v>3270</v>
      </c>
    </row>
    <row r="112" spans="1:2">
      <c r="A112" s="423" t="s">
        <v>4091</v>
      </c>
      <c r="B112" t="s">
        <v>3273</v>
      </c>
    </row>
    <row r="113" spans="1:2">
      <c r="A113" s="423" t="s">
        <v>4169</v>
      </c>
      <c r="B113" t="s">
        <v>3276</v>
      </c>
    </row>
    <row r="114" spans="1:2">
      <c r="A114" s="423" t="s">
        <v>4145</v>
      </c>
      <c r="B114" t="s">
        <v>3279</v>
      </c>
    </row>
    <row r="115" spans="1:2">
      <c r="A115" s="423" t="s">
        <v>2971</v>
      </c>
      <c r="B115" t="s">
        <v>2970</v>
      </c>
    </row>
    <row r="116" spans="1:2">
      <c r="A116" s="423" t="s">
        <v>4092</v>
      </c>
      <c r="B116" t="s">
        <v>3284</v>
      </c>
    </row>
    <row r="117" spans="1:2">
      <c r="A117" s="423" t="s">
        <v>4119</v>
      </c>
      <c r="B117" t="s">
        <v>3287</v>
      </c>
    </row>
    <row r="118" spans="1:2">
      <c r="A118" s="423" t="s">
        <v>3609</v>
      </c>
      <c r="B118" t="s">
        <v>3290</v>
      </c>
    </row>
    <row r="119" spans="1:2">
      <c r="A119" s="423" t="s">
        <v>4044</v>
      </c>
      <c r="B119" t="s">
        <v>3293</v>
      </c>
    </row>
    <row r="120" spans="1:2">
      <c r="A120" s="423" t="s">
        <v>4173</v>
      </c>
      <c r="B120" t="s">
        <v>3296</v>
      </c>
    </row>
    <row r="121" spans="1:2">
      <c r="A121" s="423" t="s">
        <v>4196</v>
      </c>
      <c r="B121" t="s">
        <v>3299</v>
      </c>
    </row>
    <row r="122" spans="1:2">
      <c r="A122" s="423" t="s">
        <v>4182</v>
      </c>
      <c r="B122" t="s">
        <v>3302</v>
      </c>
    </row>
    <row r="123" spans="1:2">
      <c r="A123" s="423" t="s">
        <v>4125</v>
      </c>
      <c r="B123" t="s">
        <v>3305</v>
      </c>
    </row>
    <row r="124" spans="1:2">
      <c r="A124" s="423" t="s">
        <v>4046</v>
      </c>
      <c r="B124" t="s">
        <v>3308</v>
      </c>
    </row>
    <row r="125" spans="1:2">
      <c r="A125" s="423" t="s">
        <v>4153</v>
      </c>
      <c r="B125" t="s">
        <v>3311</v>
      </c>
    </row>
    <row r="126" spans="1:2">
      <c r="A126" s="423" t="s">
        <v>4039</v>
      </c>
      <c r="B126" t="s">
        <v>3314</v>
      </c>
    </row>
    <row r="127" spans="1:2">
      <c r="A127" s="423" t="s">
        <v>4159</v>
      </c>
      <c r="B127" t="s">
        <v>3317</v>
      </c>
    </row>
    <row r="128" spans="1:2">
      <c r="A128" s="423" t="s">
        <v>4222</v>
      </c>
      <c r="B128" t="s">
        <v>3320</v>
      </c>
    </row>
    <row r="129" spans="1:2">
      <c r="A129" s="423" t="s">
        <v>4225</v>
      </c>
      <c r="B129" t="s">
        <v>3323</v>
      </c>
    </row>
    <row r="130" spans="1:2">
      <c r="A130" s="423" t="s">
        <v>4160</v>
      </c>
      <c r="B130" t="s">
        <v>3326</v>
      </c>
    </row>
    <row r="131" spans="1:2">
      <c r="A131" s="423" t="s">
        <v>4214</v>
      </c>
      <c r="B131" t="s">
        <v>3328</v>
      </c>
    </row>
    <row r="132" spans="1:2">
      <c r="A132" s="423" t="s">
        <v>4155</v>
      </c>
      <c r="B132" t="s">
        <v>3330</v>
      </c>
    </row>
    <row r="133" spans="1:2">
      <c r="A133" s="423" t="s">
        <v>3906</v>
      </c>
      <c r="B133" t="s">
        <v>3333</v>
      </c>
    </row>
    <row r="134" spans="1:2">
      <c r="A134" s="423" t="s">
        <v>3173</v>
      </c>
      <c r="B134" t="s">
        <v>3172</v>
      </c>
    </row>
    <row r="135" spans="1:2">
      <c r="A135" s="423" t="s">
        <v>3784</v>
      </c>
      <c r="B135" t="s">
        <v>3338</v>
      </c>
    </row>
    <row r="136" spans="1:2">
      <c r="A136" s="423" t="s">
        <v>4010</v>
      </c>
      <c r="B136" t="s">
        <v>3341</v>
      </c>
    </row>
    <row r="137" spans="1:2">
      <c r="A137" s="423" t="s">
        <v>3764</v>
      </c>
      <c r="B137" t="s">
        <v>3344</v>
      </c>
    </row>
    <row r="138" spans="1:2">
      <c r="A138" s="423" t="s">
        <v>4181</v>
      </c>
      <c r="B138" t="s">
        <v>3347</v>
      </c>
    </row>
    <row r="139" spans="1:2">
      <c r="A139" s="423" t="s">
        <v>4184</v>
      </c>
      <c r="B139" t="s">
        <v>3350</v>
      </c>
    </row>
    <row r="140" spans="1:2">
      <c r="A140" s="423" t="s">
        <v>4178</v>
      </c>
      <c r="B140" t="s">
        <v>3353</v>
      </c>
    </row>
    <row r="141" spans="1:2">
      <c r="A141" s="423" t="s">
        <v>4059</v>
      </c>
      <c r="B141" t="s">
        <v>3356</v>
      </c>
    </row>
    <row r="142" spans="1:2">
      <c r="A142" s="423" t="s">
        <v>4156</v>
      </c>
      <c r="B142" t="s">
        <v>3359</v>
      </c>
    </row>
    <row r="143" spans="1:2">
      <c r="A143" s="423" t="s">
        <v>4157</v>
      </c>
      <c r="B143" t="s">
        <v>3362</v>
      </c>
    </row>
    <row r="144" spans="1:2">
      <c r="A144" s="423" t="s">
        <v>4177</v>
      </c>
      <c r="B144" t="s">
        <v>3365</v>
      </c>
    </row>
    <row r="145" spans="1:2">
      <c r="A145" s="423" t="s">
        <v>4165</v>
      </c>
      <c r="B145" t="s">
        <v>3368</v>
      </c>
    </row>
    <row r="146" spans="1:2">
      <c r="A146" s="423" t="s">
        <v>4208</v>
      </c>
      <c r="B146" t="s">
        <v>3370</v>
      </c>
    </row>
    <row r="147" spans="1:2">
      <c r="A147" s="423" t="s">
        <v>4163</v>
      </c>
      <c r="B147" t="s">
        <v>3373</v>
      </c>
    </row>
    <row r="148" spans="1:2">
      <c r="A148" s="423" t="s">
        <v>4060</v>
      </c>
      <c r="B148" t="s">
        <v>3376</v>
      </c>
    </row>
    <row r="149" spans="1:2">
      <c r="A149" s="423" t="s">
        <v>4111</v>
      </c>
      <c r="B149" t="s">
        <v>3379</v>
      </c>
    </row>
    <row r="150" spans="1:2">
      <c r="A150" s="423" t="s">
        <v>4161</v>
      </c>
      <c r="B150" t="s">
        <v>3382</v>
      </c>
    </row>
    <row r="151" spans="1:2">
      <c r="A151" s="423" t="s">
        <v>4224</v>
      </c>
      <c r="B151" t="s">
        <v>3385</v>
      </c>
    </row>
    <row r="152" spans="1:2">
      <c r="A152" s="423" t="s">
        <v>4095</v>
      </c>
      <c r="B152" t="s">
        <v>3388</v>
      </c>
    </row>
    <row r="153" spans="1:2">
      <c r="A153" s="423" t="s">
        <v>4058</v>
      </c>
      <c r="B153" t="s">
        <v>3391</v>
      </c>
    </row>
    <row r="154" spans="1:2">
      <c r="A154" s="423" t="s">
        <v>4134</v>
      </c>
      <c r="B154" t="s">
        <v>3394</v>
      </c>
    </row>
    <row r="155" spans="1:2">
      <c r="A155" s="423" t="s">
        <v>4219</v>
      </c>
      <c r="B155" t="s">
        <v>3397</v>
      </c>
    </row>
    <row r="156" spans="1:2">
      <c r="A156" s="423" t="s">
        <v>4228</v>
      </c>
      <c r="B156" t="s">
        <v>3400</v>
      </c>
    </row>
    <row r="157" spans="1:2">
      <c r="A157" s="423" t="s">
        <v>4061</v>
      </c>
      <c r="B157" t="s">
        <v>3403</v>
      </c>
    </row>
    <row r="158" spans="1:2">
      <c r="A158" s="423" t="s">
        <v>4064</v>
      </c>
      <c r="B158" t="s">
        <v>3406</v>
      </c>
    </row>
    <row r="159" spans="1:2">
      <c r="A159" s="423" t="s">
        <v>4154</v>
      </c>
      <c r="B159" t="s">
        <v>3409</v>
      </c>
    </row>
    <row r="160" spans="1:2">
      <c r="A160" s="423" t="s">
        <v>4166</v>
      </c>
      <c r="B160" t="s">
        <v>3412</v>
      </c>
    </row>
    <row r="161" spans="1:2">
      <c r="A161" s="423" t="s">
        <v>4167</v>
      </c>
      <c r="B161" t="s">
        <v>3415</v>
      </c>
    </row>
    <row r="162" spans="1:2">
      <c r="A162" s="423" t="s">
        <v>4226</v>
      </c>
      <c r="B162" t="s">
        <v>3418</v>
      </c>
    </row>
    <row r="163" spans="1:2">
      <c r="A163" s="423" t="s">
        <v>4144</v>
      </c>
      <c r="B163" t="s">
        <v>3421</v>
      </c>
    </row>
    <row r="164" spans="1:2">
      <c r="A164" s="423" t="s">
        <v>4170</v>
      </c>
      <c r="B164" t="s">
        <v>3424</v>
      </c>
    </row>
    <row r="165" spans="1:2">
      <c r="A165" s="423" t="s">
        <v>3914</v>
      </c>
      <c r="B165" t="s">
        <v>3427</v>
      </c>
    </row>
    <row r="166" spans="1:2">
      <c r="A166" s="423" t="s">
        <v>4048</v>
      </c>
      <c r="B166" t="s">
        <v>3430</v>
      </c>
    </row>
    <row r="167" spans="1:2">
      <c r="A167" s="423" t="s">
        <v>4191</v>
      </c>
      <c r="B167" t="s">
        <v>3433</v>
      </c>
    </row>
    <row r="168" spans="1:2">
      <c r="A168" s="423" t="s">
        <v>4032</v>
      </c>
      <c r="B168" t="s">
        <v>3436</v>
      </c>
    </row>
    <row r="169" spans="1:2">
      <c r="A169" s="423" t="s">
        <v>4234</v>
      </c>
      <c r="B169" t="s">
        <v>3439</v>
      </c>
    </row>
    <row r="170" spans="1:2">
      <c r="A170" s="423" t="s">
        <v>4085</v>
      </c>
      <c r="B170" t="s">
        <v>3442</v>
      </c>
    </row>
    <row r="171" spans="1:2">
      <c r="A171" s="423" t="s">
        <v>4216</v>
      </c>
      <c r="B171" t="s">
        <v>3445</v>
      </c>
    </row>
    <row r="172" spans="1:2">
      <c r="A172" s="423" t="s">
        <v>4081</v>
      </c>
      <c r="B172" t="s">
        <v>3448</v>
      </c>
    </row>
    <row r="173" spans="1:2">
      <c r="A173" s="423" t="s">
        <v>4043</v>
      </c>
      <c r="B173" t="s">
        <v>3451</v>
      </c>
    </row>
    <row r="174" spans="1:2">
      <c r="A174" s="423" t="s">
        <v>4082</v>
      </c>
      <c r="B174" t="s">
        <v>3454</v>
      </c>
    </row>
    <row r="175" spans="1:2">
      <c r="A175" s="423" t="s">
        <v>4083</v>
      </c>
      <c r="B175" t="s">
        <v>3457</v>
      </c>
    </row>
    <row r="176" spans="1:2">
      <c r="A176" s="423" t="s">
        <v>4150</v>
      </c>
      <c r="B176" t="s">
        <v>3460</v>
      </c>
    </row>
    <row r="177" spans="1:2">
      <c r="A177" s="423" t="s">
        <v>4135</v>
      </c>
      <c r="B177" t="s">
        <v>3463</v>
      </c>
    </row>
    <row r="178" spans="1:2">
      <c r="A178" s="423" t="s">
        <v>4041</v>
      </c>
      <c r="B178" t="s">
        <v>3466</v>
      </c>
    </row>
    <row r="179" spans="1:2">
      <c r="A179" s="423" t="s">
        <v>4221</v>
      </c>
      <c r="B179" t="s">
        <v>3469</v>
      </c>
    </row>
    <row r="180" spans="1:2">
      <c r="A180" s="423" t="s">
        <v>4034</v>
      </c>
      <c r="B180" t="s">
        <v>3471</v>
      </c>
    </row>
    <row r="181" spans="1:2">
      <c r="A181" s="423" t="s">
        <v>4190</v>
      </c>
      <c r="B181" t="s">
        <v>3474</v>
      </c>
    </row>
    <row r="182" spans="1:2">
      <c r="A182" s="423" t="s">
        <v>4218</v>
      </c>
      <c r="B182" t="s">
        <v>3477</v>
      </c>
    </row>
    <row r="183" spans="1:2">
      <c r="A183" s="423" t="s">
        <v>4099</v>
      </c>
      <c r="B183" t="s">
        <v>3480</v>
      </c>
    </row>
    <row r="184" spans="1:2">
      <c r="A184" s="423" t="s">
        <v>4040</v>
      </c>
      <c r="B184" t="s">
        <v>3483</v>
      </c>
    </row>
    <row r="185" spans="1:2">
      <c r="A185" s="423" t="s">
        <v>4152</v>
      </c>
      <c r="B185" t="s">
        <v>3486</v>
      </c>
    </row>
    <row r="186" spans="1:2">
      <c r="A186" s="423" t="s">
        <v>3765</v>
      </c>
      <c r="B186" t="s">
        <v>3489</v>
      </c>
    </row>
    <row r="187" spans="1:2">
      <c r="A187" s="423" t="s">
        <v>4037</v>
      </c>
      <c r="B187" t="s">
        <v>3492</v>
      </c>
    </row>
    <row r="188" spans="1:2">
      <c r="A188" s="423" t="s">
        <v>4141</v>
      </c>
      <c r="B188" t="s">
        <v>3495</v>
      </c>
    </row>
    <row r="189" spans="1:2">
      <c r="A189" s="423" t="s">
        <v>4207</v>
      </c>
      <c r="B189" t="s">
        <v>3498</v>
      </c>
    </row>
    <row r="190" spans="1:2">
      <c r="A190" s="423" t="s">
        <v>4189</v>
      </c>
      <c r="B190" t="s">
        <v>3501</v>
      </c>
    </row>
    <row r="191" spans="1:2">
      <c r="A191" s="423" t="s">
        <v>3884</v>
      </c>
      <c r="B191" t="s">
        <v>3504</v>
      </c>
    </row>
    <row r="192" spans="1:2">
      <c r="A192" s="423" t="s">
        <v>3939</v>
      </c>
      <c r="B192" t="s">
        <v>3507</v>
      </c>
    </row>
    <row r="193" spans="1:2">
      <c r="A193" s="423" t="s">
        <v>3916</v>
      </c>
      <c r="B193" t="s">
        <v>3510</v>
      </c>
    </row>
    <row r="194" spans="1:2">
      <c r="A194" s="423" t="s">
        <v>3883</v>
      </c>
      <c r="B194" t="s">
        <v>3513</v>
      </c>
    </row>
    <row r="195" spans="1:2">
      <c r="A195" s="423" t="s">
        <v>4045</v>
      </c>
      <c r="B195" t="s">
        <v>3516</v>
      </c>
    </row>
    <row r="196" spans="1:2">
      <c r="A196" s="423" t="s">
        <v>4066</v>
      </c>
      <c r="B196" t="s">
        <v>3519</v>
      </c>
    </row>
    <row r="197" spans="1:2">
      <c r="A197" s="423" t="s">
        <v>4122</v>
      </c>
      <c r="B197" t="s">
        <v>3522</v>
      </c>
    </row>
    <row r="198" spans="1:2">
      <c r="A198" s="423" t="s">
        <v>4102</v>
      </c>
      <c r="B198" t="s">
        <v>3525</v>
      </c>
    </row>
    <row r="199" spans="1:2">
      <c r="A199" s="423" t="s">
        <v>4142</v>
      </c>
      <c r="B199" t="s">
        <v>3527</v>
      </c>
    </row>
    <row r="200" spans="1:2">
      <c r="A200" s="423" t="s">
        <v>4076</v>
      </c>
      <c r="B200" t="s">
        <v>3530</v>
      </c>
    </row>
    <row r="201" spans="1:2">
      <c r="A201" s="423" t="s">
        <v>3381</v>
      </c>
      <c r="B201" t="s">
        <v>3380</v>
      </c>
    </row>
    <row r="202" spans="1:2">
      <c r="A202" s="423" t="s">
        <v>3375</v>
      </c>
      <c r="B202" t="s">
        <v>3374</v>
      </c>
    </row>
    <row r="203" spans="1:2">
      <c r="A203" s="423" t="s">
        <v>3372</v>
      </c>
      <c r="B203" t="s">
        <v>3371</v>
      </c>
    </row>
    <row r="204" spans="1:2">
      <c r="A204" s="423" t="s">
        <v>3378</v>
      </c>
      <c r="B204" t="s">
        <v>3377</v>
      </c>
    </row>
    <row r="205" spans="1:2">
      <c r="A205" s="423" t="s">
        <v>4089</v>
      </c>
      <c r="B205" t="s">
        <v>3541</v>
      </c>
    </row>
    <row r="206" spans="1:2">
      <c r="A206" s="423" t="s">
        <v>4088</v>
      </c>
      <c r="B206" t="s">
        <v>3544</v>
      </c>
    </row>
    <row r="207" spans="1:2">
      <c r="A207" s="423" t="s">
        <v>4183</v>
      </c>
      <c r="B207" t="s">
        <v>3547</v>
      </c>
    </row>
    <row r="208" spans="1:2">
      <c r="A208" s="423" t="s">
        <v>4140</v>
      </c>
      <c r="B208" t="s">
        <v>3550</v>
      </c>
    </row>
    <row r="209" spans="1:2">
      <c r="A209" s="423" t="s">
        <v>4162</v>
      </c>
      <c r="B209" t="s">
        <v>3553</v>
      </c>
    </row>
    <row r="210" spans="1:2">
      <c r="A210" s="423" t="s">
        <v>4231</v>
      </c>
      <c r="B210" t="s">
        <v>3556</v>
      </c>
    </row>
    <row r="211" spans="1:2">
      <c r="A211" s="423" t="s">
        <v>3206</v>
      </c>
      <c r="B211" t="s">
        <v>3205</v>
      </c>
    </row>
    <row r="212" spans="1:2">
      <c r="A212" s="423" t="s">
        <v>3387</v>
      </c>
      <c r="B212" t="s">
        <v>3386</v>
      </c>
    </row>
    <row r="213" spans="1:2">
      <c r="A213" s="423" t="s">
        <v>3361</v>
      </c>
      <c r="B213" t="s">
        <v>3360</v>
      </c>
    </row>
    <row r="214" spans="1:2">
      <c r="A214" s="423" t="s">
        <v>4117</v>
      </c>
      <c r="B214" t="s">
        <v>3565</v>
      </c>
    </row>
    <row r="215" spans="1:2">
      <c r="A215" s="423" t="s">
        <v>4229</v>
      </c>
      <c r="B215" t="s">
        <v>3568</v>
      </c>
    </row>
    <row r="216" spans="1:2">
      <c r="A216" s="423" t="s">
        <v>4112</v>
      </c>
      <c r="B216" t="s">
        <v>3571</v>
      </c>
    </row>
    <row r="217" spans="1:2">
      <c r="A217" s="423" t="s">
        <v>4120</v>
      </c>
      <c r="B217" t="s">
        <v>3574</v>
      </c>
    </row>
    <row r="218" spans="1:2">
      <c r="A218" s="423" t="s">
        <v>4118</v>
      </c>
      <c r="B218" t="s">
        <v>3577</v>
      </c>
    </row>
    <row r="219" spans="1:2">
      <c r="A219" s="423" t="s">
        <v>4047</v>
      </c>
      <c r="B219" t="s">
        <v>3579</v>
      </c>
    </row>
    <row r="220" spans="1:2">
      <c r="A220" s="423" t="s">
        <v>4220</v>
      </c>
      <c r="B220" t="s">
        <v>3581</v>
      </c>
    </row>
    <row r="221" spans="1:2">
      <c r="A221" s="423" t="s">
        <v>4138</v>
      </c>
      <c r="B221" t="s">
        <v>3583</v>
      </c>
    </row>
    <row r="222" spans="1:2">
      <c r="A222" s="423" t="s">
        <v>4057</v>
      </c>
      <c r="B222" t="s">
        <v>3585</v>
      </c>
    </row>
    <row r="223" spans="1:2">
      <c r="A223" s="423" t="s">
        <v>4105</v>
      </c>
      <c r="B223" t="s">
        <v>3587</v>
      </c>
    </row>
    <row r="224" spans="1:2">
      <c r="A224" s="423" t="s">
        <v>4172</v>
      </c>
      <c r="B224" t="s">
        <v>3589</v>
      </c>
    </row>
    <row r="225" spans="1:2">
      <c r="A225" s="423" t="s">
        <v>4217</v>
      </c>
      <c r="B225" t="s">
        <v>3590</v>
      </c>
    </row>
    <row r="226" spans="1:2">
      <c r="A226" s="423" t="s">
        <v>4227</v>
      </c>
      <c r="B226" t="s">
        <v>3592</v>
      </c>
    </row>
    <row r="227" spans="1:2">
      <c r="A227" s="423" t="s">
        <v>4137</v>
      </c>
      <c r="B227" t="s">
        <v>3594</v>
      </c>
    </row>
    <row r="228" spans="1:2">
      <c r="A228" s="423" t="s">
        <v>4195</v>
      </c>
      <c r="B228" t="s">
        <v>3596</v>
      </c>
    </row>
    <row r="229" spans="1:2">
      <c r="A229" s="423" t="s">
        <v>4113</v>
      </c>
      <c r="B229" t="s">
        <v>3598</v>
      </c>
    </row>
    <row r="230" spans="1:2">
      <c r="A230" s="423" t="s">
        <v>4067</v>
      </c>
      <c r="B230" t="s">
        <v>3600</v>
      </c>
    </row>
    <row r="231" spans="1:2">
      <c r="A231" s="423" t="s">
        <v>4180</v>
      </c>
      <c r="B231" t="s">
        <v>3602</v>
      </c>
    </row>
    <row r="232" spans="1:2">
      <c r="A232" s="423" t="s">
        <v>4124</v>
      </c>
      <c r="B232" t="s">
        <v>3604</v>
      </c>
    </row>
    <row r="233" spans="1:2">
      <c r="A233" s="423" t="s">
        <v>4098</v>
      </c>
      <c r="B233" t="s">
        <v>3606</v>
      </c>
    </row>
    <row r="234" spans="1:2">
      <c r="A234" s="423" t="s">
        <v>4052</v>
      </c>
      <c r="B234" t="s">
        <v>3608</v>
      </c>
    </row>
    <row r="235" spans="1:2">
      <c r="A235" s="423" t="s">
        <v>4051</v>
      </c>
      <c r="B235" t="s">
        <v>3610</v>
      </c>
    </row>
    <row r="236" spans="1:2">
      <c r="A236" s="423" t="s">
        <v>4033</v>
      </c>
      <c r="B236" t="s">
        <v>3613</v>
      </c>
    </row>
    <row r="237" spans="1:2">
      <c r="A237" s="423" t="s">
        <v>4123</v>
      </c>
      <c r="B237" t="s">
        <v>3616</v>
      </c>
    </row>
    <row r="238" spans="1:2">
      <c r="A238" s="423" t="s">
        <v>4133</v>
      </c>
      <c r="B238" t="s">
        <v>3619</v>
      </c>
    </row>
    <row r="239" spans="1:2">
      <c r="A239" s="423" t="s">
        <v>4056</v>
      </c>
      <c r="B239" t="s">
        <v>3622</v>
      </c>
    </row>
    <row r="240" spans="1:2">
      <c r="A240" s="423" t="s">
        <v>4053</v>
      </c>
      <c r="B240" t="s">
        <v>3625</v>
      </c>
    </row>
    <row r="241" spans="1:2">
      <c r="A241" s="423" t="s">
        <v>4054</v>
      </c>
      <c r="B241" t="s">
        <v>3628</v>
      </c>
    </row>
    <row r="242" spans="1:2">
      <c r="A242" s="423" t="s">
        <v>4115</v>
      </c>
      <c r="B242" t="s">
        <v>3629</v>
      </c>
    </row>
    <row r="243" spans="1:2">
      <c r="A243" s="423" t="s">
        <v>4132</v>
      </c>
      <c r="B243" t="s">
        <v>3632</v>
      </c>
    </row>
    <row r="244" spans="1:2">
      <c r="A244" s="423" t="s">
        <v>4108</v>
      </c>
      <c r="B244" t="s">
        <v>3634</v>
      </c>
    </row>
    <row r="245" spans="1:2">
      <c r="A245" s="423" t="s">
        <v>4230</v>
      </c>
      <c r="B245" t="s">
        <v>3636</v>
      </c>
    </row>
    <row r="246" spans="1:2">
      <c r="A246" s="423" t="s">
        <v>4072</v>
      </c>
      <c r="B246" t="s">
        <v>3639</v>
      </c>
    </row>
    <row r="247" spans="1:2">
      <c r="A247" s="423" t="s">
        <v>4073</v>
      </c>
      <c r="B247" t="s">
        <v>3642</v>
      </c>
    </row>
    <row r="248" spans="1:2">
      <c r="A248" s="423" t="s">
        <v>4097</v>
      </c>
      <c r="B248" t="s">
        <v>3645</v>
      </c>
    </row>
    <row r="249" spans="1:2">
      <c r="A249" s="423" t="s">
        <v>4188</v>
      </c>
      <c r="B249" t="s">
        <v>3648</v>
      </c>
    </row>
    <row r="250" spans="1:2">
      <c r="A250" s="423" t="s">
        <v>4049</v>
      </c>
      <c r="B250" t="s">
        <v>3651</v>
      </c>
    </row>
    <row r="251" spans="1:2">
      <c r="A251" s="423" t="s">
        <v>4079</v>
      </c>
      <c r="B251" t="s">
        <v>3654</v>
      </c>
    </row>
    <row r="252" spans="1:2">
      <c r="A252" s="423" t="s">
        <v>4186</v>
      </c>
      <c r="B252" t="s">
        <v>3657</v>
      </c>
    </row>
    <row r="253" spans="1:2">
      <c r="A253" s="423" t="s">
        <v>4070</v>
      </c>
      <c r="B253" t="s">
        <v>3660</v>
      </c>
    </row>
    <row r="254" spans="1:2">
      <c r="A254" s="423" t="s">
        <v>4149</v>
      </c>
      <c r="B254" t="s">
        <v>3663</v>
      </c>
    </row>
    <row r="255" spans="1:2">
      <c r="A255" s="423" t="s">
        <v>4204</v>
      </c>
      <c r="B255" t="s">
        <v>3666</v>
      </c>
    </row>
    <row r="256" spans="1:2">
      <c r="A256" s="423" t="s">
        <v>4198</v>
      </c>
      <c r="B256" t="s">
        <v>3669</v>
      </c>
    </row>
    <row r="257" spans="1:2">
      <c r="A257" s="423" t="s">
        <v>4147</v>
      </c>
      <c r="B257" t="s">
        <v>3672</v>
      </c>
    </row>
    <row r="258" spans="1:2">
      <c r="A258" s="423" t="s">
        <v>4203</v>
      </c>
      <c r="B258" t="s">
        <v>3675</v>
      </c>
    </row>
    <row r="259" spans="1:2">
      <c r="A259" s="423" t="s">
        <v>4202</v>
      </c>
      <c r="B259" t="s">
        <v>3678</v>
      </c>
    </row>
    <row r="260" spans="1:2">
      <c r="A260" s="423" t="s">
        <v>4199</v>
      </c>
      <c r="B260" t="s">
        <v>3681</v>
      </c>
    </row>
    <row r="261" spans="1:2">
      <c r="A261" s="423" t="s">
        <v>4205</v>
      </c>
      <c r="B261" t="s">
        <v>3684</v>
      </c>
    </row>
    <row r="262" spans="1:2">
      <c r="A262" s="423" t="s">
        <v>4200</v>
      </c>
      <c r="B262" t="s">
        <v>3687</v>
      </c>
    </row>
    <row r="263" spans="1:2">
      <c r="A263" s="423" t="s">
        <v>4201</v>
      </c>
      <c r="B263" t="s">
        <v>3690</v>
      </c>
    </row>
    <row r="264" spans="1:2">
      <c r="A264" s="423" t="s">
        <v>4148</v>
      </c>
      <c r="B264" t="s">
        <v>3693</v>
      </c>
    </row>
    <row r="265" spans="1:2">
      <c r="A265" s="423" t="s">
        <v>4110</v>
      </c>
      <c r="B265" t="s">
        <v>3696</v>
      </c>
    </row>
    <row r="266" spans="1:2">
      <c r="A266" s="423" t="s">
        <v>4080</v>
      </c>
      <c r="B266" t="s">
        <v>3699</v>
      </c>
    </row>
    <row r="267" spans="1:2">
      <c r="A267" s="423" t="s">
        <v>4050</v>
      </c>
      <c r="B267" t="s">
        <v>3702</v>
      </c>
    </row>
    <row r="268" spans="1:2">
      <c r="A268" s="423" t="s">
        <v>4130</v>
      </c>
      <c r="B268" t="s">
        <v>3705</v>
      </c>
    </row>
    <row r="269" spans="1:2">
      <c r="A269" s="423" t="s">
        <v>3864</v>
      </c>
      <c r="B269" t="s">
        <v>3708</v>
      </c>
    </row>
    <row r="270" spans="1:2">
      <c r="A270" s="423" t="s">
        <v>3865</v>
      </c>
      <c r="B270" t="s">
        <v>3711</v>
      </c>
    </row>
    <row r="271" spans="1:2">
      <c r="A271" s="423" t="s">
        <v>4233</v>
      </c>
      <c r="B271" t="s">
        <v>3714</v>
      </c>
    </row>
    <row r="272" spans="1:2">
      <c r="A272" s="423" t="s">
        <v>4096</v>
      </c>
      <c r="B272" t="s">
        <v>3717</v>
      </c>
    </row>
    <row r="273" spans="1:2">
      <c r="A273" s="423" t="s">
        <v>4223</v>
      </c>
      <c r="B273" t="s">
        <v>3720</v>
      </c>
    </row>
    <row r="274" spans="1:2">
      <c r="A274" s="423" t="s">
        <v>4107</v>
      </c>
      <c r="B274" t="s">
        <v>3723</v>
      </c>
    </row>
    <row r="275" spans="1:2">
      <c r="A275" s="423" t="s">
        <v>4035</v>
      </c>
      <c r="B275" t="s">
        <v>3726</v>
      </c>
    </row>
    <row r="276" spans="1:2">
      <c r="A276" s="423" t="s">
        <v>4131</v>
      </c>
      <c r="B276" t="s">
        <v>3729</v>
      </c>
    </row>
    <row r="277" spans="1:2">
      <c r="A277" s="423" t="s">
        <v>4078</v>
      </c>
      <c r="B277" t="s">
        <v>3732</v>
      </c>
    </row>
    <row r="278" spans="1:2">
      <c r="A278" s="423" t="s">
        <v>4093</v>
      </c>
      <c r="B278" t="s">
        <v>3734</v>
      </c>
    </row>
    <row r="279" spans="1:2">
      <c r="A279" s="423" t="s">
        <v>4101</v>
      </c>
      <c r="B279" t="s">
        <v>3737</v>
      </c>
    </row>
    <row r="280" spans="1:2">
      <c r="A280" s="423" t="s">
        <v>4126</v>
      </c>
      <c r="B280" t="s">
        <v>3739</v>
      </c>
    </row>
    <row r="281" spans="1:2">
      <c r="A281" s="423" t="s">
        <v>3755</v>
      </c>
      <c r="B281" t="s">
        <v>3740</v>
      </c>
    </row>
    <row r="282" spans="1:2">
      <c r="A282" s="423" t="s">
        <v>4211</v>
      </c>
      <c r="B282" t="s">
        <v>3743</v>
      </c>
    </row>
    <row r="283" spans="1:2">
      <c r="A283" s="423" t="s">
        <v>4036</v>
      </c>
      <c r="B283" t="s">
        <v>3746</v>
      </c>
    </row>
    <row r="284" spans="1:2">
      <c r="A284" s="423" t="s">
        <v>4069</v>
      </c>
      <c r="B284" t="s">
        <v>3748</v>
      </c>
    </row>
    <row r="285" spans="1:2">
      <c r="A285" s="423" t="s">
        <v>4212</v>
      </c>
      <c r="B285" t="s">
        <v>3751</v>
      </c>
    </row>
    <row r="286" spans="1:2">
      <c r="A286" s="423" t="s">
        <v>4065</v>
      </c>
      <c r="B286" t="s">
        <v>3754</v>
      </c>
    </row>
    <row r="287" spans="1:2">
      <c r="A287" s="423" t="s">
        <v>4094</v>
      </c>
      <c r="B287" t="s">
        <v>3756</v>
      </c>
    </row>
    <row r="288" spans="1:2">
      <c r="A288" s="423" t="s">
        <v>4103</v>
      </c>
      <c r="B288" t="s">
        <v>3759</v>
      </c>
    </row>
    <row r="289" spans="1:2">
      <c r="A289" s="423" t="s">
        <v>3465</v>
      </c>
      <c r="B289" t="s">
        <v>3464</v>
      </c>
    </row>
    <row r="290" spans="1:2">
      <c r="A290" s="423" t="s">
        <v>3420</v>
      </c>
      <c r="B290" t="s">
        <v>3419</v>
      </c>
    </row>
    <row r="291" spans="1:2">
      <c r="A291" s="423" t="s">
        <v>3438</v>
      </c>
      <c r="B291" t="s">
        <v>3437</v>
      </c>
    </row>
    <row r="292" spans="1:2">
      <c r="A292" s="423" t="s">
        <v>3408</v>
      </c>
      <c r="B292" t="s">
        <v>3407</v>
      </c>
    </row>
    <row r="293" spans="1:2">
      <c r="A293" s="423" t="s">
        <v>3405</v>
      </c>
      <c r="B293" t="s">
        <v>3404</v>
      </c>
    </row>
    <row r="294" spans="1:2">
      <c r="A294" s="423" t="s">
        <v>3393</v>
      </c>
      <c r="B294" t="s">
        <v>3392</v>
      </c>
    </row>
    <row r="295" spans="1:2">
      <c r="A295" s="423" t="s">
        <v>3390</v>
      </c>
      <c r="B295" t="s">
        <v>3389</v>
      </c>
    </row>
    <row r="296" spans="1:2">
      <c r="A296" s="423" t="s">
        <v>3399</v>
      </c>
      <c r="B296" t="s">
        <v>3398</v>
      </c>
    </row>
    <row r="297" spans="1:2">
      <c r="A297" s="423" t="s">
        <v>3429</v>
      </c>
      <c r="B297" t="s">
        <v>3428</v>
      </c>
    </row>
    <row r="298" spans="1:2">
      <c r="A298" s="423" t="s">
        <v>3183</v>
      </c>
      <c r="B298" t="s">
        <v>3182</v>
      </c>
    </row>
    <row r="299" spans="1:2">
      <c r="A299" s="423" t="s">
        <v>4055</v>
      </c>
      <c r="B299" t="s">
        <v>3779</v>
      </c>
    </row>
    <row r="300" spans="1:2">
      <c r="A300" s="423" t="s">
        <v>3725</v>
      </c>
      <c r="B300" t="s">
        <v>3724</v>
      </c>
    </row>
    <row r="301" spans="1:2">
      <c r="A301" s="423" t="s">
        <v>3772</v>
      </c>
      <c r="B301" t="s">
        <v>3771</v>
      </c>
    </row>
    <row r="302" spans="1:2">
      <c r="A302" s="423" t="s">
        <v>3665</v>
      </c>
      <c r="B302" t="s">
        <v>3664</v>
      </c>
    </row>
    <row r="303" spans="1:2">
      <c r="A303" s="423" t="s">
        <v>4171</v>
      </c>
      <c r="B303" t="s">
        <v>3787</v>
      </c>
    </row>
    <row r="304" spans="1:2">
      <c r="A304" s="423" t="s">
        <v>3774</v>
      </c>
      <c r="B304" t="s">
        <v>3773</v>
      </c>
    </row>
    <row r="305" spans="1:2">
      <c r="A305" s="423" t="s">
        <v>3671</v>
      </c>
      <c r="B305" t="s">
        <v>3670</v>
      </c>
    </row>
    <row r="306" spans="1:2">
      <c r="A306" s="423" t="s">
        <v>3113</v>
      </c>
      <c r="B306" t="s">
        <v>3112</v>
      </c>
    </row>
    <row r="307" spans="1:2">
      <c r="A307" s="423" t="s">
        <v>4256</v>
      </c>
      <c r="B307" t="s">
        <v>3793</v>
      </c>
    </row>
    <row r="308" spans="1:2">
      <c r="A308" s="423" t="s">
        <v>4255</v>
      </c>
      <c r="B308" t="s">
        <v>3796</v>
      </c>
    </row>
    <row r="309" spans="1:2">
      <c r="A309" s="423" t="s">
        <v>3078</v>
      </c>
      <c r="B309" t="s">
        <v>3077</v>
      </c>
    </row>
    <row r="310" spans="1:2">
      <c r="A310" s="423" t="s">
        <v>4253</v>
      </c>
      <c r="B310" t="s">
        <v>3801</v>
      </c>
    </row>
    <row r="311" spans="1:2">
      <c r="A311" s="423" t="s">
        <v>4254</v>
      </c>
      <c r="B311" t="s">
        <v>3804</v>
      </c>
    </row>
    <row r="312" spans="1:2">
      <c r="A312" s="423" t="s">
        <v>3822</v>
      </c>
      <c r="B312" t="s">
        <v>3807</v>
      </c>
    </row>
    <row r="313" spans="1:2">
      <c r="A313" s="423" t="s">
        <v>3824</v>
      </c>
      <c r="B313" t="s">
        <v>3809</v>
      </c>
    </row>
    <row r="314" spans="1:2">
      <c r="A314" s="423" t="s">
        <v>3084</v>
      </c>
      <c r="B314" t="s">
        <v>3083</v>
      </c>
    </row>
    <row r="315" spans="1:2">
      <c r="A315" s="423" t="s">
        <v>3761</v>
      </c>
      <c r="B315" t="s">
        <v>3760</v>
      </c>
    </row>
    <row r="316" spans="1:2">
      <c r="A316" s="423" t="s">
        <v>3573</v>
      </c>
      <c r="B316" t="s">
        <v>3572</v>
      </c>
    </row>
    <row r="317" spans="1:2">
      <c r="A317" s="423" t="s">
        <v>4027</v>
      </c>
      <c r="B317" t="s">
        <v>3817</v>
      </c>
    </row>
    <row r="318" spans="1:2">
      <c r="A318" s="423" t="s">
        <v>4243</v>
      </c>
      <c r="B318" t="s">
        <v>3819</v>
      </c>
    </row>
    <row r="319" spans="1:2">
      <c r="A319" s="423" t="s">
        <v>4241</v>
      </c>
      <c r="B319" t="s">
        <v>3821</v>
      </c>
    </row>
    <row r="320" spans="1:2">
      <c r="A320" s="423" t="s">
        <v>4242</v>
      </c>
      <c r="B320" t="s">
        <v>3823</v>
      </c>
    </row>
    <row r="321" spans="1:2">
      <c r="A321" s="423" t="s">
        <v>4238</v>
      </c>
      <c r="B321" t="s">
        <v>3825</v>
      </c>
    </row>
    <row r="322" spans="1:2">
      <c r="A322" s="423" t="s">
        <v>4247</v>
      </c>
      <c r="B322" t="s">
        <v>3828</v>
      </c>
    </row>
    <row r="323" spans="1:2">
      <c r="A323" s="423" t="s">
        <v>4240</v>
      </c>
      <c r="B323" t="s">
        <v>3831</v>
      </c>
    </row>
    <row r="324" spans="1:2">
      <c r="A324" s="423" t="s">
        <v>4245</v>
      </c>
      <c r="B324" t="s">
        <v>3834</v>
      </c>
    </row>
    <row r="325" spans="1:2">
      <c r="A325" s="423" t="s">
        <v>4239</v>
      </c>
      <c r="B325" t="s">
        <v>3837</v>
      </c>
    </row>
    <row r="326" spans="1:2">
      <c r="A326" s="423" t="s">
        <v>4246</v>
      </c>
      <c r="B326" t="s">
        <v>3840</v>
      </c>
    </row>
    <row r="327" spans="1:2">
      <c r="A327" s="423" t="s">
        <v>4244</v>
      </c>
      <c r="B327" t="s">
        <v>3843</v>
      </c>
    </row>
    <row r="328" spans="1:2">
      <c r="A328" s="423" t="s">
        <v>3081</v>
      </c>
      <c r="B328" t="s">
        <v>3080</v>
      </c>
    </row>
    <row r="329" spans="1:2">
      <c r="A329" s="423" t="s">
        <v>4257</v>
      </c>
      <c r="B329" t="s">
        <v>3848</v>
      </c>
    </row>
    <row r="330" spans="1:2">
      <c r="A330" s="423" t="s">
        <v>3745</v>
      </c>
      <c r="B330" t="s">
        <v>3744</v>
      </c>
    </row>
    <row r="331" spans="1:2">
      <c r="A331" s="423" t="s">
        <v>3119</v>
      </c>
      <c r="B331" t="s">
        <v>3118</v>
      </c>
    </row>
    <row r="332" spans="1:2">
      <c r="A332" s="423" t="s">
        <v>3180</v>
      </c>
      <c r="B332" t="s">
        <v>3179</v>
      </c>
    </row>
    <row r="333" spans="1:2">
      <c r="A333" s="423" t="s">
        <v>3462</v>
      </c>
      <c r="B333" t="s">
        <v>3461</v>
      </c>
    </row>
    <row r="334" spans="1:2">
      <c r="A334" s="423" t="s">
        <v>3384</v>
      </c>
      <c r="B334" t="s">
        <v>3383</v>
      </c>
    </row>
    <row r="335" spans="1:2">
      <c r="A335" s="423" t="s">
        <v>3866</v>
      </c>
      <c r="B335" t="s">
        <v>3861</v>
      </c>
    </row>
    <row r="336" spans="1:2">
      <c r="A336" s="423" t="s">
        <v>3358</v>
      </c>
      <c r="B336" t="s">
        <v>3357</v>
      </c>
    </row>
    <row r="337" spans="1:2">
      <c r="A337" s="423" t="s">
        <v>3319</v>
      </c>
      <c r="B337" t="s">
        <v>3318</v>
      </c>
    </row>
    <row r="338" spans="1:2">
      <c r="A338" s="423" t="s">
        <v>3532</v>
      </c>
      <c r="B338" t="s">
        <v>3531</v>
      </c>
    </row>
    <row r="339" spans="1:2">
      <c r="A339" s="423" t="s">
        <v>3627</v>
      </c>
      <c r="B339" t="s">
        <v>3626</v>
      </c>
    </row>
    <row r="340" spans="1:2">
      <c r="A340" s="423" t="s">
        <v>3536</v>
      </c>
      <c r="B340" t="s">
        <v>3535</v>
      </c>
    </row>
    <row r="341" spans="1:2">
      <c r="A341" s="423" t="s">
        <v>3662</v>
      </c>
      <c r="B341" t="s">
        <v>3661</v>
      </c>
    </row>
    <row r="342" spans="1:2">
      <c r="A342" s="423" t="s">
        <v>3668</v>
      </c>
      <c r="B342" t="s">
        <v>3667</v>
      </c>
    </row>
    <row r="343" spans="1:2">
      <c r="A343" s="423" t="s">
        <v>3396</v>
      </c>
      <c r="B343" t="s">
        <v>3395</v>
      </c>
    </row>
    <row r="344" spans="1:2">
      <c r="A344" s="423" t="s">
        <v>3956</v>
      </c>
      <c r="B344" t="s">
        <v>3878</v>
      </c>
    </row>
    <row r="345" spans="1:2">
      <c r="A345" s="423" t="s">
        <v>3230</v>
      </c>
      <c r="B345" t="s">
        <v>3229</v>
      </c>
    </row>
    <row r="346" spans="1:2">
      <c r="A346" s="423" t="s">
        <v>3677</v>
      </c>
      <c r="B346" t="s">
        <v>3676</v>
      </c>
    </row>
    <row r="347" spans="1:2">
      <c r="A347" s="423" t="s">
        <v>3847</v>
      </c>
      <c r="B347" t="s">
        <v>3846</v>
      </c>
    </row>
    <row r="348" spans="1:2">
      <c r="A348" s="423" t="s">
        <v>3845</v>
      </c>
      <c r="B348" t="s">
        <v>3844</v>
      </c>
    </row>
    <row r="349" spans="1:2">
      <c r="A349" s="423" t="s">
        <v>3836</v>
      </c>
      <c r="B349" t="s">
        <v>3835</v>
      </c>
    </row>
    <row r="350" spans="1:2">
      <c r="A350" s="423" t="s">
        <v>3856</v>
      </c>
      <c r="B350" t="s">
        <v>3855</v>
      </c>
    </row>
    <row r="351" spans="1:2">
      <c r="A351" s="423" t="s">
        <v>3842</v>
      </c>
      <c r="B351" t="s">
        <v>3841</v>
      </c>
    </row>
    <row r="352" spans="1:2">
      <c r="A352" s="423" t="s">
        <v>3854</v>
      </c>
      <c r="B352" t="s">
        <v>3853</v>
      </c>
    </row>
    <row r="353" spans="1:2">
      <c r="A353" s="423" t="s">
        <v>3850</v>
      </c>
      <c r="B353" t="s">
        <v>3849</v>
      </c>
    </row>
    <row r="354" spans="1:2">
      <c r="A354" s="423" t="s">
        <v>3880</v>
      </c>
      <c r="B354" t="s">
        <v>3879</v>
      </c>
    </row>
    <row r="355" spans="1:2">
      <c r="A355" s="423" t="s">
        <v>3852</v>
      </c>
      <c r="B355" t="s">
        <v>3851</v>
      </c>
    </row>
    <row r="356" spans="1:2">
      <c r="A356" s="423" t="s">
        <v>3985</v>
      </c>
      <c r="B356" t="s">
        <v>3893</v>
      </c>
    </row>
    <row r="357" spans="1:2">
      <c r="A357" s="423" t="s">
        <v>3980</v>
      </c>
      <c r="B357" t="s">
        <v>3895</v>
      </c>
    </row>
    <row r="358" spans="1:2">
      <c r="A358" s="423" t="s">
        <v>4004</v>
      </c>
      <c r="B358" t="s">
        <v>3897</v>
      </c>
    </row>
    <row r="359" spans="1:2">
      <c r="A359" s="423" t="s">
        <v>3978</v>
      </c>
      <c r="B359" t="s">
        <v>3900</v>
      </c>
    </row>
    <row r="360" spans="1:2">
      <c r="A360" s="423" t="s">
        <v>3993</v>
      </c>
      <c r="B360" t="s">
        <v>3903</v>
      </c>
    </row>
    <row r="361" spans="1:2">
      <c r="A361" s="423" t="s">
        <v>3981</v>
      </c>
      <c r="B361" t="s">
        <v>3905</v>
      </c>
    </row>
    <row r="362" spans="1:2">
      <c r="A362" s="423" t="s">
        <v>3982</v>
      </c>
      <c r="B362" t="s">
        <v>3907</v>
      </c>
    </row>
    <row r="363" spans="1:2">
      <c r="A363" s="423" t="s">
        <v>3984</v>
      </c>
      <c r="B363" t="s">
        <v>3910</v>
      </c>
    </row>
    <row r="364" spans="1:2">
      <c r="A364" s="423" t="s">
        <v>3999</v>
      </c>
      <c r="B364" t="s">
        <v>3913</v>
      </c>
    </row>
    <row r="365" spans="1:2">
      <c r="A365" s="423" t="s">
        <v>3954</v>
      </c>
      <c r="B365" t="s">
        <v>3915</v>
      </c>
    </row>
    <row r="366" spans="1:2">
      <c r="A366" s="423" t="s">
        <v>3975</v>
      </c>
      <c r="B366" t="s">
        <v>3917</v>
      </c>
    </row>
    <row r="367" spans="1:2">
      <c r="A367" s="423" t="s">
        <v>3972</v>
      </c>
      <c r="B367" t="s">
        <v>3919</v>
      </c>
    </row>
    <row r="368" spans="1:2">
      <c r="A368" s="423" t="s">
        <v>3352</v>
      </c>
      <c r="B368" t="s">
        <v>3351</v>
      </c>
    </row>
    <row r="369" spans="1:2">
      <c r="A369" s="423" t="s">
        <v>4000</v>
      </c>
      <c r="B369" t="s">
        <v>3924</v>
      </c>
    </row>
    <row r="370" spans="1:2">
      <c r="A370" s="423" t="s">
        <v>3987</v>
      </c>
      <c r="B370" t="s">
        <v>3927</v>
      </c>
    </row>
    <row r="371" spans="1:2">
      <c r="A371" s="423" t="s">
        <v>3961</v>
      </c>
      <c r="B371" t="s">
        <v>3930</v>
      </c>
    </row>
    <row r="372" spans="1:2">
      <c r="A372" s="423" t="s">
        <v>3998</v>
      </c>
      <c r="B372" t="s">
        <v>3933</v>
      </c>
    </row>
    <row r="373" spans="1:2">
      <c r="A373" s="423" t="s">
        <v>3994</v>
      </c>
      <c r="B373" t="s">
        <v>3935</v>
      </c>
    </row>
    <row r="374" spans="1:2">
      <c r="A374" s="423" t="s">
        <v>3965</v>
      </c>
      <c r="B374" t="s">
        <v>3938</v>
      </c>
    </row>
    <row r="375" spans="1:2">
      <c r="A375" s="423" t="s">
        <v>3983</v>
      </c>
      <c r="B375" t="s">
        <v>3940</v>
      </c>
    </row>
    <row r="376" spans="1:2">
      <c r="A376" s="423" t="s">
        <v>3967</v>
      </c>
      <c r="B376" t="s">
        <v>3943</v>
      </c>
    </row>
    <row r="377" spans="1:2">
      <c r="A377" s="423" t="s">
        <v>3989</v>
      </c>
      <c r="B377" t="s">
        <v>3946</v>
      </c>
    </row>
    <row r="378" spans="1:2">
      <c r="A378" s="423" t="s">
        <v>3996</v>
      </c>
      <c r="B378" t="s">
        <v>3949</v>
      </c>
    </row>
    <row r="379" spans="1:2">
      <c r="A379" s="423" t="s">
        <v>3963</v>
      </c>
      <c r="B379" t="s">
        <v>3952</v>
      </c>
    </row>
    <row r="380" spans="1:2">
      <c r="A380" s="423" t="s">
        <v>3997</v>
      </c>
      <c r="B380" t="s">
        <v>3953</v>
      </c>
    </row>
    <row r="381" spans="1:2">
      <c r="A381" s="423" t="s">
        <v>3986</v>
      </c>
      <c r="B381" t="s">
        <v>3955</v>
      </c>
    </row>
    <row r="382" spans="1:2">
      <c r="A382" s="423" t="s">
        <v>4001</v>
      </c>
      <c r="B382" t="s">
        <v>3957</v>
      </c>
    </row>
    <row r="383" spans="1:2">
      <c r="A383" s="423" t="s">
        <v>4002</v>
      </c>
      <c r="B383" t="s">
        <v>3960</v>
      </c>
    </row>
    <row r="384" spans="1:2">
      <c r="A384" s="423" t="s">
        <v>3973</v>
      </c>
      <c r="B384" t="s">
        <v>3962</v>
      </c>
    </row>
    <row r="385" spans="1:2">
      <c r="A385" s="423" t="s">
        <v>3990</v>
      </c>
      <c r="B385" t="s">
        <v>3964</v>
      </c>
    </row>
    <row r="386" spans="1:2">
      <c r="A386" s="423" t="s">
        <v>3992</v>
      </c>
      <c r="B386" t="s">
        <v>3966</v>
      </c>
    </row>
    <row r="387" spans="1:2">
      <c r="A387" s="423" t="s">
        <v>3995</v>
      </c>
      <c r="B387" t="s">
        <v>3968</v>
      </c>
    </row>
    <row r="388" spans="1:2">
      <c r="A388" s="423" t="s">
        <v>3976</v>
      </c>
      <c r="B388" t="s">
        <v>3971</v>
      </c>
    </row>
    <row r="389" spans="1:2">
      <c r="A389" s="423" t="s">
        <v>3959</v>
      </c>
      <c r="B389" t="s">
        <v>3958</v>
      </c>
    </row>
    <row r="390" spans="1:2">
      <c r="A390" s="423" t="s">
        <v>4003</v>
      </c>
      <c r="B390" t="s">
        <v>3974</v>
      </c>
    </row>
    <row r="391" spans="1:2">
      <c r="A391" s="423" t="s">
        <v>3970</v>
      </c>
      <c r="B391" t="s">
        <v>3969</v>
      </c>
    </row>
    <row r="392" spans="1:2">
      <c r="A392" s="423" t="s">
        <v>3991</v>
      </c>
      <c r="B392" t="s">
        <v>3977</v>
      </c>
    </row>
    <row r="393" spans="1:2">
      <c r="A393" s="423" t="s">
        <v>3988</v>
      </c>
      <c r="B393" t="s">
        <v>3979</v>
      </c>
    </row>
    <row r="394" spans="1:2">
      <c r="A394" s="423" t="s">
        <v>3349</v>
      </c>
      <c r="B394" t="s">
        <v>3348</v>
      </c>
    </row>
    <row r="395" spans="1:2">
      <c r="A395" s="423" t="s">
        <v>3307</v>
      </c>
      <c r="B395" t="s">
        <v>3306</v>
      </c>
    </row>
    <row r="396" spans="1:2">
      <c r="A396" s="423" t="s">
        <v>3564</v>
      </c>
      <c r="B396" t="s">
        <v>3563</v>
      </c>
    </row>
    <row r="397" spans="1:2">
      <c r="A397" s="423" t="s">
        <v>3275</v>
      </c>
      <c r="B397" t="s">
        <v>3274</v>
      </c>
    </row>
    <row r="398" spans="1:2">
      <c r="A398" s="423" t="s">
        <v>3257</v>
      </c>
      <c r="B398" t="s">
        <v>3256</v>
      </c>
    </row>
    <row r="399" spans="1:2">
      <c r="A399" s="423" t="s">
        <v>3286</v>
      </c>
      <c r="B399" t="s">
        <v>3285</v>
      </c>
    </row>
    <row r="400" spans="1:2">
      <c r="A400" s="423" t="s">
        <v>3242</v>
      </c>
      <c r="B400" t="s">
        <v>3241</v>
      </c>
    </row>
    <row r="401" spans="1:2">
      <c r="A401" s="423" t="s">
        <v>3263</v>
      </c>
      <c r="B401" t="s">
        <v>3262</v>
      </c>
    </row>
    <row r="402" spans="1:2">
      <c r="A402" s="423" t="s">
        <v>3289</v>
      </c>
      <c r="B402" t="s">
        <v>3288</v>
      </c>
    </row>
    <row r="403" spans="1:2">
      <c r="A403" s="423" t="s">
        <v>3562</v>
      </c>
      <c r="B403" t="s">
        <v>3561</v>
      </c>
    </row>
    <row r="404" spans="1:2">
      <c r="A404" s="423" t="s">
        <v>3281</v>
      </c>
      <c r="B404" t="s">
        <v>3280</v>
      </c>
    </row>
    <row r="405" spans="1:2">
      <c r="A405" s="423" t="s">
        <v>3278</v>
      </c>
      <c r="B405" t="s">
        <v>3277</v>
      </c>
    </row>
    <row r="406" spans="1:2">
      <c r="A406" s="423" t="s">
        <v>3292</v>
      </c>
      <c r="B406" t="s">
        <v>3291</v>
      </c>
    </row>
    <row r="407" spans="1:2">
      <c r="A407" s="423" t="s">
        <v>3228</v>
      </c>
      <c r="B407" t="s">
        <v>3227</v>
      </c>
    </row>
    <row r="408" spans="1:2">
      <c r="A408" s="423" t="s">
        <v>3295</v>
      </c>
      <c r="B408" t="s">
        <v>3294</v>
      </c>
    </row>
    <row r="409" spans="1:2">
      <c r="A409" s="423" t="s">
        <v>3304</v>
      </c>
      <c r="B409" t="s">
        <v>3303</v>
      </c>
    </row>
    <row r="410" spans="1:2">
      <c r="A410" s="423" t="s">
        <v>3248</v>
      </c>
      <c r="B410" t="s">
        <v>3247</v>
      </c>
    </row>
    <row r="411" spans="1:2">
      <c r="A411" s="423" t="s">
        <v>3233</v>
      </c>
      <c r="B411" t="s">
        <v>3232</v>
      </c>
    </row>
    <row r="412" spans="1:2">
      <c r="A412" s="423" t="s">
        <v>3260</v>
      </c>
      <c r="B412" t="s">
        <v>3259</v>
      </c>
    </row>
    <row r="413" spans="1:2">
      <c r="A413" s="423" t="s">
        <v>3245</v>
      </c>
      <c r="B413" t="s">
        <v>3244</v>
      </c>
    </row>
    <row r="414" spans="1:2">
      <c r="A414" s="423" t="s">
        <v>3266</v>
      </c>
      <c r="B414" t="s">
        <v>3265</v>
      </c>
    </row>
    <row r="415" spans="1:2">
      <c r="A415" s="423" t="s">
        <v>3225</v>
      </c>
      <c r="B415" t="s">
        <v>3224</v>
      </c>
    </row>
    <row r="416" spans="1:2">
      <c r="A416" s="423" t="s">
        <v>3298</v>
      </c>
      <c r="B416" t="s">
        <v>3297</v>
      </c>
    </row>
    <row r="417" spans="1:2">
      <c r="A417" s="423" t="s">
        <v>3239</v>
      </c>
      <c r="B417" t="s">
        <v>3238</v>
      </c>
    </row>
    <row r="418" spans="1:2">
      <c r="A418" s="423" t="s">
        <v>3272</v>
      </c>
      <c r="B418" t="s">
        <v>3271</v>
      </c>
    </row>
    <row r="419" spans="1:2">
      <c r="A419" s="423" t="s">
        <v>3269</v>
      </c>
      <c r="B419" t="s">
        <v>3268</v>
      </c>
    </row>
    <row r="420" spans="1:2">
      <c r="A420" s="423" t="s">
        <v>3215</v>
      </c>
      <c r="B420" t="s">
        <v>3214</v>
      </c>
    </row>
    <row r="421" spans="1:2">
      <c r="A421" s="423" t="s">
        <v>3301</v>
      </c>
      <c r="B421" t="s">
        <v>3300</v>
      </c>
    </row>
    <row r="422" spans="1:2">
      <c r="A422" s="423" t="s">
        <v>3251</v>
      </c>
      <c r="B422" t="s">
        <v>3250</v>
      </c>
    </row>
    <row r="423" spans="1:2">
      <c r="A423" s="423" t="s">
        <v>3254</v>
      </c>
      <c r="B423" t="s">
        <v>3253</v>
      </c>
    </row>
    <row r="424" spans="1:2">
      <c r="A424" s="423" t="s">
        <v>3236</v>
      </c>
      <c r="B424" t="s">
        <v>3235</v>
      </c>
    </row>
    <row r="425" spans="1:2">
      <c r="A425" s="423" t="s">
        <v>3558</v>
      </c>
      <c r="B425" t="s">
        <v>3557</v>
      </c>
    </row>
    <row r="426" spans="1:2">
      <c r="A426" s="423" t="s">
        <v>3560</v>
      </c>
      <c r="B426" t="s">
        <v>3559</v>
      </c>
    </row>
    <row r="427" spans="1:2">
      <c r="A427" s="423" t="s">
        <v>3283</v>
      </c>
      <c r="B427" t="s">
        <v>3282</v>
      </c>
    </row>
    <row r="428" spans="1:2">
      <c r="A428" s="423" t="s">
        <v>3313</v>
      </c>
      <c r="B428" t="s">
        <v>3312</v>
      </c>
    </row>
    <row r="429" spans="1:2">
      <c r="A429" s="423" t="s">
        <v>3316</v>
      </c>
      <c r="B429" t="s">
        <v>3315</v>
      </c>
    </row>
    <row r="430" spans="1:2">
      <c r="A430" s="423" t="s">
        <v>3310</v>
      </c>
      <c r="B430" t="s">
        <v>3309</v>
      </c>
    </row>
    <row r="431" spans="1:2">
      <c r="A431" s="423" t="s">
        <v>4251</v>
      </c>
      <c r="B431" t="s">
        <v>4028</v>
      </c>
    </row>
    <row r="432" spans="1:2">
      <c r="A432" s="423" t="s">
        <v>3555</v>
      </c>
      <c r="B432" t="s">
        <v>3554</v>
      </c>
    </row>
    <row r="433" spans="1:2">
      <c r="A433" s="423" t="s">
        <v>3447</v>
      </c>
      <c r="B433" t="s">
        <v>3446</v>
      </c>
    </row>
    <row r="434" spans="1:2">
      <c r="A434" s="423" t="s">
        <v>3340</v>
      </c>
      <c r="B434" t="s">
        <v>3339</v>
      </c>
    </row>
    <row r="435" spans="1:2">
      <c r="A435" s="423" t="s">
        <v>3325</v>
      </c>
      <c r="B435" t="s">
        <v>3324</v>
      </c>
    </row>
    <row r="436" spans="1:2">
      <c r="A436" s="423" t="s">
        <v>3886</v>
      </c>
      <c r="B436" t="s">
        <v>3885</v>
      </c>
    </row>
    <row r="437" spans="1:2">
      <c r="A437" s="423" t="s">
        <v>3450</v>
      </c>
      <c r="B437" t="s">
        <v>3449</v>
      </c>
    </row>
    <row r="438" spans="1:2">
      <c r="A438" s="423" t="s">
        <v>3335</v>
      </c>
      <c r="B438" t="s">
        <v>3334</v>
      </c>
    </row>
    <row r="439" spans="1:2">
      <c r="A439" s="423" t="s">
        <v>3858</v>
      </c>
      <c r="B439" t="s">
        <v>3857</v>
      </c>
    </row>
    <row r="440" spans="1:2">
      <c r="A440" s="423" t="s">
        <v>3647</v>
      </c>
      <c r="B440" t="s">
        <v>3646</v>
      </c>
    </row>
    <row r="441" spans="1:2">
      <c r="A441" s="423" t="s">
        <v>3650</v>
      </c>
      <c r="B441" t="s">
        <v>3649</v>
      </c>
    </row>
    <row r="442" spans="1:2">
      <c r="A442" s="423" t="s">
        <v>3453</v>
      </c>
      <c r="B442" t="s">
        <v>3452</v>
      </c>
    </row>
    <row r="443" spans="1:2">
      <c r="A443" s="423" t="s">
        <v>3346</v>
      </c>
      <c r="B443" t="s">
        <v>3345</v>
      </c>
    </row>
    <row r="444" spans="1:2">
      <c r="A444" s="423" t="s">
        <v>3343</v>
      </c>
      <c r="B444" t="s">
        <v>3342</v>
      </c>
    </row>
    <row r="445" spans="1:2">
      <c r="A445" s="423" t="s">
        <v>4014</v>
      </c>
      <c r="B445" t="s">
        <v>4013</v>
      </c>
    </row>
    <row r="446" spans="1:2">
      <c r="A446" s="423" t="s">
        <v>4012</v>
      </c>
      <c r="B446" t="s">
        <v>4011</v>
      </c>
    </row>
    <row r="447" spans="1:2">
      <c r="A447" s="423" t="s">
        <v>3444</v>
      </c>
      <c r="B447" t="s">
        <v>3443</v>
      </c>
    </row>
    <row r="448" spans="1:2">
      <c r="A448" s="423" t="s">
        <v>3337</v>
      </c>
      <c r="B448" t="s">
        <v>3336</v>
      </c>
    </row>
    <row r="449" spans="1:2">
      <c r="A449" s="423" t="s">
        <v>3209</v>
      </c>
      <c r="B449" t="s">
        <v>3208</v>
      </c>
    </row>
    <row r="450" spans="1:2">
      <c r="A450" s="423" t="s">
        <v>3781</v>
      </c>
      <c r="B450" t="s">
        <v>3780</v>
      </c>
    </row>
    <row r="451" spans="1:2">
      <c r="A451" s="423" t="s">
        <v>3948</v>
      </c>
      <c r="B451" t="s">
        <v>3947</v>
      </c>
    </row>
    <row r="452" spans="1:2">
      <c r="A452" s="423" t="s">
        <v>3951</v>
      </c>
      <c r="B452" t="s">
        <v>3950</v>
      </c>
    </row>
    <row r="453" spans="1:2">
      <c r="A453" s="423" t="s">
        <v>3945</v>
      </c>
      <c r="B453" t="s">
        <v>3944</v>
      </c>
    </row>
    <row r="454" spans="1:2">
      <c r="A454" s="423" t="s">
        <v>3322</v>
      </c>
      <c r="B454" t="s">
        <v>3321</v>
      </c>
    </row>
    <row r="455" spans="1:2">
      <c r="A455" s="423" t="s">
        <v>3503</v>
      </c>
      <c r="B455" t="s">
        <v>3502</v>
      </c>
    </row>
    <row r="456" spans="1:2">
      <c r="A456" s="423" t="s">
        <v>3043</v>
      </c>
      <c r="B456" t="s">
        <v>3042</v>
      </c>
    </row>
    <row r="457" spans="1:2">
      <c r="A457" s="423" t="s">
        <v>3518</v>
      </c>
      <c r="B457" t="s">
        <v>3517</v>
      </c>
    </row>
    <row r="458" spans="1:2">
      <c r="A458" s="423" t="s">
        <v>3142</v>
      </c>
      <c r="B458" t="s">
        <v>3141</v>
      </c>
    </row>
    <row r="459" spans="1:2">
      <c r="A459" s="423" t="s">
        <v>3912</v>
      </c>
      <c r="B459" t="s">
        <v>3911</v>
      </c>
    </row>
    <row r="460" spans="1:2">
      <c r="A460" s="423" t="s">
        <v>2965</v>
      </c>
      <c r="B460" t="s">
        <v>2964</v>
      </c>
    </row>
    <row r="461" spans="1:2">
      <c r="A461" s="423" t="s">
        <v>3923</v>
      </c>
      <c r="B461" t="s">
        <v>3922</v>
      </c>
    </row>
    <row r="462" spans="1:2">
      <c r="A462" s="423" t="s">
        <v>3921</v>
      </c>
      <c r="B462" t="s">
        <v>3920</v>
      </c>
    </row>
    <row r="463" spans="1:2">
      <c r="A463" s="423" t="s">
        <v>3189</v>
      </c>
      <c r="B463" t="s">
        <v>3188</v>
      </c>
    </row>
    <row r="464" spans="1:2">
      <c r="A464" s="423" t="s">
        <v>3875</v>
      </c>
      <c r="B464" t="s">
        <v>3874</v>
      </c>
    </row>
    <row r="465" spans="1:2">
      <c r="A465" s="423" t="s">
        <v>3543</v>
      </c>
      <c r="B465" t="s">
        <v>3542</v>
      </c>
    </row>
    <row r="466" spans="1:2">
      <c r="A466" s="423" t="s">
        <v>3110</v>
      </c>
      <c r="B466" t="s">
        <v>3109</v>
      </c>
    </row>
    <row r="467" spans="1:2">
      <c r="A467" s="423" t="s">
        <v>3485</v>
      </c>
      <c r="B467" t="s">
        <v>3484</v>
      </c>
    </row>
    <row r="468" spans="1:2">
      <c r="A468" s="423" t="s">
        <v>3783</v>
      </c>
      <c r="B468" t="s">
        <v>3782</v>
      </c>
    </row>
    <row r="469" spans="1:2">
      <c r="A469" s="423" t="s">
        <v>4024</v>
      </c>
      <c r="B469" t="s">
        <v>4023</v>
      </c>
    </row>
    <row r="470" spans="1:2">
      <c r="A470" s="423" t="s">
        <v>4020</v>
      </c>
      <c r="B470" t="s">
        <v>4019</v>
      </c>
    </row>
    <row r="471" spans="1:2">
      <c r="A471" s="423" t="s">
        <v>4026</v>
      </c>
      <c r="B471" t="s">
        <v>4025</v>
      </c>
    </row>
    <row r="472" spans="1:2">
      <c r="A472" s="423" t="s">
        <v>4022</v>
      </c>
      <c r="B472" t="s">
        <v>4021</v>
      </c>
    </row>
    <row r="473" spans="1:2">
      <c r="A473" s="423" t="s">
        <v>3546</v>
      </c>
      <c r="B473" t="s">
        <v>3545</v>
      </c>
    </row>
    <row r="474" spans="1:2">
      <c r="A474" s="423" t="s">
        <v>3332</v>
      </c>
      <c r="B474" t="s">
        <v>3331</v>
      </c>
    </row>
    <row r="475" spans="1:2">
      <c r="A475" s="423" t="s">
        <v>3488</v>
      </c>
      <c r="B475" t="s">
        <v>3487</v>
      </c>
    </row>
    <row r="476" spans="1:2">
      <c r="A476" s="423" t="s">
        <v>4063</v>
      </c>
      <c r="B476" t="s">
        <v>4062</v>
      </c>
    </row>
    <row r="477" spans="1:2">
      <c r="A477" s="423" t="s">
        <v>3618</v>
      </c>
      <c r="B477" t="s">
        <v>3617</v>
      </c>
    </row>
    <row r="478" spans="1:2">
      <c r="A478" s="423" t="s">
        <v>3093</v>
      </c>
      <c r="B478" t="s">
        <v>3092</v>
      </c>
    </row>
    <row r="479" spans="1:2">
      <c r="A479" s="423" t="s">
        <v>3686</v>
      </c>
      <c r="B479" t="s">
        <v>3685</v>
      </c>
    </row>
    <row r="480" spans="1:2">
      <c r="A480" s="423" t="s">
        <v>3750</v>
      </c>
      <c r="B480" t="s">
        <v>3749</v>
      </c>
    </row>
    <row r="481" spans="1:2">
      <c r="A481" s="423" t="s">
        <v>3769</v>
      </c>
      <c r="B481" t="s">
        <v>3768</v>
      </c>
    </row>
    <row r="482" spans="1:2">
      <c r="A482" s="423" t="s">
        <v>4235</v>
      </c>
      <c r="B482" t="s">
        <v>4084</v>
      </c>
    </row>
    <row r="483" spans="1:2">
      <c r="A483" s="423" t="s">
        <v>2998</v>
      </c>
      <c r="B483" t="s">
        <v>2997</v>
      </c>
    </row>
    <row r="484" spans="1:2">
      <c r="A484" s="423" t="s">
        <v>2980</v>
      </c>
      <c r="B484" t="s">
        <v>2979</v>
      </c>
    </row>
    <row r="485" spans="1:2">
      <c r="A485" s="423" t="s">
        <v>3776</v>
      </c>
      <c r="B485" t="s">
        <v>3775</v>
      </c>
    </row>
    <row r="486" spans="1:2">
      <c r="A486" s="423" t="s">
        <v>3540</v>
      </c>
      <c r="B486" t="s">
        <v>3539</v>
      </c>
    </row>
    <row r="487" spans="1:2">
      <c r="A487" s="423" t="s">
        <v>3612</v>
      </c>
      <c r="B487" t="s">
        <v>3611</v>
      </c>
    </row>
    <row r="488" spans="1:2">
      <c r="A488" s="423" t="s">
        <v>3644</v>
      </c>
      <c r="B488" t="s">
        <v>3643</v>
      </c>
    </row>
    <row r="489" spans="1:2">
      <c r="A489" s="423" t="s">
        <v>3058</v>
      </c>
      <c r="B489" t="s">
        <v>3057</v>
      </c>
    </row>
    <row r="490" spans="1:2">
      <c r="A490" s="423" t="s">
        <v>3529</v>
      </c>
      <c r="B490" t="s">
        <v>3528</v>
      </c>
    </row>
    <row r="491" spans="1:2">
      <c r="A491" s="423" t="s">
        <v>3816</v>
      </c>
      <c r="B491" t="s">
        <v>3815</v>
      </c>
    </row>
    <row r="492" spans="1:2">
      <c r="A492" s="423" t="s">
        <v>3800</v>
      </c>
      <c r="B492" t="s">
        <v>3799</v>
      </c>
    </row>
    <row r="493" spans="1:2">
      <c r="A493" s="423" t="s">
        <v>3049</v>
      </c>
      <c r="B493" t="s">
        <v>3048</v>
      </c>
    </row>
    <row r="494" spans="1:2">
      <c r="A494" s="423" t="s">
        <v>3479</v>
      </c>
      <c r="B494" t="s">
        <v>3478</v>
      </c>
    </row>
    <row r="495" spans="1:2">
      <c r="A495" s="423" t="s">
        <v>2986</v>
      </c>
      <c r="B495" t="s">
        <v>2985</v>
      </c>
    </row>
    <row r="496" spans="1:2">
      <c r="A496" s="423" t="s">
        <v>3497</v>
      </c>
      <c r="B496" t="s">
        <v>3496</v>
      </c>
    </row>
    <row r="497" spans="1:2">
      <c r="A497" s="423" t="s">
        <v>3004</v>
      </c>
      <c r="B497" t="s">
        <v>3003</v>
      </c>
    </row>
    <row r="498" spans="1:2">
      <c r="A498" s="423" t="s">
        <v>3909</v>
      </c>
      <c r="B498" t="s">
        <v>3908</v>
      </c>
    </row>
    <row r="499" spans="1:2">
      <c r="A499" s="423" t="s">
        <v>3124</v>
      </c>
      <c r="B499" t="s">
        <v>3123</v>
      </c>
    </row>
    <row r="500" spans="1:2">
      <c r="A500" s="423" t="s">
        <v>3515</v>
      </c>
      <c r="B500" t="s">
        <v>3514</v>
      </c>
    </row>
    <row r="501" spans="1:2">
      <c r="A501" s="423" t="s">
        <v>3476</v>
      </c>
      <c r="B501" t="s">
        <v>3475</v>
      </c>
    </row>
    <row r="502" spans="1:2">
      <c r="A502" s="423" t="s">
        <v>4260</v>
      </c>
      <c r="B502" t="s">
        <v>4106</v>
      </c>
    </row>
    <row r="503" spans="1:2">
      <c r="A503" s="423" t="s">
        <v>3355</v>
      </c>
      <c r="B503" t="s">
        <v>3354</v>
      </c>
    </row>
    <row r="504" spans="1:2">
      <c r="A504" s="423" t="s">
        <v>4249</v>
      </c>
      <c r="B504" t="s">
        <v>4109</v>
      </c>
    </row>
    <row r="505" spans="1:2">
      <c r="A505" s="423" t="s">
        <v>3117</v>
      </c>
      <c r="B505" t="s">
        <v>3116</v>
      </c>
    </row>
    <row r="506" spans="1:2">
      <c r="A506" s="423" t="s">
        <v>3827</v>
      </c>
      <c r="B506" t="s">
        <v>3826</v>
      </c>
    </row>
    <row r="507" spans="1:2">
      <c r="A507" s="423" t="s">
        <v>3839</v>
      </c>
      <c r="B507" t="s">
        <v>3838</v>
      </c>
    </row>
    <row r="508" spans="1:2">
      <c r="A508" s="423" t="s">
        <v>3500</v>
      </c>
      <c r="B508" t="s">
        <v>3499</v>
      </c>
    </row>
    <row r="509" spans="1:2">
      <c r="A509" s="423" t="s">
        <v>4018</v>
      </c>
      <c r="B509" t="s">
        <v>4017</v>
      </c>
    </row>
    <row r="510" spans="1:2">
      <c r="A510" s="423" t="s">
        <v>3037</v>
      </c>
      <c r="B510" t="s">
        <v>3036</v>
      </c>
    </row>
    <row r="511" spans="1:2">
      <c r="A511" s="423" t="s">
        <v>3506</v>
      </c>
      <c r="B511" t="s">
        <v>3505</v>
      </c>
    </row>
    <row r="512" spans="1:2">
      <c r="A512" s="423" t="s">
        <v>3010</v>
      </c>
      <c r="B512" t="s">
        <v>3009</v>
      </c>
    </row>
    <row r="513" spans="1:2">
      <c r="A513" s="423" t="s">
        <v>3212</v>
      </c>
      <c r="B513" t="s">
        <v>3211</v>
      </c>
    </row>
    <row r="514" spans="1:2">
      <c r="A514" s="423" t="s">
        <v>3719</v>
      </c>
      <c r="B514" t="s">
        <v>3718</v>
      </c>
    </row>
    <row r="515" spans="1:2">
      <c r="A515" s="423" t="s">
        <v>3758</v>
      </c>
      <c r="B515" t="s">
        <v>3757</v>
      </c>
    </row>
    <row r="516" spans="1:2">
      <c r="A516" s="423" t="s">
        <v>3830</v>
      </c>
      <c r="B516" t="s">
        <v>3829</v>
      </c>
    </row>
    <row r="517" spans="1:2">
      <c r="A517" s="423" t="s">
        <v>3659</v>
      </c>
      <c r="B517" t="s">
        <v>3658</v>
      </c>
    </row>
    <row r="518" spans="1:2">
      <c r="A518" s="423" t="s">
        <v>3926</v>
      </c>
      <c r="B518" t="s">
        <v>3925</v>
      </c>
    </row>
    <row r="519" spans="1:2">
      <c r="A519" s="423" t="s">
        <v>3942</v>
      </c>
      <c r="B519" t="s">
        <v>3941</v>
      </c>
    </row>
    <row r="520" spans="1:2">
      <c r="A520" s="423" t="s">
        <v>3798</v>
      </c>
      <c r="B520" t="s">
        <v>3797</v>
      </c>
    </row>
    <row r="521" spans="1:2">
      <c r="A521" s="423" t="s">
        <v>3641</v>
      </c>
      <c r="B521" t="s">
        <v>3640</v>
      </c>
    </row>
    <row r="522" spans="1:2">
      <c r="A522" s="423" t="s">
        <v>2962</v>
      </c>
      <c r="B522" t="s">
        <v>2961</v>
      </c>
    </row>
    <row r="523" spans="1:2">
      <c r="A523" s="423" t="s">
        <v>3186</v>
      </c>
      <c r="B523" t="s">
        <v>3185</v>
      </c>
    </row>
    <row r="524" spans="1:2">
      <c r="A524" s="423" t="s">
        <v>3139</v>
      </c>
      <c r="B524" t="s">
        <v>3138</v>
      </c>
    </row>
    <row r="525" spans="1:2">
      <c r="A525" s="423" t="s">
        <v>3136</v>
      </c>
      <c r="B525" t="s">
        <v>3135</v>
      </c>
    </row>
    <row r="526" spans="1:2">
      <c r="A526" s="423" t="s">
        <v>3482</v>
      </c>
      <c r="B526" t="s">
        <v>3481</v>
      </c>
    </row>
    <row r="527" spans="1:2">
      <c r="A527" s="423" t="s">
        <v>3899</v>
      </c>
      <c r="B527" t="s">
        <v>3898</v>
      </c>
    </row>
    <row r="528" spans="1:2">
      <c r="A528" s="423" t="s">
        <v>4236</v>
      </c>
      <c r="B528" t="s">
        <v>4136</v>
      </c>
    </row>
    <row r="529" spans="1:2">
      <c r="A529" s="423" t="s">
        <v>3567</v>
      </c>
      <c r="B529" t="s">
        <v>3566</v>
      </c>
    </row>
    <row r="530" spans="1:2">
      <c r="A530" s="423" t="s">
        <v>4237</v>
      </c>
      <c r="B530" t="s">
        <v>4139</v>
      </c>
    </row>
    <row r="531" spans="1:2">
      <c r="A531" s="423" t="s">
        <v>3763</v>
      </c>
      <c r="B531" t="s">
        <v>3762</v>
      </c>
    </row>
    <row r="532" spans="1:2">
      <c r="A532" s="423" t="s">
        <v>3674</v>
      </c>
      <c r="B532" t="s">
        <v>3673</v>
      </c>
    </row>
    <row r="533" spans="1:2">
      <c r="A533" s="423" t="s">
        <v>3742</v>
      </c>
      <c r="B533" t="s">
        <v>3741</v>
      </c>
    </row>
    <row r="534" spans="1:2">
      <c r="A534" s="423" t="s">
        <v>3877</v>
      </c>
      <c r="B534" t="s">
        <v>3876</v>
      </c>
    </row>
    <row r="535" spans="1:2">
      <c r="A535" s="423" t="s">
        <v>3130</v>
      </c>
      <c r="B535" t="s">
        <v>3129</v>
      </c>
    </row>
    <row r="536" spans="1:2">
      <c r="A536" s="423" t="s">
        <v>3683</v>
      </c>
      <c r="B536" t="s">
        <v>3682</v>
      </c>
    </row>
    <row r="537" spans="1:2">
      <c r="A537" s="423" t="s">
        <v>3491</v>
      </c>
      <c r="B537" t="s">
        <v>3490</v>
      </c>
    </row>
    <row r="538" spans="1:2">
      <c r="A538" s="423" t="s">
        <v>4009</v>
      </c>
      <c r="B538" t="s">
        <v>4008</v>
      </c>
    </row>
    <row r="539" spans="1:2">
      <c r="A539" s="423" t="s">
        <v>3689</v>
      </c>
      <c r="B539" t="s">
        <v>3688</v>
      </c>
    </row>
    <row r="540" spans="1:2">
      <c r="A540" s="423" t="s">
        <v>3698</v>
      </c>
      <c r="B540" t="s">
        <v>3697</v>
      </c>
    </row>
    <row r="541" spans="1:2">
      <c r="A541" s="423" t="s">
        <v>3710</v>
      </c>
      <c r="B541" t="s">
        <v>3709</v>
      </c>
    </row>
    <row r="542" spans="1:2">
      <c r="A542" s="423" t="s">
        <v>3722</v>
      </c>
      <c r="B542" t="s">
        <v>3721</v>
      </c>
    </row>
    <row r="543" spans="1:2">
      <c r="A543" s="423" t="s">
        <v>3701</v>
      </c>
      <c r="B543" t="s">
        <v>3700</v>
      </c>
    </row>
    <row r="544" spans="1:2">
      <c r="A544" s="423" t="s">
        <v>3707</v>
      </c>
      <c r="B544" t="s">
        <v>3706</v>
      </c>
    </row>
    <row r="545" spans="1:2">
      <c r="A545" s="423" t="s">
        <v>3713</v>
      </c>
      <c r="B545" t="s">
        <v>3712</v>
      </c>
    </row>
    <row r="546" spans="1:2">
      <c r="A546" s="423" t="s">
        <v>3692</v>
      </c>
      <c r="B546" t="s">
        <v>3691</v>
      </c>
    </row>
    <row r="547" spans="1:2">
      <c r="A547" s="423" t="s">
        <v>3716</v>
      </c>
      <c r="B547" t="s">
        <v>3715</v>
      </c>
    </row>
    <row r="548" spans="1:2">
      <c r="A548" s="423" t="s">
        <v>3695</v>
      </c>
      <c r="B548" t="s">
        <v>3694</v>
      </c>
    </row>
    <row r="549" spans="1:2">
      <c r="A549" s="423" t="s">
        <v>3704</v>
      </c>
      <c r="B549" t="s">
        <v>3703</v>
      </c>
    </row>
    <row r="550" spans="1:2">
      <c r="A550" s="423" t="s">
        <v>3220</v>
      </c>
      <c r="B550" t="s">
        <v>3219</v>
      </c>
    </row>
    <row r="551" spans="1:2">
      <c r="A551" s="423" t="s">
        <v>2974</v>
      </c>
      <c r="B551" t="s">
        <v>2973</v>
      </c>
    </row>
    <row r="552" spans="1:2">
      <c r="A552" s="423" t="s">
        <v>2977</v>
      </c>
      <c r="B552" t="s">
        <v>2976</v>
      </c>
    </row>
    <row r="553" spans="1:2">
      <c r="A553" s="423" t="s">
        <v>3512</v>
      </c>
      <c r="B553" t="s">
        <v>3511</v>
      </c>
    </row>
    <row r="554" spans="1:2">
      <c r="A554" s="423" t="s">
        <v>2989</v>
      </c>
      <c r="B554" t="s">
        <v>2988</v>
      </c>
    </row>
    <row r="555" spans="1:2">
      <c r="A555" s="423" t="s">
        <v>2992</v>
      </c>
      <c r="B555" t="s">
        <v>2991</v>
      </c>
    </row>
    <row r="556" spans="1:2">
      <c r="A556" s="423" t="s">
        <v>3524</v>
      </c>
      <c r="B556" t="s">
        <v>3523</v>
      </c>
    </row>
    <row r="557" spans="1:2">
      <c r="A557" s="423" t="s">
        <v>3873</v>
      </c>
      <c r="B557" t="s">
        <v>3872</v>
      </c>
    </row>
    <row r="558" spans="1:2">
      <c r="A558" s="423" t="s">
        <v>3786</v>
      </c>
      <c r="B558" t="s">
        <v>3785</v>
      </c>
    </row>
    <row r="559" spans="1:2">
      <c r="A559" s="423" t="s">
        <v>3576</v>
      </c>
      <c r="B559" t="s">
        <v>3575</v>
      </c>
    </row>
    <row r="560" spans="1:2">
      <c r="A560" s="423" t="s">
        <v>3198</v>
      </c>
      <c r="B560" t="s">
        <v>3197</v>
      </c>
    </row>
    <row r="561" spans="1:2">
      <c r="A561" s="423" t="s">
        <v>3133</v>
      </c>
      <c r="B561" t="s">
        <v>3132</v>
      </c>
    </row>
    <row r="562" spans="1:2">
      <c r="A562" s="423" t="s">
        <v>3521</v>
      </c>
      <c r="B562" t="s">
        <v>3520</v>
      </c>
    </row>
    <row r="563" spans="1:2">
      <c r="A563" s="423" t="s">
        <v>3473</v>
      </c>
      <c r="B563" t="s">
        <v>3472</v>
      </c>
    </row>
    <row r="564" spans="1:2">
      <c r="A564" s="423" t="s">
        <v>3055</v>
      </c>
      <c r="B564" t="s">
        <v>3054</v>
      </c>
    </row>
    <row r="565" spans="1:2">
      <c r="A565" s="423" t="s">
        <v>3195</v>
      </c>
      <c r="B565" t="s">
        <v>3194</v>
      </c>
    </row>
    <row r="566" spans="1:2">
      <c r="A566" s="423" t="s">
        <v>3203</v>
      </c>
      <c r="B566" t="s">
        <v>3202</v>
      </c>
    </row>
    <row r="567" spans="1:2">
      <c r="A567" s="423" t="s">
        <v>3052</v>
      </c>
      <c r="B567" t="s">
        <v>3051</v>
      </c>
    </row>
    <row r="568" spans="1:2">
      <c r="A568" s="423" t="s">
        <v>3441</v>
      </c>
      <c r="B568" t="s">
        <v>3440</v>
      </c>
    </row>
    <row r="569" spans="1:2">
      <c r="A569" s="423" t="s">
        <v>3007</v>
      </c>
      <c r="B569" t="s">
        <v>3006</v>
      </c>
    </row>
    <row r="570" spans="1:2">
      <c r="A570" s="423" t="s">
        <v>2968</v>
      </c>
      <c r="B570" t="s">
        <v>2967</v>
      </c>
    </row>
    <row r="571" spans="1:2">
      <c r="A571" s="423" t="s">
        <v>3509</v>
      </c>
      <c r="B571" t="s">
        <v>3508</v>
      </c>
    </row>
    <row r="572" spans="1:2">
      <c r="A572" s="423" t="s">
        <v>4016</v>
      </c>
      <c r="B572" t="s">
        <v>4015</v>
      </c>
    </row>
    <row r="573" spans="1:2">
      <c r="A573" s="423" t="s">
        <v>3937</v>
      </c>
      <c r="B573" t="s">
        <v>3936</v>
      </c>
    </row>
    <row r="574" spans="1:2">
      <c r="A574" s="423" t="s">
        <v>3615</v>
      </c>
      <c r="B574" t="s">
        <v>3614</v>
      </c>
    </row>
    <row r="575" spans="1:2">
      <c r="A575" s="423" t="s">
        <v>4248</v>
      </c>
      <c r="B575" t="s">
        <v>4187</v>
      </c>
    </row>
    <row r="576" spans="1:2">
      <c r="A576" s="423" t="s">
        <v>3364</v>
      </c>
      <c r="B576" t="s">
        <v>3363</v>
      </c>
    </row>
    <row r="577" spans="1:2">
      <c r="A577" s="423" t="s">
        <v>3833</v>
      </c>
      <c r="B577" t="s">
        <v>3832</v>
      </c>
    </row>
    <row r="578" spans="1:2">
      <c r="A578" s="423" t="s">
        <v>4007</v>
      </c>
      <c r="B578" t="s">
        <v>4006</v>
      </c>
    </row>
    <row r="579" spans="1:2">
      <c r="A579" s="423" t="s">
        <v>3753</v>
      </c>
      <c r="B579" t="s">
        <v>3752</v>
      </c>
    </row>
    <row r="580" spans="1:2">
      <c r="A580" s="423" t="s">
        <v>3653</v>
      </c>
      <c r="B580" t="s">
        <v>3652</v>
      </c>
    </row>
    <row r="581" spans="1:2">
      <c r="A581" s="423" t="s">
        <v>3680</v>
      </c>
      <c r="B581" t="s">
        <v>3679</v>
      </c>
    </row>
    <row r="582" spans="1:2">
      <c r="A582" s="423" t="s">
        <v>4250</v>
      </c>
      <c r="B582" t="s">
        <v>4197</v>
      </c>
    </row>
    <row r="583" spans="1:2">
      <c r="A583" s="423" t="s">
        <v>3871</v>
      </c>
      <c r="B583" t="s">
        <v>3870</v>
      </c>
    </row>
    <row r="584" spans="1:2">
      <c r="A584" s="423" t="s">
        <v>3868</v>
      </c>
      <c r="B584" t="s">
        <v>3867</v>
      </c>
    </row>
    <row r="585" spans="1:2">
      <c r="A585" s="423" t="s">
        <v>3367</v>
      </c>
      <c r="B585" t="s">
        <v>3366</v>
      </c>
    </row>
    <row r="586" spans="1:2">
      <c r="A586" s="423" t="s">
        <v>3534</v>
      </c>
      <c r="B586" t="s">
        <v>3533</v>
      </c>
    </row>
    <row r="587" spans="1:2">
      <c r="A587" s="423" t="s">
        <v>3631</v>
      </c>
      <c r="B587" t="s">
        <v>3630</v>
      </c>
    </row>
    <row r="588" spans="1:2">
      <c r="A588" s="423" t="s">
        <v>3902</v>
      </c>
      <c r="B588" t="s">
        <v>3901</v>
      </c>
    </row>
    <row r="589" spans="1:2">
      <c r="A589" s="423" t="s">
        <v>3882</v>
      </c>
      <c r="B589" t="s">
        <v>3881</v>
      </c>
    </row>
    <row r="590" spans="1:2">
      <c r="A590" s="423" t="s">
        <v>3932</v>
      </c>
      <c r="B590" t="s">
        <v>3931</v>
      </c>
    </row>
    <row r="591" spans="1:2">
      <c r="A591" s="423" t="s">
        <v>3061</v>
      </c>
      <c r="B591" t="s">
        <v>3060</v>
      </c>
    </row>
    <row r="592" spans="1:2">
      <c r="A592" s="423" t="s">
        <v>3549</v>
      </c>
      <c r="B592" t="s">
        <v>3548</v>
      </c>
    </row>
    <row r="593" spans="1:2">
      <c r="A593" s="423" t="s">
        <v>3638</v>
      </c>
      <c r="B593" t="s">
        <v>3637</v>
      </c>
    </row>
    <row r="594" spans="1:2">
      <c r="A594" s="423" t="s">
        <v>3025</v>
      </c>
      <c r="B594" t="s">
        <v>3024</v>
      </c>
    </row>
    <row r="595" spans="1:2">
      <c r="A595" s="423" t="s">
        <v>3072</v>
      </c>
      <c r="B595" t="s">
        <v>3071</v>
      </c>
    </row>
    <row r="596" spans="1:2">
      <c r="A596" s="423" t="s">
        <v>3064</v>
      </c>
      <c r="B596" t="s">
        <v>3063</v>
      </c>
    </row>
    <row r="597" spans="1:2">
      <c r="A597" s="423" t="s">
        <v>4259</v>
      </c>
      <c r="B597" t="s">
        <v>4215</v>
      </c>
    </row>
    <row r="598" spans="1:2">
      <c r="A598" s="423" t="s">
        <v>3803</v>
      </c>
      <c r="B598" t="s">
        <v>3802</v>
      </c>
    </row>
    <row r="599" spans="1:2">
      <c r="A599" s="423" t="s">
        <v>3468</v>
      </c>
      <c r="B599" t="s">
        <v>3467</v>
      </c>
    </row>
    <row r="600" spans="1:2">
      <c r="A600" s="423" t="s">
        <v>3570</v>
      </c>
      <c r="B600" t="s">
        <v>3569</v>
      </c>
    </row>
    <row r="601" spans="1:2">
      <c r="A601" s="423" t="s">
        <v>3860</v>
      </c>
      <c r="B601" t="s">
        <v>3859</v>
      </c>
    </row>
    <row r="602" spans="1:2">
      <c r="A602" s="423" t="s">
        <v>3863</v>
      </c>
      <c r="B602" t="s">
        <v>3862</v>
      </c>
    </row>
    <row r="603" spans="1:2">
      <c r="A603" s="423" t="s">
        <v>3459</v>
      </c>
      <c r="B603" t="s">
        <v>3458</v>
      </c>
    </row>
    <row r="604" spans="1:2">
      <c r="A604" s="423" t="s">
        <v>3806</v>
      </c>
      <c r="B604" t="s">
        <v>3805</v>
      </c>
    </row>
    <row r="605" spans="1:2">
      <c r="A605" s="423" t="s">
        <v>3087</v>
      </c>
      <c r="B605" t="s">
        <v>3086</v>
      </c>
    </row>
    <row r="606" spans="1:2">
      <c r="A606" s="423" t="s">
        <v>3456</v>
      </c>
      <c r="B606" t="s">
        <v>3455</v>
      </c>
    </row>
    <row r="607" spans="1:2">
      <c r="A607" s="423" t="s">
        <v>3778</v>
      </c>
      <c r="B607" t="s">
        <v>3777</v>
      </c>
    </row>
    <row r="608" spans="1:2">
      <c r="A608" s="423" t="s">
        <v>3621</v>
      </c>
      <c r="B608" t="s">
        <v>3620</v>
      </c>
    </row>
    <row r="609" spans="1:2">
      <c r="A609" s="423" t="s">
        <v>3929</v>
      </c>
      <c r="B609" t="s">
        <v>3928</v>
      </c>
    </row>
    <row r="610" spans="1:2">
      <c r="A610" s="423" t="s">
        <v>3731</v>
      </c>
      <c r="B610" t="s">
        <v>3730</v>
      </c>
    </row>
    <row r="611" spans="1:2">
      <c r="A611" s="423" t="s">
        <v>3013</v>
      </c>
      <c r="B611" t="s">
        <v>3012</v>
      </c>
    </row>
    <row r="612" spans="1:2">
      <c r="A612" s="423" t="s">
        <v>3022</v>
      </c>
      <c r="B612" t="s">
        <v>3021</v>
      </c>
    </row>
    <row r="613" spans="1:2">
      <c r="A613" s="423" t="s">
        <v>3728</v>
      </c>
      <c r="B613" t="s">
        <v>3727</v>
      </c>
    </row>
    <row r="614" spans="1:2">
      <c r="A614" s="423" t="s">
        <v>2983</v>
      </c>
      <c r="B614" t="s">
        <v>2982</v>
      </c>
    </row>
    <row r="615" spans="1:2">
      <c r="A615" s="423" t="s">
        <v>3001</v>
      </c>
      <c r="B615" t="s">
        <v>3000</v>
      </c>
    </row>
    <row r="616" spans="1:2">
      <c r="A616" s="423" t="s">
        <v>3736</v>
      </c>
      <c r="B616" t="s">
        <v>3735</v>
      </c>
    </row>
    <row r="617" spans="1:2">
      <c r="A617" s="423" t="s">
        <v>3067</v>
      </c>
      <c r="B617" t="s">
        <v>3066</v>
      </c>
    </row>
    <row r="618" spans="1:2">
      <c r="A618" s="423" t="s">
        <v>3127</v>
      </c>
      <c r="B618" t="s">
        <v>3126</v>
      </c>
    </row>
    <row r="619" spans="1:2">
      <c r="A619" s="423" t="s">
        <v>3538</v>
      </c>
      <c r="B619" t="s">
        <v>3537</v>
      </c>
    </row>
    <row r="620" spans="1:2">
      <c r="A620" s="423" t="s">
        <v>3016</v>
      </c>
      <c r="B620" t="s">
        <v>3015</v>
      </c>
    </row>
    <row r="621" spans="1:2">
      <c r="A621" s="423" t="s">
        <v>3552</v>
      </c>
      <c r="B621" t="s">
        <v>3551</v>
      </c>
    </row>
    <row r="622" spans="1:2">
      <c r="A622" s="423" t="s">
        <v>3034</v>
      </c>
      <c r="B622" t="s">
        <v>3033</v>
      </c>
    </row>
    <row r="623" spans="1:2">
      <c r="A623" s="423" t="s">
        <v>3046</v>
      </c>
      <c r="B623" t="s">
        <v>3045</v>
      </c>
    </row>
    <row r="624" spans="1:2">
      <c r="A624" s="423" t="s">
        <v>3028</v>
      </c>
      <c r="B624" t="s">
        <v>3027</v>
      </c>
    </row>
    <row r="625" spans="1:2">
      <c r="A625" s="423" t="s">
        <v>2995</v>
      </c>
      <c r="B625" t="s">
        <v>2994</v>
      </c>
    </row>
    <row r="626" spans="1:2">
      <c r="A626" s="423" t="s">
        <v>3040</v>
      </c>
      <c r="B626" t="s">
        <v>3039</v>
      </c>
    </row>
    <row r="627" spans="1:2">
      <c r="A627" s="423" t="s">
        <v>3019</v>
      </c>
      <c r="B627" t="s">
        <v>3018</v>
      </c>
    </row>
    <row r="628" spans="1:2">
      <c r="A628" s="423" t="s">
        <v>3075</v>
      </c>
      <c r="B628" t="s">
        <v>3074</v>
      </c>
    </row>
    <row r="629" spans="1:2">
      <c r="A629" s="423" t="s">
        <v>3031</v>
      </c>
      <c r="B629" t="s">
        <v>3030</v>
      </c>
    </row>
    <row r="630" spans="1:2">
      <c r="A630" s="423" t="s">
        <v>3432</v>
      </c>
      <c r="B630" t="s">
        <v>3431</v>
      </c>
    </row>
    <row r="631" spans="1:2">
      <c r="A631" s="423" t="s">
        <v>3417</v>
      </c>
      <c r="B631" t="s">
        <v>3416</v>
      </c>
    </row>
    <row r="632" spans="1:2">
      <c r="A632" s="423" t="s">
        <v>3435</v>
      </c>
      <c r="B632" t="s">
        <v>3434</v>
      </c>
    </row>
    <row r="633" spans="1:2">
      <c r="A633" s="423" t="s">
        <v>3402</v>
      </c>
      <c r="B633" t="s">
        <v>3401</v>
      </c>
    </row>
    <row r="634" spans="1:2">
      <c r="A634" s="423" t="s">
        <v>3426</v>
      </c>
      <c r="B634" t="s">
        <v>3425</v>
      </c>
    </row>
    <row r="635" spans="1:2">
      <c r="A635" s="423" t="s">
        <v>3423</v>
      </c>
      <c r="B635" t="s">
        <v>3422</v>
      </c>
    </row>
    <row r="636" spans="1:2">
      <c r="A636" s="423" t="s">
        <v>3411</v>
      </c>
      <c r="B636" t="s">
        <v>3410</v>
      </c>
    </row>
    <row r="637" spans="1:2">
      <c r="A637" s="423" t="s">
        <v>3414</v>
      </c>
      <c r="B637" t="s">
        <v>3413</v>
      </c>
    </row>
    <row r="638" spans="1:2">
      <c r="A638" s="423" t="s">
        <v>3656</v>
      </c>
      <c r="B638" t="s">
        <v>3655</v>
      </c>
    </row>
    <row r="639" spans="1:2">
      <c r="A639" s="423" t="s">
        <v>3192</v>
      </c>
      <c r="B639" t="s">
        <v>3191</v>
      </c>
    </row>
    <row r="640" spans="1:2">
      <c r="A640" s="423" t="s">
        <v>3624</v>
      </c>
      <c r="B640" t="s">
        <v>3623</v>
      </c>
    </row>
    <row r="641" spans="1:2">
      <c r="A641" s="423" t="s">
        <v>3795</v>
      </c>
      <c r="B641" t="s">
        <v>3794</v>
      </c>
    </row>
    <row r="642" spans="1:2">
      <c r="A642" s="423" t="s">
        <v>3494</v>
      </c>
      <c r="B642" t="s">
        <v>3493</v>
      </c>
    </row>
    <row r="643" spans="1:2">
      <c r="A643" s="425"/>
      <c r="B643" s="424" t="s">
        <v>2960</v>
      </c>
    </row>
    <row r="644" spans="1:2">
      <c r="A644" s="425"/>
      <c r="B644" s="424" t="s">
        <v>3069</v>
      </c>
    </row>
    <row r="645" spans="1:2">
      <c r="A645" s="425"/>
      <c r="B645" s="424" t="s">
        <v>3107</v>
      </c>
    </row>
    <row r="646" spans="1:2">
      <c r="A646" s="425"/>
      <c r="B646" s="424" t="s">
        <v>3114</v>
      </c>
    </row>
    <row r="647" spans="1:2">
      <c r="A647" s="425"/>
      <c r="B647" s="424" t="s">
        <v>3115</v>
      </c>
    </row>
    <row r="648" spans="1:2">
      <c r="A648" s="425"/>
      <c r="B648" s="424" t="s">
        <v>3121</v>
      </c>
    </row>
    <row r="649" spans="1:2">
      <c r="A649" s="425"/>
      <c r="B649" s="424" t="s">
        <v>3177</v>
      </c>
    </row>
    <row r="650" spans="1:2">
      <c r="B650" s="424" t="s">
        <v>3369</v>
      </c>
    </row>
    <row r="651" spans="1:2">
      <c r="A651" s="425"/>
      <c r="B651" s="424" t="s">
        <v>3470</v>
      </c>
    </row>
    <row r="652" spans="1:2">
      <c r="A652" s="425"/>
      <c r="B652" s="424" t="s">
        <v>2959</v>
      </c>
    </row>
    <row r="653" spans="1:2">
      <c r="A653" s="426"/>
      <c r="B653" s="424" t="s">
        <v>3140</v>
      </c>
    </row>
    <row r="654" spans="1:2">
      <c r="A654" s="425"/>
      <c r="B654" s="424" t="s">
        <v>3814</v>
      </c>
    </row>
    <row r="655" spans="1:2">
      <c r="A655" s="426"/>
      <c r="B655" s="424" t="s">
        <v>3100</v>
      </c>
    </row>
    <row r="656" spans="1:2">
      <c r="A656" s="425"/>
      <c r="B656" s="424" t="s">
        <v>3918</v>
      </c>
    </row>
    <row r="657" spans="1:2">
      <c r="A657" s="425"/>
      <c r="B657" s="424" t="s">
        <v>3934</v>
      </c>
    </row>
    <row r="658" spans="1:2">
      <c r="A658" s="425"/>
      <c r="B658" s="424" t="s">
        <v>3869</v>
      </c>
    </row>
    <row r="659" spans="1:2">
      <c r="A659" s="425"/>
      <c r="B659" s="424" t="s">
        <v>4005</v>
      </c>
    </row>
    <row r="660" spans="1:2">
      <c r="A660" s="425"/>
      <c r="B660" s="424" t="s">
        <v>4194</v>
      </c>
    </row>
    <row r="661" spans="1:2">
      <c r="A661" s="425"/>
      <c r="B661" s="424" t="s">
        <v>4210</v>
      </c>
    </row>
  </sheetData>
  <sortState ref="A4:E664">
    <sortCondition ref="A4:A664"/>
  </sortState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3:E36"/>
  <sheetViews>
    <sheetView workbookViewId="0"/>
  </sheetViews>
  <sheetFormatPr defaultColWidth="9.109375" defaultRowHeight="13.2"/>
  <cols>
    <col min="1" max="1" width="2.6640625" style="2" bestFit="1" customWidth="1"/>
    <col min="2" max="2" width="2.6640625" style="2" customWidth="1"/>
    <col min="3" max="3" width="31.44140625" style="2" customWidth="1"/>
    <col min="4" max="16384" width="9.109375" style="2"/>
  </cols>
  <sheetData>
    <row r="3" spans="1:5" ht="13.8">
      <c r="A3" s="223">
        <v>1</v>
      </c>
      <c r="B3" s="223"/>
      <c r="C3" s="223" t="s">
        <v>1422</v>
      </c>
      <c r="D3" s="223" t="s">
        <v>2263</v>
      </c>
      <c r="E3" s="223" t="s">
        <v>2233</v>
      </c>
    </row>
    <row r="4" spans="1:5" ht="13.8">
      <c r="A4" s="223">
        <v>2</v>
      </c>
      <c r="B4" s="223"/>
      <c r="C4" s="116" t="s">
        <v>2198</v>
      </c>
      <c r="D4" s="223" t="s">
        <v>2264</v>
      </c>
      <c r="E4" s="223" t="s">
        <v>2231</v>
      </c>
    </row>
    <row r="5" spans="1:5" ht="13.8">
      <c r="A5" s="223">
        <v>3</v>
      </c>
      <c r="B5" s="223"/>
      <c r="C5" s="116" t="s">
        <v>2196</v>
      </c>
      <c r="D5" s="223" t="s">
        <v>2200</v>
      </c>
      <c r="E5" s="223" t="s">
        <v>2232</v>
      </c>
    </row>
    <row r="6" spans="1:5" ht="13.8">
      <c r="A6" s="223">
        <v>4</v>
      </c>
      <c r="B6" s="223"/>
      <c r="C6" s="116" t="s">
        <v>801</v>
      </c>
      <c r="D6" s="223" t="s">
        <v>2229</v>
      </c>
      <c r="E6" s="223" t="s">
        <v>801</v>
      </c>
    </row>
    <row r="7" spans="1:5" ht="13.8">
      <c r="A7" s="223">
        <v>5</v>
      </c>
      <c r="B7" s="223"/>
      <c r="C7" s="116" t="s">
        <v>1389</v>
      </c>
      <c r="D7" s="223" t="s">
        <v>2230</v>
      </c>
      <c r="E7" s="223" t="s">
        <v>2234</v>
      </c>
    </row>
    <row r="8" spans="1:5" ht="13.8">
      <c r="A8" s="223">
        <v>6</v>
      </c>
      <c r="B8" s="223"/>
      <c r="C8" s="116" t="s">
        <v>1390</v>
      </c>
      <c r="D8" s="223" t="s">
        <v>2199</v>
      </c>
      <c r="E8" s="223" t="s">
        <v>734</v>
      </c>
    </row>
    <row r="9" spans="1:5" ht="13.8">
      <c r="A9" s="223">
        <v>7</v>
      </c>
      <c r="B9" s="223"/>
      <c r="C9" s="116" t="s">
        <v>800</v>
      </c>
      <c r="D9" s="223" t="s">
        <v>2201</v>
      </c>
      <c r="E9" s="223" t="s">
        <v>2235</v>
      </c>
    </row>
    <row r="10" spans="1:5" ht="13.8">
      <c r="A10" s="223">
        <v>8</v>
      </c>
      <c r="B10" s="223"/>
      <c r="C10" s="116" t="s">
        <v>2177</v>
      </c>
      <c r="D10" s="223" t="s">
        <v>2202</v>
      </c>
      <c r="E10" s="223" t="s">
        <v>2236</v>
      </c>
    </row>
    <row r="11" spans="1:5" ht="13.8">
      <c r="A11" s="223">
        <v>9</v>
      </c>
      <c r="B11" s="223"/>
      <c r="C11" s="116" t="s">
        <v>1391</v>
      </c>
      <c r="D11" s="223" t="s">
        <v>2203</v>
      </c>
      <c r="E11" s="223" t="s">
        <v>2237</v>
      </c>
    </row>
    <row r="12" spans="1:5" ht="13.8">
      <c r="A12" s="223">
        <v>10</v>
      </c>
      <c r="B12" s="223"/>
      <c r="C12" s="116" t="s">
        <v>797</v>
      </c>
      <c r="D12" s="223" t="s">
        <v>2204</v>
      </c>
      <c r="E12" s="223" t="s">
        <v>2238</v>
      </c>
    </row>
    <row r="13" spans="1:5" ht="13.8">
      <c r="A13" s="223">
        <v>11</v>
      </c>
      <c r="B13" s="223"/>
      <c r="C13" s="116" t="s">
        <v>798</v>
      </c>
      <c r="D13" s="223" t="s">
        <v>2205</v>
      </c>
      <c r="E13" s="223" t="s">
        <v>2239</v>
      </c>
    </row>
    <row r="14" spans="1:5" ht="13.8">
      <c r="A14" s="223">
        <v>12</v>
      </c>
      <c r="B14" s="223"/>
      <c r="C14" s="116" t="s">
        <v>2178</v>
      </c>
      <c r="D14" s="223" t="s">
        <v>2206</v>
      </c>
      <c r="E14" s="223" t="s">
        <v>2240</v>
      </c>
    </row>
    <row r="15" spans="1:5" ht="13.8">
      <c r="A15" s="223">
        <v>13</v>
      </c>
      <c r="B15" s="223"/>
      <c r="C15" s="116" t="s">
        <v>2180</v>
      </c>
      <c r="D15" s="223" t="s">
        <v>2207</v>
      </c>
      <c r="E15" s="223" t="s">
        <v>2241</v>
      </c>
    </row>
    <row r="16" spans="1:5" ht="13.8">
      <c r="A16" s="223">
        <v>14</v>
      </c>
      <c r="B16" s="223"/>
      <c r="C16" s="116" t="s">
        <v>2182</v>
      </c>
      <c r="D16" s="223" t="s">
        <v>2208</v>
      </c>
      <c r="E16" s="223" t="s">
        <v>2242</v>
      </c>
    </row>
    <row r="17" spans="1:5" ht="13.8">
      <c r="A17" s="223">
        <v>15</v>
      </c>
      <c r="B17" s="223"/>
      <c r="C17" s="116" t="s">
        <v>2179</v>
      </c>
      <c r="D17" s="223" t="s">
        <v>2209</v>
      </c>
      <c r="E17" s="223" t="s">
        <v>2243</v>
      </c>
    </row>
    <row r="18" spans="1:5" ht="13.8">
      <c r="A18" s="223">
        <v>16</v>
      </c>
      <c r="B18" s="223"/>
      <c r="C18" s="116" t="s">
        <v>2181</v>
      </c>
      <c r="D18" s="223" t="s">
        <v>2210</v>
      </c>
      <c r="E18" s="223" t="s">
        <v>2244</v>
      </c>
    </row>
    <row r="19" spans="1:5" ht="13.8">
      <c r="A19" s="223">
        <v>17</v>
      </c>
      <c r="B19" s="223"/>
      <c r="C19" s="116" t="s">
        <v>2183</v>
      </c>
      <c r="D19" s="223" t="s">
        <v>2211</v>
      </c>
      <c r="E19" s="223" t="s">
        <v>2245</v>
      </c>
    </row>
    <row r="20" spans="1:5" ht="13.8">
      <c r="A20" s="223">
        <v>18</v>
      </c>
      <c r="B20" s="223"/>
      <c r="C20" s="116" t="s">
        <v>2185</v>
      </c>
      <c r="D20" s="223" t="s">
        <v>2212</v>
      </c>
      <c r="E20" s="223" t="s">
        <v>2246</v>
      </c>
    </row>
    <row r="21" spans="1:5" ht="13.8">
      <c r="A21" s="223">
        <v>19</v>
      </c>
      <c r="B21" s="223"/>
      <c r="C21" s="116" t="s">
        <v>2186</v>
      </c>
      <c r="D21" s="223" t="s">
        <v>2213</v>
      </c>
      <c r="E21" s="223" t="s">
        <v>2247</v>
      </c>
    </row>
    <row r="22" spans="1:5" ht="13.8">
      <c r="A22" s="223">
        <v>20</v>
      </c>
      <c r="B22" s="223"/>
      <c r="C22" s="116" t="s">
        <v>2187</v>
      </c>
      <c r="D22" s="223" t="s">
        <v>2214</v>
      </c>
      <c r="E22" s="223" t="s">
        <v>2248</v>
      </c>
    </row>
    <row r="23" spans="1:5" ht="13.8">
      <c r="A23" s="223">
        <v>21</v>
      </c>
      <c r="B23" s="223"/>
      <c r="C23" s="116" t="s">
        <v>2188</v>
      </c>
      <c r="D23" s="223" t="s">
        <v>2215</v>
      </c>
      <c r="E23" s="223" t="s">
        <v>2249</v>
      </c>
    </row>
    <row r="24" spans="1:5" ht="13.8">
      <c r="A24" s="223">
        <v>22</v>
      </c>
      <c r="B24" s="223"/>
      <c r="C24" s="224" t="s">
        <v>472</v>
      </c>
      <c r="D24" s="223" t="s">
        <v>2216</v>
      </c>
      <c r="E24" s="223" t="s">
        <v>2250</v>
      </c>
    </row>
    <row r="25" spans="1:5" ht="13.8">
      <c r="A25" s="223">
        <v>23</v>
      </c>
      <c r="B25" s="223"/>
      <c r="C25" s="225" t="s">
        <v>799</v>
      </c>
      <c r="D25" s="223" t="s">
        <v>2217</v>
      </c>
      <c r="E25" s="223" t="s">
        <v>2251</v>
      </c>
    </row>
    <row r="26" spans="1:5" ht="13.8">
      <c r="A26" s="223">
        <v>24</v>
      </c>
      <c r="B26" s="223"/>
      <c r="C26" s="224" t="s">
        <v>1387</v>
      </c>
      <c r="D26" s="223" t="s">
        <v>2218</v>
      </c>
      <c r="E26" s="223" t="s">
        <v>2252</v>
      </c>
    </row>
    <row r="27" spans="1:5" ht="13.8">
      <c r="A27" s="223">
        <v>25</v>
      </c>
      <c r="B27" s="223"/>
      <c r="C27" s="224" t="s">
        <v>2189</v>
      </c>
      <c r="D27" s="223" t="s">
        <v>2219</v>
      </c>
      <c r="E27" s="223" t="s">
        <v>2253</v>
      </c>
    </row>
    <row r="28" spans="1:5" ht="13.8">
      <c r="A28" s="223">
        <v>26</v>
      </c>
      <c r="B28" s="223"/>
      <c r="C28" s="225" t="s">
        <v>802</v>
      </c>
      <c r="D28" s="223" t="s">
        <v>2220</v>
      </c>
      <c r="E28" s="223" t="s">
        <v>2254</v>
      </c>
    </row>
    <row r="29" spans="1:5" ht="13.8">
      <c r="A29" s="223">
        <v>27</v>
      </c>
      <c r="B29" s="223"/>
      <c r="C29" s="225" t="s">
        <v>1386</v>
      </c>
      <c r="D29" s="223" t="s">
        <v>2221</v>
      </c>
      <c r="E29" s="223" t="s">
        <v>2255</v>
      </c>
    </row>
    <row r="30" spans="1:5" ht="13.8">
      <c r="A30" s="223">
        <v>28</v>
      </c>
      <c r="B30" s="223"/>
      <c r="C30" s="226" t="s">
        <v>2190</v>
      </c>
      <c r="D30" s="223" t="s">
        <v>2222</v>
      </c>
      <c r="E30" s="223" t="s">
        <v>2256</v>
      </c>
    </row>
    <row r="31" spans="1:5" ht="13.8">
      <c r="A31" s="223">
        <v>29</v>
      </c>
      <c r="B31" s="223"/>
      <c r="C31" s="227" t="s">
        <v>2191</v>
      </c>
      <c r="D31" s="228" t="s">
        <v>2223</v>
      </c>
      <c r="E31" s="228" t="s">
        <v>2257</v>
      </c>
    </row>
    <row r="32" spans="1:5" ht="13.8">
      <c r="A32" s="223">
        <v>30</v>
      </c>
      <c r="B32" s="223"/>
      <c r="C32" s="227" t="s">
        <v>2192</v>
      </c>
      <c r="D32" s="228" t="s">
        <v>2224</v>
      </c>
      <c r="E32" s="228" t="s">
        <v>2258</v>
      </c>
    </row>
    <row r="33" spans="1:5" ht="13.8">
      <c r="A33" s="223">
        <v>31</v>
      </c>
      <c r="B33" s="223"/>
      <c r="C33" s="227" t="s">
        <v>1385</v>
      </c>
      <c r="D33" s="228" t="s">
        <v>2225</v>
      </c>
      <c r="E33" s="228" t="s">
        <v>2259</v>
      </c>
    </row>
    <row r="34" spans="1:5" ht="13.8">
      <c r="A34" s="223">
        <v>32</v>
      </c>
      <c r="B34" s="223"/>
      <c r="C34" s="229" t="s">
        <v>2193</v>
      </c>
      <c r="D34" s="228" t="s">
        <v>2226</v>
      </c>
      <c r="E34" s="228" t="s">
        <v>2260</v>
      </c>
    </row>
    <row r="35" spans="1:5" ht="13.8">
      <c r="A35" s="223">
        <v>33</v>
      </c>
      <c r="B35" s="223"/>
      <c r="C35" s="229" t="s">
        <v>2194</v>
      </c>
      <c r="D35" s="228" t="s">
        <v>2227</v>
      </c>
      <c r="E35" s="228" t="s">
        <v>2261</v>
      </c>
    </row>
    <row r="36" spans="1:5" ht="13.8">
      <c r="A36" s="223">
        <v>34</v>
      </c>
      <c r="B36" s="223"/>
      <c r="C36" s="228" t="s">
        <v>2195</v>
      </c>
      <c r="D36" s="228" t="s">
        <v>2228</v>
      </c>
      <c r="E36" s="228" t="s">
        <v>2262</v>
      </c>
    </row>
  </sheetData>
  <sheetProtection sheet="1" objects="1" scenarios="1"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58"/>
  <dimension ref="A1:A36"/>
  <sheetViews>
    <sheetView workbookViewId="0"/>
  </sheetViews>
  <sheetFormatPr defaultColWidth="9.109375" defaultRowHeight="11.4"/>
  <cols>
    <col min="1" max="16384" width="9.109375" style="72"/>
  </cols>
  <sheetData>
    <row r="1" spans="1:1" ht="15" customHeight="1">
      <c r="A1" s="72" t="s">
        <v>483</v>
      </c>
    </row>
    <row r="2" spans="1:1" ht="15" customHeight="1">
      <c r="A2" s="72" t="s">
        <v>484</v>
      </c>
    </row>
    <row r="3" spans="1:1" ht="15" customHeight="1">
      <c r="A3" s="72" t="s">
        <v>485</v>
      </c>
    </row>
    <row r="4" spans="1:1" ht="15" customHeight="1">
      <c r="A4" s="72" t="s">
        <v>486</v>
      </c>
    </row>
    <row r="5" spans="1:1" ht="15" customHeight="1">
      <c r="A5" s="72" t="s">
        <v>487</v>
      </c>
    </row>
    <row r="6" spans="1:1" ht="15" customHeight="1">
      <c r="A6" s="72" t="s">
        <v>488</v>
      </c>
    </row>
    <row r="7" spans="1:1" ht="15" customHeight="1">
      <c r="A7" s="72" t="s">
        <v>489</v>
      </c>
    </row>
    <row r="8" spans="1:1" ht="15" customHeight="1">
      <c r="A8" s="72" t="s">
        <v>883</v>
      </c>
    </row>
    <row r="9" spans="1:1" ht="15" customHeight="1">
      <c r="A9" s="72" t="s">
        <v>884</v>
      </c>
    </row>
    <row r="10" spans="1:1" ht="15" customHeight="1">
      <c r="A10" s="72" t="s">
        <v>885</v>
      </c>
    </row>
    <row r="11" spans="1:1" ht="15" customHeight="1">
      <c r="A11" s="72" t="s">
        <v>886</v>
      </c>
    </row>
    <row r="12" spans="1:1" ht="15" customHeight="1">
      <c r="A12" s="72" t="s">
        <v>887</v>
      </c>
    </row>
    <row r="13" spans="1:1" ht="15" customHeight="1">
      <c r="A13" s="72" t="s">
        <v>888</v>
      </c>
    </row>
    <row r="14" spans="1:1" ht="15" customHeight="1">
      <c r="A14" s="72" t="s">
        <v>889</v>
      </c>
    </row>
    <row r="15" spans="1:1" ht="15" customHeight="1">
      <c r="A15" s="72" t="s">
        <v>890</v>
      </c>
    </row>
    <row r="16" spans="1:1" ht="15" customHeight="1">
      <c r="A16" s="72" t="s">
        <v>891</v>
      </c>
    </row>
    <row r="17" spans="1:1" ht="15" customHeight="1">
      <c r="A17" s="72" t="s">
        <v>892</v>
      </c>
    </row>
    <row r="18" spans="1:1" ht="15" customHeight="1">
      <c r="A18" s="72" t="s">
        <v>893</v>
      </c>
    </row>
    <row r="19" spans="1:1" ht="15" customHeight="1">
      <c r="A19" s="72" t="s">
        <v>894</v>
      </c>
    </row>
    <row r="20" spans="1:1" ht="15" customHeight="1">
      <c r="A20" s="72" t="s">
        <v>895</v>
      </c>
    </row>
    <row r="21" spans="1:1" ht="15" customHeight="1">
      <c r="A21" s="72" t="s">
        <v>896</v>
      </c>
    </row>
    <row r="22" spans="1:1" ht="15" customHeight="1">
      <c r="A22" s="72" t="s">
        <v>897</v>
      </c>
    </row>
    <row r="23" spans="1:1" ht="15" customHeight="1">
      <c r="A23" s="72" t="s">
        <v>898</v>
      </c>
    </row>
    <row r="24" spans="1:1" ht="15" customHeight="1">
      <c r="A24" s="72" t="s">
        <v>899</v>
      </c>
    </row>
    <row r="25" spans="1:1" ht="15" customHeight="1">
      <c r="A25" s="72" t="s">
        <v>900</v>
      </c>
    </row>
    <row r="26" spans="1:1" ht="15" customHeight="1">
      <c r="A26" s="72" t="s">
        <v>901</v>
      </c>
    </row>
    <row r="27" spans="1:1" ht="15" customHeight="1">
      <c r="A27" s="72" t="s">
        <v>902</v>
      </c>
    </row>
    <row r="28" spans="1:1" ht="15" customHeight="1">
      <c r="A28" s="72" t="s">
        <v>903</v>
      </c>
    </row>
    <row r="29" spans="1:1" ht="15" customHeight="1">
      <c r="A29" s="72" t="s">
        <v>904</v>
      </c>
    </row>
    <row r="30" spans="1:1" ht="15" customHeight="1">
      <c r="A30" s="72" t="s">
        <v>905</v>
      </c>
    </row>
    <row r="31" spans="1:1" ht="15" customHeight="1">
      <c r="A31" s="72" t="s">
        <v>906</v>
      </c>
    </row>
    <row r="32" spans="1:1" ht="15" customHeight="1">
      <c r="A32" s="72" t="s">
        <v>907</v>
      </c>
    </row>
    <row r="33" spans="1:1" ht="15" customHeight="1">
      <c r="A33" s="72" t="s">
        <v>908</v>
      </c>
    </row>
    <row r="34" spans="1:1" ht="15" customHeight="1">
      <c r="A34" s="72" t="s">
        <v>909</v>
      </c>
    </row>
    <row r="35" spans="1:1" ht="15" customHeight="1">
      <c r="A35" s="72" t="s">
        <v>910</v>
      </c>
    </row>
    <row r="36" spans="1:1" ht="15" customHeight="1">
      <c r="A36" s="72" t="s">
        <v>911</v>
      </c>
    </row>
  </sheetData>
  <phoneticPr fontId="4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160"/>
  <sheetViews>
    <sheetView workbookViewId="0"/>
  </sheetViews>
  <sheetFormatPr defaultColWidth="1.6640625" defaultRowHeight="10.199999999999999"/>
  <cols>
    <col min="1" max="1" width="3.109375" style="198" bestFit="1" customWidth="1"/>
    <col min="2" max="2" width="5.33203125" style="198" bestFit="1" customWidth="1"/>
    <col min="3" max="3" width="110.6640625" style="198" bestFit="1" customWidth="1"/>
    <col min="4" max="4" width="97.6640625" style="198" bestFit="1" customWidth="1"/>
    <col min="5" max="5" width="131.33203125" style="198" bestFit="1" customWidth="1"/>
    <col min="6" max="16384" width="1.6640625" style="198"/>
  </cols>
  <sheetData>
    <row r="1" spans="1:5">
      <c r="A1" s="197" t="s">
        <v>826</v>
      </c>
      <c r="C1" s="198" t="s">
        <v>1515</v>
      </c>
      <c r="D1" s="198" t="s">
        <v>2169</v>
      </c>
      <c r="E1" s="198" t="s">
        <v>1516</v>
      </c>
    </row>
    <row r="2" spans="1:5">
      <c r="A2" s="197" t="s">
        <v>844</v>
      </c>
      <c r="B2" s="198" t="s">
        <v>1416</v>
      </c>
      <c r="C2" s="198" t="s">
        <v>1427</v>
      </c>
      <c r="D2" s="198" t="s">
        <v>2170</v>
      </c>
      <c r="E2" s="198" t="s">
        <v>1517</v>
      </c>
    </row>
    <row r="3" spans="1:5">
      <c r="A3" s="197" t="s">
        <v>862</v>
      </c>
      <c r="B3" s="198" t="s">
        <v>1518</v>
      </c>
      <c r="C3" s="198" t="s">
        <v>1519</v>
      </c>
      <c r="D3" s="198" t="s">
        <v>2171</v>
      </c>
      <c r="E3" s="198" t="s">
        <v>1520</v>
      </c>
    </row>
    <row r="4" spans="1:5">
      <c r="A4" s="197" t="s">
        <v>868</v>
      </c>
      <c r="B4" s="198" t="s">
        <v>1521</v>
      </c>
      <c r="C4" s="198" t="s">
        <v>1522</v>
      </c>
      <c r="D4" s="198" t="s">
        <v>2172</v>
      </c>
      <c r="E4" s="198" t="s">
        <v>1523</v>
      </c>
    </row>
    <row r="5" spans="1:5">
      <c r="A5" s="197" t="s">
        <v>878</v>
      </c>
      <c r="B5" s="198" t="s">
        <v>1524</v>
      </c>
      <c r="C5" s="198" t="s">
        <v>1525</v>
      </c>
      <c r="D5" s="198" t="s">
        <v>1526</v>
      </c>
      <c r="E5" s="198" t="s">
        <v>1526</v>
      </c>
    </row>
    <row r="6" spans="1:5">
      <c r="A6" s="197" t="s">
        <v>5</v>
      </c>
      <c r="B6" s="198" t="s">
        <v>1527</v>
      </c>
      <c r="C6" s="198" t="s">
        <v>1528</v>
      </c>
      <c r="D6" s="198" t="s">
        <v>2173</v>
      </c>
      <c r="E6" s="198" t="s">
        <v>1529</v>
      </c>
    </row>
    <row r="7" spans="1:5">
      <c r="A7" s="197" t="s">
        <v>21</v>
      </c>
      <c r="B7" s="198" t="s">
        <v>1530</v>
      </c>
      <c r="C7" s="198" t="s">
        <v>1531</v>
      </c>
      <c r="D7" s="198" t="s">
        <v>1531</v>
      </c>
      <c r="E7" s="198" t="s">
        <v>1531</v>
      </c>
    </row>
    <row r="8" spans="1:5">
      <c r="A8" s="197" t="s">
        <v>39</v>
      </c>
      <c r="B8" s="198" t="s">
        <v>1532</v>
      </c>
      <c r="C8" s="198" t="s">
        <v>1533</v>
      </c>
      <c r="D8" s="198" t="s">
        <v>1534</v>
      </c>
      <c r="E8" s="198" t="s">
        <v>1535</v>
      </c>
    </row>
    <row r="9" spans="1:5">
      <c r="A9" s="197" t="s">
        <v>814</v>
      </c>
      <c r="B9" s="198" t="s">
        <v>1536</v>
      </c>
      <c r="C9" s="198" t="s">
        <v>1537</v>
      </c>
      <c r="D9" s="198" t="s">
        <v>1538</v>
      </c>
      <c r="E9" s="198" t="s">
        <v>1539</v>
      </c>
    </row>
    <row r="10" spans="1:5">
      <c r="A10" s="197">
        <v>10</v>
      </c>
      <c r="B10" s="198" t="s">
        <v>1540</v>
      </c>
      <c r="C10" s="198" t="s">
        <v>1541</v>
      </c>
      <c r="D10" s="198" t="s">
        <v>1542</v>
      </c>
      <c r="E10" s="198" t="s">
        <v>1543</v>
      </c>
    </row>
    <row r="11" spans="1:5">
      <c r="A11" s="197">
        <v>11</v>
      </c>
      <c r="B11" s="198" t="s">
        <v>1544</v>
      </c>
      <c r="C11" s="198" t="s">
        <v>1428</v>
      </c>
      <c r="D11" s="198" t="s">
        <v>1545</v>
      </c>
      <c r="E11" s="198" t="s">
        <v>1546</v>
      </c>
    </row>
    <row r="12" spans="1:5">
      <c r="A12" s="197">
        <v>12</v>
      </c>
      <c r="B12" s="198" t="s">
        <v>1547</v>
      </c>
      <c r="C12" s="198" t="s">
        <v>1548</v>
      </c>
      <c r="D12" s="198" t="s">
        <v>1549</v>
      </c>
      <c r="E12" s="198" t="s">
        <v>1550</v>
      </c>
    </row>
    <row r="13" spans="1:5">
      <c r="A13" s="197">
        <v>13</v>
      </c>
      <c r="B13" s="198" t="s">
        <v>1524</v>
      </c>
      <c r="C13" s="198" t="s">
        <v>1551</v>
      </c>
      <c r="D13" s="198" t="s">
        <v>1552</v>
      </c>
      <c r="E13" s="198" t="s">
        <v>1553</v>
      </c>
    </row>
    <row r="14" spans="1:5">
      <c r="A14" s="197">
        <v>14</v>
      </c>
      <c r="B14" s="198" t="s">
        <v>1527</v>
      </c>
      <c r="C14" s="198" t="s">
        <v>1554</v>
      </c>
      <c r="D14" s="198" t="s">
        <v>1555</v>
      </c>
      <c r="E14" s="198" t="s">
        <v>1556</v>
      </c>
    </row>
    <row r="15" spans="1:5">
      <c r="A15" s="197">
        <v>15</v>
      </c>
      <c r="B15" s="198" t="s">
        <v>1530</v>
      </c>
      <c r="C15" s="198" t="s">
        <v>1557</v>
      </c>
      <c r="D15" s="198" t="s">
        <v>1558</v>
      </c>
      <c r="E15" s="198" t="s">
        <v>1559</v>
      </c>
    </row>
    <row r="16" spans="1:5">
      <c r="A16" s="197">
        <v>16</v>
      </c>
      <c r="B16" s="198" t="s">
        <v>1532</v>
      </c>
      <c r="C16" s="198" t="s">
        <v>1560</v>
      </c>
      <c r="D16" s="198" t="s">
        <v>1561</v>
      </c>
      <c r="E16" s="198" t="s">
        <v>1562</v>
      </c>
    </row>
    <row r="17" spans="1:5">
      <c r="A17" s="197">
        <v>17</v>
      </c>
      <c r="B17" s="198" t="s">
        <v>1536</v>
      </c>
      <c r="C17" s="198" t="s">
        <v>1563</v>
      </c>
      <c r="D17" s="198" t="s">
        <v>1564</v>
      </c>
      <c r="E17" s="198" t="s">
        <v>1565</v>
      </c>
    </row>
    <row r="18" spans="1:5">
      <c r="A18" s="197">
        <v>18</v>
      </c>
      <c r="B18" s="198" t="s">
        <v>1540</v>
      </c>
      <c r="C18" s="198" t="s">
        <v>1566</v>
      </c>
      <c r="D18" s="198" t="s">
        <v>1567</v>
      </c>
      <c r="E18" s="198" t="s">
        <v>1568</v>
      </c>
    </row>
    <row r="19" spans="1:5">
      <c r="A19" s="197">
        <v>19</v>
      </c>
      <c r="B19" s="198" t="s">
        <v>1569</v>
      </c>
      <c r="C19" s="198" t="s">
        <v>1570</v>
      </c>
      <c r="D19" s="198" t="s">
        <v>1571</v>
      </c>
      <c r="E19" s="198" t="s">
        <v>1572</v>
      </c>
    </row>
    <row r="20" spans="1:5">
      <c r="A20" s="197">
        <v>20</v>
      </c>
      <c r="B20" s="198" t="s">
        <v>1573</v>
      </c>
      <c r="C20" s="198" t="s">
        <v>1574</v>
      </c>
      <c r="D20" s="198" t="s">
        <v>1575</v>
      </c>
      <c r="E20" s="198" t="s">
        <v>1576</v>
      </c>
    </row>
    <row r="21" spans="1:5">
      <c r="A21" s="197">
        <v>21</v>
      </c>
      <c r="B21" s="198" t="s">
        <v>1577</v>
      </c>
      <c r="C21" s="198" t="s">
        <v>1578</v>
      </c>
      <c r="D21" s="198" t="s">
        <v>1579</v>
      </c>
      <c r="E21" s="198" t="s">
        <v>1580</v>
      </c>
    </row>
    <row r="22" spans="1:5">
      <c r="A22" s="197">
        <v>22</v>
      </c>
      <c r="B22" s="198" t="s">
        <v>1581</v>
      </c>
      <c r="C22" s="198" t="s">
        <v>1582</v>
      </c>
      <c r="D22" s="198" t="s">
        <v>1583</v>
      </c>
      <c r="E22" s="198" t="s">
        <v>1584</v>
      </c>
    </row>
    <row r="23" spans="1:5">
      <c r="A23" s="197">
        <v>23</v>
      </c>
      <c r="B23" s="198" t="s">
        <v>1524</v>
      </c>
      <c r="C23" s="198" t="s">
        <v>1585</v>
      </c>
      <c r="D23" s="198" t="s">
        <v>1586</v>
      </c>
      <c r="E23" s="198" t="s">
        <v>1587</v>
      </c>
    </row>
    <row r="24" spans="1:5">
      <c r="A24" s="197">
        <v>24</v>
      </c>
      <c r="B24" s="198" t="s">
        <v>1527</v>
      </c>
      <c r="C24" s="198" t="s">
        <v>1588</v>
      </c>
      <c r="D24" s="198" t="s">
        <v>1589</v>
      </c>
      <c r="E24" s="198" t="s">
        <v>1590</v>
      </c>
    </row>
    <row r="25" spans="1:5">
      <c r="A25" s="197">
        <v>25</v>
      </c>
      <c r="B25" s="198" t="s">
        <v>1530</v>
      </c>
      <c r="C25" s="198" t="s">
        <v>1591</v>
      </c>
      <c r="D25" s="198" t="s">
        <v>1592</v>
      </c>
      <c r="E25" s="198" t="s">
        <v>1593</v>
      </c>
    </row>
    <row r="26" spans="1:5">
      <c r="A26" s="197">
        <v>26</v>
      </c>
      <c r="B26" s="198" t="s">
        <v>1532</v>
      </c>
      <c r="C26" s="198" t="s">
        <v>1594</v>
      </c>
      <c r="D26" s="198" t="s">
        <v>1595</v>
      </c>
      <c r="E26" s="198" t="s">
        <v>1596</v>
      </c>
    </row>
    <row r="27" spans="1:5">
      <c r="A27" s="197">
        <v>27</v>
      </c>
      <c r="B27" s="198" t="s">
        <v>1536</v>
      </c>
      <c r="C27" s="198" t="s">
        <v>1597</v>
      </c>
      <c r="D27" s="198" t="s">
        <v>1598</v>
      </c>
      <c r="E27" s="198" t="s">
        <v>1599</v>
      </c>
    </row>
    <row r="28" spans="1:5">
      <c r="A28" s="197">
        <v>28</v>
      </c>
      <c r="B28" s="198" t="s">
        <v>1540</v>
      </c>
      <c r="C28" s="198" t="s">
        <v>1600</v>
      </c>
      <c r="D28" s="198" t="s">
        <v>1601</v>
      </c>
      <c r="E28" s="198" t="s">
        <v>1602</v>
      </c>
    </row>
    <row r="29" spans="1:5">
      <c r="A29" s="197">
        <v>29</v>
      </c>
      <c r="B29" s="198" t="s">
        <v>1569</v>
      </c>
      <c r="C29" s="198" t="s">
        <v>1603</v>
      </c>
      <c r="D29" s="198" t="s">
        <v>1604</v>
      </c>
      <c r="E29" s="198" t="s">
        <v>1605</v>
      </c>
    </row>
    <row r="30" spans="1:5">
      <c r="A30" s="197" t="s">
        <v>1426</v>
      </c>
      <c r="B30" s="198" t="s">
        <v>1573</v>
      </c>
      <c r="C30" s="198" t="s">
        <v>1501</v>
      </c>
      <c r="D30" s="198" t="s">
        <v>1606</v>
      </c>
      <c r="E30" s="198" t="s">
        <v>1607</v>
      </c>
    </row>
    <row r="31" spans="1:5">
      <c r="A31" s="197" t="s">
        <v>820</v>
      </c>
      <c r="B31" s="198" t="s">
        <v>1608</v>
      </c>
      <c r="C31" s="198" t="s">
        <v>1609</v>
      </c>
      <c r="D31" s="198" t="s">
        <v>1610</v>
      </c>
      <c r="E31" s="198" t="s">
        <v>1611</v>
      </c>
    </row>
    <row r="32" spans="1:5">
      <c r="A32" s="197" t="s">
        <v>809</v>
      </c>
      <c r="B32" s="198" t="s">
        <v>1612</v>
      </c>
      <c r="C32" s="198" t="s">
        <v>1613</v>
      </c>
      <c r="D32" s="198" t="s">
        <v>1614</v>
      </c>
      <c r="E32" s="198" t="s">
        <v>1615</v>
      </c>
    </row>
    <row r="33" spans="1:5">
      <c r="A33" s="197" t="s">
        <v>810</v>
      </c>
      <c r="B33" s="198" t="s">
        <v>1415</v>
      </c>
      <c r="C33" s="198" t="s">
        <v>1429</v>
      </c>
      <c r="D33" s="198" t="s">
        <v>1616</v>
      </c>
      <c r="E33" s="198" t="s">
        <v>1617</v>
      </c>
    </row>
    <row r="34" spans="1:5">
      <c r="A34" s="197" t="s">
        <v>819</v>
      </c>
      <c r="B34" s="198" t="s">
        <v>1618</v>
      </c>
      <c r="C34" s="198" t="s">
        <v>1430</v>
      </c>
      <c r="D34" s="198" t="s">
        <v>1619</v>
      </c>
      <c r="E34" s="198" t="s">
        <v>1620</v>
      </c>
    </row>
    <row r="35" spans="1:5">
      <c r="A35" s="197" t="s">
        <v>818</v>
      </c>
      <c r="B35" s="198" t="s">
        <v>1621</v>
      </c>
      <c r="C35" s="198" t="s">
        <v>1622</v>
      </c>
      <c r="D35" s="198" t="s">
        <v>1623</v>
      </c>
      <c r="E35" s="198" t="s">
        <v>1624</v>
      </c>
    </row>
    <row r="36" spans="1:5">
      <c r="A36" s="197" t="s">
        <v>816</v>
      </c>
      <c r="B36" s="198" t="s">
        <v>1524</v>
      </c>
      <c r="C36" s="198" t="s">
        <v>1625</v>
      </c>
      <c r="D36" s="198" t="s">
        <v>1626</v>
      </c>
      <c r="E36" s="198" t="s">
        <v>1627</v>
      </c>
    </row>
    <row r="37" spans="1:5">
      <c r="A37" s="197" t="s">
        <v>804</v>
      </c>
      <c r="B37" s="198" t="s">
        <v>1527</v>
      </c>
      <c r="C37" s="198" t="s">
        <v>1628</v>
      </c>
      <c r="D37" s="198" t="s">
        <v>1629</v>
      </c>
      <c r="E37" s="198" t="s">
        <v>1630</v>
      </c>
    </row>
    <row r="38" spans="1:5">
      <c r="A38" s="197" t="s">
        <v>805</v>
      </c>
      <c r="B38" s="198" t="s">
        <v>1530</v>
      </c>
      <c r="C38" s="198" t="s">
        <v>1631</v>
      </c>
      <c r="D38" s="198" t="s">
        <v>1632</v>
      </c>
      <c r="E38" s="198" t="s">
        <v>1633</v>
      </c>
    </row>
    <row r="39" spans="1:5">
      <c r="A39" s="197" t="s">
        <v>276</v>
      </c>
      <c r="B39" s="198" t="s">
        <v>1532</v>
      </c>
      <c r="C39" s="198" t="s">
        <v>1634</v>
      </c>
      <c r="D39" s="198" t="s">
        <v>1635</v>
      </c>
      <c r="E39" s="198" t="s">
        <v>1636</v>
      </c>
    </row>
    <row r="40" spans="1:5">
      <c r="A40" s="197" t="s">
        <v>1424</v>
      </c>
      <c r="B40" s="198" t="s">
        <v>1536</v>
      </c>
      <c r="C40" s="198" t="s">
        <v>1637</v>
      </c>
      <c r="D40" s="198" t="s">
        <v>1638</v>
      </c>
      <c r="E40" s="198" t="s">
        <v>1639</v>
      </c>
    </row>
    <row r="41" spans="1:5">
      <c r="A41" s="197" t="s">
        <v>285</v>
      </c>
      <c r="B41" s="198" t="s">
        <v>1640</v>
      </c>
      <c r="C41" s="198" t="s">
        <v>1431</v>
      </c>
      <c r="D41" s="198" t="s">
        <v>1641</v>
      </c>
      <c r="E41" s="198" t="s">
        <v>1642</v>
      </c>
    </row>
    <row r="42" spans="1:5">
      <c r="A42" s="197" t="s">
        <v>811</v>
      </c>
      <c r="B42" s="198" t="s">
        <v>1643</v>
      </c>
      <c r="C42" s="198" t="s">
        <v>1432</v>
      </c>
      <c r="D42" s="198" t="s">
        <v>1644</v>
      </c>
      <c r="E42" s="198" t="s">
        <v>1645</v>
      </c>
    </row>
    <row r="43" spans="1:5">
      <c r="A43" s="197" t="s">
        <v>813</v>
      </c>
      <c r="B43" s="198" t="s">
        <v>1646</v>
      </c>
      <c r="C43" s="198" t="s">
        <v>1647</v>
      </c>
      <c r="D43" s="198" t="s">
        <v>1648</v>
      </c>
      <c r="E43" s="198" t="s">
        <v>1649</v>
      </c>
    </row>
    <row r="44" spans="1:5">
      <c r="A44" s="197" t="s">
        <v>1423</v>
      </c>
      <c r="B44" s="198" t="s">
        <v>1650</v>
      </c>
      <c r="C44" s="198" t="s">
        <v>1651</v>
      </c>
      <c r="D44" s="198" t="s">
        <v>1652</v>
      </c>
      <c r="E44" s="198" t="s">
        <v>1653</v>
      </c>
    </row>
    <row r="45" spans="1:5">
      <c r="A45" s="197" t="s">
        <v>808</v>
      </c>
      <c r="B45" s="198" t="s">
        <v>1654</v>
      </c>
      <c r="C45" s="198" t="s">
        <v>1655</v>
      </c>
      <c r="D45" s="198" t="s">
        <v>1656</v>
      </c>
      <c r="E45" s="198" t="s">
        <v>1657</v>
      </c>
    </row>
    <row r="46" spans="1:5">
      <c r="A46" s="197" t="s">
        <v>330</v>
      </c>
      <c r="B46" s="198" t="s">
        <v>1524</v>
      </c>
      <c r="C46" s="198" t="s">
        <v>1658</v>
      </c>
      <c r="D46" s="198" t="s">
        <v>1659</v>
      </c>
      <c r="E46" s="198" t="s">
        <v>1660</v>
      </c>
    </row>
    <row r="47" spans="1:5">
      <c r="A47" s="197" t="s">
        <v>333</v>
      </c>
      <c r="B47" s="198" t="s">
        <v>1527</v>
      </c>
      <c r="C47" s="198" t="s">
        <v>1661</v>
      </c>
      <c r="D47" s="198" t="s">
        <v>1662</v>
      </c>
      <c r="E47" s="198" t="s">
        <v>1663</v>
      </c>
    </row>
    <row r="48" spans="1:5">
      <c r="A48" s="197" t="s">
        <v>351</v>
      </c>
      <c r="B48" s="198" t="s">
        <v>1530</v>
      </c>
      <c r="C48" s="198" t="s">
        <v>1664</v>
      </c>
      <c r="D48" s="198" t="s">
        <v>1665</v>
      </c>
      <c r="E48" s="198" t="s">
        <v>1666</v>
      </c>
    </row>
    <row r="49" spans="1:5">
      <c r="A49" s="197" t="s">
        <v>355</v>
      </c>
      <c r="B49" s="198" t="s">
        <v>1532</v>
      </c>
      <c r="C49" s="198" t="s">
        <v>1667</v>
      </c>
      <c r="D49" s="198" t="s">
        <v>1668</v>
      </c>
      <c r="E49" s="198" t="s">
        <v>1669</v>
      </c>
    </row>
    <row r="50" spans="1:5">
      <c r="A50" s="197" t="s">
        <v>360</v>
      </c>
      <c r="B50" s="198" t="s">
        <v>1536</v>
      </c>
      <c r="C50" s="198" t="s">
        <v>1670</v>
      </c>
      <c r="D50" s="198" t="s">
        <v>1671</v>
      </c>
      <c r="E50" s="198" t="s">
        <v>1672</v>
      </c>
    </row>
    <row r="51" spans="1:5">
      <c r="A51" s="197" t="s">
        <v>371</v>
      </c>
      <c r="B51" s="198" t="s">
        <v>1540</v>
      </c>
      <c r="C51" s="198" t="s">
        <v>1673</v>
      </c>
      <c r="D51" s="198" t="s">
        <v>1674</v>
      </c>
      <c r="E51" s="198" t="s">
        <v>1675</v>
      </c>
    </row>
    <row r="52" spans="1:5">
      <c r="A52" s="197" t="s">
        <v>382</v>
      </c>
      <c r="B52" s="198" t="s">
        <v>1569</v>
      </c>
      <c r="C52" s="198" t="s">
        <v>1676</v>
      </c>
      <c r="D52" s="198" t="s">
        <v>1677</v>
      </c>
      <c r="E52" s="198" t="s">
        <v>1678</v>
      </c>
    </row>
    <row r="53" spans="1:5">
      <c r="A53" s="197" t="s">
        <v>401</v>
      </c>
      <c r="B53" s="198" t="s">
        <v>1679</v>
      </c>
      <c r="C53" s="198" t="s">
        <v>1433</v>
      </c>
      <c r="D53" s="198" t="s">
        <v>1680</v>
      </c>
      <c r="E53" s="198" t="s">
        <v>1681</v>
      </c>
    </row>
    <row r="54" spans="1:5">
      <c r="A54" s="197" t="s">
        <v>497</v>
      </c>
      <c r="B54" s="198" t="s">
        <v>1682</v>
      </c>
      <c r="C54" s="198" t="s">
        <v>1434</v>
      </c>
      <c r="D54" s="198" t="s">
        <v>1683</v>
      </c>
      <c r="E54" s="198" t="s">
        <v>1684</v>
      </c>
    </row>
    <row r="55" spans="1:5">
      <c r="A55" s="197" t="s">
        <v>515</v>
      </c>
      <c r="B55" s="198" t="s">
        <v>1646</v>
      </c>
      <c r="C55" s="198" t="s">
        <v>1647</v>
      </c>
      <c r="D55" s="198" t="s">
        <v>1648</v>
      </c>
      <c r="E55" s="198" t="s">
        <v>1685</v>
      </c>
    </row>
    <row r="56" spans="1:5">
      <c r="A56" s="197" t="s">
        <v>531</v>
      </c>
      <c r="B56" s="198" t="s">
        <v>1650</v>
      </c>
      <c r="C56" s="198" t="s">
        <v>1651</v>
      </c>
      <c r="D56" s="198" t="s">
        <v>1686</v>
      </c>
      <c r="E56" s="198" t="s">
        <v>1653</v>
      </c>
    </row>
    <row r="57" spans="1:5">
      <c r="A57" s="197" t="s">
        <v>550</v>
      </c>
      <c r="B57" s="198" t="s">
        <v>1654</v>
      </c>
      <c r="C57" s="198" t="s">
        <v>1655</v>
      </c>
      <c r="D57" s="198" t="s">
        <v>1687</v>
      </c>
      <c r="E57" s="198" t="s">
        <v>1657</v>
      </c>
    </row>
    <row r="58" spans="1:5">
      <c r="A58" s="197" t="s">
        <v>556</v>
      </c>
      <c r="B58" s="198" t="s">
        <v>1524</v>
      </c>
      <c r="C58" s="198" t="s">
        <v>1658</v>
      </c>
      <c r="D58" s="198" t="s">
        <v>1659</v>
      </c>
      <c r="E58" s="198" t="s">
        <v>1660</v>
      </c>
    </row>
    <row r="59" spans="1:5">
      <c r="A59" s="197" t="s">
        <v>567</v>
      </c>
      <c r="B59" s="198" t="s">
        <v>1527</v>
      </c>
      <c r="C59" s="198" t="s">
        <v>1688</v>
      </c>
      <c r="D59" s="198" t="s">
        <v>1689</v>
      </c>
      <c r="E59" s="198" t="s">
        <v>1663</v>
      </c>
    </row>
    <row r="60" spans="1:5">
      <c r="A60" s="197" t="s">
        <v>585</v>
      </c>
      <c r="B60" s="198" t="s">
        <v>1530</v>
      </c>
      <c r="C60" s="198" t="s">
        <v>1690</v>
      </c>
      <c r="D60" s="198" t="s">
        <v>1665</v>
      </c>
      <c r="E60" s="198" t="s">
        <v>1691</v>
      </c>
    </row>
    <row r="61" spans="1:5">
      <c r="A61" s="197" t="s">
        <v>595</v>
      </c>
      <c r="B61" s="198" t="s">
        <v>1532</v>
      </c>
      <c r="C61" s="198" t="s">
        <v>1692</v>
      </c>
      <c r="D61" s="198" t="s">
        <v>1693</v>
      </c>
      <c r="E61" s="198" t="s">
        <v>1694</v>
      </c>
    </row>
    <row r="62" spans="1:5">
      <c r="A62" s="197" t="s">
        <v>607</v>
      </c>
      <c r="B62" s="198" t="s">
        <v>1536</v>
      </c>
      <c r="C62" s="198" t="s">
        <v>1695</v>
      </c>
      <c r="D62" s="198" t="s">
        <v>1696</v>
      </c>
      <c r="E62" s="198" t="s">
        <v>1697</v>
      </c>
    </row>
    <row r="63" spans="1:5">
      <c r="A63" s="197" t="s">
        <v>1425</v>
      </c>
      <c r="B63" s="198" t="s">
        <v>1540</v>
      </c>
      <c r="C63" s="198" t="s">
        <v>1698</v>
      </c>
      <c r="D63" s="198" t="s">
        <v>1699</v>
      </c>
      <c r="E63" s="198" t="s">
        <v>1700</v>
      </c>
    </row>
    <row r="64" spans="1:5">
      <c r="A64" s="197" t="s">
        <v>618</v>
      </c>
      <c r="B64" s="198" t="s">
        <v>1569</v>
      </c>
      <c r="C64" s="198" t="s">
        <v>1670</v>
      </c>
      <c r="D64" s="198" t="s">
        <v>1671</v>
      </c>
      <c r="E64" s="198" t="s">
        <v>1672</v>
      </c>
    </row>
    <row r="65" spans="1:5">
      <c r="A65" s="197" t="s">
        <v>632</v>
      </c>
      <c r="B65" s="198" t="s">
        <v>1573</v>
      </c>
      <c r="C65" s="198" t="s">
        <v>1701</v>
      </c>
      <c r="D65" s="198" t="s">
        <v>1702</v>
      </c>
      <c r="E65" s="198" t="s">
        <v>1703</v>
      </c>
    </row>
    <row r="66" spans="1:5">
      <c r="A66" s="197" t="s">
        <v>645</v>
      </c>
      <c r="B66" s="198" t="s">
        <v>1704</v>
      </c>
      <c r="C66" s="198" t="s">
        <v>1705</v>
      </c>
      <c r="D66" s="198" t="s">
        <v>1706</v>
      </c>
      <c r="E66" s="198" t="s">
        <v>1707</v>
      </c>
    </row>
    <row r="67" spans="1:5">
      <c r="A67" s="197" t="s">
        <v>663</v>
      </c>
      <c r="B67" s="198" t="s">
        <v>1708</v>
      </c>
      <c r="C67" s="198" t="s">
        <v>1709</v>
      </c>
      <c r="D67" s="198" t="s">
        <v>1710</v>
      </c>
      <c r="E67" s="198" t="s">
        <v>1711</v>
      </c>
    </row>
    <row r="68" spans="1:5">
      <c r="A68" s="197" t="s">
        <v>669</v>
      </c>
      <c r="B68" s="198" t="s">
        <v>1524</v>
      </c>
      <c r="C68" s="198" t="s">
        <v>1712</v>
      </c>
      <c r="D68" s="198" t="s">
        <v>1713</v>
      </c>
      <c r="E68" s="198" t="s">
        <v>1714</v>
      </c>
    </row>
    <row r="69" spans="1:5">
      <c r="A69" s="197" t="s">
        <v>680</v>
      </c>
      <c r="B69" s="198" t="s">
        <v>1527</v>
      </c>
      <c r="C69" s="198" t="s">
        <v>1715</v>
      </c>
      <c r="D69" s="198" t="s">
        <v>1716</v>
      </c>
      <c r="E69" s="198" t="s">
        <v>1717</v>
      </c>
    </row>
    <row r="70" spans="1:5">
      <c r="A70" s="197" t="s">
        <v>695</v>
      </c>
      <c r="B70" s="198" t="s">
        <v>1530</v>
      </c>
      <c r="C70" s="198" t="s">
        <v>1718</v>
      </c>
      <c r="D70" s="198" t="s">
        <v>1719</v>
      </c>
      <c r="E70" s="198" t="s">
        <v>1720</v>
      </c>
    </row>
    <row r="71" spans="1:5">
      <c r="A71" s="197" t="s">
        <v>701</v>
      </c>
      <c r="B71" s="198" t="s">
        <v>1721</v>
      </c>
      <c r="C71" s="198" t="s">
        <v>1435</v>
      </c>
      <c r="D71" s="198" t="s">
        <v>1722</v>
      </c>
      <c r="E71" s="198" t="s">
        <v>1723</v>
      </c>
    </row>
    <row r="72" spans="1:5">
      <c r="A72" s="197" t="s">
        <v>1436</v>
      </c>
      <c r="B72" s="198" t="s">
        <v>1724</v>
      </c>
      <c r="C72" s="198" t="s">
        <v>1725</v>
      </c>
      <c r="D72" s="198" t="s">
        <v>1726</v>
      </c>
      <c r="E72" s="198" t="s">
        <v>1727</v>
      </c>
    </row>
    <row r="73" spans="1:5">
      <c r="A73" s="197" t="s">
        <v>1437</v>
      </c>
      <c r="B73" s="198" t="s">
        <v>1524</v>
      </c>
      <c r="C73" s="198" t="s">
        <v>1728</v>
      </c>
      <c r="D73" s="198" t="s">
        <v>1729</v>
      </c>
      <c r="E73" s="198" t="s">
        <v>1730</v>
      </c>
    </row>
    <row r="74" spans="1:5">
      <c r="A74" s="197" t="s">
        <v>1439</v>
      </c>
      <c r="B74" s="198" t="s">
        <v>1414</v>
      </c>
      <c r="C74" s="198" t="s">
        <v>1438</v>
      </c>
      <c r="D74" s="198" t="s">
        <v>1731</v>
      </c>
      <c r="E74" s="198" t="s">
        <v>1732</v>
      </c>
    </row>
    <row r="75" spans="1:5">
      <c r="A75" s="197" t="s">
        <v>1440</v>
      </c>
      <c r="B75" s="198" t="s">
        <v>1733</v>
      </c>
      <c r="C75" s="198" t="s">
        <v>1734</v>
      </c>
      <c r="D75" s="198" t="s">
        <v>1735</v>
      </c>
      <c r="E75" s="198" t="s">
        <v>1736</v>
      </c>
    </row>
    <row r="76" spans="1:5">
      <c r="A76" s="197" t="s">
        <v>1441</v>
      </c>
      <c r="B76" s="198" t="s">
        <v>1524</v>
      </c>
      <c r="C76" s="198" t="s">
        <v>1737</v>
      </c>
      <c r="D76" s="198" t="s">
        <v>1738</v>
      </c>
      <c r="E76" s="198" t="s">
        <v>1739</v>
      </c>
    </row>
    <row r="77" spans="1:5">
      <c r="A77" s="197" t="s">
        <v>1442</v>
      </c>
      <c r="B77" s="198" t="s">
        <v>1527</v>
      </c>
      <c r="C77" s="198" t="s">
        <v>1740</v>
      </c>
      <c r="D77" s="198" t="s">
        <v>1741</v>
      </c>
      <c r="E77" s="198" t="s">
        <v>1742</v>
      </c>
    </row>
    <row r="78" spans="1:5">
      <c r="A78" s="197" t="s">
        <v>1443</v>
      </c>
      <c r="B78" s="198" t="s">
        <v>1530</v>
      </c>
      <c r="C78" s="198" t="s">
        <v>1743</v>
      </c>
      <c r="D78" s="198" t="s">
        <v>1744</v>
      </c>
      <c r="E78" s="198" t="s">
        <v>1745</v>
      </c>
    </row>
    <row r="79" spans="1:5">
      <c r="A79" s="198">
        <v>79</v>
      </c>
      <c r="C79" s="198" t="s">
        <v>1746</v>
      </c>
      <c r="D79" s="198" t="s">
        <v>1747</v>
      </c>
      <c r="E79" s="198" t="s">
        <v>1748</v>
      </c>
    </row>
    <row r="80" spans="1:5">
      <c r="A80" s="198">
        <v>80</v>
      </c>
      <c r="B80" s="198" t="s">
        <v>1416</v>
      </c>
      <c r="C80" s="198" t="s">
        <v>1749</v>
      </c>
      <c r="D80" s="198" t="s">
        <v>1750</v>
      </c>
      <c r="E80" s="198" t="s">
        <v>1751</v>
      </c>
    </row>
    <row r="81" spans="1:5">
      <c r="A81" s="198">
        <v>81</v>
      </c>
      <c r="B81" s="198" t="s">
        <v>1518</v>
      </c>
      <c r="C81" s="198" t="s">
        <v>1446</v>
      </c>
      <c r="D81" s="198" t="s">
        <v>1752</v>
      </c>
      <c r="E81" s="198" t="s">
        <v>1753</v>
      </c>
    </row>
    <row r="82" spans="1:5">
      <c r="A82" s="198">
        <v>82</v>
      </c>
      <c r="B82" s="198" t="s">
        <v>1521</v>
      </c>
      <c r="C82" s="198" t="s">
        <v>1754</v>
      </c>
      <c r="D82" s="198" t="s">
        <v>1755</v>
      </c>
      <c r="E82" s="198" t="s">
        <v>1756</v>
      </c>
    </row>
    <row r="83" spans="1:5">
      <c r="A83" s="198">
        <v>83</v>
      </c>
      <c r="B83" s="198" t="s">
        <v>1524</v>
      </c>
      <c r="C83" s="198" t="s">
        <v>1757</v>
      </c>
      <c r="D83" s="198" t="s">
        <v>1758</v>
      </c>
      <c r="E83" s="198" t="s">
        <v>1759</v>
      </c>
    </row>
    <row r="84" spans="1:5">
      <c r="A84" s="198">
        <v>84</v>
      </c>
      <c r="B84" s="198" t="s">
        <v>1527</v>
      </c>
      <c r="C84" s="198" t="s">
        <v>1502</v>
      </c>
      <c r="D84" s="198" t="s">
        <v>1760</v>
      </c>
      <c r="E84" s="198" t="s">
        <v>1761</v>
      </c>
    </row>
    <row r="85" spans="1:5">
      <c r="A85" s="198">
        <v>85</v>
      </c>
      <c r="B85" s="198" t="s">
        <v>1544</v>
      </c>
      <c r="C85" s="198" t="s">
        <v>741</v>
      </c>
      <c r="D85" s="198" t="s">
        <v>1762</v>
      </c>
      <c r="E85" s="198" t="s">
        <v>1763</v>
      </c>
    </row>
    <row r="86" spans="1:5">
      <c r="A86" s="198">
        <v>86</v>
      </c>
      <c r="B86" s="198" t="s">
        <v>1764</v>
      </c>
      <c r="C86" s="198" t="s">
        <v>743</v>
      </c>
      <c r="D86" s="198" t="s">
        <v>1765</v>
      </c>
      <c r="E86" s="198" t="s">
        <v>1766</v>
      </c>
    </row>
    <row r="87" spans="1:5">
      <c r="A87" s="198">
        <v>87</v>
      </c>
      <c r="B87" s="198" t="s">
        <v>1767</v>
      </c>
      <c r="C87" s="198" t="s">
        <v>1453</v>
      </c>
      <c r="D87" s="198" t="s">
        <v>1768</v>
      </c>
      <c r="E87" s="198" t="s">
        <v>1769</v>
      </c>
    </row>
    <row r="88" spans="1:5">
      <c r="A88" s="198">
        <v>88</v>
      </c>
      <c r="B88" s="198" t="s">
        <v>1770</v>
      </c>
      <c r="C88" s="198" t="s">
        <v>1771</v>
      </c>
      <c r="D88" s="198" t="s">
        <v>1772</v>
      </c>
      <c r="E88" s="198" t="s">
        <v>1773</v>
      </c>
    </row>
    <row r="89" spans="1:5">
      <c r="A89" s="198">
        <v>89</v>
      </c>
      <c r="B89" s="198" t="s">
        <v>1524</v>
      </c>
      <c r="C89" s="198" t="s">
        <v>1774</v>
      </c>
      <c r="D89" s="198" t="s">
        <v>1775</v>
      </c>
      <c r="E89" s="198" t="s">
        <v>1776</v>
      </c>
    </row>
    <row r="90" spans="1:5">
      <c r="A90" s="198">
        <v>90</v>
      </c>
      <c r="B90" s="198" t="s">
        <v>1777</v>
      </c>
      <c r="C90" s="198" t="s">
        <v>1457</v>
      </c>
      <c r="D90" s="198" t="s">
        <v>1778</v>
      </c>
      <c r="E90" s="198" t="s">
        <v>1779</v>
      </c>
    </row>
    <row r="91" spans="1:5">
      <c r="A91" s="198">
        <v>91</v>
      </c>
      <c r="B91" s="198" t="s">
        <v>1780</v>
      </c>
      <c r="C91" s="198" t="s">
        <v>1781</v>
      </c>
      <c r="D91" s="198" t="s">
        <v>1782</v>
      </c>
      <c r="E91" s="198" t="s">
        <v>1783</v>
      </c>
    </row>
    <row r="92" spans="1:5">
      <c r="A92" s="198">
        <v>92</v>
      </c>
      <c r="B92" s="198" t="s">
        <v>1524</v>
      </c>
      <c r="C92" s="198" t="s">
        <v>1784</v>
      </c>
      <c r="D92" s="198" t="s">
        <v>1785</v>
      </c>
      <c r="E92" s="198" t="s">
        <v>1786</v>
      </c>
    </row>
    <row r="93" spans="1:5">
      <c r="A93" s="198">
        <v>93</v>
      </c>
      <c r="B93" s="198" t="s">
        <v>1787</v>
      </c>
      <c r="C93" s="198" t="s">
        <v>1461</v>
      </c>
      <c r="D93" s="198" t="s">
        <v>1788</v>
      </c>
      <c r="E93" s="198" t="s">
        <v>1789</v>
      </c>
    </row>
    <row r="94" spans="1:5">
      <c r="A94" s="198">
        <v>94</v>
      </c>
      <c r="B94" s="198" t="s">
        <v>1790</v>
      </c>
      <c r="C94" s="198" t="s">
        <v>1791</v>
      </c>
      <c r="D94" s="198" t="s">
        <v>1792</v>
      </c>
      <c r="E94" s="198" t="s">
        <v>1793</v>
      </c>
    </row>
    <row r="95" spans="1:5">
      <c r="A95" s="198">
        <v>95</v>
      </c>
      <c r="B95" s="198" t="s">
        <v>1524</v>
      </c>
      <c r="C95" s="198" t="s">
        <v>1794</v>
      </c>
      <c r="D95" s="198" t="s">
        <v>1795</v>
      </c>
      <c r="E95" s="198" t="s">
        <v>1796</v>
      </c>
    </row>
    <row r="96" spans="1:5">
      <c r="A96" s="198">
        <v>96</v>
      </c>
      <c r="B96" s="198" t="s">
        <v>1527</v>
      </c>
      <c r="C96" s="198" t="s">
        <v>1797</v>
      </c>
      <c r="D96" s="198" t="s">
        <v>1798</v>
      </c>
      <c r="E96" s="198" t="s">
        <v>1799</v>
      </c>
    </row>
    <row r="97" spans="1:5">
      <c r="A97" s="198">
        <v>97</v>
      </c>
      <c r="B97" s="198" t="s">
        <v>1800</v>
      </c>
      <c r="C97" s="198" t="s">
        <v>1466</v>
      </c>
      <c r="D97" s="198" t="s">
        <v>1801</v>
      </c>
      <c r="E97" s="198" t="s">
        <v>1802</v>
      </c>
    </row>
    <row r="98" spans="1:5">
      <c r="A98" s="198">
        <v>98</v>
      </c>
      <c r="B98" s="198" t="s">
        <v>1803</v>
      </c>
      <c r="C98" s="198" t="s">
        <v>1804</v>
      </c>
      <c r="D98" s="198" t="s">
        <v>1805</v>
      </c>
      <c r="E98" s="198" t="s">
        <v>1806</v>
      </c>
    </row>
    <row r="99" spans="1:5">
      <c r="A99" s="198">
        <v>99</v>
      </c>
      <c r="B99" s="198" t="s">
        <v>1524</v>
      </c>
      <c r="C99" s="198" t="s">
        <v>1807</v>
      </c>
      <c r="D99" s="198" t="s">
        <v>1808</v>
      </c>
      <c r="E99" s="198" t="s">
        <v>1809</v>
      </c>
    </row>
    <row r="100" spans="1:5">
      <c r="A100" s="198">
        <v>100</v>
      </c>
      <c r="B100" s="198" t="s">
        <v>1810</v>
      </c>
      <c r="C100" s="198" t="s">
        <v>1811</v>
      </c>
      <c r="D100" s="198" t="s">
        <v>1812</v>
      </c>
      <c r="E100" s="198" t="s">
        <v>1813</v>
      </c>
    </row>
    <row r="101" spans="1:5">
      <c r="A101" s="198">
        <v>101</v>
      </c>
      <c r="B101" s="198" t="s">
        <v>1415</v>
      </c>
      <c r="C101" s="198" t="s">
        <v>1814</v>
      </c>
      <c r="D101" s="198" t="s">
        <v>1815</v>
      </c>
      <c r="E101" s="198" t="s">
        <v>1816</v>
      </c>
    </row>
    <row r="102" spans="1:5">
      <c r="A102" s="198">
        <v>102</v>
      </c>
      <c r="B102" s="198" t="s">
        <v>1618</v>
      </c>
      <c r="C102" s="198" t="s">
        <v>1470</v>
      </c>
      <c r="D102" s="198" t="s">
        <v>1817</v>
      </c>
      <c r="E102" s="198" t="s">
        <v>1818</v>
      </c>
    </row>
    <row r="103" spans="1:5">
      <c r="A103" s="198">
        <v>103</v>
      </c>
      <c r="B103" s="198" t="s">
        <v>1621</v>
      </c>
      <c r="C103" s="198" t="s">
        <v>1819</v>
      </c>
      <c r="D103" s="198" t="s">
        <v>1820</v>
      </c>
      <c r="E103" s="198" t="s">
        <v>1821</v>
      </c>
    </row>
    <row r="104" spans="1:5">
      <c r="A104" s="198">
        <v>104</v>
      </c>
      <c r="B104" s="198" t="s">
        <v>1646</v>
      </c>
      <c r="C104" s="198" t="s">
        <v>1822</v>
      </c>
      <c r="D104" s="198" t="s">
        <v>1823</v>
      </c>
      <c r="E104" s="198" t="s">
        <v>1824</v>
      </c>
    </row>
    <row r="105" spans="1:5">
      <c r="A105" s="198">
        <v>105</v>
      </c>
      <c r="B105" s="198" t="s">
        <v>1650</v>
      </c>
      <c r="C105" s="198" t="s">
        <v>1825</v>
      </c>
      <c r="D105" s="198" t="s">
        <v>1826</v>
      </c>
      <c r="E105" s="198" t="s">
        <v>1827</v>
      </c>
    </row>
    <row r="106" spans="1:5">
      <c r="A106" s="198">
        <v>106</v>
      </c>
      <c r="B106" s="198" t="s">
        <v>1654</v>
      </c>
      <c r="C106" s="198" t="s">
        <v>1828</v>
      </c>
      <c r="D106" s="198" t="s">
        <v>1829</v>
      </c>
      <c r="E106" s="198" t="s">
        <v>1830</v>
      </c>
    </row>
    <row r="107" spans="1:5">
      <c r="A107" s="198">
        <v>107</v>
      </c>
      <c r="B107" s="198" t="s">
        <v>1524</v>
      </c>
      <c r="C107" s="198" t="s">
        <v>1658</v>
      </c>
      <c r="D107" s="198" t="s">
        <v>1659</v>
      </c>
      <c r="E107" s="198" t="s">
        <v>1660</v>
      </c>
    </row>
    <row r="108" spans="1:5">
      <c r="A108" s="198">
        <v>108</v>
      </c>
      <c r="B108" s="198" t="s">
        <v>1527</v>
      </c>
      <c r="C108" s="198" t="s">
        <v>1831</v>
      </c>
      <c r="D108" s="198" t="s">
        <v>1832</v>
      </c>
      <c r="E108" s="198" t="s">
        <v>1833</v>
      </c>
    </row>
    <row r="109" spans="1:5">
      <c r="A109" s="198">
        <v>109</v>
      </c>
      <c r="B109" s="198" t="s">
        <v>1530</v>
      </c>
      <c r="C109" s="198" t="s">
        <v>1834</v>
      </c>
      <c r="D109" s="198" t="s">
        <v>1835</v>
      </c>
      <c r="E109" s="198" t="s">
        <v>1836</v>
      </c>
    </row>
    <row r="110" spans="1:5">
      <c r="A110" s="198">
        <v>110</v>
      </c>
      <c r="B110" s="198" t="s">
        <v>1532</v>
      </c>
      <c r="C110" s="198" t="s">
        <v>1837</v>
      </c>
      <c r="D110" s="198" t="s">
        <v>1838</v>
      </c>
      <c r="E110" s="198" t="s">
        <v>1839</v>
      </c>
    </row>
    <row r="111" spans="1:5">
      <c r="A111" s="198">
        <v>111</v>
      </c>
      <c r="B111" s="198" t="s">
        <v>1536</v>
      </c>
      <c r="C111" s="198" t="s">
        <v>1840</v>
      </c>
      <c r="D111" s="198" t="s">
        <v>1841</v>
      </c>
      <c r="E111" s="198" t="s">
        <v>1842</v>
      </c>
    </row>
    <row r="112" spans="1:5">
      <c r="A112" s="198">
        <v>112</v>
      </c>
      <c r="B112" s="198" t="s">
        <v>1540</v>
      </c>
      <c r="C112" s="198" t="s">
        <v>1843</v>
      </c>
      <c r="D112" s="198" t="s">
        <v>1844</v>
      </c>
      <c r="E112" s="198" t="s">
        <v>1845</v>
      </c>
    </row>
    <row r="113" spans="1:5">
      <c r="A113" s="198">
        <v>113</v>
      </c>
      <c r="B113" s="198" t="s">
        <v>1569</v>
      </c>
      <c r="C113" s="198" t="s">
        <v>1846</v>
      </c>
      <c r="D113" s="198" t="s">
        <v>1847</v>
      </c>
      <c r="E113" s="198" t="s">
        <v>1848</v>
      </c>
    </row>
    <row r="114" spans="1:5">
      <c r="A114" s="198">
        <v>114</v>
      </c>
      <c r="B114" s="198" t="s">
        <v>1573</v>
      </c>
      <c r="C114" s="198" t="s">
        <v>1849</v>
      </c>
      <c r="D114" s="198" t="s">
        <v>1850</v>
      </c>
      <c r="E114" s="198" t="s">
        <v>1851</v>
      </c>
    </row>
    <row r="115" spans="1:5">
      <c r="A115" s="198">
        <v>115</v>
      </c>
      <c r="B115" s="198" t="s">
        <v>1608</v>
      </c>
      <c r="C115" s="198" t="s">
        <v>1852</v>
      </c>
      <c r="D115" s="198" t="s">
        <v>1853</v>
      </c>
      <c r="E115" s="198" t="s">
        <v>1854</v>
      </c>
    </row>
    <row r="116" spans="1:5">
      <c r="A116" s="198">
        <v>116</v>
      </c>
      <c r="B116" s="198" t="s">
        <v>1612</v>
      </c>
      <c r="C116" s="198" t="s">
        <v>1855</v>
      </c>
      <c r="D116" s="198" t="s">
        <v>1856</v>
      </c>
      <c r="E116" s="198" t="s">
        <v>1857</v>
      </c>
    </row>
    <row r="117" spans="1:5">
      <c r="A117" s="198">
        <v>117</v>
      </c>
      <c r="B117" s="198" t="s">
        <v>1858</v>
      </c>
      <c r="C117" s="198" t="s">
        <v>1859</v>
      </c>
      <c r="D117" s="198" t="s">
        <v>1860</v>
      </c>
      <c r="E117" s="198" t="s">
        <v>1861</v>
      </c>
    </row>
    <row r="118" spans="1:5">
      <c r="A118" s="198">
        <v>118</v>
      </c>
      <c r="B118" s="198" t="s">
        <v>1640</v>
      </c>
      <c r="C118" s="198" t="s">
        <v>1471</v>
      </c>
      <c r="D118" s="198" t="s">
        <v>1862</v>
      </c>
      <c r="E118" s="198" t="s">
        <v>1863</v>
      </c>
    </row>
    <row r="119" spans="1:5">
      <c r="A119" s="198">
        <v>119</v>
      </c>
      <c r="B119" s="198" t="s">
        <v>1643</v>
      </c>
      <c r="C119" s="198" t="s">
        <v>1864</v>
      </c>
      <c r="D119" s="198" t="s">
        <v>1865</v>
      </c>
      <c r="E119" s="198" t="s">
        <v>1866</v>
      </c>
    </row>
    <row r="120" spans="1:5">
      <c r="A120" s="198">
        <v>120</v>
      </c>
      <c r="B120" s="198" t="s">
        <v>1524</v>
      </c>
      <c r="C120" s="198" t="s">
        <v>1867</v>
      </c>
      <c r="D120" s="198" t="s">
        <v>1868</v>
      </c>
      <c r="E120" s="198" t="s">
        <v>1869</v>
      </c>
    </row>
    <row r="121" spans="1:5">
      <c r="A121" s="198">
        <v>121</v>
      </c>
      <c r="B121" s="198" t="s">
        <v>1679</v>
      </c>
      <c r="C121" s="198" t="s">
        <v>1472</v>
      </c>
      <c r="D121" s="198" t="s">
        <v>1870</v>
      </c>
      <c r="E121" s="198" t="s">
        <v>1871</v>
      </c>
    </row>
    <row r="122" spans="1:5">
      <c r="A122" s="198">
        <v>122</v>
      </c>
      <c r="B122" s="198" t="s">
        <v>1704</v>
      </c>
      <c r="C122" s="198" t="s">
        <v>1473</v>
      </c>
      <c r="D122" s="198" t="s">
        <v>1872</v>
      </c>
      <c r="E122" s="198" t="s">
        <v>1873</v>
      </c>
    </row>
    <row r="123" spans="1:5">
      <c r="A123" s="198">
        <v>123</v>
      </c>
      <c r="B123" s="198" t="s">
        <v>1708</v>
      </c>
      <c r="C123" s="198" t="s">
        <v>1874</v>
      </c>
      <c r="D123" s="198" t="s">
        <v>1875</v>
      </c>
      <c r="E123" s="198" t="s">
        <v>1876</v>
      </c>
    </row>
    <row r="124" spans="1:5">
      <c r="A124" s="198">
        <v>124</v>
      </c>
      <c r="B124" s="198" t="s">
        <v>1646</v>
      </c>
      <c r="C124" s="198" t="s">
        <v>1877</v>
      </c>
      <c r="D124" s="198" t="s">
        <v>1878</v>
      </c>
      <c r="E124" s="198" t="s">
        <v>1879</v>
      </c>
    </row>
    <row r="125" spans="1:5">
      <c r="A125" s="198">
        <v>125</v>
      </c>
      <c r="B125" s="198" t="s">
        <v>1650</v>
      </c>
      <c r="C125" s="198" t="s">
        <v>1880</v>
      </c>
      <c r="D125" s="198" t="s">
        <v>1881</v>
      </c>
      <c r="E125" s="198" t="s">
        <v>1882</v>
      </c>
    </row>
    <row r="126" spans="1:5">
      <c r="A126" s="198">
        <v>126</v>
      </c>
      <c r="B126" s="198" t="s">
        <v>1654</v>
      </c>
      <c r="C126" s="198" t="s">
        <v>1883</v>
      </c>
      <c r="D126" s="198" t="s">
        <v>1884</v>
      </c>
      <c r="E126" s="198" t="s">
        <v>1885</v>
      </c>
    </row>
    <row r="127" spans="1:5">
      <c r="A127" s="198">
        <v>127</v>
      </c>
      <c r="B127" s="198" t="s">
        <v>1524</v>
      </c>
      <c r="C127" s="198" t="s">
        <v>1658</v>
      </c>
      <c r="D127" s="198" t="s">
        <v>1659</v>
      </c>
      <c r="E127" s="198" t="s">
        <v>1660</v>
      </c>
    </row>
    <row r="128" spans="1:5">
      <c r="A128" s="198">
        <v>128</v>
      </c>
      <c r="B128" s="198" t="s">
        <v>1527</v>
      </c>
      <c r="C128" s="198" t="s">
        <v>1886</v>
      </c>
      <c r="D128" s="198" t="s">
        <v>1887</v>
      </c>
      <c r="E128" s="198" t="s">
        <v>1888</v>
      </c>
    </row>
    <row r="129" spans="1:5">
      <c r="A129" s="198">
        <v>129</v>
      </c>
      <c r="B129" s="198" t="s">
        <v>1530</v>
      </c>
      <c r="C129" s="198" t="s">
        <v>1889</v>
      </c>
      <c r="D129" s="198" t="s">
        <v>1890</v>
      </c>
      <c r="E129" s="198" t="s">
        <v>1891</v>
      </c>
    </row>
    <row r="130" spans="1:5">
      <c r="A130" s="198">
        <v>130</v>
      </c>
      <c r="B130" s="198" t="s">
        <v>1532</v>
      </c>
      <c r="C130" s="198" t="s">
        <v>1892</v>
      </c>
      <c r="D130" s="198" t="s">
        <v>1893</v>
      </c>
      <c r="E130" s="198" t="s">
        <v>1894</v>
      </c>
    </row>
    <row r="131" spans="1:5">
      <c r="A131" s="198">
        <v>131</v>
      </c>
      <c r="B131" s="198" t="s">
        <v>1536</v>
      </c>
      <c r="C131" s="198" t="s">
        <v>1895</v>
      </c>
      <c r="D131" s="198" t="s">
        <v>1896</v>
      </c>
      <c r="E131" s="198" t="s">
        <v>1897</v>
      </c>
    </row>
    <row r="132" spans="1:5">
      <c r="A132" s="198">
        <v>132</v>
      </c>
      <c r="B132" s="198" t="s">
        <v>1540</v>
      </c>
      <c r="C132" s="198" t="s">
        <v>1898</v>
      </c>
      <c r="D132" s="198" t="s">
        <v>1899</v>
      </c>
      <c r="E132" s="198" t="s">
        <v>1900</v>
      </c>
    </row>
    <row r="133" spans="1:5">
      <c r="A133" s="198">
        <v>133</v>
      </c>
      <c r="B133" s="198" t="s">
        <v>1569</v>
      </c>
      <c r="C133" s="198" t="s">
        <v>1901</v>
      </c>
      <c r="D133" s="198" t="s">
        <v>1902</v>
      </c>
      <c r="E133" s="198" t="s">
        <v>1903</v>
      </c>
    </row>
    <row r="134" spans="1:5">
      <c r="A134" s="198">
        <v>134</v>
      </c>
      <c r="B134" s="198" t="s">
        <v>1573</v>
      </c>
      <c r="C134" s="198" t="s">
        <v>1904</v>
      </c>
      <c r="D134" s="198" t="s">
        <v>1905</v>
      </c>
      <c r="E134" s="198" t="s">
        <v>1906</v>
      </c>
    </row>
    <row r="135" spans="1:5">
      <c r="A135" s="198">
        <v>135</v>
      </c>
      <c r="B135" s="198" t="s">
        <v>1608</v>
      </c>
      <c r="C135" s="198" t="s">
        <v>1907</v>
      </c>
      <c r="D135" s="198" t="s">
        <v>1908</v>
      </c>
      <c r="E135" s="198" t="s">
        <v>1909</v>
      </c>
    </row>
    <row r="136" spans="1:5">
      <c r="A136" s="198">
        <v>136</v>
      </c>
      <c r="B136" s="198" t="s">
        <v>1721</v>
      </c>
      <c r="C136" s="198" t="s">
        <v>1480</v>
      </c>
      <c r="D136" s="198" t="s">
        <v>1910</v>
      </c>
      <c r="E136" s="198" t="s">
        <v>1911</v>
      </c>
    </row>
    <row r="137" spans="1:5">
      <c r="A137" s="198">
        <v>137</v>
      </c>
      <c r="B137" s="198" t="s">
        <v>1724</v>
      </c>
      <c r="C137" s="198" t="s">
        <v>1912</v>
      </c>
      <c r="D137" s="198" t="s">
        <v>1913</v>
      </c>
      <c r="E137" s="198" t="s">
        <v>1914</v>
      </c>
    </row>
    <row r="138" spans="1:5">
      <c r="A138" s="198">
        <v>138</v>
      </c>
      <c r="B138" s="198" t="s">
        <v>1524</v>
      </c>
      <c r="C138" s="198" t="s">
        <v>1915</v>
      </c>
      <c r="D138" s="198" t="s">
        <v>1916</v>
      </c>
      <c r="E138" s="198" t="s">
        <v>1917</v>
      </c>
    </row>
    <row r="139" spans="1:5">
      <c r="A139" s="198">
        <v>139</v>
      </c>
      <c r="B139" s="198" t="s">
        <v>1918</v>
      </c>
      <c r="C139" s="198" t="s">
        <v>1484</v>
      </c>
      <c r="D139" s="198" t="s">
        <v>1919</v>
      </c>
      <c r="E139" s="198" t="s">
        <v>1920</v>
      </c>
    </row>
    <row r="140" spans="1:5">
      <c r="A140" s="198">
        <v>140</v>
      </c>
      <c r="B140" s="198" t="s">
        <v>1921</v>
      </c>
      <c r="C140" s="198" t="s">
        <v>1922</v>
      </c>
      <c r="D140" s="198" t="s">
        <v>1923</v>
      </c>
      <c r="E140" s="198" t="s">
        <v>1924</v>
      </c>
    </row>
    <row r="141" spans="1:5">
      <c r="A141" s="198">
        <v>141</v>
      </c>
      <c r="B141" s="198" t="s">
        <v>1414</v>
      </c>
      <c r="C141" s="198" t="s">
        <v>1486</v>
      </c>
      <c r="D141" s="198" t="s">
        <v>1925</v>
      </c>
      <c r="E141" s="198" t="s">
        <v>1926</v>
      </c>
    </row>
    <row r="142" spans="1:5">
      <c r="A142" s="198">
        <v>142</v>
      </c>
      <c r="B142" s="198" t="s">
        <v>1733</v>
      </c>
      <c r="C142" s="198" t="s">
        <v>1927</v>
      </c>
      <c r="D142" s="198" t="s">
        <v>1928</v>
      </c>
      <c r="E142" s="198" t="s">
        <v>1929</v>
      </c>
    </row>
    <row r="143" spans="1:5">
      <c r="A143" s="198">
        <v>143</v>
      </c>
      <c r="B143" s="198" t="s">
        <v>1524</v>
      </c>
      <c r="C143" s="198" t="s">
        <v>1930</v>
      </c>
      <c r="D143" s="198" t="s">
        <v>1931</v>
      </c>
      <c r="E143" s="198" t="s">
        <v>1932</v>
      </c>
    </row>
    <row r="144" spans="1:5">
      <c r="A144" s="198">
        <v>144</v>
      </c>
      <c r="B144" s="198" t="s">
        <v>1527</v>
      </c>
      <c r="C144" s="198" t="s">
        <v>1933</v>
      </c>
      <c r="D144" s="198" t="s">
        <v>1934</v>
      </c>
      <c r="E144" s="198" t="s">
        <v>1935</v>
      </c>
    </row>
    <row r="145" spans="1:5">
      <c r="A145" s="198">
        <v>145</v>
      </c>
      <c r="B145" s="198" t="s">
        <v>1530</v>
      </c>
      <c r="C145" s="198" t="s">
        <v>1936</v>
      </c>
      <c r="D145" s="198" t="s">
        <v>1937</v>
      </c>
      <c r="E145" s="198" t="s">
        <v>1938</v>
      </c>
    </row>
    <row r="147" spans="1:5">
      <c r="A147" s="198">
        <v>146</v>
      </c>
      <c r="C147" s="199" t="s">
        <v>2141</v>
      </c>
      <c r="D147" s="199" t="s">
        <v>2142</v>
      </c>
      <c r="E147" s="199" t="s">
        <v>2143</v>
      </c>
    </row>
    <row r="148" spans="1:5">
      <c r="A148" s="198">
        <v>147</v>
      </c>
      <c r="C148" s="199" t="s">
        <v>2144</v>
      </c>
      <c r="D148" s="199" t="s">
        <v>2145</v>
      </c>
      <c r="E148" s="199" t="s">
        <v>2146</v>
      </c>
    </row>
    <row r="149" spans="1:5">
      <c r="A149" s="198">
        <v>148</v>
      </c>
      <c r="C149" s="199" t="s">
        <v>2147</v>
      </c>
      <c r="D149" s="199" t="s">
        <v>2148</v>
      </c>
      <c r="E149" s="199" t="s">
        <v>2149</v>
      </c>
    </row>
    <row r="150" spans="1:5">
      <c r="A150" s="198">
        <v>149</v>
      </c>
      <c r="C150" s="199" t="s">
        <v>2150</v>
      </c>
      <c r="D150" s="199" t="s">
        <v>2151</v>
      </c>
      <c r="E150" s="199" t="s">
        <v>2152</v>
      </c>
    </row>
    <row r="151" spans="1:5">
      <c r="A151" s="198">
        <v>150</v>
      </c>
      <c r="C151" s="199" t="s">
        <v>707</v>
      </c>
      <c r="D151" s="199" t="s">
        <v>2153</v>
      </c>
      <c r="E151" s="199" t="s">
        <v>2154</v>
      </c>
    </row>
    <row r="152" spans="1:5">
      <c r="A152" s="198">
        <v>151</v>
      </c>
      <c r="C152" s="199" t="s">
        <v>469</v>
      </c>
      <c r="D152" s="199" t="s">
        <v>2155</v>
      </c>
      <c r="E152" s="199" t="s">
        <v>2156</v>
      </c>
    </row>
    <row r="153" spans="1:5">
      <c r="A153" s="198">
        <v>152</v>
      </c>
      <c r="C153" s="199" t="s">
        <v>2157</v>
      </c>
      <c r="D153" s="199" t="s">
        <v>2158</v>
      </c>
      <c r="E153" s="199" t="s">
        <v>2159</v>
      </c>
    </row>
    <row r="154" spans="1:5">
      <c r="A154" s="198">
        <v>153</v>
      </c>
      <c r="C154" s="199" t="s">
        <v>1403</v>
      </c>
      <c r="D154" s="199" t="s">
        <v>2167</v>
      </c>
      <c r="E154" s="199" t="s">
        <v>2168</v>
      </c>
    </row>
    <row r="155" spans="1:5">
      <c r="A155" s="198">
        <v>154</v>
      </c>
      <c r="C155" s="199" t="s">
        <v>1402</v>
      </c>
      <c r="D155" s="199" t="s">
        <v>2160</v>
      </c>
      <c r="E155" s="199" t="s">
        <v>2161</v>
      </c>
    </row>
    <row r="156" spans="1:5">
      <c r="A156" s="198">
        <v>155</v>
      </c>
      <c r="C156" s="199" t="s">
        <v>1514</v>
      </c>
      <c r="D156" s="199" t="s">
        <v>2162</v>
      </c>
      <c r="E156" s="199" t="s">
        <v>1514</v>
      </c>
    </row>
    <row r="157" spans="1:5">
      <c r="A157" s="198">
        <v>156</v>
      </c>
      <c r="C157" s="199" t="s">
        <v>1514</v>
      </c>
      <c r="D157" s="199" t="s">
        <v>2162</v>
      </c>
      <c r="E157" s="199" t="s">
        <v>1514</v>
      </c>
    </row>
    <row r="158" spans="1:5">
      <c r="A158" s="198">
        <v>157</v>
      </c>
      <c r="C158" s="199" t="s">
        <v>2163</v>
      </c>
      <c r="D158" s="199" t="s">
        <v>2163</v>
      </c>
      <c r="E158" s="199" t="s">
        <v>2163</v>
      </c>
    </row>
    <row r="159" spans="1:5">
      <c r="A159" s="198">
        <v>158</v>
      </c>
      <c r="C159" s="199" t="s">
        <v>2164</v>
      </c>
      <c r="D159" s="199" t="s">
        <v>2165</v>
      </c>
      <c r="E159" s="199" t="s">
        <v>2166</v>
      </c>
    </row>
    <row r="160" spans="1:5">
      <c r="A160" s="198">
        <v>159</v>
      </c>
    </row>
  </sheetData>
  <sheetProtection sheet="1" objects="1" scenarios="1" formatCells="0" formatColumns="0" formatRows="0" insertColumns="0" insertRows="0" insertHyperlinks="0"/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61"/>
  <sheetViews>
    <sheetView workbookViewId="0"/>
  </sheetViews>
  <sheetFormatPr defaultColWidth="1.6640625" defaultRowHeight="10.199999999999999"/>
  <cols>
    <col min="1" max="16384" width="1.6640625" style="196"/>
  </cols>
  <sheetData>
    <row r="1" spans="1:5">
      <c r="A1" s="196">
        <v>1</v>
      </c>
      <c r="B1" s="196" t="s">
        <v>1417</v>
      </c>
      <c r="C1" s="196" t="s">
        <v>1421</v>
      </c>
      <c r="D1" s="196" t="s">
        <v>1939</v>
      </c>
      <c r="E1" s="196" t="s">
        <v>1940</v>
      </c>
    </row>
    <row r="2" spans="1:5">
      <c r="A2" s="196">
        <v>2</v>
      </c>
      <c r="B2" s="196" t="s">
        <v>1941</v>
      </c>
      <c r="C2" s="196" t="s">
        <v>1942</v>
      </c>
      <c r="D2" s="196" t="s">
        <v>1943</v>
      </c>
      <c r="E2" s="196" t="s">
        <v>1944</v>
      </c>
    </row>
    <row r="3" spans="1:5">
      <c r="A3" s="196">
        <v>3</v>
      </c>
      <c r="B3" s="196" t="s">
        <v>1945</v>
      </c>
      <c r="C3" s="196" t="s">
        <v>1503</v>
      </c>
      <c r="D3" s="196" t="s">
        <v>1946</v>
      </c>
      <c r="E3" s="196" t="s">
        <v>1947</v>
      </c>
    </row>
    <row r="4" spans="1:5">
      <c r="A4" s="196">
        <v>4</v>
      </c>
      <c r="B4" s="196" t="s">
        <v>1948</v>
      </c>
      <c r="C4" s="196" t="s">
        <v>1949</v>
      </c>
      <c r="D4" s="196" t="s">
        <v>1950</v>
      </c>
      <c r="E4" s="196" t="s">
        <v>1951</v>
      </c>
    </row>
    <row r="5" spans="1:5">
      <c r="A5" s="196">
        <v>5</v>
      </c>
      <c r="B5" s="196" t="s">
        <v>1952</v>
      </c>
      <c r="C5" s="196" t="s">
        <v>1953</v>
      </c>
      <c r="D5" s="196" t="s">
        <v>1954</v>
      </c>
      <c r="E5" s="196" t="s">
        <v>1955</v>
      </c>
    </row>
    <row r="6" spans="1:5">
      <c r="A6" s="196">
        <v>6</v>
      </c>
      <c r="B6" s="196" t="s">
        <v>1956</v>
      </c>
      <c r="C6" s="196" t="s">
        <v>1957</v>
      </c>
      <c r="D6" s="196" t="s">
        <v>1958</v>
      </c>
      <c r="E6" s="196" t="s">
        <v>1959</v>
      </c>
    </row>
    <row r="7" spans="1:5">
      <c r="A7" s="196">
        <v>7</v>
      </c>
      <c r="B7" s="196" t="s">
        <v>1960</v>
      </c>
      <c r="C7" s="196" t="s">
        <v>1504</v>
      </c>
      <c r="D7" s="196" t="s">
        <v>1961</v>
      </c>
      <c r="E7" s="196" t="s">
        <v>1962</v>
      </c>
    </row>
    <row r="8" spans="1:5">
      <c r="A8" s="196">
        <v>8</v>
      </c>
      <c r="B8" s="196" t="s">
        <v>1963</v>
      </c>
      <c r="C8" s="196" t="s">
        <v>1505</v>
      </c>
      <c r="D8" s="196" t="s">
        <v>1964</v>
      </c>
      <c r="E8" s="196" t="s">
        <v>1965</v>
      </c>
    </row>
    <row r="9" spans="1:5">
      <c r="A9" s="196">
        <v>9</v>
      </c>
      <c r="B9" s="196" t="s">
        <v>1966</v>
      </c>
      <c r="C9" s="196" t="s">
        <v>1967</v>
      </c>
      <c r="D9" s="196" t="s">
        <v>1968</v>
      </c>
      <c r="E9" s="196" t="s">
        <v>1969</v>
      </c>
    </row>
    <row r="10" spans="1:5">
      <c r="A10" s="196">
        <v>10</v>
      </c>
      <c r="B10" s="196" t="s">
        <v>1941</v>
      </c>
      <c r="C10" s="196" t="s">
        <v>1970</v>
      </c>
      <c r="D10" s="196" t="s">
        <v>1971</v>
      </c>
      <c r="E10" s="196" t="s">
        <v>1972</v>
      </c>
    </row>
    <row r="11" spans="1:5">
      <c r="A11" s="196">
        <v>11</v>
      </c>
      <c r="B11" s="196" t="s">
        <v>1416</v>
      </c>
      <c r="C11" s="196" t="s">
        <v>1973</v>
      </c>
      <c r="D11" s="196" t="s">
        <v>1974</v>
      </c>
      <c r="E11" s="196" t="s">
        <v>1975</v>
      </c>
    </row>
    <row r="12" spans="1:5">
      <c r="A12" s="196">
        <v>12</v>
      </c>
      <c r="B12" s="196" t="s">
        <v>1415</v>
      </c>
      <c r="C12" s="196" t="s">
        <v>1976</v>
      </c>
      <c r="D12" s="196" t="s">
        <v>1977</v>
      </c>
      <c r="E12" s="196" t="s">
        <v>1978</v>
      </c>
    </row>
    <row r="13" spans="1:5">
      <c r="A13" s="196">
        <v>13</v>
      </c>
      <c r="B13" s="196" t="s">
        <v>1414</v>
      </c>
      <c r="C13" s="196" t="s">
        <v>1979</v>
      </c>
      <c r="D13" s="196" t="s">
        <v>1980</v>
      </c>
      <c r="E13" s="196" t="s">
        <v>1981</v>
      </c>
    </row>
    <row r="14" spans="1:5">
      <c r="A14" s="196">
        <v>14</v>
      </c>
      <c r="B14" s="196" t="s">
        <v>1413</v>
      </c>
      <c r="C14" s="196" t="s">
        <v>1506</v>
      </c>
      <c r="D14" s="196" t="s">
        <v>1982</v>
      </c>
      <c r="E14" s="196" t="s">
        <v>1983</v>
      </c>
    </row>
    <row r="15" spans="1:5">
      <c r="A15" s="196">
        <v>15</v>
      </c>
      <c r="B15" s="196" t="s">
        <v>1412</v>
      </c>
      <c r="C15" s="196" t="s">
        <v>1984</v>
      </c>
      <c r="D15" s="196" t="s">
        <v>1985</v>
      </c>
      <c r="E15" s="196" t="s">
        <v>1986</v>
      </c>
    </row>
    <row r="16" spans="1:5">
      <c r="A16" s="196">
        <v>16</v>
      </c>
      <c r="B16" s="196" t="s">
        <v>1987</v>
      </c>
      <c r="C16" s="196" t="s">
        <v>1988</v>
      </c>
      <c r="D16" s="196" t="s">
        <v>1989</v>
      </c>
      <c r="E16" s="196" t="s">
        <v>1990</v>
      </c>
    </row>
    <row r="17" spans="1:5">
      <c r="A17" s="196">
        <v>17</v>
      </c>
      <c r="B17" s="196" t="s">
        <v>1524</v>
      </c>
      <c r="C17" s="196" t="s">
        <v>1991</v>
      </c>
      <c r="D17" s="196" t="s">
        <v>1992</v>
      </c>
      <c r="E17" s="196" t="s">
        <v>1993</v>
      </c>
    </row>
    <row r="18" spans="1:5">
      <c r="A18" s="196">
        <v>18</v>
      </c>
      <c r="B18" s="196" t="s">
        <v>1527</v>
      </c>
      <c r="C18" s="196" t="s">
        <v>1994</v>
      </c>
      <c r="D18" s="196" t="s">
        <v>1995</v>
      </c>
      <c r="E18" s="196" t="s">
        <v>1996</v>
      </c>
    </row>
    <row r="19" spans="1:5">
      <c r="A19" s="196">
        <v>19</v>
      </c>
      <c r="B19" s="196" t="s">
        <v>1530</v>
      </c>
      <c r="C19" s="196" t="s">
        <v>1997</v>
      </c>
      <c r="D19" s="196" t="s">
        <v>1998</v>
      </c>
      <c r="E19" s="196" t="s">
        <v>1999</v>
      </c>
    </row>
    <row r="20" spans="1:5">
      <c r="A20" s="196">
        <v>20</v>
      </c>
      <c r="B20" s="196" t="s">
        <v>1411</v>
      </c>
      <c r="C20" s="196" t="s">
        <v>1507</v>
      </c>
      <c r="D20" s="196" t="s">
        <v>2000</v>
      </c>
      <c r="E20" s="196" t="s">
        <v>2001</v>
      </c>
    </row>
    <row r="21" spans="1:5">
      <c r="A21" s="196">
        <v>21</v>
      </c>
      <c r="B21" s="196" t="s">
        <v>1410</v>
      </c>
      <c r="C21" s="196" t="s">
        <v>2002</v>
      </c>
      <c r="D21" s="196" t="s">
        <v>2003</v>
      </c>
      <c r="E21" s="196" t="s">
        <v>2004</v>
      </c>
    </row>
    <row r="22" spans="1:5">
      <c r="A22" s="196">
        <v>22</v>
      </c>
      <c r="B22" s="196" t="s">
        <v>2005</v>
      </c>
      <c r="C22" s="196" t="s">
        <v>2006</v>
      </c>
      <c r="D22" s="196" t="s">
        <v>2007</v>
      </c>
      <c r="E22" s="196" t="s">
        <v>2008</v>
      </c>
    </row>
    <row r="23" spans="1:5">
      <c r="A23" s="196">
        <v>23</v>
      </c>
      <c r="B23" s="196" t="s">
        <v>1524</v>
      </c>
      <c r="C23" s="196" t="s">
        <v>2009</v>
      </c>
      <c r="D23" s="196" t="s">
        <v>2010</v>
      </c>
      <c r="E23" s="196" t="s">
        <v>2011</v>
      </c>
    </row>
    <row r="24" spans="1:5">
      <c r="A24" s="196">
        <v>24</v>
      </c>
      <c r="B24" s="196" t="s">
        <v>1409</v>
      </c>
      <c r="C24" s="196" t="s">
        <v>1508</v>
      </c>
      <c r="D24" s="196" t="s">
        <v>2012</v>
      </c>
      <c r="E24" s="196" t="s">
        <v>2013</v>
      </c>
    </row>
    <row r="25" spans="1:5">
      <c r="A25" s="196">
        <v>25</v>
      </c>
      <c r="B25" s="196" t="s">
        <v>1945</v>
      </c>
      <c r="C25" s="196" t="s">
        <v>2014</v>
      </c>
      <c r="D25" s="196" t="s">
        <v>2015</v>
      </c>
      <c r="E25" s="196" t="s">
        <v>2016</v>
      </c>
    </row>
    <row r="26" spans="1:5">
      <c r="A26" s="196">
        <v>26</v>
      </c>
      <c r="B26" s="196" t="s">
        <v>2017</v>
      </c>
      <c r="C26" s="196" t="s">
        <v>2018</v>
      </c>
      <c r="D26" s="196" t="s">
        <v>2019</v>
      </c>
      <c r="E26" s="196" t="s">
        <v>2020</v>
      </c>
    </row>
    <row r="27" spans="1:5">
      <c r="A27" s="196">
        <v>27</v>
      </c>
      <c r="B27" s="196" t="s">
        <v>2021</v>
      </c>
      <c r="C27" s="196" t="s">
        <v>1492</v>
      </c>
      <c r="D27" s="196" t="s">
        <v>2022</v>
      </c>
      <c r="E27" s="196" t="s">
        <v>2023</v>
      </c>
    </row>
    <row r="28" spans="1:5">
      <c r="A28" s="196">
        <v>28</v>
      </c>
      <c r="B28" s="196" t="s">
        <v>1417</v>
      </c>
      <c r="C28" s="196" t="s">
        <v>2024</v>
      </c>
      <c r="D28" s="196" t="s">
        <v>2025</v>
      </c>
      <c r="E28" s="196" t="s">
        <v>2026</v>
      </c>
    </row>
    <row r="29" spans="1:5">
      <c r="A29" s="196">
        <v>29</v>
      </c>
      <c r="B29" s="196" t="s">
        <v>1941</v>
      </c>
      <c r="C29" s="196" t="s">
        <v>2027</v>
      </c>
      <c r="D29" s="196" t="s">
        <v>2028</v>
      </c>
      <c r="E29" s="196" t="s">
        <v>2029</v>
      </c>
    </row>
    <row r="30" spans="1:5">
      <c r="A30" s="196">
        <v>30</v>
      </c>
      <c r="B30" s="196" t="s">
        <v>2030</v>
      </c>
      <c r="C30" s="196" t="s">
        <v>1509</v>
      </c>
      <c r="D30" s="196" t="s">
        <v>2031</v>
      </c>
      <c r="E30" s="196" t="s">
        <v>2032</v>
      </c>
    </row>
    <row r="31" spans="1:5">
      <c r="A31" s="196">
        <v>31</v>
      </c>
      <c r="B31" s="196" t="s">
        <v>2033</v>
      </c>
      <c r="C31" s="196" t="s">
        <v>2034</v>
      </c>
      <c r="D31" s="196" t="s">
        <v>2035</v>
      </c>
      <c r="E31" s="196" t="s">
        <v>2036</v>
      </c>
    </row>
    <row r="32" spans="1:5">
      <c r="A32" s="196">
        <v>32</v>
      </c>
      <c r="B32" s="196" t="s">
        <v>2037</v>
      </c>
      <c r="C32" s="196" t="s">
        <v>2038</v>
      </c>
      <c r="D32" s="196" t="s">
        <v>2039</v>
      </c>
      <c r="E32" s="196" t="s">
        <v>2040</v>
      </c>
    </row>
    <row r="33" spans="1:5">
      <c r="A33" s="196">
        <v>33</v>
      </c>
      <c r="B33" s="196" t="s">
        <v>1524</v>
      </c>
      <c r="C33" s="196" t="s">
        <v>2041</v>
      </c>
      <c r="D33" s="196" t="s">
        <v>2042</v>
      </c>
      <c r="E33" s="196" t="s">
        <v>2043</v>
      </c>
    </row>
    <row r="34" spans="1:5">
      <c r="A34" s="196">
        <v>34</v>
      </c>
      <c r="B34" s="196" t="s">
        <v>1527</v>
      </c>
      <c r="C34" s="196" t="s">
        <v>2044</v>
      </c>
      <c r="D34" s="196" t="s">
        <v>2045</v>
      </c>
      <c r="E34" s="196" t="s">
        <v>2046</v>
      </c>
    </row>
    <row r="35" spans="1:5">
      <c r="A35" s="196">
        <v>35</v>
      </c>
      <c r="B35" s="196" t="s">
        <v>2047</v>
      </c>
      <c r="C35" s="196" t="s">
        <v>2048</v>
      </c>
      <c r="D35" s="196" t="s">
        <v>2049</v>
      </c>
      <c r="E35" s="196" t="s">
        <v>2050</v>
      </c>
    </row>
    <row r="36" spans="1:5">
      <c r="A36" s="196">
        <v>36</v>
      </c>
      <c r="B36" s="196" t="s">
        <v>2051</v>
      </c>
      <c r="C36" s="196" t="s">
        <v>2052</v>
      </c>
      <c r="D36" s="196" t="s">
        <v>2053</v>
      </c>
      <c r="E36" s="196" t="s">
        <v>2054</v>
      </c>
    </row>
    <row r="37" spans="1:5">
      <c r="A37" s="196">
        <v>37</v>
      </c>
      <c r="B37" s="196" t="s">
        <v>1524</v>
      </c>
      <c r="C37" s="196" t="s">
        <v>2055</v>
      </c>
      <c r="D37" s="196" t="s">
        <v>2056</v>
      </c>
      <c r="E37" s="196" t="s">
        <v>2057</v>
      </c>
    </row>
    <row r="38" spans="1:5">
      <c r="A38" s="196">
        <v>38</v>
      </c>
      <c r="B38" s="196" t="s">
        <v>1527</v>
      </c>
      <c r="C38" s="196" t="s">
        <v>2058</v>
      </c>
      <c r="D38" s="196" t="s">
        <v>2059</v>
      </c>
      <c r="E38" s="196" t="s">
        <v>2060</v>
      </c>
    </row>
    <row r="39" spans="1:5">
      <c r="A39" s="196">
        <v>39</v>
      </c>
      <c r="B39" s="196" t="s">
        <v>2061</v>
      </c>
      <c r="C39" s="196" t="s">
        <v>1493</v>
      </c>
      <c r="D39" s="196" t="s">
        <v>2062</v>
      </c>
      <c r="E39" s="196" t="s">
        <v>2063</v>
      </c>
    </row>
    <row r="40" spans="1:5">
      <c r="A40" s="196">
        <v>40</v>
      </c>
      <c r="B40" s="196" t="s">
        <v>2064</v>
      </c>
      <c r="C40" s="196" t="s">
        <v>2065</v>
      </c>
      <c r="D40" s="196" t="s">
        <v>2066</v>
      </c>
      <c r="E40" s="196" t="s">
        <v>2067</v>
      </c>
    </row>
    <row r="41" spans="1:5">
      <c r="A41" s="196">
        <v>41</v>
      </c>
      <c r="B41" s="196" t="s">
        <v>1524</v>
      </c>
      <c r="C41" s="196" t="s">
        <v>2068</v>
      </c>
      <c r="D41" s="196" t="s">
        <v>2069</v>
      </c>
      <c r="E41" s="196" t="s">
        <v>2070</v>
      </c>
    </row>
    <row r="42" spans="1:5">
      <c r="A42" s="196">
        <v>42</v>
      </c>
      <c r="B42" s="196" t="s">
        <v>2071</v>
      </c>
      <c r="C42" s="196" t="s">
        <v>1510</v>
      </c>
      <c r="D42" s="196" t="s">
        <v>2072</v>
      </c>
      <c r="E42" s="196" t="s">
        <v>2073</v>
      </c>
    </row>
    <row r="43" spans="1:5">
      <c r="A43" s="196">
        <v>43</v>
      </c>
      <c r="B43" s="196" t="s">
        <v>2074</v>
      </c>
      <c r="C43" s="196" t="s">
        <v>2075</v>
      </c>
      <c r="D43" s="196" t="s">
        <v>2076</v>
      </c>
      <c r="E43" s="196" t="s">
        <v>2077</v>
      </c>
    </row>
    <row r="44" spans="1:5">
      <c r="A44" s="196">
        <v>44</v>
      </c>
      <c r="B44" s="196" t="s">
        <v>2078</v>
      </c>
      <c r="C44" s="196" t="s">
        <v>2079</v>
      </c>
      <c r="D44" s="196" t="s">
        <v>2080</v>
      </c>
      <c r="E44" s="196" t="s">
        <v>2081</v>
      </c>
    </row>
    <row r="45" spans="1:5">
      <c r="A45" s="196">
        <v>45</v>
      </c>
      <c r="B45" s="196" t="s">
        <v>1941</v>
      </c>
      <c r="C45" s="196" t="s">
        <v>2082</v>
      </c>
      <c r="D45" s="196" t="s">
        <v>2083</v>
      </c>
      <c r="E45" s="196" t="s">
        <v>2084</v>
      </c>
    </row>
    <row r="46" spans="1:5">
      <c r="A46" s="196">
        <v>46</v>
      </c>
      <c r="B46" s="196" t="s">
        <v>2085</v>
      </c>
      <c r="C46" s="196" t="s">
        <v>1511</v>
      </c>
      <c r="D46" s="196" t="s">
        <v>2086</v>
      </c>
      <c r="E46" s="196" t="s">
        <v>2087</v>
      </c>
    </row>
    <row r="47" spans="1:5">
      <c r="A47" s="196">
        <v>47</v>
      </c>
      <c r="B47" s="196" t="s">
        <v>2088</v>
      </c>
      <c r="C47" s="196" t="s">
        <v>1512</v>
      </c>
      <c r="D47" s="196" t="s">
        <v>2089</v>
      </c>
      <c r="E47" s="196" t="s">
        <v>2090</v>
      </c>
    </row>
    <row r="48" spans="1:5">
      <c r="A48" s="196">
        <v>48</v>
      </c>
      <c r="B48" s="196" t="s">
        <v>2091</v>
      </c>
      <c r="C48" s="196" t="s">
        <v>2092</v>
      </c>
      <c r="D48" s="196" t="s">
        <v>2093</v>
      </c>
      <c r="E48" s="196" t="s">
        <v>2094</v>
      </c>
    </row>
    <row r="49" spans="1:5">
      <c r="A49" s="196">
        <v>49</v>
      </c>
      <c r="B49" s="196" t="s">
        <v>2095</v>
      </c>
      <c r="C49" s="196" t="s">
        <v>2096</v>
      </c>
      <c r="D49" s="196" t="s">
        <v>2097</v>
      </c>
      <c r="E49" s="196" t="s">
        <v>2098</v>
      </c>
    </row>
    <row r="50" spans="1:5">
      <c r="A50" s="196">
        <v>50</v>
      </c>
      <c r="B50" s="196" t="s">
        <v>2099</v>
      </c>
      <c r="C50" s="196" t="s">
        <v>2100</v>
      </c>
      <c r="D50" s="196" t="s">
        <v>2101</v>
      </c>
      <c r="E50" s="196" t="s">
        <v>2102</v>
      </c>
    </row>
    <row r="51" spans="1:5">
      <c r="A51" s="196">
        <v>51</v>
      </c>
      <c r="B51" s="196" t="s">
        <v>1524</v>
      </c>
      <c r="C51" s="196" t="s">
        <v>2103</v>
      </c>
      <c r="D51" s="196" t="s">
        <v>2104</v>
      </c>
      <c r="E51" s="196" t="s">
        <v>2105</v>
      </c>
    </row>
    <row r="52" spans="1:5">
      <c r="A52" s="196">
        <v>52</v>
      </c>
      <c r="B52" s="196" t="s">
        <v>2106</v>
      </c>
      <c r="C52" s="196" t="s">
        <v>1513</v>
      </c>
      <c r="D52" s="196" t="s">
        <v>2107</v>
      </c>
      <c r="E52" s="196" t="s">
        <v>2108</v>
      </c>
    </row>
    <row r="53" spans="1:5">
      <c r="A53" s="196">
        <v>53</v>
      </c>
      <c r="B53" s="196" t="s">
        <v>2109</v>
      </c>
      <c r="C53" s="196" t="s">
        <v>2110</v>
      </c>
      <c r="D53" s="196" t="s">
        <v>2111</v>
      </c>
      <c r="E53" s="196" t="s">
        <v>2112</v>
      </c>
    </row>
    <row r="54" spans="1:5">
      <c r="A54" s="196">
        <v>54</v>
      </c>
      <c r="B54" s="196" t="s">
        <v>2113</v>
      </c>
      <c r="C54" s="196" t="s">
        <v>2114</v>
      </c>
      <c r="D54" s="196" t="s">
        <v>2115</v>
      </c>
      <c r="E54" s="196" t="s">
        <v>2116</v>
      </c>
    </row>
    <row r="55" spans="1:5">
      <c r="A55" s="196">
        <v>55</v>
      </c>
      <c r="B55" s="196" t="s">
        <v>2021</v>
      </c>
      <c r="C55" s="196" t="s">
        <v>2117</v>
      </c>
      <c r="D55" s="196" t="s">
        <v>2118</v>
      </c>
      <c r="E55" s="196" t="s">
        <v>2119</v>
      </c>
    </row>
    <row r="56" spans="1:5">
      <c r="A56" s="196">
        <v>56</v>
      </c>
      <c r="B56" s="196" t="s">
        <v>2120</v>
      </c>
      <c r="C56" s="196" t="s">
        <v>1494</v>
      </c>
      <c r="D56" s="196" t="s">
        <v>2121</v>
      </c>
      <c r="E56" s="196" t="s">
        <v>2122</v>
      </c>
    </row>
    <row r="57" spans="1:5">
      <c r="A57" s="196">
        <v>57</v>
      </c>
      <c r="B57" s="196" t="s">
        <v>2123</v>
      </c>
      <c r="C57" s="196" t="s">
        <v>2124</v>
      </c>
      <c r="D57" s="196" t="s">
        <v>2125</v>
      </c>
      <c r="E57" s="196" t="s">
        <v>2126</v>
      </c>
    </row>
    <row r="58" spans="1:5">
      <c r="A58" s="196">
        <v>58</v>
      </c>
      <c r="B58" s="196" t="s">
        <v>2127</v>
      </c>
      <c r="C58" s="196" t="s">
        <v>2128</v>
      </c>
      <c r="D58" s="196" t="s">
        <v>2129</v>
      </c>
      <c r="E58" s="196" t="s">
        <v>2130</v>
      </c>
    </row>
    <row r="59" spans="1:5">
      <c r="A59" s="196">
        <v>59</v>
      </c>
      <c r="B59" s="196" t="s">
        <v>1524</v>
      </c>
      <c r="C59" s="196" t="s">
        <v>2131</v>
      </c>
      <c r="D59" s="196" t="s">
        <v>2132</v>
      </c>
      <c r="E59" s="196" t="s">
        <v>2133</v>
      </c>
    </row>
    <row r="60" spans="1:5">
      <c r="A60" s="196">
        <v>60</v>
      </c>
      <c r="B60" s="196" t="s">
        <v>2134</v>
      </c>
      <c r="C60" s="196" t="s">
        <v>2135</v>
      </c>
      <c r="D60" s="196" t="s">
        <v>2136</v>
      </c>
      <c r="E60" s="196" t="s">
        <v>2137</v>
      </c>
    </row>
    <row r="61" spans="1:5">
      <c r="A61" s="196">
        <v>61</v>
      </c>
      <c r="B61" s="196" t="s">
        <v>2120</v>
      </c>
      <c r="C61" s="196" t="s">
        <v>2138</v>
      </c>
      <c r="D61" s="196" t="s">
        <v>2139</v>
      </c>
      <c r="E61" s="196" t="s">
        <v>2140</v>
      </c>
    </row>
  </sheetData>
  <sheetProtection sheet="1" objects="1" scenarios="1"/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93"/>
  <sheetViews>
    <sheetView topLeftCell="H1" workbookViewId="0">
      <selection activeCell="K42" sqref="K42"/>
    </sheetView>
  </sheetViews>
  <sheetFormatPr defaultColWidth="2.44140625" defaultRowHeight="13.8"/>
  <cols>
    <col min="1" max="3" width="2.6640625" style="200" hidden="1" customWidth="1"/>
    <col min="4" max="4" width="2.33203125" style="200" hidden="1" customWidth="1"/>
    <col min="5" max="7" width="2.44140625" style="200" hidden="1" customWidth="1"/>
    <col min="8" max="43" width="2.6640625" style="200" customWidth="1"/>
    <col min="44" max="16384" width="2.44140625" style="200"/>
  </cols>
  <sheetData>
    <row r="1" spans="1:52" ht="14.4">
      <c r="H1" s="201"/>
      <c r="I1" s="201"/>
      <c r="J1" s="201"/>
      <c r="K1" s="201"/>
      <c r="L1" s="201"/>
      <c r="M1" s="201"/>
      <c r="N1" s="202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3"/>
      <c r="AI1" s="203"/>
      <c r="AJ1" s="203"/>
      <c r="AK1" s="203"/>
      <c r="AL1" s="203"/>
      <c r="AM1" s="203"/>
      <c r="AN1" s="203"/>
      <c r="AO1" s="203"/>
      <c r="AP1" s="203"/>
      <c r="AR1" s="525" t="str">
        <f>SUVAHAVUJ!$D$1</f>
        <v>Slovenský jazyk</v>
      </c>
      <c r="AS1" s="525"/>
      <c r="AT1" s="525"/>
      <c r="AU1" s="525"/>
      <c r="AV1" s="525"/>
      <c r="AW1" s="525"/>
      <c r="AX1" s="525"/>
      <c r="AZ1" s="445"/>
    </row>
    <row r="2" spans="1:52">
      <c r="H2" s="201"/>
      <c r="I2" s="526" t="s">
        <v>2273</v>
      </c>
      <c r="J2" s="527"/>
      <c r="K2" s="527"/>
      <c r="L2" s="528"/>
      <c r="M2" s="201"/>
      <c r="N2" s="203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3"/>
      <c r="AH2" s="203"/>
      <c r="AI2" s="204"/>
      <c r="AJ2" s="203"/>
      <c r="AK2" s="204"/>
      <c r="AL2" s="203"/>
      <c r="AM2" s="204"/>
      <c r="AN2" s="204"/>
      <c r="AO2" s="204"/>
      <c r="AP2" s="203"/>
      <c r="AQ2" s="203"/>
      <c r="AR2" s="203"/>
    </row>
    <row r="3" spans="1:52">
      <c r="H3" s="201"/>
      <c r="I3" s="201"/>
      <c r="J3" s="201"/>
      <c r="K3" s="201"/>
      <c r="L3" s="201"/>
      <c r="M3" s="201"/>
      <c r="N3" s="203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</row>
    <row r="4" spans="1:52" ht="12.75" customHeight="1">
      <c r="A4" s="200">
        <v>2</v>
      </c>
      <c r="H4" s="201"/>
      <c r="I4" s="201"/>
      <c r="J4" s="201"/>
      <c r="K4" s="201"/>
      <c r="L4" s="201"/>
      <c r="M4" s="201"/>
      <c r="N4" s="203"/>
      <c r="O4" s="201"/>
      <c r="P4" s="534" t="str">
        <f>IF(VLOOKUP($A4,PrekladHlav!$A:$H,1)=$A4,VLOOKUP($A4,PrekladHlav!$A:$H,SUVAHAVUJ!B1),0)</f>
        <v>ÚČTOVNÁ ZÁVIERKA</v>
      </c>
      <c r="Q4" s="534"/>
      <c r="R4" s="534"/>
      <c r="S4" s="534"/>
      <c r="T4" s="534"/>
      <c r="U4" s="534"/>
      <c r="V4" s="534"/>
      <c r="W4" s="534"/>
      <c r="X4" s="534"/>
      <c r="Y4" s="534"/>
      <c r="Z4" s="534"/>
      <c r="AA4" s="534"/>
      <c r="AB4" s="534"/>
      <c r="AC4" s="534"/>
      <c r="AD4" s="534"/>
      <c r="AE4" s="534"/>
      <c r="AF4" s="534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</row>
    <row r="5" spans="1:52" ht="12.75" customHeight="1">
      <c r="H5" s="201"/>
      <c r="I5" s="201"/>
      <c r="J5" s="201"/>
      <c r="K5" s="201"/>
      <c r="L5" s="201"/>
      <c r="M5" s="201"/>
      <c r="N5" s="203"/>
      <c r="O5" s="201"/>
      <c r="P5" s="534"/>
      <c r="Q5" s="534"/>
      <c r="R5" s="534"/>
      <c r="S5" s="534"/>
      <c r="T5" s="534"/>
      <c r="U5" s="534"/>
      <c r="V5" s="534"/>
      <c r="W5" s="534"/>
      <c r="X5" s="534"/>
      <c r="Y5" s="534"/>
      <c r="Z5" s="534"/>
      <c r="AA5" s="534"/>
      <c r="AB5" s="534"/>
      <c r="AC5" s="534"/>
      <c r="AD5" s="534"/>
      <c r="AE5" s="534"/>
      <c r="AF5" s="534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</row>
    <row r="6" spans="1:52">
      <c r="H6" s="201"/>
      <c r="I6" s="201"/>
      <c r="J6" s="201"/>
      <c r="K6" s="201"/>
      <c r="L6" s="201"/>
      <c r="M6" s="201"/>
      <c r="N6" s="203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</row>
    <row r="7" spans="1:52">
      <c r="A7" s="200">
        <v>3</v>
      </c>
      <c r="H7" s="201"/>
      <c r="I7" s="201"/>
      <c r="J7" s="201"/>
      <c r="K7" s="201"/>
      <c r="L7" s="201"/>
      <c r="M7" s="201"/>
      <c r="N7" s="544" t="str">
        <f>IF(VLOOKUP($A7,PrekladHlav!$A:$H,1)=$A7,VLOOKUP($A7,PrekladHlav!$A:$H,SUVAHAVUJ!B1),0)</f>
        <v>podnikateľov v podvojnom učtovníctve zostavená</v>
      </c>
      <c r="O7" s="544"/>
      <c r="P7" s="544"/>
      <c r="Q7" s="544"/>
      <c r="R7" s="544"/>
      <c r="S7" s="544"/>
      <c r="T7" s="544"/>
      <c r="U7" s="544"/>
      <c r="V7" s="544"/>
      <c r="W7" s="544"/>
      <c r="X7" s="544"/>
      <c r="Y7" s="544"/>
      <c r="Z7" s="544"/>
      <c r="AA7" s="544"/>
      <c r="AB7" s="544"/>
      <c r="AC7" s="544"/>
      <c r="AD7" s="544"/>
      <c r="AE7" s="544"/>
      <c r="AF7" s="544"/>
      <c r="AG7" s="544"/>
      <c r="AH7" s="205"/>
      <c r="AI7" s="205"/>
      <c r="AJ7" s="205"/>
      <c r="AK7" s="205"/>
      <c r="AL7" s="201"/>
      <c r="AM7" s="201"/>
      <c r="AN7" s="201"/>
      <c r="AO7" s="201"/>
      <c r="AP7" s="201"/>
      <c r="AQ7" s="201"/>
      <c r="AR7" s="201"/>
    </row>
    <row r="8" spans="1:52">
      <c r="A8" s="200">
        <v>1</v>
      </c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529" t="str">
        <f>IF(VLOOKUP($A8,PrekladHlav!$A:$H,1)=$A8,VLOOKUP($A8,PrekladHlav!$A:$H,SUVAHAVUJ!B1),0)</f>
        <v>k</v>
      </c>
      <c r="T8" s="529"/>
      <c r="U8" s="206"/>
      <c r="V8" s="530">
        <f>VstupHlavička!$B$15</f>
        <v>45291</v>
      </c>
      <c r="W8" s="530"/>
      <c r="X8" s="207"/>
      <c r="Y8" s="531">
        <f>VstupHlavička!$B$15</f>
        <v>45291</v>
      </c>
      <c r="Z8" s="531"/>
      <c r="AA8" s="208"/>
      <c r="AB8" s="532">
        <f>VstupHlavička!$B$15</f>
        <v>45291</v>
      </c>
      <c r="AC8" s="532"/>
      <c r="AD8" s="532"/>
      <c r="AE8" s="209"/>
      <c r="AF8" s="210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</row>
    <row r="9" spans="1:52"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</row>
    <row r="10" spans="1:52">
      <c r="H10" s="206" t="s">
        <v>2197</v>
      </c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1"/>
    </row>
    <row r="11" spans="1:52"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</row>
    <row r="12" spans="1:52"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</row>
    <row r="13" spans="1:52"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</row>
    <row r="14" spans="1:52">
      <c r="A14" s="200">
        <v>6</v>
      </c>
      <c r="B14" s="200">
        <v>7</v>
      </c>
      <c r="C14" s="200">
        <v>8</v>
      </c>
      <c r="D14" s="200">
        <v>9</v>
      </c>
      <c r="H14" s="206" t="str">
        <f>IF(VLOOKUP($A14,PrekladHlav!$A:$H,1)=$A14,VLOOKUP($A14,PrekladHlav!$A:$H,SUVAHAVUJ!B1),0)</f>
        <v>Daňové identifikačné číslo</v>
      </c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 t="str">
        <f>IF(VLOOKUP($B14,PrekladHlav!$A:$H,1)=$B14,VLOOKUP($B14,PrekladHlav!$A:$H,SUVAHAVUJ!B1),0)</f>
        <v>Účtovná závierka</v>
      </c>
      <c r="T14" s="201"/>
      <c r="U14" s="201"/>
      <c r="V14" s="201"/>
      <c r="W14" s="201"/>
      <c r="X14" s="201"/>
      <c r="Y14" s="201"/>
      <c r="Z14" s="201"/>
      <c r="AA14" s="201" t="str">
        <f>IF(VLOOKUP($C14,PrekladHlav!$A:$H,1)=$C14,VLOOKUP($C14,PrekladHlav!$A:$H,SUVAHAVUJ!B1),0)</f>
        <v>Účtovná jednotka</v>
      </c>
      <c r="AB14" s="201"/>
      <c r="AC14" s="201"/>
      <c r="AD14" s="201"/>
      <c r="AE14" s="201"/>
      <c r="AF14" s="201"/>
      <c r="AG14" s="206"/>
      <c r="AH14" s="529" t="str">
        <f>IF(VLOOKUP($D14,PrekladHlav!$A:$H,1)=$D14,VLOOKUP($D14,PrekladHlav!$A:$H,SUVAHAVUJ!B1),0)</f>
        <v>Za obdobie</v>
      </c>
      <c r="AI14" s="529"/>
      <c r="AJ14" s="529"/>
      <c r="AK14" s="529"/>
      <c r="AL14" s="529"/>
      <c r="AM14" s="529"/>
      <c r="AN14" s="529"/>
      <c r="AO14" s="529"/>
      <c r="AP14" s="529"/>
      <c r="AQ14" s="201"/>
      <c r="AR14" s="206"/>
    </row>
    <row r="15" spans="1:52">
      <c r="A15" s="200">
        <v>10</v>
      </c>
      <c r="B15" s="200">
        <v>11</v>
      </c>
      <c r="H15" s="234" t="str">
        <f>MID(VstupHlavička!$B$3,1,1)</f>
        <v>2</v>
      </c>
      <c r="I15" s="234" t="str">
        <f>MID(VstupHlavička!$B$3,2,1)</f>
        <v>0</v>
      </c>
      <c r="J15" s="234" t="str">
        <f>MID(VstupHlavička!$B$3,3,1)</f>
        <v>2</v>
      </c>
      <c r="K15" s="234" t="str">
        <f>MID(VstupHlavička!$B$3,4,1)</f>
        <v>3</v>
      </c>
      <c r="L15" s="234" t="str">
        <f>MID(VstupHlavička!$B$3,5,1)</f>
        <v>5</v>
      </c>
      <c r="M15" s="234" t="str">
        <f>MID(VstupHlavička!$B$3,6,1)</f>
        <v>1</v>
      </c>
      <c r="N15" s="234" t="str">
        <f>MID(VstupHlavička!$B$3,7,1)</f>
        <v>5</v>
      </c>
      <c r="O15" s="234" t="str">
        <f>MID(VstupHlavička!$B$3,8,1)</f>
        <v>2</v>
      </c>
      <c r="P15" s="234" t="str">
        <f>MID(VstupHlavička!$B$3,9,1)</f>
        <v>9</v>
      </c>
      <c r="Q15" s="234" t="str">
        <f>MID(VstupHlavička!$B$3,10,1)</f>
        <v>6</v>
      </c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6" t="str">
        <f>IF(VLOOKUP($A15,PrekladHlav!$A:$H,1)=$A15,VLOOKUP($A15,PrekladHlav!$A:$H,SUVAHAVUJ!B1),0)</f>
        <v>mesiac</v>
      </c>
      <c r="AK15" s="206"/>
      <c r="AL15" s="206"/>
      <c r="AM15" s="206" t="str">
        <f>IF(VLOOKUP($B15,PrekladHlav!$A:$H,1)=$B15,VLOOKUP($B15,PrekladHlav!$A:$H,SUVAHAVUJ!B1),0)</f>
        <v>rok</v>
      </c>
      <c r="AN15" s="206"/>
      <c r="AO15" s="206"/>
      <c r="AP15" s="206"/>
      <c r="AQ15" s="201"/>
      <c r="AR15" s="201"/>
    </row>
    <row r="16" spans="1:52">
      <c r="A16" s="200">
        <v>12</v>
      </c>
      <c r="B16" s="200">
        <v>15</v>
      </c>
      <c r="C16" s="200">
        <v>22</v>
      </c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48" t="s">
        <v>821</v>
      </c>
      <c r="T16" s="201"/>
      <c r="U16" s="201" t="str">
        <f>IF(VLOOKUP($A16,PrekladHlav!$A:$H,1)=$A16,VLOOKUP($A16,PrekladHlav!$A:$H,SUVAHAVUJ!B1),0)</f>
        <v xml:space="preserve"> - riadna</v>
      </c>
      <c r="V16" s="201"/>
      <c r="W16" s="201"/>
      <c r="X16" s="201"/>
      <c r="Y16" s="201"/>
      <c r="Z16" s="201"/>
      <c r="AA16" s="248"/>
      <c r="AB16" s="201"/>
      <c r="AC16" s="201" t="str">
        <f>IF(VLOOKUP($B16,PrekladHlav!$A:$H,1)=$B16,VLOOKUP($B16,PrekladHlav!$A:$H,SUVAHAVUJ!B1),0)</f>
        <v xml:space="preserve"> - malá</v>
      </c>
      <c r="AD16" s="201"/>
      <c r="AE16" s="201"/>
      <c r="AF16" s="201"/>
      <c r="AG16" s="201"/>
      <c r="AH16" s="211" t="str">
        <f>IF(VLOOKUP($C16,PrekladHlav!$A:$H,1)=$C16,VLOOKUP($C16,PrekladHlav!$A:$H,SUVAHAVUJ!B1),0)</f>
        <v>od</v>
      </c>
      <c r="AI16" s="206"/>
      <c r="AJ16" s="242" t="s">
        <v>788</v>
      </c>
      <c r="AK16" s="242" t="s">
        <v>790</v>
      </c>
      <c r="AL16" s="206"/>
      <c r="AM16" s="242" t="s">
        <v>791</v>
      </c>
      <c r="AN16" s="242" t="s">
        <v>788</v>
      </c>
      <c r="AO16" s="242">
        <v>2</v>
      </c>
      <c r="AP16" s="242">
        <v>3</v>
      </c>
      <c r="AQ16" s="201"/>
      <c r="AR16" s="201"/>
    </row>
    <row r="17" spans="1:44">
      <c r="A17" s="200">
        <v>4</v>
      </c>
      <c r="B17" s="200">
        <v>13</v>
      </c>
      <c r="C17" s="200">
        <v>16</v>
      </c>
      <c r="D17" s="200">
        <v>23</v>
      </c>
      <c r="H17" s="206" t="str">
        <f>IF(VLOOKUP($A17,PrekladHlav!$A:$H,1)=$A17,VLOOKUP($A17,PrekladHlav!$A:$H,SUVAHAVUJ!B1),0)</f>
        <v>IČO</v>
      </c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48"/>
      <c r="T17" s="201"/>
      <c r="U17" s="201" t="str">
        <f>IF(VLOOKUP($B17,PrekladHlav!$A:$H,1)=$B17,VLOOKUP($B17,PrekladHlav!$A:$H,SUVAHAVUJ!B1),0)</f>
        <v xml:space="preserve"> - mimoriadna</v>
      </c>
      <c r="V17" s="201"/>
      <c r="W17" s="201"/>
      <c r="X17" s="201"/>
      <c r="Y17" s="201"/>
      <c r="Z17" s="201"/>
      <c r="AA17" s="248" t="s">
        <v>821</v>
      </c>
      <c r="AB17" s="201"/>
      <c r="AC17" s="201" t="str">
        <f>IF(VLOOKUP($C17,PrekladHlav!$A:$H,1)=$C17,VLOOKUP($C17,PrekladHlav!$A:$H,SUVAHAVUJ!B1),0)</f>
        <v xml:space="preserve"> - veľká</v>
      </c>
      <c r="AD17" s="201"/>
      <c r="AE17" s="201"/>
      <c r="AF17" s="201"/>
      <c r="AG17" s="201"/>
      <c r="AH17" s="211" t="str">
        <f>IF(VLOOKUP($D17,PrekladHlav!$A:$H,1)=$D17,VLOOKUP($D17,PrekladHlav!$A:$H,SUVAHAVUJ!B1),0)</f>
        <v>do</v>
      </c>
      <c r="AI17" s="206"/>
      <c r="AJ17" s="242" t="s">
        <v>790</v>
      </c>
      <c r="AK17" s="242" t="s">
        <v>791</v>
      </c>
      <c r="AL17" s="206"/>
      <c r="AM17" s="242" t="s">
        <v>791</v>
      </c>
      <c r="AN17" s="242" t="s">
        <v>788</v>
      </c>
      <c r="AO17" s="242">
        <v>2</v>
      </c>
      <c r="AP17" s="242">
        <v>3</v>
      </c>
      <c r="AQ17" s="201"/>
      <c r="AR17" s="201"/>
    </row>
    <row r="18" spans="1:44">
      <c r="A18" s="200">
        <v>14</v>
      </c>
      <c r="H18" s="234" t="str">
        <f>MID(VstupHlavička!$B$4,1,1)</f>
        <v>4</v>
      </c>
      <c r="I18" s="234" t="str">
        <f>MID(VstupHlavička!$B$4,2,1)</f>
        <v>6</v>
      </c>
      <c r="J18" s="234" t="str">
        <f>MID(VstupHlavička!$B$4,3,1)</f>
        <v>6</v>
      </c>
      <c r="K18" s="234" t="str">
        <f>MID(VstupHlavička!$B$4,4,1)</f>
        <v>6</v>
      </c>
      <c r="L18" s="234" t="str">
        <f>MID(VstupHlavička!$B$4,5,1)</f>
        <v>0</v>
      </c>
      <c r="M18" s="234" t="str">
        <f>MID(VstupHlavička!$B$4,6,1)</f>
        <v>3</v>
      </c>
      <c r="N18" s="234" t="str">
        <f>MID(VstupHlavička!$B$4,7,1)</f>
        <v>8</v>
      </c>
      <c r="O18" s="234" t="str">
        <f>MID(VstupHlavička!$B$4,8,1)</f>
        <v>1</v>
      </c>
      <c r="P18" s="201"/>
      <c r="Q18" s="201"/>
      <c r="R18" s="201"/>
      <c r="S18" s="248"/>
      <c r="T18" s="201"/>
      <c r="U18" s="201" t="str">
        <f>IF(VLOOKUP($A18,PrekladHlav!$A:$H,1)=$A18,VLOOKUP($A18,PrekladHlav!$A:$H,SUVAHAVUJ!B1),0)</f>
        <v xml:space="preserve"> - priebežná</v>
      </c>
      <c r="V18" s="203"/>
      <c r="W18" s="201"/>
      <c r="X18" s="201"/>
      <c r="Y18" s="201"/>
      <c r="Z18" s="203"/>
      <c r="AA18" s="212"/>
      <c r="AB18" s="203"/>
      <c r="AC18" s="203"/>
      <c r="AD18" s="203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</row>
    <row r="19" spans="1:44">
      <c r="A19" s="200">
        <v>5</v>
      </c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533" t="str">
        <f>IF(VLOOKUP($A19,PrekladHlav!$A:$H,1)=$A19,VLOOKUP($A19,PrekladHlav!$A:$H,SUVAHAVUJ!B1),0)</f>
        <v>Bezprostredne predchádzajúce obdobie</v>
      </c>
      <c r="AI19" s="533"/>
      <c r="AJ19" s="533"/>
      <c r="AK19" s="533"/>
      <c r="AL19" s="533"/>
      <c r="AM19" s="533"/>
      <c r="AN19" s="533"/>
      <c r="AO19" s="533"/>
      <c r="AP19" s="533"/>
      <c r="AQ19" s="201"/>
      <c r="AR19" s="201"/>
    </row>
    <row r="20" spans="1:44">
      <c r="A20" s="200">
        <v>17</v>
      </c>
      <c r="H20" s="206" t="s">
        <v>1388</v>
      </c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6" t="str">
        <f>IF(VLOOKUP($A20,PrekladHlav!$A:$H,1)=$A20,VLOOKUP($A20,PrekladHlav!$A:$H,SUVAHAVUJ!B1),0)</f>
        <v>(vyznačí sa</v>
      </c>
      <c r="T20" s="201"/>
      <c r="U20" s="201"/>
      <c r="V20" s="201"/>
      <c r="W20" s="234" t="s">
        <v>821</v>
      </c>
      <c r="X20" s="213" t="s">
        <v>2184</v>
      </c>
      <c r="Y20" s="201"/>
      <c r="Z20" s="203"/>
      <c r="AA20" s="212"/>
      <c r="AB20" s="201"/>
      <c r="AC20" s="201"/>
      <c r="AD20" s="201"/>
      <c r="AE20" s="201"/>
      <c r="AF20" s="201"/>
      <c r="AG20" s="201"/>
      <c r="AH20" s="533"/>
      <c r="AI20" s="533"/>
      <c r="AJ20" s="533"/>
      <c r="AK20" s="533"/>
      <c r="AL20" s="533"/>
      <c r="AM20" s="533"/>
      <c r="AN20" s="533"/>
      <c r="AO20" s="533"/>
      <c r="AP20" s="533"/>
      <c r="AQ20" s="201"/>
      <c r="AR20" s="201"/>
    </row>
    <row r="21" spans="1:44">
      <c r="H21" s="234" t="str">
        <f>MID(VstupHlavička!$B$5,1,1)</f>
        <v>1</v>
      </c>
      <c r="I21" s="234" t="str">
        <f>MID(VstupHlavička!$B$5,2,1)</f>
        <v>0</v>
      </c>
      <c r="J21" s="201" t="s">
        <v>803</v>
      </c>
      <c r="K21" s="234">
        <v>7</v>
      </c>
      <c r="L21" s="234">
        <v>1</v>
      </c>
      <c r="M21" s="201" t="s">
        <v>803</v>
      </c>
      <c r="N21" s="234">
        <v>0</v>
      </c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533"/>
      <c r="AI21" s="533"/>
      <c r="AJ21" s="533"/>
      <c r="AK21" s="533"/>
      <c r="AL21" s="533"/>
      <c r="AM21" s="533"/>
      <c r="AN21" s="533"/>
      <c r="AO21" s="533"/>
      <c r="AP21" s="533"/>
      <c r="AQ21" s="201"/>
      <c r="AR21" s="201"/>
    </row>
    <row r="22" spans="1:44">
      <c r="A22" s="200">
        <v>10</v>
      </c>
      <c r="B22" s="200">
        <v>11</v>
      </c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6" t="str">
        <f>IF(VLOOKUP($A22,PrekladHlav!$A:$H,1)=$A22,VLOOKUP($A22,PrekladHlav!$A:$H,SUVAHAVUJ!B1),0)</f>
        <v>mesiac</v>
      </c>
      <c r="AK22" s="206"/>
      <c r="AL22" s="206"/>
      <c r="AM22" s="206" t="str">
        <f>IF(VLOOKUP($B22,PrekladHlav!$A:$H,1)=$B22,VLOOKUP($B22,PrekladHlav!$A:$H,SUVAHAVUJ!B1),0)</f>
        <v>rok</v>
      </c>
      <c r="AN22" s="206"/>
      <c r="AO22" s="206"/>
      <c r="AP22" s="201"/>
      <c r="AQ22" s="201"/>
      <c r="AR22" s="201"/>
    </row>
    <row r="23" spans="1:44">
      <c r="A23" s="200">
        <v>22</v>
      </c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12"/>
      <c r="S23" s="201"/>
      <c r="T23" s="201"/>
      <c r="U23" s="203"/>
      <c r="V23" s="201"/>
      <c r="W23" s="201"/>
      <c r="X23" s="201"/>
      <c r="Y23" s="203"/>
      <c r="Z23" s="212"/>
      <c r="AA23" s="203"/>
      <c r="AB23" s="203"/>
      <c r="AC23" s="203"/>
      <c r="AD23" s="201"/>
      <c r="AE23" s="201"/>
      <c r="AF23" s="201"/>
      <c r="AG23" s="201"/>
      <c r="AH23" s="211" t="str">
        <f>IF(VLOOKUP($A23,PrekladHlav!$A:$H,1)=$A23,VLOOKUP($A23,PrekladHlav!$A:$H,SUVAHAVUJ!B1),0)</f>
        <v>od</v>
      </c>
      <c r="AI23" s="201"/>
      <c r="AJ23" s="242" t="s">
        <v>788</v>
      </c>
      <c r="AK23" s="242" t="s">
        <v>790</v>
      </c>
      <c r="AL23" s="206"/>
      <c r="AM23" s="242" t="s">
        <v>791</v>
      </c>
      <c r="AN23" s="242" t="s">
        <v>788</v>
      </c>
      <c r="AO23" s="242">
        <v>2</v>
      </c>
      <c r="AP23" s="242">
        <v>2</v>
      </c>
      <c r="AQ23" s="201"/>
      <c r="AR23" s="201"/>
    </row>
    <row r="24" spans="1:44">
      <c r="A24" s="200">
        <v>23</v>
      </c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3"/>
      <c r="AC24" s="203"/>
      <c r="AD24" s="201"/>
      <c r="AE24" s="201"/>
      <c r="AF24" s="201"/>
      <c r="AG24" s="201"/>
      <c r="AH24" s="211" t="str">
        <f>IF(VLOOKUP($A24,PrekladHlav!$A:$H,1)=$A24,VLOOKUP($A24,PrekladHlav!$A:$H,SUVAHAVUJ!B1),0)</f>
        <v>do</v>
      </c>
      <c r="AI24" s="201"/>
      <c r="AJ24" s="242" t="s">
        <v>790</v>
      </c>
      <c r="AK24" s="242" t="s">
        <v>791</v>
      </c>
      <c r="AL24" s="206"/>
      <c r="AM24" s="242" t="s">
        <v>791</v>
      </c>
      <c r="AN24" s="242" t="s">
        <v>788</v>
      </c>
      <c r="AO24" s="242">
        <v>2</v>
      </c>
      <c r="AP24" s="242">
        <v>2</v>
      </c>
      <c r="AQ24" s="201"/>
      <c r="AR24" s="201"/>
    </row>
    <row r="25" spans="1:44">
      <c r="A25" s="200">
        <v>18</v>
      </c>
      <c r="H25" s="206" t="str">
        <f>IF(VLOOKUP($A25,PrekladHlav!$A:$H,1)=$A25,VLOOKUP($A25,PrekladHlav!$A:$H,SUVAHAVUJ!B1),0)</f>
        <v>Priložené súčasti účtovej závierky</v>
      </c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3"/>
      <c r="AC25" s="203"/>
      <c r="AD25" s="201"/>
      <c r="AE25" s="201"/>
      <c r="AF25" s="201"/>
      <c r="AG25" s="201"/>
      <c r="AH25" s="206"/>
      <c r="AI25" s="201"/>
      <c r="AJ25" s="204"/>
      <c r="AK25" s="204"/>
      <c r="AL25" s="206"/>
      <c r="AM25" s="204"/>
      <c r="AN25" s="204"/>
      <c r="AO25" s="204"/>
      <c r="AP25" s="204"/>
      <c r="AQ25" s="201"/>
      <c r="AR25" s="201"/>
    </row>
    <row r="26" spans="1:44">
      <c r="A26" s="200">
        <v>19</v>
      </c>
      <c r="B26" s="200">
        <v>20</v>
      </c>
      <c r="C26" s="200">
        <v>21</v>
      </c>
      <c r="H26" s="206"/>
      <c r="I26" s="248" t="s">
        <v>821</v>
      </c>
      <c r="J26" s="201" t="str">
        <f>IF(VLOOKUP($A26,PrekladHlav!$A:$H,1)=$A26,VLOOKUP($A26,PrekladHlav!$A:$H,SUVAHAVUJ!B1),0)</f>
        <v>Súvaha (Úč POD 1-01)</v>
      </c>
      <c r="K26" s="201"/>
      <c r="L26" s="201"/>
      <c r="M26" s="201"/>
      <c r="N26" s="201"/>
      <c r="O26" s="201"/>
      <c r="P26" s="201"/>
      <c r="Q26" s="201"/>
      <c r="R26" s="248" t="s">
        <v>821</v>
      </c>
      <c r="S26" s="201" t="str">
        <f>IF(VLOOKUP($B26,PrekladHlav!$A:$H,1)=$B26,VLOOKUP($B26,PrekladHlav!$A:$H,SUVAHAVUJ!B1),0)</f>
        <v>Výkaz ziskov a strát(Úč POD 2-01)</v>
      </c>
      <c r="T26" s="201"/>
      <c r="U26" s="201"/>
      <c r="V26" s="201"/>
      <c r="W26" s="201"/>
      <c r="X26" s="201"/>
      <c r="Y26" s="201"/>
      <c r="Z26" s="201"/>
      <c r="AA26" s="201"/>
      <c r="AB26" s="203"/>
      <c r="AC26" s="203"/>
      <c r="AD26" s="201"/>
      <c r="AE26" s="248" t="s">
        <v>821</v>
      </c>
      <c r="AF26" s="201" t="str">
        <f>IF(VLOOKUP($C26,PrekladHlav!$A:$H,1)=$C26,VLOOKUP($C26,PrekladHlav!$A:$H,SUVAHAVUJ!B1),0)</f>
        <v>Poznámky (Úč POD 3-01)</v>
      </c>
      <c r="AG26" s="201"/>
      <c r="AH26" s="206"/>
      <c r="AI26" s="201"/>
      <c r="AJ26" s="204"/>
      <c r="AK26" s="204"/>
      <c r="AL26" s="206"/>
      <c r="AM26" s="204"/>
      <c r="AN26" s="204"/>
      <c r="AO26" s="204"/>
      <c r="AP26" s="204"/>
      <c r="AQ26" s="201"/>
      <c r="AR26" s="201"/>
    </row>
    <row r="27" spans="1:44"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3"/>
      <c r="AC27" s="203"/>
      <c r="AD27" s="201"/>
      <c r="AE27" s="201"/>
      <c r="AF27" s="201"/>
      <c r="AG27" s="201"/>
      <c r="AH27" s="206"/>
      <c r="AI27" s="201"/>
      <c r="AJ27" s="204"/>
      <c r="AK27" s="204"/>
      <c r="AL27" s="206"/>
      <c r="AM27" s="204"/>
      <c r="AN27" s="204"/>
      <c r="AO27" s="204"/>
      <c r="AP27" s="204"/>
      <c r="AQ27" s="201"/>
      <c r="AR27" s="201"/>
    </row>
    <row r="28" spans="1:44"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3"/>
      <c r="AC28" s="203"/>
      <c r="AD28" s="201"/>
      <c r="AE28" s="201"/>
      <c r="AF28" s="201"/>
      <c r="AG28" s="201"/>
      <c r="AH28" s="206"/>
      <c r="AI28" s="201"/>
      <c r="AJ28" s="204"/>
      <c r="AK28" s="204"/>
      <c r="AL28" s="206"/>
      <c r="AM28" s="204"/>
      <c r="AN28" s="204"/>
      <c r="AO28" s="204"/>
      <c r="AP28" s="204"/>
      <c r="AQ28" s="201"/>
      <c r="AR28" s="201"/>
    </row>
    <row r="29" spans="1:44">
      <c r="A29" s="200">
        <v>24</v>
      </c>
      <c r="H29" s="206" t="str">
        <f>IF(VLOOKUP($A29,PrekladHlav!$A:$H,1)=$A29,VLOOKUP($A29,PrekladHlav!$A:$H,SUVAHAVUJ!$B$1),0)</f>
        <v>Obchodné meno (názov) účtovnej jednotky</v>
      </c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</row>
    <row r="30" spans="1:44">
      <c r="H30" s="234" t="str">
        <f>MID(VstupHlavička!$B$6,1,1)</f>
        <v>B</v>
      </c>
      <c r="I30" s="234" t="str">
        <f>MID(VstupHlavička!$B$6,2,1)</f>
        <v>l</v>
      </c>
      <c r="J30" s="234" t="str">
        <f>MID(VstupHlavička!$B$6,3,1)</f>
        <v>a</v>
      </c>
      <c r="K30" s="234" t="str">
        <f>MID(VstupHlavička!$B$6,4,1)</f>
        <v>n</v>
      </c>
      <c r="L30" s="234" t="str">
        <f>MID(VstupHlavička!$B$6,5,1)</f>
        <v>c</v>
      </c>
      <c r="M30" s="234" t="str">
        <f>MID(VstupHlavička!$B$6,6,1)</f>
        <v>h</v>
      </c>
      <c r="N30" s="234" t="str">
        <f>MID(VstupHlavička!$B$6,7,1)</f>
        <v>e</v>
      </c>
      <c r="O30" s="234" t="str">
        <f>MID(VstupHlavička!$B$6,8,1)</f>
        <v xml:space="preserve"> </v>
      </c>
      <c r="P30" s="234" t="str">
        <f>MID(VstupHlavička!$B$6,9,1)</f>
        <v>T</v>
      </c>
      <c r="Q30" s="234" t="str">
        <f>MID(VstupHlavička!$B$6,10,1)</f>
        <v>r</v>
      </c>
      <c r="R30" s="234" t="str">
        <f>MID(VstupHlavička!$B$6,11,1)</f>
        <v>a</v>
      </c>
      <c r="S30" s="234" t="str">
        <f>MID(VstupHlavička!$B$6,12,1)</f>
        <v>d</v>
      </c>
      <c r="T30" s="234" t="str">
        <f>MID(VstupHlavička!$B$6,13,1)</f>
        <v>e</v>
      </c>
      <c r="U30" s="234" t="str">
        <f>MID(VstupHlavička!$B$6,14,1)</f>
        <v xml:space="preserve"> </v>
      </c>
      <c r="V30" s="234" t="str">
        <f>MID(VstupHlavička!$B$6,15,1)</f>
        <v>s</v>
      </c>
      <c r="W30" s="234" t="str">
        <f>MID(VstupHlavička!$B$6,16,1)</f>
        <v>.</v>
      </c>
      <c r="X30" s="234" t="str">
        <f>MID(VstupHlavička!$B$6,17,1)</f>
        <v>r</v>
      </c>
      <c r="Y30" s="234" t="str">
        <f>MID(VstupHlavička!$B$6,18,1)</f>
        <v>.</v>
      </c>
      <c r="Z30" s="234" t="str">
        <f>MID(VstupHlavička!$B$6,19,1)</f>
        <v>o</v>
      </c>
      <c r="AA30" s="234" t="str">
        <f>MID(VstupHlavička!$B$6,20,1)</f>
        <v>.</v>
      </c>
      <c r="AB30" s="234" t="str">
        <f>MID(VstupHlavička!$B$6,21,1)</f>
        <v/>
      </c>
      <c r="AC30" s="234" t="str">
        <f>MID(VstupHlavička!$B$6,22,1)</f>
        <v/>
      </c>
      <c r="AD30" s="234" t="str">
        <f>MID(VstupHlavička!$B$6,23,1)</f>
        <v/>
      </c>
      <c r="AE30" s="234" t="str">
        <f>MID(VstupHlavička!$B$6,24,1)</f>
        <v/>
      </c>
      <c r="AF30" s="234" t="str">
        <f>MID(VstupHlavička!$B$6,25,1)</f>
        <v/>
      </c>
      <c r="AG30" s="234" t="str">
        <f>MID(VstupHlavička!$B$6,26,1)</f>
        <v/>
      </c>
      <c r="AH30" s="234" t="str">
        <f>MID(VstupHlavička!$B$6,27,1)</f>
        <v/>
      </c>
      <c r="AI30" s="234" t="str">
        <f>MID(VstupHlavička!$B$6,28,1)</f>
        <v/>
      </c>
      <c r="AJ30" s="234" t="str">
        <f>MID(VstupHlavička!$B$6,29,1)</f>
        <v/>
      </c>
      <c r="AK30" s="234" t="str">
        <f>MID(VstupHlavička!$B$6,30,1)</f>
        <v/>
      </c>
      <c r="AL30" s="234" t="str">
        <f>MID(VstupHlavička!$B$6,31,1)</f>
        <v/>
      </c>
      <c r="AM30" s="234" t="str">
        <f>MID(VstupHlavička!$B$6,32,1)</f>
        <v/>
      </c>
      <c r="AN30" s="234" t="str">
        <f>MID(VstupHlavička!$B$6,33,1)</f>
        <v/>
      </c>
      <c r="AO30" s="234" t="str">
        <f>MID(VstupHlavička!$B$6,34,1)</f>
        <v/>
      </c>
      <c r="AP30" s="234" t="str">
        <f>MID(VstupHlavička!$B$6,35,1)</f>
        <v/>
      </c>
      <c r="AQ30" s="234" t="str">
        <f>MID(VstupHlavička!$B$6,36,1)</f>
        <v/>
      </c>
      <c r="AR30" s="201"/>
    </row>
    <row r="31" spans="1:44">
      <c r="H31" s="234" t="str">
        <f>MID(VstupHlavička!$B$6,37,1)</f>
        <v/>
      </c>
      <c r="I31" s="234" t="str">
        <f>MID(VstupHlavička!$B$6,38,1)</f>
        <v/>
      </c>
      <c r="J31" s="234" t="str">
        <f>MID(VstupHlavička!$B$6,39,1)</f>
        <v/>
      </c>
      <c r="K31" s="234" t="str">
        <f>MID(VstupHlavička!$B$6,40,1)</f>
        <v/>
      </c>
      <c r="L31" s="234" t="str">
        <f>MID(VstupHlavička!$B$6,41,1)</f>
        <v/>
      </c>
      <c r="M31" s="234" t="str">
        <f>MID(VstupHlavička!$B$6,42,1)</f>
        <v/>
      </c>
      <c r="N31" s="234" t="str">
        <f>MID(VstupHlavička!$B$6,43,1)</f>
        <v/>
      </c>
      <c r="O31" s="234" t="str">
        <f>MID(VstupHlavička!$B$6,44,1)</f>
        <v/>
      </c>
      <c r="P31" s="234" t="str">
        <f>MID(VstupHlavička!$B$6,45,1)</f>
        <v/>
      </c>
      <c r="Q31" s="234" t="str">
        <f>MID(VstupHlavička!$B$6,46,1)</f>
        <v/>
      </c>
      <c r="R31" s="234" t="str">
        <f>MID(VstupHlavička!$B$6,47,1)</f>
        <v/>
      </c>
      <c r="S31" s="234" t="str">
        <f>MID(VstupHlavička!$B$6,48,1)</f>
        <v/>
      </c>
      <c r="T31" s="234" t="str">
        <f>MID(VstupHlavička!$B$6,49,1)</f>
        <v/>
      </c>
      <c r="U31" s="234" t="str">
        <f>MID(VstupHlavička!$B$6,50,1)</f>
        <v/>
      </c>
      <c r="V31" s="234" t="str">
        <f>MID(VstupHlavička!$B$6,51,1)</f>
        <v/>
      </c>
      <c r="W31" s="234" t="str">
        <f>MID(VstupHlavička!$B$6,52,1)</f>
        <v/>
      </c>
      <c r="X31" s="234" t="str">
        <f>MID(VstupHlavička!$B$6,53,1)</f>
        <v/>
      </c>
      <c r="Y31" s="234" t="str">
        <f>MID(VstupHlavička!$B$6,54,1)</f>
        <v/>
      </c>
      <c r="Z31" s="234" t="str">
        <f>MID(VstupHlavička!$B$6,55,1)</f>
        <v/>
      </c>
      <c r="AA31" s="234" t="str">
        <f>MID(VstupHlavička!$B$6,56,1)</f>
        <v/>
      </c>
      <c r="AB31" s="234" t="str">
        <f>MID(VstupHlavička!$B$6,57,1)</f>
        <v/>
      </c>
      <c r="AC31" s="234" t="str">
        <f>MID(VstupHlavička!$B$6,58,1)</f>
        <v/>
      </c>
      <c r="AD31" s="234" t="str">
        <f>MID(VstupHlavička!$B$6,59,1)</f>
        <v/>
      </c>
      <c r="AE31" s="234" t="str">
        <f>MID(VstupHlavička!$B$6,60,1)</f>
        <v/>
      </c>
      <c r="AF31" s="234" t="str">
        <f>MID(VstupHlavička!$B$6,61,1)</f>
        <v/>
      </c>
      <c r="AG31" s="234" t="str">
        <f>MID(VstupHlavička!$B$6,62,1)</f>
        <v/>
      </c>
      <c r="AH31" s="234" t="str">
        <f>MID(VstupHlavička!$B$6,63,1)</f>
        <v/>
      </c>
      <c r="AI31" s="234" t="str">
        <f>MID(VstupHlavička!$B$6,64,1)</f>
        <v/>
      </c>
      <c r="AJ31" s="234" t="str">
        <f>MID(VstupHlavička!$B$6,65,1)</f>
        <v/>
      </c>
      <c r="AK31" s="234" t="str">
        <f>MID(VstupHlavička!$B$6,66,1)</f>
        <v/>
      </c>
      <c r="AL31" s="234" t="str">
        <f>MID(VstupHlavička!$B$6,67,1)</f>
        <v/>
      </c>
      <c r="AM31" s="234" t="str">
        <f>MID(VstupHlavička!$B$6,68,1)</f>
        <v/>
      </c>
      <c r="AN31" s="234" t="str">
        <f>MID(VstupHlavička!$B$6,69,1)</f>
        <v/>
      </c>
      <c r="AO31" s="234" t="str">
        <f>MID(VstupHlavička!$B$6,70,1)</f>
        <v/>
      </c>
      <c r="AP31" s="234" t="str">
        <f>MID(VstupHlavička!$B$6,71,1)</f>
        <v/>
      </c>
      <c r="AQ31" s="234" t="str">
        <f>MID(VstupHlavička!$B$6,72,1)</f>
        <v/>
      </c>
      <c r="AR31" s="201"/>
    </row>
    <row r="32" spans="1:44"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</row>
    <row r="33" spans="1:44">
      <c r="A33" s="200">
        <v>25</v>
      </c>
      <c r="H33" s="206" t="str">
        <f>IF(VLOOKUP($A33,PrekladHlav!$A:$H,1)=$A33,VLOOKUP($A33,PrekladHlav!$A:$H,SUVAHAVUJ!$B$1),0)</f>
        <v>Sídlo účtovnej jednotky, ulica a číslo</v>
      </c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</row>
    <row r="34" spans="1:44">
      <c r="H34" s="234" t="str">
        <f>MID(VstupHlavička!$B$7,1,1)</f>
        <v>S</v>
      </c>
      <c r="I34" s="234" t="str">
        <f>MID(VstupHlavička!$B$7,2,1)</f>
        <v>t</v>
      </c>
      <c r="J34" s="234" t="str">
        <f>MID(VstupHlavička!$B$7,3,1)</f>
        <v>r</v>
      </c>
      <c r="K34" s="234" t="str">
        <f>MID(VstupHlavička!$B$7,4,1)</f>
        <v>o</v>
      </c>
      <c r="L34" s="234" t="str">
        <f>MID(VstupHlavička!$B$7,5,1)</f>
        <v>j</v>
      </c>
      <c r="M34" s="234" t="str">
        <f>MID(VstupHlavička!$B$7,6,1)</f>
        <v>á</v>
      </c>
      <c r="N34" s="234" t="str">
        <f>MID(VstupHlavička!$B$7,7,1)</f>
        <v>r</v>
      </c>
      <c r="O34" s="234" t="str">
        <f>MID(VstupHlavička!$B$7,8,1)</f>
        <v>s</v>
      </c>
      <c r="P34" s="234" t="str">
        <f>MID(VstupHlavička!$B$7,9,1)</f>
        <v>k</v>
      </c>
      <c r="Q34" s="234" t="str">
        <f>MID(VstupHlavička!$B$7,10,1)</f>
        <v>a</v>
      </c>
      <c r="R34" s="234" t="str">
        <f>MID(VstupHlavička!$B$7,11,1)</f>
        <v xml:space="preserve"> </v>
      </c>
      <c r="S34" s="234" t="str">
        <f>MID(VstupHlavička!$B$7,12,1)</f>
        <v>2</v>
      </c>
      <c r="T34" s="234" t="str">
        <f>MID(VstupHlavička!$B$7,13,1)</f>
        <v>7</v>
      </c>
      <c r="U34" s="234" t="str">
        <f>MID(VstupHlavička!$B$7,14,1)</f>
        <v>4</v>
      </c>
      <c r="V34" s="234" t="str">
        <f>MID(VstupHlavička!$B$7,15,1)</f>
        <v>0</v>
      </c>
      <c r="W34" s="234" t="str">
        <f>MID(VstupHlavička!$B$7,16,1)</f>
        <v/>
      </c>
      <c r="X34" s="234" t="str">
        <f>MID(VstupHlavička!$B$7,17,1)</f>
        <v/>
      </c>
      <c r="Y34" s="234" t="str">
        <f>MID(VstupHlavička!$B$7,18,1)</f>
        <v/>
      </c>
      <c r="Z34" s="234" t="str">
        <f>MID(VstupHlavička!$B$7,19,1)</f>
        <v/>
      </c>
      <c r="AA34" s="234" t="str">
        <f>MID(VstupHlavička!$B$7,20,1)</f>
        <v/>
      </c>
      <c r="AB34" s="234" t="str">
        <f>MID(VstupHlavička!$B$7,21,1)</f>
        <v/>
      </c>
      <c r="AC34" s="234" t="str">
        <f>MID(VstupHlavička!$B$7,22,1)</f>
        <v/>
      </c>
      <c r="AD34" s="234" t="str">
        <f>MID(VstupHlavička!$B$7,23,1)</f>
        <v/>
      </c>
      <c r="AE34" s="234" t="str">
        <f>MID(VstupHlavička!$B$7,24,1)</f>
        <v/>
      </c>
      <c r="AF34" s="234" t="str">
        <f>MID(VstupHlavička!$B$7,25,1)</f>
        <v/>
      </c>
      <c r="AG34" s="234" t="str">
        <f>MID(VstupHlavička!$B$7,26,1)</f>
        <v/>
      </c>
      <c r="AH34" s="234" t="str">
        <f>MID(VstupHlavička!$B$7,27,1)</f>
        <v/>
      </c>
      <c r="AI34" s="234" t="str">
        <f>MID(VstupHlavička!$B$7,28,1)</f>
        <v/>
      </c>
      <c r="AJ34" s="234" t="str">
        <f>MID(VstupHlavička!$B$7,29,1)</f>
        <v/>
      </c>
      <c r="AK34" s="234" t="str">
        <f>MID(VstupHlavička!$B$7,30,1)</f>
        <v/>
      </c>
      <c r="AL34" s="234" t="str">
        <f>MID(VstupHlavička!$B$7,31,1)</f>
        <v/>
      </c>
      <c r="AM34" s="234" t="str">
        <f>MID(VstupHlavička!$B$7,32,1)</f>
        <v/>
      </c>
      <c r="AN34" s="234" t="str">
        <f>MID(VstupHlavička!$B$7,33,1)</f>
        <v/>
      </c>
      <c r="AO34" s="234" t="str">
        <f>MID(VstupHlavička!$B$7,34,1)</f>
        <v/>
      </c>
      <c r="AP34" s="234" t="str">
        <f>MID(VstupHlavička!$B$7,35,1)</f>
        <v/>
      </c>
      <c r="AQ34" s="234" t="str">
        <f>MID(VstupHlavička!$B$7,36,1)</f>
        <v/>
      </c>
      <c r="AR34" s="201"/>
    </row>
    <row r="35" spans="1:44">
      <c r="H35" s="234" t="str">
        <f>MID(VstupHlavička!$B$7,37,1)</f>
        <v/>
      </c>
      <c r="I35" s="234" t="str">
        <f>MID(VstupHlavička!$B$7,38,1)</f>
        <v/>
      </c>
      <c r="J35" s="234" t="str">
        <f>MID(VstupHlavička!$B$7,39,1)</f>
        <v/>
      </c>
      <c r="K35" s="234" t="str">
        <f>MID(VstupHlavička!$B$7,40,1)</f>
        <v/>
      </c>
      <c r="L35" s="234" t="str">
        <f>MID(VstupHlavička!$B$7,41,1)</f>
        <v/>
      </c>
      <c r="M35" s="234" t="str">
        <f>MID(VstupHlavička!$B$7,42,1)</f>
        <v/>
      </c>
      <c r="N35" s="234" t="str">
        <f>MID(VstupHlavička!$B$7,43,1)</f>
        <v/>
      </c>
      <c r="O35" s="234" t="str">
        <f>MID(VstupHlavička!$B$7,44,1)</f>
        <v/>
      </c>
      <c r="P35" s="234" t="str">
        <f>MID(VstupHlavička!$B$7,45,1)</f>
        <v/>
      </c>
      <c r="Q35" s="234" t="str">
        <f>MID(VstupHlavička!$B$7,46,1)</f>
        <v/>
      </c>
      <c r="R35" s="234" t="str">
        <f>MID(VstupHlavička!$B$7,47,1)</f>
        <v/>
      </c>
      <c r="S35" s="234" t="str">
        <f>MID(VstupHlavička!$B$7,48,1)</f>
        <v/>
      </c>
      <c r="T35" s="234" t="str">
        <f>MID(VstupHlavička!$B$7,49,1)</f>
        <v/>
      </c>
      <c r="U35" s="234" t="str">
        <f>MID(VstupHlavička!$B$7,50,1)</f>
        <v/>
      </c>
      <c r="V35" s="234" t="str">
        <f>MID(VstupHlavička!$B$7,51,1)</f>
        <v/>
      </c>
      <c r="W35" s="234" t="str">
        <f>MID(VstupHlavička!$B$7,52,1)</f>
        <v/>
      </c>
      <c r="X35" s="234" t="str">
        <f>MID(VstupHlavička!$B$7,53,1)</f>
        <v/>
      </c>
      <c r="Y35" s="234" t="str">
        <f>MID(VstupHlavička!$B$7,54,1)</f>
        <v/>
      </c>
      <c r="Z35" s="234" t="str">
        <f>MID(VstupHlavička!$B$7,55,1)</f>
        <v/>
      </c>
      <c r="AA35" s="234" t="str">
        <f>MID(VstupHlavička!$B$7,56,1)</f>
        <v/>
      </c>
      <c r="AB35" s="234" t="str">
        <f>MID(VstupHlavička!$B$7,57,1)</f>
        <v/>
      </c>
      <c r="AC35" s="234" t="str">
        <f>MID(VstupHlavička!$B$7,58,1)</f>
        <v/>
      </c>
      <c r="AD35" s="234" t="str">
        <f>MID(VstupHlavička!$B$7,59,1)</f>
        <v/>
      </c>
      <c r="AE35" s="234" t="str">
        <f>MID(VstupHlavička!$B$7,60,1)</f>
        <v/>
      </c>
      <c r="AF35" s="234" t="str">
        <f>MID(VstupHlavička!$B$7,61,1)</f>
        <v/>
      </c>
      <c r="AG35" s="234" t="str">
        <f>MID(VstupHlavička!$B$7,62,1)</f>
        <v/>
      </c>
      <c r="AH35" s="234" t="str">
        <f>MID(VstupHlavička!$B$7,63,1)</f>
        <v/>
      </c>
      <c r="AI35" s="234" t="str">
        <f>MID(VstupHlavička!$B$7,64,1)</f>
        <v/>
      </c>
      <c r="AJ35" s="234" t="str">
        <f>MID(VstupHlavička!$B$7,65,1)</f>
        <v/>
      </c>
      <c r="AK35" s="234" t="str">
        <f>MID(VstupHlavička!$B$7,66,1)</f>
        <v/>
      </c>
      <c r="AL35" s="234" t="str">
        <f>MID(VstupHlavička!$B$7,67,1)</f>
        <v/>
      </c>
      <c r="AM35" s="234" t="str">
        <f>MID(VstupHlavička!$B$7,68,1)</f>
        <v/>
      </c>
      <c r="AN35" s="234" t="str">
        <f>MID(VstupHlavička!$B$7,69,1)</f>
        <v/>
      </c>
      <c r="AO35" s="234" t="str">
        <f>MID(VstupHlavička!$B$7,70,1)</f>
        <v/>
      </c>
      <c r="AP35" s="234" t="str">
        <f>MID(VstupHlavička!$B$7,71,1)</f>
        <v/>
      </c>
      <c r="AQ35" s="234" t="str">
        <f>MID(VstupHlavička!$B$7,72,1)</f>
        <v/>
      </c>
      <c r="AR35" s="201"/>
    </row>
    <row r="36" spans="1:44"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</row>
    <row r="37" spans="1:44">
      <c r="A37" s="200">
        <v>26</v>
      </c>
      <c r="B37" s="200">
        <v>27</v>
      </c>
      <c r="H37" s="206" t="str">
        <f>IF(VLOOKUP($A37,PrekladHlav!$A:$H,1)=$A37,VLOOKUP($A37,PrekladHlav!$A:$H,SUVAHAVUJ!$B$1),0)</f>
        <v>PSČ</v>
      </c>
      <c r="I37" s="201"/>
      <c r="J37" s="201"/>
      <c r="K37" s="201"/>
      <c r="L37" s="201"/>
      <c r="M37" s="201"/>
      <c r="N37" s="206" t="str">
        <f>IF(VLOOKUP($B37,PrekladHlav!$A:$H,1)=$B37,VLOOKUP($B37,PrekladHlav!$A:$H,SUVAHAVUJ!B1),0)</f>
        <v>Obec</v>
      </c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</row>
    <row r="38" spans="1:44">
      <c r="H38" s="234" t="str">
        <f>MID(VstupHlavička!$B$8,1,1)</f>
        <v>0</v>
      </c>
      <c r="I38" s="234" t="str">
        <f>MID(VstupHlavička!$B$8,2,1)</f>
        <v>6</v>
      </c>
      <c r="J38" s="234" t="str">
        <f>MID(VstupHlavička!$B$8,3,1)</f>
        <v>9</v>
      </c>
      <c r="K38" s="234" t="str">
        <f>MID(VstupHlavička!$B$8,4,1)</f>
        <v>0</v>
      </c>
      <c r="L38" s="234" t="str">
        <f>MID(VstupHlavička!$B$8,5,1)</f>
        <v>1</v>
      </c>
      <c r="M38" s="214"/>
      <c r="N38" s="234" t="str">
        <f>MID(VstupHlavička!$B$9,1,1)</f>
        <v>S</v>
      </c>
      <c r="O38" s="234" t="str">
        <f>MID(VstupHlavička!$B$9,2,1)</f>
        <v>n</v>
      </c>
      <c r="P38" s="234" t="str">
        <f>MID(VstupHlavička!$B$9,3,1)</f>
        <v>i</v>
      </c>
      <c r="Q38" s="234" t="str">
        <f>MID(VstupHlavička!$B$9,4,1)</f>
        <v>n</v>
      </c>
      <c r="R38" s="234" t="str">
        <f>MID(VstupHlavička!$B$9,5,1)</f>
        <v>a</v>
      </c>
      <c r="S38" s="234" t="str">
        <f>MID(VstupHlavička!$B$9,6,1)</f>
        <v/>
      </c>
      <c r="T38" s="234" t="str">
        <f>MID(VstupHlavička!$B$9,7,1)</f>
        <v/>
      </c>
      <c r="U38" s="234" t="str">
        <f>MID(VstupHlavička!$B$9,8,1)</f>
        <v/>
      </c>
      <c r="V38" s="234" t="str">
        <f>MID(VstupHlavička!$B$9,9,1)</f>
        <v/>
      </c>
      <c r="W38" s="234" t="str">
        <f>MID(VstupHlavička!$B$9,10,1)</f>
        <v/>
      </c>
      <c r="X38" s="234" t="str">
        <f>MID(VstupHlavička!$B$9,11,1)</f>
        <v/>
      </c>
      <c r="Y38" s="234" t="str">
        <f>MID(VstupHlavička!$B$9,12,1)</f>
        <v/>
      </c>
      <c r="Z38" s="234" t="str">
        <f>MID(VstupHlavička!$B$9,13,1)</f>
        <v/>
      </c>
      <c r="AA38" s="234" t="str">
        <f>MID(VstupHlavička!$B$9,14,1)</f>
        <v/>
      </c>
      <c r="AB38" s="234" t="str">
        <f>MID(VstupHlavička!$B$9,15,1)</f>
        <v/>
      </c>
      <c r="AC38" s="234" t="str">
        <f>MID(VstupHlavička!$B$9,16,1)</f>
        <v/>
      </c>
      <c r="AD38" s="234" t="str">
        <f>MID(VstupHlavička!$B$9,17,1)</f>
        <v/>
      </c>
      <c r="AE38" s="234" t="str">
        <f>MID(VstupHlavička!$B$9,18,1)</f>
        <v/>
      </c>
      <c r="AF38" s="234" t="str">
        <f>MID(VstupHlavička!$B$9,19,1)</f>
        <v/>
      </c>
      <c r="AG38" s="234" t="str">
        <f>MID(VstupHlavička!$B$9,20,1)</f>
        <v/>
      </c>
      <c r="AH38" s="234" t="str">
        <f>MID(VstupHlavička!$B$9,21,1)</f>
        <v/>
      </c>
      <c r="AI38" s="234" t="str">
        <f>MID(VstupHlavička!$B$9,22,1)</f>
        <v/>
      </c>
      <c r="AJ38" s="234" t="str">
        <f>MID(VstupHlavička!$B$9,23,1)</f>
        <v/>
      </c>
      <c r="AK38" s="234" t="str">
        <f>MID(VstupHlavička!$B$9,24,1)</f>
        <v/>
      </c>
      <c r="AL38" s="234" t="str">
        <f>MID(VstupHlavička!$B$9,25,1)</f>
        <v/>
      </c>
      <c r="AM38" s="234" t="str">
        <f>MID(VstupHlavička!$B$9,26,1)</f>
        <v/>
      </c>
      <c r="AN38" s="234" t="str">
        <f>MID(VstupHlavička!$B$9,27,1)</f>
        <v/>
      </c>
      <c r="AO38" s="234" t="str">
        <f>MID(VstupHlavička!$B$9,28,1)</f>
        <v/>
      </c>
      <c r="AP38" s="234" t="str">
        <f>MID(VstupHlavička!$B$9,29,1)</f>
        <v/>
      </c>
      <c r="AQ38" s="234" t="str">
        <f>MID(VstupHlavička!$B$9,30,1)</f>
        <v/>
      </c>
      <c r="AR38" s="201"/>
    </row>
    <row r="39" spans="1:44">
      <c r="H39" s="212"/>
      <c r="I39" s="212"/>
      <c r="J39" s="212"/>
      <c r="K39" s="212"/>
      <c r="L39" s="212"/>
      <c r="M39" s="214"/>
      <c r="N39" s="212"/>
      <c r="O39" s="212"/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12"/>
      <c r="AA39" s="212"/>
      <c r="AB39" s="212"/>
      <c r="AC39" s="212"/>
      <c r="AD39" s="212"/>
      <c r="AE39" s="212"/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01"/>
    </row>
    <row r="40" spans="1:44">
      <c r="A40" s="200">
        <v>28</v>
      </c>
      <c r="H40" s="206" t="str">
        <f>IF(VLOOKUP($A40,PrekladHlav!$A:$H,1)=$A40,VLOOKUP($A40,PrekladHlav!$A:$H,SUVAHAVUJ!$B$1),0)</f>
        <v>Označenie obchodného registra a číslo zápisu obchodnej spoločnosti</v>
      </c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2"/>
      <c r="AN40" s="212"/>
      <c r="AO40" s="212"/>
      <c r="AP40" s="212"/>
      <c r="AQ40" s="212"/>
      <c r="AR40" s="201"/>
    </row>
    <row r="41" spans="1:44">
      <c r="H41" s="234" t="str">
        <f>MID(VstupHlavička!$B$16,1,1)</f>
        <v>O</v>
      </c>
      <c r="I41" s="234" t="str">
        <f>MID(VstupHlavička!$B$16,2,1)</f>
        <v>R</v>
      </c>
      <c r="J41" s="234" t="str">
        <f>MID(VstupHlavička!$B$16,3,1)</f>
        <v xml:space="preserve"> </v>
      </c>
      <c r="K41" s="234" t="str">
        <f>MID(VstupHlavička!$B$16,4,1)</f>
        <v>O</v>
      </c>
      <c r="L41" s="234" t="str">
        <f>MID(VstupHlavička!$B$16,5,1)</f>
        <v>k</v>
      </c>
      <c r="M41" s="234" t="str">
        <f>MID(VstupHlavička!$B$16,6,1)</f>
        <v>r</v>
      </c>
      <c r="N41" s="234" t="str">
        <f>MID(VstupHlavička!$B$16,7,1)</f>
        <v>.</v>
      </c>
      <c r="O41" s="234" t="str">
        <f>MID(VstupHlavička!$B$16,8,1)</f>
        <v>s</v>
      </c>
      <c r="P41" s="234" t="str">
        <f>MID(VstupHlavička!$B$16,9,1)</f>
        <v>ú</v>
      </c>
      <c r="Q41" s="234" t="str">
        <f>MID(VstupHlavička!$B$16,10,1)</f>
        <v>d</v>
      </c>
      <c r="R41" s="234" t="str">
        <f>MID(VstupHlavička!$B$16,11,1)</f>
        <v xml:space="preserve"> </v>
      </c>
      <c r="S41" s="234" t="s">
        <v>4316</v>
      </c>
      <c r="T41" s="234" t="s">
        <v>4317</v>
      </c>
      <c r="U41" s="234" t="s">
        <v>475</v>
      </c>
      <c r="V41" s="234" t="s">
        <v>4318</v>
      </c>
      <c r="W41" s="234" t="s">
        <v>4319</v>
      </c>
      <c r="X41" s="234" t="s">
        <v>4320</v>
      </c>
      <c r="Y41" s="234" t="str">
        <f>MID(VstupHlavička!$B$16,18,1)</f>
        <v>,</v>
      </c>
      <c r="Z41" s="234"/>
      <c r="AA41" s="234" t="str">
        <f>MID(VstupHlavička!$B$16,20,1)</f>
        <v>O</v>
      </c>
      <c r="AB41" s="234" t="str">
        <f>MID(VstupHlavička!$B$16,21,1)</f>
        <v>d</v>
      </c>
      <c r="AC41" s="234" t="str">
        <f>MID(VstupHlavička!$B$16,22,1)</f>
        <v>d</v>
      </c>
      <c r="AD41" s="234" t="str">
        <f>MID(VstupHlavička!$B$16,23,1)</f>
        <v>i</v>
      </c>
      <c r="AE41" s="234" t="str">
        <f>MID(VstupHlavička!$B$16,24,1)</f>
        <v>e</v>
      </c>
      <c r="AF41" s="234" t="str">
        <f>MID(VstupHlavička!$B$16,25,1)</f>
        <v>l</v>
      </c>
      <c r="AG41" s="234" t="str">
        <f>MID(VstupHlavička!$B$16,26,1)</f>
        <v>:</v>
      </c>
      <c r="AH41" s="234" t="str">
        <f>MID(VstupHlavička!$B$16,27,1)</f>
        <v xml:space="preserve"> </v>
      </c>
      <c r="AI41" s="234" t="str">
        <f>MID(VstupHlavička!$B$16,28,1)</f>
        <v>S</v>
      </c>
      <c r="AJ41" s="234" t="str">
        <f>MID(VstupHlavička!$B$16,29,1)</f>
        <v>r</v>
      </c>
      <c r="AK41" s="234" t="str">
        <f>MID(VstupHlavička!$B$16,30,1)</f>
        <v>o</v>
      </c>
      <c r="AL41" s="234" t="str">
        <f>MID(VstupHlavička!$B$16,31,1)</f>
        <v>,</v>
      </c>
      <c r="AM41" s="234" t="str">
        <f>MID(VstupHlavička!$B$16,32,1)</f>
        <v xml:space="preserve"> </v>
      </c>
      <c r="AN41" s="234" t="str">
        <f>MID(VstupHlavička!$B$16,33,1)</f>
        <v>v</v>
      </c>
      <c r="AO41" s="234" t="str">
        <f>MID(VstupHlavička!$B$16,34,1)</f>
        <v>l</v>
      </c>
      <c r="AP41" s="234" t="str">
        <f>MID(VstupHlavička!$B$16,35,1)</f>
        <v>.</v>
      </c>
      <c r="AQ41" s="234" t="str">
        <f>MID(VstupHlavička!$B$16,36,1)</f>
        <v>č</v>
      </c>
      <c r="AR41" s="201"/>
    </row>
    <row r="42" spans="1:44">
      <c r="H42" s="234" t="str">
        <f>MID(VstupHlavička!$B$16,37,1)</f>
        <v>.</v>
      </c>
      <c r="I42" s="234" t="str">
        <f>MID(VstupHlavička!$B$16,38,1)</f>
        <v>4</v>
      </c>
      <c r="J42" s="234" t="str">
        <f>MID(VstupHlavička!$B$16,39,1)</f>
        <v>4</v>
      </c>
      <c r="K42" s="234" t="str">
        <f>MID(VstupHlavička!$B$16,40,1)</f>
        <v>3</v>
      </c>
      <c r="L42" s="234">
        <v>4</v>
      </c>
      <c r="M42" s="234">
        <v>3</v>
      </c>
      <c r="N42" s="234">
        <v>3</v>
      </c>
      <c r="O42" s="234">
        <v>3</v>
      </c>
      <c r="P42" s="234" t="str">
        <f>MID(VstupHlavička!$B$16,45,1)</f>
        <v/>
      </c>
      <c r="Q42" s="234" t="s">
        <v>4316</v>
      </c>
      <c r="R42" s="234" t="str">
        <f>MID(VstupHlavička!$B$16,47,1)</f>
        <v/>
      </c>
      <c r="S42" s="234" t="str">
        <f>MID(VstupHlavička!$B$16,48,1)</f>
        <v/>
      </c>
      <c r="T42" s="234" t="str">
        <f>MID(VstupHlavička!$B$16,49,1)</f>
        <v/>
      </c>
      <c r="U42" s="234" t="str">
        <f>MID(VstupHlavička!$B$16,50,1)</f>
        <v/>
      </c>
      <c r="V42" s="234" t="str">
        <f>MID(VstupHlavička!$B$16,51,1)</f>
        <v/>
      </c>
      <c r="W42" s="234" t="str">
        <f>MID(VstupHlavička!$B$16,52,1)</f>
        <v/>
      </c>
      <c r="X42" s="234" t="str">
        <f>MID(VstupHlavička!$B$16,53,1)</f>
        <v/>
      </c>
      <c r="Y42" s="234" t="str">
        <f>MID(VstupHlavička!$B$16,54,1)</f>
        <v/>
      </c>
      <c r="Z42" s="234" t="str">
        <f>MID(VstupHlavička!$B$16,55,1)</f>
        <v/>
      </c>
      <c r="AA42" s="234" t="str">
        <f>MID(VstupHlavička!$B$16,56,1)</f>
        <v/>
      </c>
      <c r="AB42" s="234" t="str">
        <f>MID(VstupHlavička!$B$16,57,1)</f>
        <v/>
      </c>
      <c r="AC42" s="234" t="str">
        <f>MID(VstupHlavička!$B$16,58,1)</f>
        <v/>
      </c>
      <c r="AD42" s="234" t="str">
        <f>MID(VstupHlavička!$B$16,59,1)</f>
        <v/>
      </c>
      <c r="AE42" s="234" t="str">
        <f>MID(VstupHlavička!$B$16,60,1)</f>
        <v/>
      </c>
      <c r="AF42" s="234" t="str">
        <f>MID(VstupHlavička!$B$16,61,1)</f>
        <v/>
      </c>
      <c r="AG42" s="234" t="str">
        <f>MID(VstupHlavička!$B$16,62,1)</f>
        <v/>
      </c>
      <c r="AH42" s="234" t="str">
        <f>MID(VstupHlavička!$B$16,63,1)</f>
        <v/>
      </c>
      <c r="AI42" s="234" t="str">
        <f>MID(VstupHlavička!$B$16,64,1)</f>
        <v/>
      </c>
      <c r="AJ42" s="234" t="str">
        <f>MID(VstupHlavička!$B$16,65,1)</f>
        <v/>
      </c>
      <c r="AK42" s="234" t="str">
        <f>MID(VstupHlavička!$B$16,66,1)</f>
        <v/>
      </c>
      <c r="AL42" s="234" t="str">
        <f>MID(VstupHlavička!$B$16,67,1)</f>
        <v/>
      </c>
      <c r="AM42" s="234" t="str">
        <f>MID(VstupHlavička!$B$16,68,1)</f>
        <v/>
      </c>
      <c r="AN42" s="234" t="str">
        <f>MID(VstupHlavička!$B$16,69,1)</f>
        <v/>
      </c>
      <c r="AO42" s="234" t="str">
        <f>MID(VstupHlavička!$B$16,70,1)</f>
        <v/>
      </c>
      <c r="AP42" s="234" t="str">
        <f>MID(VstupHlavička!$B$16,71,1)</f>
        <v/>
      </c>
      <c r="AQ42" s="234" t="str">
        <f>MID(VstupHlavička!$B$16,72,1)</f>
        <v/>
      </c>
      <c r="AR42" s="201"/>
    </row>
    <row r="43" spans="1:44"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</row>
    <row r="44" spans="1:44">
      <c r="A44" s="200">
        <v>29</v>
      </c>
      <c r="B44" s="200">
        <v>30</v>
      </c>
      <c r="H44" s="206" t="str">
        <f>IF(VLOOKUP($A44,PrekladHlav!$A:$H,1)=$A44,VLOOKUP($A44,PrekladHlav!$A:$H,SUVAHAVUJ!$B$1),0)</f>
        <v>Telefónne číslo</v>
      </c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6" t="str">
        <f>IF(VLOOKUP($B44,PrekladHlav!$A:$H,1)=$B44,VLOOKUP($B44,PrekladHlav!$A:$H,SUVAHAVUJ!B1),0)</f>
        <v>Faxové číslo</v>
      </c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</row>
    <row r="45" spans="1:44">
      <c r="H45" s="234" t="str">
        <f>MID(VstupHlavička!$B$10,1,1)</f>
        <v/>
      </c>
      <c r="I45" s="234" t="str">
        <f>MID(VstupHlavička!$B$10,2,1)</f>
        <v/>
      </c>
      <c r="J45" s="234" t="str">
        <f>MID(VstupHlavička!$B$10,3,1)</f>
        <v/>
      </c>
      <c r="K45" s="234" t="str">
        <f>MID(VstupHlavička!$B$10,4,1)</f>
        <v/>
      </c>
      <c r="L45" s="234" t="str">
        <f>MID(VstupHlavička!$B$10,5,1)</f>
        <v/>
      </c>
      <c r="M45" s="234" t="str">
        <f>MID(VstupHlavička!$B$10,6,1)</f>
        <v/>
      </c>
      <c r="N45" s="234" t="str">
        <f>MID(VstupHlavička!$B$10,7,1)</f>
        <v/>
      </c>
      <c r="O45" s="234" t="str">
        <f>MID(VstupHlavička!$B$10,8,1)</f>
        <v/>
      </c>
      <c r="P45" s="234" t="str">
        <f>MID(VstupHlavička!$B$10,9,1)</f>
        <v/>
      </c>
      <c r="Q45" s="234" t="str">
        <f>MID(VstupHlavička!$B$10,10,1)</f>
        <v/>
      </c>
      <c r="R45" s="234" t="str">
        <f>MID(VstupHlavička!$B$10,11,1)</f>
        <v/>
      </c>
      <c r="S45" s="234" t="str">
        <f>MID(VstupHlavička!$B$10,12,1)</f>
        <v/>
      </c>
      <c r="T45" s="234" t="str">
        <f>MID(VstupHlavička!$B$10,13,1)</f>
        <v/>
      </c>
      <c r="U45" s="234" t="str">
        <f>MID(VstupHlavička!$B$10,14,1)</f>
        <v/>
      </c>
      <c r="V45" s="212"/>
      <c r="W45" s="201"/>
      <c r="X45" s="234" t="str">
        <f>MID(VstupHlavička!$B$11,1,1)</f>
        <v/>
      </c>
      <c r="Y45" s="234" t="str">
        <f>MID(VstupHlavička!$B$11,2,1)</f>
        <v/>
      </c>
      <c r="Z45" s="234" t="str">
        <f>MID(VstupHlavička!$B$11,3,1)</f>
        <v/>
      </c>
      <c r="AA45" s="234" t="str">
        <f>MID(VstupHlavička!$B$11,4,1)</f>
        <v/>
      </c>
      <c r="AB45" s="234" t="str">
        <f>MID(VstupHlavička!$B$11,5,1)</f>
        <v/>
      </c>
      <c r="AC45" s="234" t="str">
        <f>MID(VstupHlavička!$B$11,6,1)</f>
        <v/>
      </c>
      <c r="AD45" s="234" t="str">
        <f>MID(VstupHlavička!$B$11,7,1)</f>
        <v/>
      </c>
      <c r="AE45" s="234" t="str">
        <f>MID(VstupHlavička!$B$11,8,1)</f>
        <v/>
      </c>
      <c r="AF45" s="234" t="str">
        <f>MID(VstupHlavička!$B$11,9,1)</f>
        <v/>
      </c>
      <c r="AG45" s="234" t="str">
        <f>MID(VstupHlavička!$B$11,10,1)</f>
        <v/>
      </c>
      <c r="AH45" s="234" t="str">
        <f>MID(VstupHlavička!$B$11,11,1)</f>
        <v/>
      </c>
      <c r="AI45" s="234" t="str">
        <f>MID(VstupHlavička!$B$11,12,1)</f>
        <v/>
      </c>
      <c r="AJ45" s="234" t="str">
        <f>MID(VstupHlavička!$B$11,13,1)</f>
        <v/>
      </c>
      <c r="AK45" s="234" t="str">
        <f>MID(VstupHlavička!$B$11,14,1)</f>
        <v/>
      </c>
      <c r="AL45" s="212"/>
      <c r="AM45" s="214"/>
      <c r="AN45" s="214"/>
      <c r="AO45" s="214"/>
      <c r="AP45" s="214"/>
      <c r="AQ45" s="214"/>
      <c r="AR45" s="201"/>
    </row>
    <row r="46" spans="1:44">
      <c r="H46" s="212"/>
      <c r="I46" s="212"/>
      <c r="J46" s="212"/>
      <c r="K46" s="212"/>
      <c r="L46" s="212"/>
      <c r="M46" s="212"/>
      <c r="N46" s="212"/>
      <c r="O46" s="214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4"/>
      <c r="AA46" s="212"/>
      <c r="AB46" s="212"/>
      <c r="AC46" s="212"/>
      <c r="AD46" s="212"/>
      <c r="AE46" s="212"/>
      <c r="AF46" s="212"/>
      <c r="AG46" s="212"/>
      <c r="AH46" s="212"/>
      <c r="AI46" s="212"/>
      <c r="AJ46" s="212"/>
      <c r="AK46" s="212"/>
      <c r="AL46" s="212"/>
      <c r="AM46" s="214"/>
      <c r="AN46" s="214"/>
      <c r="AO46" s="214"/>
      <c r="AP46" s="214"/>
      <c r="AQ46" s="214"/>
      <c r="AR46" s="201"/>
    </row>
    <row r="47" spans="1:44">
      <c r="A47" s="200">
        <v>31</v>
      </c>
      <c r="H47" s="206" t="str">
        <f>IF(VLOOKUP($A47,PrekladHlav!$A:$H,1)=$A47,VLOOKUP($A47,PrekladHlav!$A:$H,SUVAHAVUJ!$B$1),0)</f>
        <v>E-mailová adresa</v>
      </c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14"/>
      <c r="AM47" s="214"/>
      <c r="AN47" s="214"/>
      <c r="AO47" s="214"/>
      <c r="AP47" s="214"/>
      <c r="AQ47" s="214"/>
      <c r="AR47" s="201"/>
    </row>
    <row r="48" spans="1:44">
      <c r="H48" s="234" t="str">
        <f>MID(VstupHlavička!$B$12,1,1)</f>
        <v/>
      </c>
      <c r="I48" s="234" t="str">
        <f>MID(VstupHlavička!$B$12,2,1)</f>
        <v/>
      </c>
      <c r="J48" s="234" t="str">
        <f>MID(VstupHlavička!$B$12,3,1)</f>
        <v/>
      </c>
      <c r="K48" s="234" t="str">
        <f>MID(VstupHlavička!$B$12,4,1)</f>
        <v/>
      </c>
      <c r="L48" s="234" t="str">
        <f>MID(VstupHlavička!$B$12,5,1)</f>
        <v/>
      </c>
      <c r="M48" s="234" t="str">
        <f>MID(VstupHlavička!$B$12,6,1)</f>
        <v/>
      </c>
      <c r="N48" s="234" t="str">
        <f>MID(VstupHlavička!$B$12,7,1)</f>
        <v/>
      </c>
      <c r="O48" s="234" t="str">
        <f>MID(VstupHlavička!$B$12,8,1)</f>
        <v/>
      </c>
      <c r="P48" s="234" t="str">
        <f>MID(VstupHlavička!$B$12,9,1)</f>
        <v/>
      </c>
      <c r="Q48" s="234" t="str">
        <f>MID(VstupHlavička!$B$12,10,1)</f>
        <v/>
      </c>
      <c r="R48" s="234" t="str">
        <f>MID(VstupHlavička!$B$12,11,1)</f>
        <v/>
      </c>
      <c r="S48" s="234" t="str">
        <f>MID(VstupHlavička!$B$12,12,1)</f>
        <v/>
      </c>
      <c r="T48" s="234" t="str">
        <f>MID(VstupHlavička!$B$12,13,1)</f>
        <v/>
      </c>
      <c r="U48" s="234" t="str">
        <f>MID(VstupHlavička!$B$12,14,1)</f>
        <v/>
      </c>
      <c r="V48" s="234" t="str">
        <f>MID(VstupHlavička!$B$12,15,1)</f>
        <v/>
      </c>
      <c r="W48" s="234" t="str">
        <f>MID(VstupHlavička!$B$12,16,1)</f>
        <v/>
      </c>
      <c r="X48" s="234" t="str">
        <f>MID(VstupHlavička!$B$12,17,1)</f>
        <v/>
      </c>
      <c r="Y48" s="234" t="str">
        <f>MID(VstupHlavička!$B$12,18,1)</f>
        <v/>
      </c>
      <c r="Z48" s="234" t="str">
        <f>MID(VstupHlavička!$B$12,19,1)</f>
        <v/>
      </c>
      <c r="AA48" s="234" t="str">
        <f>MID(VstupHlavička!$B$12,20,1)</f>
        <v/>
      </c>
      <c r="AB48" s="234" t="str">
        <f>MID(VstupHlavička!$B$12,21,1)</f>
        <v/>
      </c>
      <c r="AC48" s="234" t="str">
        <f>MID(VstupHlavička!$B$12,22,1)</f>
        <v/>
      </c>
      <c r="AD48" s="234" t="str">
        <f>MID(VstupHlavička!$B$12,23,1)</f>
        <v/>
      </c>
      <c r="AE48" s="234" t="str">
        <f>MID(VstupHlavička!$B$12,24,1)</f>
        <v/>
      </c>
      <c r="AF48" s="234" t="str">
        <f>MID(VstupHlavička!$B$12,25,1)</f>
        <v/>
      </c>
      <c r="AG48" s="234" t="str">
        <f>MID(VstupHlavička!$B$12,26,1)</f>
        <v/>
      </c>
      <c r="AH48" s="234" t="str">
        <f>MID(VstupHlavička!$B$12,27,1)</f>
        <v/>
      </c>
      <c r="AI48" s="234" t="str">
        <f>MID(VstupHlavička!$B$12,28,1)</f>
        <v/>
      </c>
      <c r="AJ48" s="234" t="str">
        <f>MID(VstupHlavička!$B$12,29,1)</f>
        <v/>
      </c>
      <c r="AK48" s="234" t="str">
        <f>MID(VstupHlavička!$B$12,30,1)</f>
        <v/>
      </c>
      <c r="AL48" s="214"/>
      <c r="AM48" s="214"/>
      <c r="AN48" s="214"/>
      <c r="AO48" s="214"/>
      <c r="AP48" s="214"/>
      <c r="AQ48" s="214"/>
      <c r="AR48" s="201"/>
    </row>
    <row r="49" spans="1:44"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1"/>
    </row>
    <row r="50" spans="1:44">
      <c r="A50" s="200">
        <v>32</v>
      </c>
      <c r="B50" s="200">
        <v>33</v>
      </c>
      <c r="C50" s="200">
        <v>34</v>
      </c>
      <c r="H50" s="535" t="str">
        <f>IF(VLOOKUP($A50,PrekladHlav!$A:$H,1)=$A50,VLOOKUP($A50,PrekladHlav!$A:$H,SUVAHAVUJ!B1),0)</f>
        <v>Zostavená dňa:</v>
      </c>
      <c r="I50" s="536"/>
      <c r="J50" s="536"/>
      <c r="K50" s="536"/>
      <c r="L50" s="536"/>
      <c r="M50" s="536"/>
      <c r="N50" s="536"/>
      <c r="O50" s="537"/>
      <c r="P50" s="538" t="str">
        <f>IF(VLOOKUP($B50,PrekladHlav!$A:$H,1)=$B50,VLOOKUP($B50,PrekladHlav!$A:$H,SUVAHAVUJ!B1),0)</f>
        <v>Schválená dňa:</v>
      </c>
      <c r="Q50" s="538"/>
      <c r="R50" s="538"/>
      <c r="S50" s="538"/>
      <c r="T50" s="538"/>
      <c r="U50" s="538"/>
      <c r="V50" s="538"/>
      <c r="W50" s="538"/>
      <c r="X50" s="539"/>
      <c r="Y50" s="540" t="str">
        <f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540"/>
      <c r="AA50" s="540"/>
      <c r="AB50" s="540"/>
      <c r="AC50" s="540"/>
      <c r="AD50" s="540"/>
      <c r="AE50" s="540"/>
      <c r="AF50" s="540"/>
      <c r="AG50" s="540"/>
      <c r="AH50" s="540"/>
      <c r="AI50" s="540"/>
      <c r="AJ50" s="540"/>
      <c r="AK50" s="540"/>
      <c r="AL50" s="540"/>
      <c r="AM50" s="540"/>
      <c r="AN50" s="540"/>
      <c r="AO50" s="540"/>
      <c r="AP50" s="540"/>
      <c r="AQ50" s="540"/>
      <c r="AR50" s="201"/>
    </row>
    <row r="51" spans="1:44">
      <c r="H51" s="541">
        <f>IFERROR(VstupHlavička!$B$13,"0 ")</f>
        <v>45455</v>
      </c>
      <c r="I51" s="542"/>
      <c r="J51" s="542"/>
      <c r="K51" s="542"/>
      <c r="L51" s="542"/>
      <c r="M51" s="542"/>
      <c r="N51" s="542"/>
      <c r="O51" s="542"/>
      <c r="P51" s="541">
        <f>VstupHlavička!$B$14</f>
        <v>45455</v>
      </c>
      <c r="Q51" s="542"/>
      <c r="R51" s="542"/>
      <c r="S51" s="542"/>
      <c r="T51" s="542"/>
      <c r="U51" s="542"/>
      <c r="V51" s="542"/>
      <c r="W51" s="542"/>
      <c r="X51" s="542"/>
      <c r="Y51" s="540"/>
      <c r="Z51" s="540"/>
      <c r="AA51" s="540"/>
      <c r="AB51" s="540"/>
      <c r="AC51" s="540"/>
      <c r="AD51" s="540"/>
      <c r="AE51" s="540"/>
      <c r="AF51" s="540"/>
      <c r="AG51" s="540"/>
      <c r="AH51" s="540"/>
      <c r="AI51" s="540"/>
      <c r="AJ51" s="540"/>
      <c r="AK51" s="540"/>
      <c r="AL51" s="540"/>
      <c r="AM51" s="540"/>
      <c r="AN51" s="540"/>
      <c r="AO51" s="540"/>
      <c r="AP51" s="540"/>
      <c r="AQ51" s="540"/>
      <c r="AR51" s="201"/>
    </row>
    <row r="52" spans="1:44">
      <c r="H52" s="543"/>
      <c r="I52" s="543"/>
      <c r="J52" s="543"/>
      <c r="K52" s="543"/>
      <c r="L52" s="543"/>
      <c r="M52" s="543"/>
      <c r="N52" s="543"/>
      <c r="O52" s="543"/>
      <c r="P52" s="543"/>
      <c r="Q52" s="543"/>
      <c r="R52" s="543"/>
      <c r="S52" s="543"/>
      <c r="T52" s="543"/>
      <c r="U52" s="543"/>
      <c r="V52" s="543"/>
      <c r="W52" s="543"/>
      <c r="X52" s="543"/>
      <c r="Y52" s="540"/>
      <c r="Z52" s="540"/>
      <c r="AA52" s="540"/>
      <c r="AB52" s="540"/>
      <c r="AC52" s="540"/>
      <c r="AD52" s="540"/>
      <c r="AE52" s="540"/>
      <c r="AF52" s="540"/>
      <c r="AG52" s="540"/>
      <c r="AH52" s="540"/>
      <c r="AI52" s="540"/>
      <c r="AJ52" s="540"/>
      <c r="AK52" s="540"/>
      <c r="AL52" s="540"/>
      <c r="AM52" s="540"/>
      <c r="AN52" s="540"/>
      <c r="AO52" s="540"/>
      <c r="AP52" s="540"/>
      <c r="AQ52" s="540"/>
      <c r="AR52" s="201"/>
    </row>
    <row r="53" spans="1:44">
      <c r="H53" s="543"/>
      <c r="I53" s="543"/>
      <c r="J53" s="543"/>
      <c r="K53" s="543"/>
      <c r="L53" s="543"/>
      <c r="M53" s="543"/>
      <c r="N53" s="543"/>
      <c r="O53" s="543"/>
      <c r="P53" s="543"/>
      <c r="Q53" s="543"/>
      <c r="R53" s="543"/>
      <c r="S53" s="543"/>
      <c r="T53" s="543"/>
      <c r="U53" s="543"/>
      <c r="V53" s="543"/>
      <c r="W53" s="543"/>
      <c r="X53" s="543"/>
      <c r="Y53" s="540"/>
      <c r="Z53" s="540"/>
      <c r="AA53" s="540"/>
      <c r="AB53" s="540"/>
      <c r="AC53" s="540"/>
      <c r="AD53" s="540"/>
      <c r="AE53" s="540"/>
      <c r="AF53" s="540"/>
      <c r="AG53" s="540"/>
      <c r="AH53" s="540"/>
      <c r="AI53" s="540"/>
      <c r="AJ53" s="540"/>
      <c r="AK53" s="540"/>
      <c r="AL53" s="540"/>
      <c r="AM53" s="540"/>
      <c r="AN53" s="540"/>
      <c r="AO53" s="540"/>
      <c r="AP53" s="540"/>
      <c r="AQ53" s="540"/>
      <c r="AR53" s="201"/>
    </row>
    <row r="54" spans="1:44">
      <c r="H54" s="543"/>
      <c r="I54" s="543"/>
      <c r="J54" s="543"/>
      <c r="K54" s="543"/>
      <c r="L54" s="543"/>
      <c r="M54" s="543"/>
      <c r="N54" s="543"/>
      <c r="O54" s="543"/>
      <c r="P54" s="543"/>
      <c r="Q54" s="543"/>
      <c r="R54" s="543"/>
      <c r="S54" s="543"/>
      <c r="T54" s="543"/>
      <c r="U54" s="543"/>
      <c r="V54" s="543"/>
      <c r="W54" s="543"/>
      <c r="X54" s="543"/>
      <c r="Y54" s="540"/>
      <c r="Z54" s="540"/>
      <c r="AA54" s="540"/>
      <c r="AB54" s="540"/>
      <c r="AC54" s="540"/>
      <c r="AD54" s="540"/>
      <c r="AE54" s="540"/>
      <c r="AF54" s="540"/>
      <c r="AG54" s="540"/>
      <c r="AH54" s="540"/>
      <c r="AI54" s="540"/>
      <c r="AJ54" s="540"/>
      <c r="AK54" s="540"/>
      <c r="AL54" s="540"/>
      <c r="AM54" s="540"/>
      <c r="AN54" s="540"/>
      <c r="AO54" s="540"/>
      <c r="AP54" s="540"/>
      <c r="AQ54" s="540"/>
      <c r="AR54" s="201"/>
    </row>
    <row r="55" spans="1:44">
      <c r="H55" s="543"/>
      <c r="I55" s="543"/>
      <c r="J55" s="543"/>
      <c r="K55" s="543"/>
      <c r="L55" s="543"/>
      <c r="M55" s="543"/>
      <c r="N55" s="543"/>
      <c r="O55" s="543"/>
      <c r="P55" s="543"/>
      <c r="Q55" s="543"/>
      <c r="R55" s="543"/>
      <c r="S55" s="543"/>
      <c r="T55" s="543"/>
      <c r="U55" s="543"/>
      <c r="V55" s="543"/>
      <c r="W55" s="543"/>
      <c r="X55" s="543"/>
      <c r="Y55" s="540"/>
      <c r="Z55" s="540"/>
      <c r="AA55" s="540"/>
      <c r="AB55" s="540"/>
      <c r="AC55" s="540"/>
      <c r="AD55" s="540"/>
      <c r="AE55" s="540"/>
      <c r="AF55" s="540"/>
      <c r="AG55" s="540"/>
      <c r="AH55" s="540"/>
      <c r="AI55" s="540"/>
      <c r="AJ55" s="540"/>
      <c r="AK55" s="540"/>
      <c r="AL55" s="540"/>
      <c r="AM55" s="540"/>
      <c r="AN55" s="540"/>
      <c r="AO55" s="540"/>
      <c r="AP55" s="540"/>
      <c r="AQ55" s="540"/>
      <c r="AR55" s="201"/>
    </row>
    <row r="56" spans="1:44">
      <c r="H56" s="543"/>
      <c r="I56" s="543"/>
      <c r="J56" s="543"/>
      <c r="K56" s="543"/>
      <c r="L56" s="543"/>
      <c r="M56" s="543"/>
      <c r="N56" s="543"/>
      <c r="O56" s="543"/>
      <c r="P56" s="543"/>
      <c r="Q56" s="543"/>
      <c r="R56" s="543"/>
      <c r="S56" s="543"/>
      <c r="T56" s="543"/>
      <c r="U56" s="543"/>
      <c r="V56" s="543"/>
      <c r="W56" s="543"/>
      <c r="X56" s="543"/>
      <c r="Y56" s="540"/>
      <c r="Z56" s="540"/>
      <c r="AA56" s="540"/>
      <c r="AB56" s="540"/>
      <c r="AC56" s="540"/>
      <c r="AD56" s="540"/>
      <c r="AE56" s="540"/>
      <c r="AF56" s="540"/>
      <c r="AG56" s="540"/>
      <c r="AH56" s="540"/>
      <c r="AI56" s="540"/>
      <c r="AJ56" s="540"/>
      <c r="AK56" s="540"/>
      <c r="AL56" s="540"/>
      <c r="AM56" s="540"/>
      <c r="AN56" s="540"/>
      <c r="AO56" s="540"/>
      <c r="AP56" s="540"/>
      <c r="AQ56" s="540"/>
      <c r="AR56" s="201"/>
    </row>
    <row r="57" spans="1:44">
      <c r="H57" s="543"/>
      <c r="I57" s="543"/>
      <c r="J57" s="543"/>
      <c r="K57" s="543"/>
      <c r="L57" s="543"/>
      <c r="M57" s="543"/>
      <c r="N57" s="543"/>
      <c r="O57" s="543"/>
      <c r="P57" s="543"/>
      <c r="Q57" s="543"/>
      <c r="R57" s="543"/>
      <c r="S57" s="543"/>
      <c r="T57" s="543"/>
      <c r="U57" s="543"/>
      <c r="V57" s="543"/>
      <c r="W57" s="543"/>
      <c r="X57" s="543"/>
      <c r="Y57" s="540"/>
      <c r="Z57" s="540"/>
      <c r="AA57" s="540"/>
      <c r="AB57" s="540"/>
      <c r="AC57" s="540"/>
      <c r="AD57" s="540"/>
      <c r="AE57" s="540"/>
      <c r="AF57" s="540"/>
      <c r="AG57" s="540"/>
      <c r="AH57" s="540"/>
      <c r="AI57" s="540"/>
      <c r="AJ57" s="540"/>
      <c r="AK57" s="540"/>
      <c r="AL57" s="540"/>
      <c r="AM57" s="540"/>
      <c r="AN57" s="540"/>
      <c r="AO57" s="540"/>
      <c r="AP57" s="540"/>
      <c r="AQ57" s="540"/>
      <c r="AR57" s="201"/>
    </row>
    <row r="58" spans="1:44">
      <c r="H58" s="543"/>
      <c r="I58" s="543"/>
      <c r="J58" s="543"/>
      <c r="K58" s="543"/>
      <c r="L58" s="543"/>
      <c r="M58" s="543"/>
      <c r="N58" s="543"/>
      <c r="O58" s="543"/>
      <c r="P58" s="543"/>
      <c r="Q58" s="543"/>
      <c r="R58" s="543"/>
      <c r="S58" s="543"/>
      <c r="T58" s="543"/>
      <c r="U58" s="543"/>
      <c r="V58" s="543"/>
      <c r="W58" s="543"/>
      <c r="X58" s="543"/>
      <c r="Y58" s="540"/>
      <c r="Z58" s="540"/>
      <c r="AA58" s="540"/>
      <c r="AB58" s="540"/>
      <c r="AC58" s="540"/>
      <c r="AD58" s="540"/>
      <c r="AE58" s="540"/>
      <c r="AF58" s="540"/>
      <c r="AG58" s="540"/>
      <c r="AH58" s="540"/>
      <c r="AI58" s="540"/>
      <c r="AJ58" s="540"/>
      <c r="AK58" s="540"/>
      <c r="AL58" s="540"/>
      <c r="AM58" s="540"/>
      <c r="AN58" s="540"/>
      <c r="AO58" s="540"/>
      <c r="AP58" s="540"/>
      <c r="AQ58" s="540"/>
      <c r="AR58" s="201"/>
    </row>
    <row r="60" spans="1:44">
      <c r="B60" s="216"/>
    </row>
    <row r="61" spans="1:44">
      <c r="B61" s="216"/>
    </row>
    <row r="62" spans="1:44">
      <c r="B62" s="216"/>
    </row>
    <row r="63" spans="1:44">
      <c r="B63" s="216"/>
    </row>
    <row r="64" spans="1:44">
      <c r="B64" s="216"/>
    </row>
    <row r="65" spans="2:2">
      <c r="B65" s="216"/>
    </row>
    <row r="66" spans="2:2">
      <c r="B66" s="216"/>
    </row>
    <row r="67" spans="2:2">
      <c r="B67" s="216"/>
    </row>
    <row r="68" spans="2:2">
      <c r="B68" s="216"/>
    </row>
    <row r="69" spans="2:2">
      <c r="B69" s="216"/>
    </row>
    <row r="70" spans="2:2">
      <c r="B70" s="216"/>
    </row>
    <row r="71" spans="2:2">
      <c r="B71" s="216"/>
    </row>
    <row r="72" spans="2:2">
      <c r="B72" s="216"/>
    </row>
    <row r="73" spans="2:2">
      <c r="B73" s="216"/>
    </row>
    <row r="74" spans="2:2">
      <c r="B74" s="216"/>
    </row>
    <row r="75" spans="2:2">
      <c r="B75" s="216"/>
    </row>
    <row r="76" spans="2:2">
      <c r="B76" s="216"/>
    </row>
    <row r="77" spans="2:2">
      <c r="B77" s="216"/>
    </row>
    <row r="78" spans="2:2">
      <c r="B78" s="216"/>
    </row>
    <row r="79" spans="2:2">
      <c r="B79" s="216"/>
    </row>
    <row r="80" spans="2:2">
      <c r="B80" s="217"/>
    </row>
    <row r="81" spans="1:25">
      <c r="B81" s="218"/>
    </row>
    <row r="82" spans="1:25">
      <c r="B82" s="217"/>
    </row>
    <row r="83" spans="1:25">
      <c r="B83" s="217"/>
    </row>
    <row r="84" spans="1:25">
      <c r="B84" s="218"/>
    </row>
    <row r="85" spans="1:25">
      <c r="B85" s="218"/>
    </row>
    <row r="86" spans="1:25">
      <c r="B86" s="219"/>
    </row>
    <row r="87" spans="1:25" s="221" customFormat="1">
      <c r="A87" s="200"/>
      <c r="B87" s="220"/>
    </row>
    <row r="88" spans="1:25" s="221" customFormat="1">
      <c r="A88" s="200"/>
      <c r="B88" s="220"/>
    </row>
    <row r="89" spans="1:25" s="221" customFormat="1">
      <c r="A89" s="200"/>
      <c r="B89" s="220"/>
    </row>
    <row r="90" spans="1:25" s="221" customFormat="1">
      <c r="A90" s="200"/>
      <c r="B90" s="222"/>
      <c r="R90" s="222"/>
      <c r="S90" s="222"/>
      <c r="T90" s="222"/>
      <c r="U90" s="222"/>
      <c r="V90" s="222"/>
      <c r="W90" s="222"/>
      <c r="X90" s="222"/>
    </row>
    <row r="91" spans="1:25" s="221" customFormat="1">
      <c r="A91" s="200"/>
      <c r="B91" s="222"/>
      <c r="R91" s="222"/>
      <c r="S91" s="222"/>
      <c r="T91" s="222"/>
      <c r="U91" s="222"/>
      <c r="V91" s="222"/>
      <c r="W91" s="222"/>
      <c r="X91" s="222"/>
      <c r="Y91" s="222"/>
    </row>
    <row r="92" spans="1:25" s="221" customFormat="1">
      <c r="A92" s="200"/>
    </row>
    <row r="93" spans="1:25" s="221" customFormat="1">
      <c r="A93" s="200"/>
    </row>
  </sheetData>
  <sheetProtection formatCells="0" formatColumns="0" formatRows="0" insertColumns="0" insertRows="0" deleteColumns="0" deleteRows="0"/>
  <mergeCells count="15">
    <mergeCell ref="AH19:AP21"/>
    <mergeCell ref="P4:AF5"/>
    <mergeCell ref="AH14:AP14"/>
    <mergeCell ref="H50:O50"/>
    <mergeCell ref="P50:X50"/>
    <mergeCell ref="Y50:AQ58"/>
    <mergeCell ref="H51:O58"/>
    <mergeCell ref="P51:X58"/>
    <mergeCell ref="N7:AG7"/>
    <mergeCell ref="AR1:AX1"/>
    <mergeCell ref="I2:L2"/>
    <mergeCell ref="S8:T8"/>
    <mergeCell ref="V8:W8"/>
    <mergeCell ref="Y8:Z8"/>
    <mergeCell ref="AB8:AD8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O1086"/>
  <sheetViews>
    <sheetView tabSelected="1" topLeftCell="A44" workbookViewId="0">
      <selection activeCell="I87" sqref="I87"/>
    </sheetView>
  </sheetViews>
  <sheetFormatPr defaultColWidth="9.109375" defaultRowHeight="13.2"/>
  <cols>
    <col min="1" max="1" width="6.44140625" style="6" customWidth="1"/>
    <col min="2" max="2" width="45.33203125" style="5" customWidth="1"/>
    <col min="3" max="3" width="0.109375" style="1" hidden="1" customWidth="1"/>
    <col min="4" max="4" width="16.44140625" style="7" customWidth="1"/>
    <col min="5" max="5" width="14" style="7" customWidth="1"/>
    <col min="6" max="6" width="17.44140625" style="7" customWidth="1"/>
    <col min="7" max="8" width="15.6640625" style="7" customWidth="1"/>
    <col min="9" max="9" width="15.6640625" style="8" customWidth="1"/>
    <col min="10" max="10" width="1.5546875" style="2" hidden="1" customWidth="1"/>
    <col min="11" max="11" width="3.33203125" style="5" bestFit="1" customWidth="1"/>
    <col min="12" max="12" width="15.109375" style="5" customWidth="1"/>
    <col min="13" max="15" width="13.44140625" style="5" customWidth="1"/>
    <col min="16" max="16384" width="9.109375" style="2"/>
  </cols>
  <sheetData>
    <row r="1" spans="1:15">
      <c r="A1" s="465" t="s">
        <v>782</v>
      </c>
      <c r="B1" s="466" t="s">
        <v>783</v>
      </c>
      <c r="C1" s="466"/>
      <c r="D1" s="547" t="s">
        <v>784</v>
      </c>
      <c r="E1" s="548"/>
      <c r="F1" s="549"/>
      <c r="G1" s="467" t="s">
        <v>785</v>
      </c>
      <c r="H1" s="467" t="s">
        <v>786</v>
      </c>
      <c r="I1" s="468" t="s">
        <v>787</v>
      </c>
      <c r="J1" s="546"/>
      <c r="K1" s="546"/>
      <c r="L1" s="546"/>
      <c r="M1" s="546"/>
      <c r="N1" s="1"/>
      <c r="O1" s="1"/>
    </row>
    <row r="2" spans="1:15">
      <c r="A2" s="70"/>
      <c r="B2" s="545" t="s">
        <v>825</v>
      </c>
      <c r="C2" s="545"/>
      <c r="D2" s="545"/>
      <c r="E2" s="2"/>
      <c r="F2" s="469">
        <f>'HL KNIHA VYPOC'!D4</f>
        <v>50508.47</v>
      </c>
      <c r="G2" s="469">
        <f>'HL KNIHA VYPOC'!E4</f>
        <v>43790.400000000001</v>
      </c>
      <c r="H2" s="469">
        <f>'HL KNIHA VYPOC'!F4</f>
        <v>25316</v>
      </c>
      <c r="I2" s="469">
        <f>'HL KNIHA VYPOC'!G4</f>
        <v>68982.87</v>
      </c>
      <c r="J2" s="246"/>
      <c r="K2" s="246"/>
      <c r="L2" s="550" t="s">
        <v>2274</v>
      </c>
      <c r="M2" s="246"/>
      <c r="N2" s="1"/>
      <c r="O2" s="1"/>
    </row>
    <row r="3" spans="1:15">
      <c r="A3" s="70"/>
      <c r="B3" s="545" t="s">
        <v>76</v>
      </c>
      <c r="C3" s="545"/>
      <c r="D3" s="545"/>
      <c r="E3" s="2"/>
      <c r="F3" s="469">
        <f>'HL KNIHA VYPOC'!D80</f>
        <v>714277.02</v>
      </c>
      <c r="G3" s="469">
        <f>'HL KNIHA VYPOC'!E80</f>
        <v>12998851.460000001</v>
      </c>
      <c r="H3" s="469">
        <f>'HL KNIHA VYPOC'!F80</f>
        <v>13052972.68</v>
      </c>
      <c r="I3" s="469">
        <f>'HL KNIHA VYPOC'!G80</f>
        <v>660155.80000000005</v>
      </c>
      <c r="J3" s="246"/>
      <c r="K3" s="246"/>
      <c r="L3" s="550"/>
      <c r="M3" s="246"/>
      <c r="N3" s="1"/>
      <c r="O3" s="1"/>
    </row>
    <row r="4" spans="1:15">
      <c r="A4" s="70"/>
      <c r="B4" s="545" t="s">
        <v>116</v>
      </c>
      <c r="C4" s="545"/>
      <c r="D4" s="545"/>
      <c r="E4" s="2"/>
      <c r="F4" s="469">
        <f>'HL KNIHA VYPOC'!D107</f>
        <v>181298.3</v>
      </c>
      <c r="G4" s="469">
        <f>'HL KNIHA VYPOC'!E107</f>
        <v>57549612.090000004</v>
      </c>
      <c r="H4" s="469">
        <f>'HL KNIHA VYPOC'!F107</f>
        <v>57457150.289999999</v>
      </c>
      <c r="I4" s="469">
        <f>'HL KNIHA VYPOC'!G107</f>
        <v>273760.10000000102</v>
      </c>
      <c r="J4" s="246"/>
      <c r="K4" s="246"/>
      <c r="L4" s="550"/>
      <c r="M4" s="246"/>
      <c r="N4" s="1"/>
      <c r="O4" s="1"/>
    </row>
    <row r="5" spans="1:15">
      <c r="A5" s="70"/>
      <c r="B5" s="545" t="s">
        <v>165</v>
      </c>
      <c r="C5" s="545"/>
      <c r="D5" s="545"/>
      <c r="E5" s="2"/>
      <c r="F5" s="469">
        <f>'HL KNIHA VYPOC'!D140</f>
        <v>-749690.66999999993</v>
      </c>
      <c r="G5" s="469">
        <f>'HL KNIHA VYPOC'!E140</f>
        <v>37376224.880000003</v>
      </c>
      <c r="H5" s="469">
        <f>'HL KNIHA VYPOC'!F140</f>
        <v>37562180.799999997</v>
      </c>
      <c r="I5" s="469">
        <f>'HL KNIHA VYPOC'!G140</f>
        <v>-935646.59000000195</v>
      </c>
      <c r="J5" s="246"/>
      <c r="K5" s="246"/>
      <c r="L5" s="550"/>
      <c r="M5" s="246"/>
      <c r="N5" s="1"/>
      <c r="O5" s="1"/>
    </row>
    <row r="6" spans="1:15">
      <c r="A6" s="70"/>
      <c r="B6" s="545" t="s">
        <v>284</v>
      </c>
      <c r="C6" s="545"/>
      <c r="D6" s="545"/>
      <c r="E6" s="2"/>
      <c r="F6" s="469">
        <f>'HL KNIHA VYPOC'!D213</f>
        <v>-196383.12</v>
      </c>
      <c r="G6" s="469">
        <f>'HL KNIHA VYPOC'!E213</f>
        <v>1693708.66</v>
      </c>
      <c r="H6" s="469">
        <f>'HL KNIHA VYPOC'!F213</f>
        <v>1543838.08</v>
      </c>
      <c r="I6" s="469">
        <f>'HL KNIHA VYPOC'!G213</f>
        <v>-46512.54</v>
      </c>
      <c r="J6" s="246"/>
      <c r="K6" s="246"/>
      <c r="L6" s="550"/>
      <c r="M6" s="246"/>
      <c r="N6" s="1"/>
      <c r="O6" s="1"/>
    </row>
    <row r="7" spans="1:15">
      <c r="A7" s="70"/>
      <c r="B7" s="545" t="s">
        <v>359</v>
      </c>
      <c r="C7" s="545"/>
      <c r="D7" s="545"/>
      <c r="E7" s="2"/>
      <c r="F7" s="469">
        <f>'HL KNIHA VYPOC'!D262</f>
        <v>0</v>
      </c>
      <c r="G7" s="469">
        <f>'HL KNIHA VYPOC'!E262</f>
        <v>17655515.809999999</v>
      </c>
      <c r="H7" s="469">
        <f>'HL KNIHA VYPOC'!F262</f>
        <v>0</v>
      </c>
      <c r="I7" s="469">
        <f>'HL KNIHA VYPOC'!G262</f>
        <v>17655515.809999999</v>
      </c>
      <c r="J7" s="246"/>
      <c r="K7" s="246"/>
      <c r="L7" s="550"/>
      <c r="M7" s="246"/>
      <c r="N7" s="1"/>
      <c r="O7" s="1"/>
    </row>
    <row r="8" spans="1:15">
      <c r="A8" s="70"/>
      <c r="B8" s="545" t="s">
        <v>584</v>
      </c>
      <c r="C8" s="545"/>
      <c r="D8" s="545"/>
      <c r="E8" s="2"/>
      <c r="F8" s="469">
        <f>'HL KNIHA VYPOC'!D349</f>
        <v>0</v>
      </c>
      <c r="G8" s="469">
        <f>'HL KNIHA VYPOC'!E349</f>
        <v>2064320.74</v>
      </c>
      <c r="H8" s="469">
        <f>'HL KNIHA VYPOC'!F349</f>
        <v>19740566.189999998</v>
      </c>
      <c r="I8" s="469">
        <f>'HL KNIHA VYPOC'!G349</f>
        <v>-17676245.449999999</v>
      </c>
      <c r="J8" s="246"/>
      <c r="K8" s="246"/>
      <c r="L8" s="550"/>
      <c r="M8" s="246"/>
      <c r="N8" s="1"/>
      <c r="O8" s="1"/>
    </row>
    <row r="9" spans="1:15">
      <c r="A9" s="70"/>
      <c r="B9" s="562" t="s">
        <v>796</v>
      </c>
      <c r="C9" s="562"/>
      <c r="D9" s="562"/>
      <c r="E9" s="2"/>
      <c r="F9" s="469">
        <f>SUM(F2:F8)</f>
        <v>10.000000000116415</v>
      </c>
      <c r="G9" s="469">
        <f>SUM(G2:G8)</f>
        <v>129382024.04000001</v>
      </c>
      <c r="H9" s="469">
        <f>SUM(H2:H8)</f>
        <v>129382024.03999999</v>
      </c>
      <c r="I9" s="469">
        <f>SUM(I2:I8)</f>
        <v>10</v>
      </c>
      <c r="J9" s="246"/>
      <c r="K9" s="246"/>
      <c r="L9" s="550"/>
      <c r="M9" s="246"/>
      <c r="N9" s="1"/>
      <c r="O9" s="1"/>
    </row>
    <row r="10" spans="1:15" ht="17.399999999999999">
      <c r="A10" s="107"/>
      <c r="B10" s="551" t="s">
        <v>2174</v>
      </c>
      <c r="C10" s="552"/>
      <c r="D10" s="552"/>
      <c r="E10" s="369">
        <f>IF(E336=B10,D336,IF(E335=B10,D335,IF(E337=B10,D337)))</f>
        <v>3</v>
      </c>
      <c r="F10" s="108"/>
      <c r="G10" s="109"/>
      <c r="H10" s="109"/>
      <c r="I10" s="490">
        <f>SUM(I8*-1-I7)</f>
        <v>20729.640000000596</v>
      </c>
      <c r="J10" s="246"/>
      <c r="K10" s="246"/>
      <c r="L10" s="246"/>
      <c r="M10" s="246"/>
      <c r="N10" s="1"/>
      <c r="O10" s="1"/>
    </row>
    <row r="11" spans="1:15" s="3" customFormat="1" ht="93.75" customHeight="1">
      <c r="A11" s="470"/>
      <c r="B11" s="555" t="s">
        <v>4311</v>
      </c>
      <c r="C11" s="556"/>
      <c r="D11" s="553" t="s">
        <v>4267</v>
      </c>
      <c r="E11" s="554"/>
      <c r="F11" s="559"/>
      <c r="G11" s="553" t="s">
        <v>4268</v>
      </c>
      <c r="H11" s="554"/>
      <c r="I11" s="471" t="s">
        <v>1379</v>
      </c>
      <c r="J11" s="246"/>
      <c r="K11" s="246"/>
      <c r="L11" s="246"/>
      <c r="M11" s="246"/>
      <c r="N11" s="1"/>
      <c r="O11" s="1"/>
    </row>
    <row r="12" spans="1:15">
      <c r="A12" s="472" t="s">
        <v>788</v>
      </c>
      <c r="B12" s="560"/>
      <c r="C12" s="561"/>
      <c r="D12" s="473" t="s">
        <v>785</v>
      </c>
      <c r="E12" s="474" t="s">
        <v>786</v>
      </c>
      <c r="F12" s="475" t="s">
        <v>789</v>
      </c>
      <c r="G12" s="471" t="s">
        <v>785</v>
      </c>
      <c r="H12" s="471" t="s">
        <v>786</v>
      </c>
      <c r="I12" s="471" t="s">
        <v>789</v>
      </c>
      <c r="J12" s="3"/>
      <c r="K12" s="2"/>
      <c r="L12" s="2"/>
      <c r="M12" s="2"/>
      <c r="N12" s="2"/>
      <c r="O12" s="2"/>
    </row>
    <row r="13" spans="1:15" s="69" customFormat="1" ht="12" customHeight="1">
      <c r="A13" s="243" t="s">
        <v>719</v>
      </c>
      <c r="B13" s="483" t="str">
        <f>IFERROR(IF(VLOOKUP($A13,Osnova!$A:$E,1)=$A13,VLOOKUP($A13,Osnova!$A:$E,$E$10)),"")</f>
        <v xml:space="preserve">Samostatné hnuteľné veci a súbory hnuteľných vecí </v>
      </c>
      <c r="C13" s="111" t="str">
        <f>IF(VLOOKUP($A13,Osnova!$A:$C,1)=$A13,VLOOKUP($A13,Osnova!$A:$F,4),0)</f>
        <v>Eigenständige Mobilien und Mobilienkomplexe</v>
      </c>
      <c r="D13" s="257">
        <v>38553.47</v>
      </c>
      <c r="E13" s="257"/>
      <c r="F13" s="484">
        <f t="shared" ref="F13" si="0">SUM(D13-E13)</f>
        <v>38553.47</v>
      </c>
      <c r="G13" s="257">
        <v>16200</v>
      </c>
      <c r="H13" s="257">
        <v>0</v>
      </c>
      <c r="I13" s="484">
        <f t="shared" ref="I13" si="1">SUM(F13+G13-H13)</f>
        <v>54753.47</v>
      </c>
      <c r="J13" s="112"/>
    </row>
    <row r="14" spans="1:15" s="69" customFormat="1" ht="12" customHeight="1">
      <c r="A14" s="243" t="s">
        <v>727</v>
      </c>
      <c r="B14" s="483" t="str">
        <f>IFERROR(IF(VLOOKUP($A14,Osnova!$A:$E,1)=$A14,VLOOKUP($A14,Osnova!$A:$E,$E$10)),"")</f>
        <v xml:space="preserve">Obstaranie dlhodobého hmotného majetku </v>
      </c>
      <c r="C14" s="111" t="str">
        <f>IF(VLOOKUP($A14,Osnova!$A:$C,1)=$A14,VLOOKUP($A14,Osnova!$A:$F,4),0)</f>
        <v>Anlagen im Bau (Langfrist.mat..Anlag.)</v>
      </c>
      <c r="D14" s="257">
        <v>16200</v>
      </c>
      <c r="E14" s="257"/>
      <c r="F14" s="484">
        <f t="shared" ref="F14" si="2">SUM(D14-E14)</f>
        <v>16200</v>
      </c>
      <c r="G14" s="257">
        <v>27590.400000000001</v>
      </c>
      <c r="H14" s="257">
        <v>16200</v>
      </c>
      <c r="I14" s="484">
        <f t="shared" ref="I14" si="3">SUM(F14+G14-H14)</f>
        <v>27590.400000000001</v>
      </c>
      <c r="J14" s="112"/>
    </row>
    <row r="15" spans="1:15" s="69" customFormat="1" ht="12" customHeight="1">
      <c r="A15" s="243" t="s">
        <v>750</v>
      </c>
      <c r="B15" s="483" t="str">
        <f>IFERROR(IF(VLOOKUP($A15,Osnova!$A:$E,1)=$A15,VLOOKUP($A15,Osnova!$A:$E,$E$10)),"")</f>
        <v xml:space="preserve">Oprávky k samostatným hnuteľným veciam a k súboru hnuteľných vecí </v>
      </c>
      <c r="C15" s="111" t="str">
        <f>IF(VLOOKUP($A15,Osnova!$A:$C,1)=$A15,VLOOKUP($A15,Osnova!$A:$F,4),0)</f>
        <v>Berichtigungen zu eigenständigen Mobilien und zum Mobilienkomplex</v>
      </c>
      <c r="D15" s="257">
        <v>0</v>
      </c>
      <c r="E15" s="257">
        <v>4245</v>
      </c>
      <c r="F15" s="484">
        <f t="shared" ref="F15" si="4">SUM(D15-E15)</f>
        <v>-4245</v>
      </c>
      <c r="G15" s="257">
        <v>0</v>
      </c>
      <c r="H15" s="257">
        <v>9116</v>
      </c>
      <c r="I15" s="484">
        <f t="shared" ref="I15" si="5">SUM(F15+G15-H15)</f>
        <v>-13361</v>
      </c>
      <c r="J15" s="112"/>
    </row>
    <row r="16" spans="1:15" s="69" customFormat="1" ht="10.199999999999999">
      <c r="A16" s="243" t="s">
        <v>774</v>
      </c>
      <c r="B16" s="483" t="str">
        <f>IFERROR(IF(VLOOKUP($A16,Osnova!$A:$E,1)=$A16,VLOOKUP($A16,Osnova!$A:$E,$E$10)),"")</f>
        <v xml:space="preserve">Obstaranie materiálu </v>
      </c>
      <c r="C16" s="111" t="str">
        <f>IF(VLOOKUP($A16,Osnova!$A:$C,1)=$A16,VLOOKUP($A16,Osnova!$A:$F,4),0)</f>
        <v>Materialbeschaffung</v>
      </c>
      <c r="D16" s="257">
        <v>0</v>
      </c>
      <c r="E16" s="257">
        <v>0</v>
      </c>
      <c r="F16" s="484">
        <f t="shared" ref="F16:F96" si="6">SUM(D16-E16)</f>
        <v>0</v>
      </c>
      <c r="G16" s="257">
        <v>1595078.65</v>
      </c>
      <c r="H16" s="257">
        <v>1595078.65</v>
      </c>
      <c r="I16" s="484">
        <f t="shared" ref="I16:I97" si="7">SUM(F16+G16-H16)</f>
        <v>0</v>
      </c>
      <c r="J16" s="68"/>
    </row>
    <row r="17" spans="1:15" s="69" customFormat="1" ht="10.199999999999999">
      <c r="A17" s="243" t="s">
        <v>775</v>
      </c>
      <c r="B17" s="483" t="str">
        <f>IFERROR(IF(VLOOKUP($A17,Osnova!$A:$E,1)=$A17,VLOOKUP($A17,Osnova!$A:$E,$E$10)),"")</f>
        <v xml:space="preserve">Materiál na sklade </v>
      </c>
      <c r="C17" s="111" t="str">
        <f>IF(VLOOKUP($A17,Osnova!$A:$C,1)=$A17,VLOOKUP($A17,Osnova!$A:$F,4),0)</f>
        <v>Material auf Lager</v>
      </c>
      <c r="D17" s="257">
        <v>154390.35</v>
      </c>
      <c r="E17" s="257">
        <v>0</v>
      </c>
      <c r="F17" s="484">
        <f t="shared" si="6"/>
        <v>154390.35</v>
      </c>
      <c r="G17" s="257">
        <v>25055.61</v>
      </c>
      <c r="H17" s="257">
        <v>39433.599999999999</v>
      </c>
      <c r="I17" s="484">
        <f t="shared" si="7"/>
        <v>140012.36000000002</v>
      </c>
      <c r="J17" s="112"/>
    </row>
    <row r="18" spans="1:15" s="69" customFormat="1" ht="10.199999999999999">
      <c r="A18" s="243" t="s">
        <v>404</v>
      </c>
      <c r="B18" s="483" t="str">
        <f>IFERROR(IF(VLOOKUP($A18,Osnova!$A:$E,1)=$A18,VLOOKUP($A18,Osnova!$A:$E,$E$10)),"")</f>
        <v xml:space="preserve">Materiál na ceste </v>
      </c>
      <c r="C18" s="111" t="str">
        <f>IF(VLOOKUP($A18,Osnova!$A:$C,1)=$A18,VLOOKUP($A18,Osnova!$A:$F,4),0)</f>
        <v>Material unterwegs</v>
      </c>
      <c r="D18" s="257">
        <v>0</v>
      </c>
      <c r="E18" s="257">
        <v>0</v>
      </c>
      <c r="F18" s="484">
        <f t="shared" si="6"/>
        <v>0</v>
      </c>
      <c r="G18" s="257">
        <v>931.1</v>
      </c>
      <c r="H18" s="257">
        <v>375.5</v>
      </c>
      <c r="I18" s="484">
        <f t="shared" si="7"/>
        <v>555.6</v>
      </c>
      <c r="J18" s="113"/>
    </row>
    <row r="19" spans="1:15" s="69" customFormat="1" ht="10.199999999999999">
      <c r="A19" s="243" t="s">
        <v>408</v>
      </c>
      <c r="B19" s="483" t="str">
        <f>IFERROR(IF(VLOOKUP($A19,Osnova!$A:$E,1)=$A19,VLOOKUP($A19,Osnova!$A:$E,$E$10)),"")</f>
        <v xml:space="preserve">Výrobky </v>
      </c>
      <c r="C19" s="111" t="str">
        <f>IF(VLOOKUP($A19,Osnova!$A:$C,1)=$A19,VLOOKUP($A19,Osnova!$A:$F,4),0)</f>
        <v>Erzeugnisse</v>
      </c>
      <c r="D19" s="257">
        <v>2463.25</v>
      </c>
      <c r="E19" s="257">
        <v>0</v>
      </c>
      <c r="F19" s="484">
        <f t="shared" si="6"/>
        <v>2463.25</v>
      </c>
      <c r="G19" s="257">
        <v>2065604.5</v>
      </c>
      <c r="H19" s="257">
        <v>2064320.74</v>
      </c>
      <c r="I19" s="484">
        <f t="shared" si="7"/>
        <v>3747.0100000000093</v>
      </c>
      <c r="J19" s="112"/>
    </row>
    <row r="20" spans="1:15" s="69" customFormat="1" ht="10.199999999999999">
      <c r="A20" s="243" t="s">
        <v>979</v>
      </c>
      <c r="B20" s="483" t="str">
        <f>IFERROR(IF(VLOOKUP($A20,Osnova!$A:$E,1)=$A20,VLOOKUP($A20,Osnova!$A:$E,$E$10)),"")</f>
        <v xml:space="preserve">Obstaranie tovaru </v>
      </c>
      <c r="C20" s="111"/>
      <c r="D20" s="257">
        <v>0</v>
      </c>
      <c r="E20" s="257">
        <v>0</v>
      </c>
      <c r="F20" s="484">
        <f t="shared" si="6"/>
        <v>0</v>
      </c>
      <c r="G20" s="257">
        <v>9293456.1199999992</v>
      </c>
      <c r="H20" s="257">
        <v>9293456.1199999992</v>
      </c>
      <c r="I20" s="484">
        <f t="shared" si="7"/>
        <v>0</v>
      </c>
      <c r="J20" s="112"/>
    </row>
    <row r="21" spans="1:15" s="69" customFormat="1" ht="10.199999999999999">
      <c r="A21" s="243" t="s">
        <v>981</v>
      </c>
      <c r="B21" s="483" t="str">
        <f>IFERROR(IF(VLOOKUP($A21,Osnova!$A:$E,1)=$A21,VLOOKUP($A21,Osnova!$A:$E,$E$10)),"")</f>
        <v xml:space="preserve">Tovar na sklade a v predajniach </v>
      </c>
      <c r="C21" s="111"/>
      <c r="D21" s="257">
        <v>557423.42000000004</v>
      </c>
      <c r="E21" s="257">
        <v>0</v>
      </c>
      <c r="F21" s="484">
        <f t="shared" si="6"/>
        <v>557423.42000000004</v>
      </c>
      <c r="G21" s="257">
        <v>18796.16</v>
      </c>
      <c r="H21" s="257">
        <v>60308.07</v>
      </c>
      <c r="I21" s="484">
        <f t="shared" si="7"/>
        <v>515911.51000000007</v>
      </c>
      <c r="J21" s="112"/>
    </row>
    <row r="22" spans="1:15" s="69" customFormat="1" ht="10.199999999999999">
      <c r="A22" s="243" t="s">
        <v>983</v>
      </c>
      <c r="B22" s="483" t="s">
        <v>101</v>
      </c>
      <c r="C22" s="111"/>
      <c r="D22" s="257">
        <v>0</v>
      </c>
      <c r="E22" s="257">
        <v>0</v>
      </c>
      <c r="F22" s="484">
        <f t="shared" si="6"/>
        <v>0</v>
      </c>
      <c r="G22" s="257">
        <v>-70.680000000000007</v>
      </c>
      <c r="H22" s="257">
        <v>0</v>
      </c>
      <c r="I22" s="484">
        <f t="shared" si="7"/>
        <v>-70.680000000000007</v>
      </c>
      <c r="J22" s="112"/>
    </row>
    <row r="23" spans="1:15" s="69" customFormat="1" ht="10.199999999999999">
      <c r="A23" s="243" t="s">
        <v>1001</v>
      </c>
      <c r="B23" s="483" t="str">
        <f>IFERROR(IF(VLOOKUP($A23,Osnova!$A:$E,1)=$A23,VLOOKUP($A23,Osnova!$A:$E,$E$10)),"")</f>
        <v xml:space="preserve">Pokladnica </v>
      </c>
      <c r="C23" s="111" t="str">
        <f>IF(VLOOKUP($A23,Osnova!$A:$C,1)=$A23,VLOOKUP($A23,Osnova!$A:$F,4),0)</f>
        <v>Kasse</v>
      </c>
      <c r="D23" s="257">
        <v>50589.22</v>
      </c>
      <c r="E23" s="257">
        <v>0</v>
      </c>
      <c r="F23" s="484">
        <f t="shared" si="6"/>
        <v>50589.22</v>
      </c>
      <c r="G23" s="257">
        <v>14725973.15</v>
      </c>
      <c r="H23" s="257">
        <v>14693279.17</v>
      </c>
      <c r="I23" s="484">
        <f t="shared" si="7"/>
        <v>83283.200000001118</v>
      </c>
      <c r="J23" s="110"/>
    </row>
    <row r="24" spans="1:15" s="69" customFormat="1" ht="10.199999999999999">
      <c r="A24" s="243" t="s">
        <v>1003</v>
      </c>
      <c r="B24" s="483" t="str">
        <f>IFERROR(IF(VLOOKUP($A24,Osnova!$A:$E,1)=$A24,VLOOKUP($A24,Osnova!$A:$E,$E$10)),"")</f>
        <v xml:space="preserve">Ceniny </v>
      </c>
      <c r="C24" s="111" t="str">
        <f>IF(VLOOKUP($A24,Osnova!$A:$C,1)=$A24,VLOOKUP($A24,Osnova!$A:$F,4),0)</f>
        <v>Werte</v>
      </c>
      <c r="D24" s="257">
        <v>0</v>
      </c>
      <c r="E24" s="257">
        <v>0</v>
      </c>
      <c r="F24" s="484">
        <f t="shared" si="6"/>
        <v>0</v>
      </c>
      <c r="G24" s="257">
        <v>659168.31999999995</v>
      </c>
      <c r="H24" s="257">
        <v>659440.17000000004</v>
      </c>
      <c r="I24" s="484">
        <f t="shared" si="7"/>
        <v>-271.85000000009313</v>
      </c>
    </row>
    <row r="25" spans="1:15" s="69" customFormat="1" ht="10.199999999999999">
      <c r="A25" s="243" t="s">
        <v>412</v>
      </c>
      <c r="B25" s="483" t="str">
        <f>IFERROR(IF(VLOOKUP($A25,Osnova!$A:$E,1)=$A25,VLOOKUP($A25,Osnova!$A:$E,$E$10)),"")</f>
        <v xml:space="preserve">Bankové účty </v>
      </c>
      <c r="C25" s="111" t="str">
        <f>IF(VLOOKUP($A25,Osnova!$A:$C,1)=$A25,VLOOKUP($A25,Osnova!$A:$F,4),0)</f>
        <v>Bankkonten</v>
      </c>
      <c r="D25" s="257">
        <v>78409.83</v>
      </c>
      <c r="E25" s="257">
        <v>0</v>
      </c>
      <c r="F25" s="484">
        <f t="shared" si="6"/>
        <v>78409.83</v>
      </c>
      <c r="G25" s="257">
        <v>16850471.27</v>
      </c>
      <c r="H25" s="257">
        <v>16801201.699999999</v>
      </c>
      <c r="I25" s="484">
        <f t="shared" si="7"/>
        <v>127679.39999999851</v>
      </c>
      <c r="K25" s="114"/>
      <c r="L25" s="114"/>
      <c r="M25" s="114"/>
      <c r="N25" s="114"/>
      <c r="O25" s="114"/>
    </row>
    <row r="26" spans="1:15" s="69" customFormat="1" ht="10.199999999999999">
      <c r="A26" s="243" t="s">
        <v>1037</v>
      </c>
      <c r="B26" s="483" t="str">
        <f>IFERROR(IF(VLOOKUP($A26,Osnova!$A:$E,1)=$A26,VLOOKUP($A26,Osnova!$A:$E,$E$10)),"")</f>
        <v xml:space="preserve">Peniaze na ceste </v>
      </c>
      <c r="C26" s="111" t="str">
        <f>IF(VLOOKUP($A26,Osnova!$A:$C,1)=$A26,VLOOKUP($A26,Osnova!$A:$F,4),0)</f>
        <v>Geld unterwegs</v>
      </c>
      <c r="D26" s="257">
        <v>52299.25</v>
      </c>
      <c r="E26" s="257">
        <v>0</v>
      </c>
      <c r="F26" s="484">
        <f t="shared" si="6"/>
        <v>52299.25</v>
      </c>
      <c r="G26" s="257">
        <v>25313999.350000001</v>
      </c>
      <c r="H26" s="257">
        <v>25303229.25</v>
      </c>
      <c r="I26" s="484">
        <f t="shared" si="7"/>
        <v>63069.35000000149</v>
      </c>
      <c r="K26" s="114"/>
      <c r="L26" s="447"/>
      <c r="M26" s="114"/>
      <c r="N26" s="114"/>
      <c r="O26" s="114"/>
    </row>
    <row r="27" spans="1:15" s="69" customFormat="1" ht="10.199999999999999">
      <c r="A27" s="243" t="s">
        <v>415</v>
      </c>
      <c r="B27" s="483" t="str">
        <f>IFERROR(IF(VLOOKUP($A27,Osnova!$A:$E,1)=$A27,VLOOKUP($A27,Osnova!$A:$E,$E$10)),"")</f>
        <v xml:space="preserve">Odberatelia </v>
      </c>
      <c r="C27" s="111" t="str">
        <f>IF(VLOOKUP($A27,Osnova!$A:$C,1)=$A27,VLOOKUP($A27,Osnova!$A:$F,4),0)</f>
        <v>Abnehmer</v>
      </c>
      <c r="D27" s="257">
        <v>397282.08</v>
      </c>
      <c r="E27" s="257">
        <v>0</v>
      </c>
      <c r="F27" s="484">
        <f t="shared" si="6"/>
        <v>397282.08</v>
      </c>
      <c r="G27" s="257">
        <v>4256901.55</v>
      </c>
      <c r="H27" s="257">
        <v>4277558.99</v>
      </c>
      <c r="I27" s="484">
        <f t="shared" si="7"/>
        <v>376624.63999999966</v>
      </c>
      <c r="K27" s="114"/>
      <c r="L27" s="114"/>
      <c r="M27" s="114"/>
      <c r="N27" s="114"/>
      <c r="O27" s="114"/>
    </row>
    <row r="28" spans="1:15" s="69" customFormat="1" ht="10.199999999999999">
      <c r="A28" s="243" t="s">
        <v>418</v>
      </c>
      <c r="B28" s="483" t="str">
        <f>IFERROR(IF(VLOOKUP($A28,Osnova!$A:$E,1)=$A28,VLOOKUP($A28,Osnova!$A:$E,$E$10)),"")</f>
        <v xml:space="preserve">Poskytnuté preddavky </v>
      </c>
      <c r="C28" s="111" t="str">
        <f>IF(VLOOKUP($A28,Osnova!$A:$C,1)=$A28,VLOOKUP($A28,Osnova!$A:$F,4),0)</f>
        <v>Geleistete Anzahlungen</v>
      </c>
      <c r="D28" s="257">
        <v>10229.799999999999</v>
      </c>
      <c r="E28" s="257">
        <v>0</v>
      </c>
      <c r="F28" s="484">
        <f t="shared" si="6"/>
        <v>10229.799999999999</v>
      </c>
      <c r="G28" s="257">
        <v>1404.85</v>
      </c>
      <c r="H28" s="257">
        <v>5499.16</v>
      </c>
      <c r="I28" s="484">
        <f t="shared" si="7"/>
        <v>6135.49</v>
      </c>
      <c r="K28" s="114"/>
      <c r="L28" s="114"/>
      <c r="M28" s="114"/>
      <c r="N28" s="114"/>
      <c r="O28" s="114"/>
    </row>
    <row r="29" spans="1:15" s="69" customFormat="1" ht="10.199999999999999">
      <c r="A29" s="243" t="s">
        <v>419</v>
      </c>
      <c r="B29" s="483" t="str">
        <f>IFERROR(IF(VLOOKUP($A29,Osnova!$A:$E,1)=$A29,VLOOKUP($A29,Osnova!$A:$E,$E$10)),"")</f>
        <v xml:space="preserve">Ostatné pohľadávky </v>
      </c>
      <c r="C29" s="111" t="str">
        <f>IF(VLOOKUP($A29,Osnova!$A:$C,1)=$A29,VLOOKUP($A29,Osnova!$A:$F,4),0)</f>
        <v>Sonstige Forderungen</v>
      </c>
      <c r="D29" s="257">
        <v>1342784.79</v>
      </c>
      <c r="E29" s="257">
        <v>0</v>
      </c>
      <c r="F29" s="484">
        <f t="shared" si="6"/>
        <v>1342784.79</v>
      </c>
      <c r="G29" s="257">
        <v>1810568.57</v>
      </c>
      <c r="H29" s="257">
        <v>2071923.13</v>
      </c>
      <c r="I29" s="484">
        <f t="shared" si="7"/>
        <v>1081430.2300000004</v>
      </c>
      <c r="K29" s="247"/>
      <c r="L29" s="247"/>
      <c r="M29" s="114"/>
      <c r="N29" s="114"/>
      <c r="O29" s="114"/>
    </row>
    <row r="30" spans="1:15" s="69" customFormat="1" ht="10.199999999999999">
      <c r="A30" s="243" t="s">
        <v>421</v>
      </c>
      <c r="B30" s="483" t="str">
        <f>IFERROR(IF(VLOOKUP($A30,Osnova!$A:$E,1)=$A30,VLOOKUP($A30,Osnova!$A:$E,$E$10)),"")</f>
        <v xml:space="preserve">Dodávatelia </v>
      </c>
      <c r="C30" s="111" t="str">
        <f>IF(VLOOKUP($A30,Osnova!$A:$C,1)=$A30,VLOOKUP($A30,Osnova!$A:$F,4),0)</f>
        <v>Lieferanten</v>
      </c>
      <c r="D30" s="257">
        <v>0</v>
      </c>
      <c r="E30" s="257">
        <v>1288127.68</v>
      </c>
      <c r="F30" s="484">
        <f t="shared" si="6"/>
        <v>-1288127.68</v>
      </c>
      <c r="G30" s="257">
        <v>17000977.52</v>
      </c>
      <c r="H30" s="257">
        <v>17171865.510000002</v>
      </c>
      <c r="I30" s="484">
        <f t="shared" si="7"/>
        <v>-1459015.6700000018</v>
      </c>
      <c r="K30" s="114"/>
      <c r="L30" s="114"/>
      <c r="M30" s="114"/>
      <c r="N30" s="114"/>
      <c r="O30" s="114"/>
    </row>
    <row r="31" spans="1:15" s="69" customFormat="1" ht="10.199999999999999">
      <c r="A31" s="243" t="s">
        <v>422</v>
      </c>
      <c r="B31" s="483" t="s">
        <v>183</v>
      </c>
      <c r="C31" s="111"/>
      <c r="D31" s="257">
        <v>0</v>
      </c>
      <c r="E31" s="257">
        <v>0</v>
      </c>
      <c r="F31" s="484">
        <f t="shared" si="6"/>
        <v>0</v>
      </c>
      <c r="G31" s="257">
        <v>0</v>
      </c>
      <c r="H31" s="257">
        <v>20663</v>
      </c>
      <c r="I31" s="484">
        <f t="shared" si="7"/>
        <v>-20663</v>
      </c>
      <c r="K31" s="114"/>
      <c r="L31" s="114"/>
      <c r="M31" s="114"/>
      <c r="N31" s="114"/>
      <c r="O31" s="114"/>
    </row>
    <row r="32" spans="1:15" s="69" customFormat="1" ht="10.199999999999999">
      <c r="A32" s="243" t="s">
        <v>1056</v>
      </c>
      <c r="B32" s="483" t="str">
        <f>IFERROR(IF(VLOOKUP($A32,Osnova!$A:$E,1)=$A32,VLOOKUP($A32,Osnova!$A:$E,$E$10)),"")</f>
        <v xml:space="preserve">Prijaté preddavky </v>
      </c>
      <c r="C32" s="111" t="str">
        <f>IF(VLOOKUP($A32,Osnova!$A:$C,1)=$A32,VLOOKUP($A32,Osnova!$A:$F,4),0)</f>
        <v>Angenommene Anzahlungen</v>
      </c>
      <c r="D32" s="257">
        <v>0</v>
      </c>
      <c r="E32" s="257">
        <v>7088</v>
      </c>
      <c r="F32" s="484">
        <f t="shared" ref="F32" si="8">SUM(D32-E32)</f>
        <v>-7088</v>
      </c>
      <c r="G32" s="257">
        <v>75350.039999999994</v>
      </c>
      <c r="H32" s="257">
        <v>65561.279999999999</v>
      </c>
      <c r="I32" s="484">
        <f t="shared" ref="I32" si="9">SUM(F32+G32-H32)</f>
        <v>2700.7599999999948</v>
      </c>
      <c r="K32" s="114"/>
      <c r="L32" s="114"/>
      <c r="M32" s="114"/>
      <c r="N32" s="114"/>
      <c r="O32" s="114"/>
    </row>
    <row r="33" spans="1:15" s="69" customFormat="1" ht="10.199999999999999">
      <c r="A33" s="243" t="s">
        <v>1058</v>
      </c>
      <c r="B33" s="483" t="str">
        <f>IFERROR(IF(VLOOKUP($A33,Osnova!$A:$E,1)=$A33,VLOOKUP($A33,Osnova!$A:$E,$E$10)),"")</f>
        <v xml:space="preserve">Ostatné záväzky </v>
      </c>
      <c r="C33" s="111">
        <f>IF(VLOOKUP($A33,Osnova!$A:$C,1)=$A33,VLOOKUP($A33,Osnova!$A:$F,4),0)</f>
        <v>0</v>
      </c>
      <c r="D33" s="257">
        <v>0</v>
      </c>
      <c r="E33" s="257">
        <v>1201637.28</v>
      </c>
      <c r="F33" s="484">
        <f t="shared" si="6"/>
        <v>-1201637.28</v>
      </c>
      <c r="G33" s="257">
        <v>5602377.3899999997</v>
      </c>
      <c r="H33" s="257">
        <v>5205850.13</v>
      </c>
      <c r="I33" s="484">
        <f t="shared" si="7"/>
        <v>-805110.02000000048</v>
      </c>
      <c r="K33" s="114"/>
      <c r="L33" s="114"/>
      <c r="M33" s="114"/>
      <c r="N33" s="114"/>
      <c r="O33" s="114"/>
    </row>
    <row r="34" spans="1:15" s="69" customFormat="1" ht="10.199999999999999">
      <c r="A34" s="243" t="s">
        <v>1060</v>
      </c>
      <c r="B34" s="483" t="str">
        <f>IFERROR(IF(VLOOKUP($A34,Osnova!$A:$E,1)=$A34,VLOOKUP($A34,Osnova!$A:$E,$E$10)),"")</f>
        <v xml:space="preserve">Nevyfaktúrované dodávky </v>
      </c>
      <c r="C34" s="111">
        <f>IF(VLOOKUP($A34,Osnova!$A:$C,1)=$A34,VLOOKUP($A34,Osnova!$A:$F,4),0)</f>
        <v>0</v>
      </c>
      <c r="D34" s="257">
        <v>0</v>
      </c>
      <c r="E34" s="257">
        <v>3547.92</v>
      </c>
      <c r="F34" s="484">
        <f t="shared" si="6"/>
        <v>-3547.92</v>
      </c>
      <c r="G34" s="257">
        <v>9288.94</v>
      </c>
      <c r="H34" s="257">
        <v>5758.08</v>
      </c>
      <c r="I34" s="484">
        <f t="shared" si="7"/>
        <v>-17.059999999999491</v>
      </c>
      <c r="K34" s="114"/>
      <c r="L34" s="114"/>
      <c r="M34" s="114"/>
      <c r="N34" s="114"/>
      <c r="O34" s="114"/>
    </row>
    <row r="35" spans="1:15" s="69" customFormat="1" ht="10.199999999999999">
      <c r="A35" s="243" t="s">
        <v>1064</v>
      </c>
      <c r="B35" s="483" t="s">
        <v>194</v>
      </c>
      <c r="C35" s="111"/>
      <c r="D35" s="257">
        <v>0</v>
      </c>
      <c r="E35" s="257">
        <v>0</v>
      </c>
      <c r="F35" s="484">
        <f t="shared" si="6"/>
        <v>0</v>
      </c>
      <c r="G35" s="257">
        <v>506375.76</v>
      </c>
      <c r="H35" s="257">
        <v>557157.81999999995</v>
      </c>
      <c r="I35" s="484">
        <f t="shared" si="7"/>
        <v>-50782.059999999939</v>
      </c>
      <c r="K35" s="114"/>
      <c r="L35" s="114"/>
      <c r="M35" s="114"/>
      <c r="N35" s="114"/>
      <c r="O35" s="114"/>
    </row>
    <row r="36" spans="1:15" s="69" customFormat="1" ht="10.199999999999999">
      <c r="A36" s="243" t="s">
        <v>423</v>
      </c>
      <c r="B36" s="483" t="s">
        <v>198</v>
      </c>
      <c r="C36" s="111"/>
      <c r="D36" s="257">
        <v>0</v>
      </c>
      <c r="E36" s="257">
        <v>0</v>
      </c>
      <c r="F36" s="484">
        <f t="shared" si="6"/>
        <v>0</v>
      </c>
      <c r="G36" s="257">
        <v>21111.35</v>
      </c>
      <c r="H36" s="257">
        <v>21111.35</v>
      </c>
      <c r="I36" s="484">
        <f t="shared" si="7"/>
        <v>0</v>
      </c>
      <c r="K36" s="114"/>
      <c r="L36" s="114"/>
      <c r="M36" s="114"/>
      <c r="N36" s="114"/>
      <c r="O36" s="114"/>
    </row>
    <row r="37" spans="1:15" s="69" customFormat="1" ht="10.199999999999999">
      <c r="A37" s="243" t="s">
        <v>424</v>
      </c>
      <c r="B37" s="483" t="s">
        <v>4324</v>
      </c>
      <c r="C37" s="111"/>
      <c r="D37" s="257">
        <v>0</v>
      </c>
      <c r="E37" s="257">
        <v>0</v>
      </c>
      <c r="F37" s="484">
        <f t="shared" si="6"/>
        <v>0</v>
      </c>
      <c r="G37" s="257">
        <v>91632.639999999999</v>
      </c>
      <c r="H37" s="257">
        <v>107064.82</v>
      </c>
      <c r="I37" s="484">
        <f t="shared" si="7"/>
        <v>-15432.180000000008</v>
      </c>
      <c r="K37" s="114"/>
      <c r="L37" s="114"/>
      <c r="M37" s="114"/>
      <c r="N37" s="114"/>
      <c r="O37" s="114"/>
    </row>
    <row r="38" spans="1:15" s="69" customFormat="1" ht="10.199999999999999">
      <c r="A38" s="243" t="s">
        <v>425</v>
      </c>
      <c r="B38" s="483" t="s">
        <v>203</v>
      </c>
      <c r="C38" s="111"/>
      <c r="D38" s="257">
        <v>0</v>
      </c>
      <c r="E38" s="257">
        <v>3584.76</v>
      </c>
      <c r="F38" s="484">
        <f t="shared" si="6"/>
        <v>-3584.76</v>
      </c>
      <c r="G38" s="257">
        <v>3584.76</v>
      </c>
      <c r="H38" s="257">
        <v>0</v>
      </c>
      <c r="I38" s="484">
        <f t="shared" si="7"/>
        <v>0</v>
      </c>
      <c r="K38" s="114"/>
      <c r="L38" s="114"/>
      <c r="M38" s="114"/>
      <c r="N38" s="114"/>
      <c r="O38" s="114"/>
    </row>
    <row r="39" spans="1:15" s="69" customFormat="1" ht="10.199999999999999">
      <c r="A39" s="243" t="s">
        <v>426</v>
      </c>
      <c r="B39" s="483" t="s">
        <v>205</v>
      </c>
      <c r="C39" s="111"/>
      <c r="D39" s="257">
        <v>0</v>
      </c>
      <c r="E39" s="257">
        <v>0</v>
      </c>
      <c r="F39" s="484">
        <f t="shared" si="6"/>
        <v>0</v>
      </c>
      <c r="G39" s="257">
        <v>14531.77</v>
      </c>
      <c r="H39" s="257">
        <v>18168.39</v>
      </c>
      <c r="I39" s="484">
        <f t="shared" si="7"/>
        <v>-3636.619999999999</v>
      </c>
      <c r="K39" s="114"/>
      <c r="L39" s="114"/>
      <c r="M39" s="114"/>
      <c r="N39" s="114"/>
      <c r="O39" s="114"/>
    </row>
    <row r="40" spans="1:15" s="69" customFormat="1" ht="10.199999999999999">
      <c r="A40" s="243" t="s">
        <v>427</v>
      </c>
      <c r="B40" s="483" t="str">
        <f>IFERROR(IF(VLOOKUP($A40,Osnova!$A:$E,1)=$A40,VLOOKUP($A40,Osnova!$A:$E,$E$10)),"")</f>
        <v xml:space="preserve">Daň z pridanej hodnoty </v>
      </c>
      <c r="C40" s="111" t="str">
        <f>IF(VLOOKUP($A40,Osnova!$A:$C,1)=$A40,VLOOKUP($A40,Osnova!$A:$F,4),0)</f>
        <v>Mehrwertsteuer</v>
      </c>
      <c r="D40" s="257">
        <v>0</v>
      </c>
      <c r="E40" s="257">
        <v>18704.740000000002</v>
      </c>
      <c r="F40" s="484">
        <f t="shared" si="6"/>
        <v>-18704.740000000002</v>
      </c>
      <c r="G40" s="257">
        <v>5650788.6900000004</v>
      </c>
      <c r="H40" s="257">
        <v>5685316.7599999998</v>
      </c>
      <c r="I40" s="484">
        <f t="shared" si="7"/>
        <v>-53232.80999999959</v>
      </c>
      <c r="K40" s="114"/>
      <c r="L40" s="114"/>
      <c r="M40" s="114"/>
      <c r="N40" s="114"/>
      <c r="O40" s="114"/>
    </row>
    <row r="41" spans="1:15" s="69" customFormat="1" ht="10.199999999999999">
      <c r="A41" s="243" t="s">
        <v>428</v>
      </c>
      <c r="B41" s="483" t="str">
        <f>IFERROR(IF(VLOOKUP($A41,Osnova!$A:$E,1)=$A41,VLOOKUP($A41,Osnova!$A:$E,$E$10)),"")</f>
        <v xml:space="preserve">Ostatné dane a poplatky </v>
      </c>
      <c r="C41" s="111" t="str">
        <f>IF(VLOOKUP($A41,Osnova!$A:$C,1)=$A41,VLOOKUP($A41,Osnova!$A:$F,4),0)</f>
        <v>Sonstige Steuern und Gebühren</v>
      </c>
      <c r="D41" s="257">
        <v>0</v>
      </c>
      <c r="E41" s="257">
        <v>162.51</v>
      </c>
      <c r="F41" s="484">
        <f t="shared" si="6"/>
        <v>-162.51</v>
      </c>
      <c r="G41" s="257">
        <v>7512.51</v>
      </c>
      <c r="H41" s="257">
        <v>7423.72</v>
      </c>
      <c r="I41" s="484">
        <f t="shared" si="7"/>
        <v>-73.720000000000255</v>
      </c>
      <c r="K41" s="114"/>
      <c r="L41" s="114"/>
      <c r="M41" s="114"/>
      <c r="N41" s="114"/>
      <c r="O41" s="114"/>
    </row>
    <row r="42" spans="1:15" s="69" customFormat="1" ht="10.199999999999999">
      <c r="A42" s="243" t="s">
        <v>429</v>
      </c>
      <c r="B42" s="483" t="str">
        <f>IFERROR(IF(VLOOKUP($A42,Osnova!$A:$E,1)=$A42,VLOOKUP($A42,Osnova!$A:$E,$E$10)),"")</f>
        <v xml:space="preserve">Dotácie zo štátneho rozpočtu </v>
      </c>
      <c r="C42" s="111" t="str">
        <f>IF(VLOOKUP($A42,Osnova!$A:$C,1)=$A42,VLOOKUP($A42,Osnova!$A:$F,4),0)</f>
        <v>Haushaltzuschüsse</v>
      </c>
      <c r="D42" s="257">
        <v>0</v>
      </c>
      <c r="E42" s="257">
        <v>0</v>
      </c>
      <c r="F42" s="484">
        <f t="shared" ref="F42" si="10">SUM(D42-E42)</f>
        <v>0</v>
      </c>
      <c r="G42" s="257">
        <v>0</v>
      </c>
      <c r="H42" s="257">
        <v>0</v>
      </c>
      <c r="I42" s="484">
        <f t="shared" ref="I42" si="11">SUM(F42+G42-H42)</f>
        <v>0</v>
      </c>
      <c r="K42" s="114"/>
      <c r="L42" s="114"/>
      <c r="M42" s="114"/>
      <c r="N42" s="114"/>
      <c r="O42" s="114"/>
    </row>
    <row r="43" spans="1:15" s="69" customFormat="1" ht="10.199999999999999">
      <c r="A43" s="243" t="s">
        <v>443</v>
      </c>
      <c r="B43" s="483" t="str">
        <f>IFERROR(IF(VLOOKUP($A43,Osnova!$A:$E,1)=$A43,VLOOKUP($A43,Osnova!$A:$E,$E$10)),"")</f>
        <v xml:space="preserve">Iné pohľadávky </v>
      </c>
      <c r="C43" s="111" t="str">
        <f>IF(VLOOKUP($A43,Osnova!$A:$C,1)=$A43,VLOOKUP($A43,Osnova!$A:$F,4),0)</f>
        <v>Sonstige Forderungen</v>
      </c>
      <c r="D43" s="257">
        <v>18395</v>
      </c>
      <c r="E43" s="257">
        <v>0</v>
      </c>
      <c r="F43" s="484">
        <f t="shared" si="6"/>
        <v>18395</v>
      </c>
      <c r="G43" s="257">
        <v>40017.050000000003</v>
      </c>
      <c r="H43" s="257">
        <v>58412.05</v>
      </c>
      <c r="I43" s="484">
        <f t="shared" si="7"/>
        <v>0</v>
      </c>
      <c r="K43" s="114"/>
      <c r="L43" s="114"/>
      <c r="M43" s="114"/>
      <c r="N43" s="114"/>
      <c r="O43" s="114"/>
    </row>
    <row r="44" spans="1:15" s="69" customFormat="1" ht="10.199999999999999">
      <c r="A44" s="243" t="s">
        <v>1106</v>
      </c>
      <c r="B44" s="483" t="s">
        <v>256</v>
      </c>
      <c r="C44" s="111"/>
      <c r="D44" s="257">
        <v>0</v>
      </c>
      <c r="E44" s="257">
        <v>0</v>
      </c>
      <c r="F44" s="484">
        <f t="shared" si="6"/>
        <v>0</v>
      </c>
      <c r="G44" s="257">
        <v>128.69999999999999</v>
      </c>
      <c r="H44" s="257">
        <v>356.08</v>
      </c>
      <c r="I44" s="484">
        <f t="shared" si="7"/>
        <v>-227.38</v>
      </c>
      <c r="K44" s="114"/>
      <c r="L44" s="114"/>
      <c r="M44" s="114"/>
      <c r="N44" s="114"/>
      <c r="O44" s="114"/>
    </row>
    <row r="45" spans="1:15" s="69" customFormat="1" ht="10.199999999999999">
      <c r="A45" s="243" t="s">
        <v>444</v>
      </c>
      <c r="B45" s="483" t="str">
        <f>IFERROR(IF(VLOOKUP($A45,Osnova!$A:$E,1)=$A45,VLOOKUP($A45,Osnova!$A:$E,$E$10)),"")</f>
        <v xml:space="preserve">Náklady budúcich období </v>
      </c>
      <c r="C45" s="111" t="str">
        <f>IF(VLOOKUP($A45,Osnova!$A:$C,1)=$A45,VLOOKUP($A45,Osnova!$A:$F,4),0)</f>
        <v>Kosten für künftige Abrechnungszeiträume</v>
      </c>
      <c r="D45" s="257">
        <v>4470.55</v>
      </c>
      <c r="E45" s="257">
        <v>0</v>
      </c>
      <c r="F45" s="484">
        <f t="shared" si="6"/>
        <v>4470.55</v>
      </c>
      <c r="G45" s="257">
        <v>5652.81</v>
      </c>
      <c r="H45" s="257">
        <v>4470.55</v>
      </c>
      <c r="I45" s="484">
        <f t="shared" si="7"/>
        <v>5652.81</v>
      </c>
      <c r="K45" s="114"/>
      <c r="L45" s="114"/>
      <c r="M45" s="114"/>
      <c r="N45" s="114"/>
      <c r="O45" s="114"/>
    </row>
    <row r="46" spans="1:15" s="69" customFormat="1" ht="10.199999999999999">
      <c r="A46" s="243" t="s">
        <v>1116</v>
      </c>
      <c r="B46" s="483" t="str">
        <f>IFERROR(IF(VLOOKUP($A46,Osnova!$A:$E,1)=$A46,VLOOKUP($A46,Osnova!$A:$E,$E$10)),"")</f>
        <v xml:space="preserve">Vnútorné zúčtovanie </v>
      </c>
      <c r="C46" s="111" t="str">
        <f>IF(VLOOKUP($A46,Osnova!$A:$C,1)=$A46,VLOOKUP($A46,Osnova!$A:$F,4),0)</f>
        <v>Innerbetriebliche Verrechnung</v>
      </c>
      <c r="D46" s="257">
        <v>0</v>
      </c>
      <c r="E46" s="257">
        <v>0</v>
      </c>
      <c r="F46" s="484">
        <f t="shared" si="6"/>
        <v>0</v>
      </c>
      <c r="G46" s="257">
        <v>2278019.98</v>
      </c>
      <c r="H46" s="257">
        <v>2278019.98</v>
      </c>
      <c r="I46" s="484">
        <f t="shared" si="7"/>
        <v>0</v>
      </c>
      <c r="K46" s="114"/>
      <c r="L46" s="114"/>
      <c r="M46" s="114"/>
      <c r="N46" s="114"/>
      <c r="O46" s="114"/>
    </row>
    <row r="47" spans="1:15" s="69" customFormat="1" ht="10.199999999999999">
      <c r="A47" s="243" t="s">
        <v>1123</v>
      </c>
      <c r="B47" s="483" t="str">
        <f>IFERROR(IF(VLOOKUP($A47,Osnova!$A:$E,1)=$A47,VLOOKUP($A47,Osnova!$A:$E,$E$10)),"")</f>
        <v xml:space="preserve">Základné imanie </v>
      </c>
      <c r="C47" s="111" t="str">
        <f>IF(VLOOKUP($A47,Osnova!$A:$C,1)=$A47,VLOOKUP($A47,Osnova!$A:$F,4),0)</f>
        <v>Grundkapital</v>
      </c>
      <c r="D47" s="257">
        <v>0</v>
      </c>
      <c r="E47" s="257">
        <v>105000</v>
      </c>
      <c r="F47" s="484">
        <f t="shared" si="6"/>
        <v>-105000</v>
      </c>
      <c r="G47" s="257">
        <v>0</v>
      </c>
      <c r="H47" s="257">
        <v>0</v>
      </c>
      <c r="I47" s="484">
        <f t="shared" si="7"/>
        <v>-105000</v>
      </c>
      <c r="K47" s="114"/>
      <c r="L47" s="114"/>
      <c r="M47" s="114"/>
      <c r="N47" s="114"/>
      <c r="O47" s="114"/>
    </row>
    <row r="48" spans="1:15" s="69" customFormat="1" ht="10.199999999999999">
      <c r="A48" s="243" t="s">
        <v>1151</v>
      </c>
      <c r="B48" s="483" t="str">
        <f>IFERROR(IF(VLOOKUP($A48,Osnova!$A:$E,1)=$A48,VLOOKUP($A48,Osnova!$A:$E,$E$10)),"")</f>
        <v xml:space="preserve">Nerozdelený zisk minulých rokov </v>
      </c>
      <c r="C48" s="111" t="str">
        <f>IF(VLOOKUP($A48,Osnova!$A:$C,1)=$A48,VLOOKUP($A48,Osnova!$A:$F,4),0)</f>
        <v>Gewinnvortrag</v>
      </c>
      <c r="D48" s="257">
        <v>0</v>
      </c>
      <c r="E48" s="257">
        <v>1662.16</v>
      </c>
      <c r="F48" s="484">
        <f t="shared" si="6"/>
        <v>-1662.16</v>
      </c>
      <c r="G48" s="257">
        <v>0</v>
      </c>
      <c r="H48" s="257">
        <v>0</v>
      </c>
      <c r="I48" s="484">
        <f t="shared" si="7"/>
        <v>-1662.16</v>
      </c>
      <c r="K48" s="114"/>
      <c r="L48" s="114"/>
      <c r="M48" s="114"/>
      <c r="N48" s="114"/>
      <c r="O48" s="114"/>
    </row>
    <row r="49" spans="1:15" s="69" customFormat="1" ht="10.199999999999999">
      <c r="A49" s="243" t="s">
        <v>1153</v>
      </c>
      <c r="B49" s="483" t="str">
        <f>IFERROR(IF(VLOOKUP($A49,Osnova!$A:$E,1)=$A49,VLOOKUP($A49,Osnova!$A:$E,$E$10)),"")</f>
        <v xml:space="preserve">Neuhradená strata minulých rokov </v>
      </c>
      <c r="C49" s="111" t="str">
        <f>IF(VLOOKUP($A49,Osnova!$A:$C,1)=$A49,VLOOKUP($A49,Osnova!$A:$F,4),0)</f>
        <v>Verlustvortrag</v>
      </c>
      <c r="D49" s="257">
        <v>41368.71</v>
      </c>
      <c r="E49" s="257">
        <v>0</v>
      </c>
      <c r="F49" s="484">
        <f t="shared" si="6"/>
        <v>41368.71</v>
      </c>
      <c r="G49" s="257">
        <v>20640.18</v>
      </c>
      <c r="H49" s="257">
        <v>0</v>
      </c>
      <c r="I49" s="484">
        <f t="shared" si="7"/>
        <v>62008.89</v>
      </c>
      <c r="K49" s="114"/>
      <c r="L49" s="114"/>
      <c r="M49" s="114"/>
      <c r="N49" s="114"/>
      <c r="O49" s="114"/>
    </row>
    <row r="50" spans="1:15" s="69" customFormat="1" ht="10.199999999999999">
      <c r="A50" s="243" t="s">
        <v>1157</v>
      </c>
      <c r="B50" s="483" t="str">
        <f>IFERROR(IF(VLOOKUP($A50,Osnova!$A:$E,1)=$A50,VLOOKUP($A50,Osnova!$A:$E,$E$10)),"")</f>
        <v xml:space="preserve">Výsledok hospodárenia v schvaľovaní </v>
      </c>
      <c r="C50" s="111" t="str">
        <f>IF(VLOOKUP($A50,Osnova!$A:$C,1)=$A50,VLOOKUP($A50,Osnova!$A:$F,4),0)</f>
        <v>Wirtschafsergebnis im Genehmigungsprocess</v>
      </c>
      <c r="D50" s="257">
        <v>20640.18</v>
      </c>
      <c r="E50" s="257">
        <v>0</v>
      </c>
      <c r="F50" s="484">
        <f t="shared" si="6"/>
        <v>20640.18</v>
      </c>
      <c r="G50" s="257">
        <v>0</v>
      </c>
      <c r="H50" s="257">
        <v>20640.18</v>
      </c>
      <c r="I50" s="484">
        <f t="shared" si="7"/>
        <v>0</v>
      </c>
      <c r="K50" s="114"/>
      <c r="L50" s="114"/>
      <c r="M50" s="114"/>
      <c r="N50" s="114"/>
      <c r="O50" s="114"/>
    </row>
    <row r="51" spans="1:15" s="69" customFormat="1" ht="10.199999999999999">
      <c r="A51" s="243" t="s">
        <v>1167</v>
      </c>
      <c r="B51" s="483" t="str">
        <f>IFERROR(IF(VLOOKUP($A51,Osnova!$A:$E,1)=$A51,VLOOKUP($A51,Osnova!$A:$E,$E$10)),"")</f>
        <v xml:space="preserve">Záväzky zo sociálneho fondu </v>
      </c>
      <c r="C51" s="111" t="str">
        <f>IF(VLOOKUP($A51,Osnova!$A:$C,1)=$A51,VLOOKUP($A51,Osnova!$A:$F,4),0)</f>
        <v>Verbindlichkeiten vom Sozialfonds</v>
      </c>
      <c r="D51" s="257">
        <v>0</v>
      </c>
      <c r="E51" s="257">
        <v>19.440000000000001</v>
      </c>
      <c r="F51" s="484">
        <f t="shared" si="6"/>
        <v>-19.440000000000001</v>
      </c>
      <c r="G51" s="257">
        <v>0</v>
      </c>
      <c r="H51" s="257">
        <v>1839.83</v>
      </c>
      <c r="I51" s="484">
        <f t="shared" si="7"/>
        <v>-1859.27</v>
      </c>
      <c r="K51" s="114"/>
      <c r="L51" s="114"/>
      <c r="M51" s="114"/>
      <c r="N51" s="114"/>
      <c r="O51" s="114"/>
    </row>
    <row r="52" spans="1:15" s="69" customFormat="1" ht="10.199999999999999">
      <c r="A52" s="243" t="s">
        <v>460</v>
      </c>
      <c r="B52" s="483" t="str">
        <f>IFERROR(IF(VLOOKUP($A52,Osnova!$A:$E,1)=$A52,VLOOKUP($A52,Osnova!$A:$E,$E$10)),"")</f>
        <v xml:space="preserve">Ostatné dlhodobé záväzky </v>
      </c>
      <c r="C52" s="111" t="str">
        <f>IF(VLOOKUP($A52,Osnova!$A:$C,1)=$A52,VLOOKUP($A52,Osnova!$A:$F,4),0)</f>
        <v>Sonstige langfristige Verbindlichkeiten</v>
      </c>
      <c r="D52" s="257">
        <v>0</v>
      </c>
      <c r="E52" s="257">
        <v>151710.41</v>
      </c>
      <c r="F52" s="484">
        <f t="shared" si="6"/>
        <v>-151710.41</v>
      </c>
      <c r="G52" s="257">
        <v>1673068.48</v>
      </c>
      <c r="H52" s="257">
        <v>1521358.07</v>
      </c>
      <c r="I52" s="484">
        <f t="shared" si="7"/>
        <v>0</v>
      </c>
      <c r="K52" s="114"/>
      <c r="L52" s="114"/>
      <c r="M52" s="114"/>
      <c r="N52" s="114"/>
      <c r="O52" s="114"/>
    </row>
    <row r="53" spans="1:15" s="69" customFormat="1" ht="10.199999999999999">
      <c r="A53" s="243" t="s">
        <v>1185</v>
      </c>
      <c r="B53" s="483" t="str">
        <f>IFERROR(IF(VLOOKUP($A53,Osnova!$A:$E,1)=$A53,VLOOKUP($A53,Osnova!$A:$E,$E$10)),"")</f>
        <v xml:space="preserve">Spotreba materiálu </v>
      </c>
      <c r="C53" s="111" t="str">
        <f>IF(VLOOKUP($A53,Osnova!$A:$C,1)=$A53,VLOOKUP($A53,Osnova!$A:$F,4),0)</f>
        <v>Materialverbrauch</v>
      </c>
      <c r="D53" s="257">
        <v>0</v>
      </c>
      <c r="E53" s="257"/>
      <c r="F53" s="484">
        <f t="shared" si="6"/>
        <v>0</v>
      </c>
      <c r="G53" s="257">
        <v>2080655.29</v>
      </c>
      <c r="H53" s="257"/>
      <c r="I53" s="484">
        <f t="shared" si="7"/>
        <v>2080655.29</v>
      </c>
      <c r="K53" s="114"/>
      <c r="L53" s="114"/>
      <c r="M53" s="114"/>
      <c r="N53" s="114"/>
      <c r="O53" s="114"/>
    </row>
    <row r="54" spans="1:15" s="69" customFormat="1" ht="10.199999999999999">
      <c r="A54" s="243" t="s">
        <v>1187</v>
      </c>
      <c r="B54" s="483" t="str">
        <f>IFERROR(IF(VLOOKUP($A54,Osnova!$A:$E,1)=$A54,VLOOKUP($A54,Osnova!$A:$E,$E$10)),"")</f>
        <v xml:space="preserve">Spotreba energie </v>
      </c>
      <c r="C54" s="111" t="str">
        <f>IF(VLOOKUP($A54,Osnova!$A:$C,1)=$A54,VLOOKUP($A54,Osnova!$A:$F,4),0)</f>
        <v>Energieverbrauch</v>
      </c>
      <c r="D54" s="257">
        <v>0</v>
      </c>
      <c r="E54" s="257"/>
      <c r="F54" s="484">
        <f t="shared" si="6"/>
        <v>0</v>
      </c>
      <c r="G54" s="257">
        <v>553636.94999999995</v>
      </c>
      <c r="H54" s="257"/>
      <c r="I54" s="484">
        <f t="shared" si="7"/>
        <v>553636.94999999995</v>
      </c>
      <c r="K54" s="114"/>
      <c r="L54" s="114"/>
      <c r="M54" s="114"/>
      <c r="N54" s="114"/>
      <c r="O54" s="114"/>
    </row>
    <row r="55" spans="1:15" s="69" customFormat="1" ht="10.199999999999999">
      <c r="A55" s="243" t="s">
        <v>1191</v>
      </c>
      <c r="B55" s="483" t="str">
        <f>IFERROR(IF(VLOOKUP($A55,Osnova!$A:$E,1)=$A55,VLOOKUP($A55,Osnova!$A:$E,$E$10)),"")</f>
        <v xml:space="preserve">Predaný tovar </v>
      </c>
      <c r="C55" s="111" t="str">
        <f>IF(VLOOKUP($A55,Osnova!$A:$C,1)=$A55,VLOOKUP($A55,Osnova!$A:$F,4),0)</f>
        <v>Verkaufte Ware</v>
      </c>
      <c r="D55" s="257">
        <v>0</v>
      </c>
      <c r="E55" s="257"/>
      <c r="F55" s="484">
        <f t="shared" si="6"/>
        <v>0</v>
      </c>
      <c r="G55" s="257">
        <v>10769501.689999999</v>
      </c>
      <c r="H55" s="257"/>
      <c r="I55" s="484">
        <f t="shared" si="7"/>
        <v>10769501.689999999</v>
      </c>
      <c r="K55" s="114"/>
      <c r="L55" s="114"/>
      <c r="M55" s="114"/>
      <c r="N55" s="114"/>
      <c r="O55" s="114"/>
    </row>
    <row r="56" spans="1:15" s="69" customFormat="1" ht="10.199999999999999">
      <c r="A56" s="243" t="s">
        <v>1196</v>
      </c>
      <c r="B56" s="483" t="str">
        <f>IFERROR(IF(VLOOKUP($A56,Osnova!$A:$E,1)=$A56,VLOOKUP($A56,Osnova!$A:$E,$E$10)),"")</f>
        <v xml:space="preserve">Opravy a udržiavanie </v>
      </c>
      <c r="C56" s="111" t="str">
        <f>IF(VLOOKUP($A56,Osnova!$A:$C,1)=$A56,VLOOKUP($A56,Osnova!$A:$F,4),0)</f>
        <v>Instandstellung und Instandhaltung</v>
      </c>
      <c r="D56" s="257">
        <v>0</v>
      </c>
      <c r="E56" s="257"/>
      <c r="F56" s="484">
        <f t="shared" si="6"/>
        <v>0</v>
      </c>
      <c r="G56" s="257">
        <v>75259.520000000004</v>
      </c>
      <c r="H56" s="257"/>
      <c r="I56" s="484">
        <f t="shared" si="7"/>
        <v>75259.520000000004</v>
      </c>
      <c r="K56" s="114"/>
      <c r="L56" s="114"/>
      <c r="M56" s="114"/>
      <c r="N56" s="114"/>
      <c r="O56" s="114"/>
    </row>
    <row r="57" spans="1:15" s="69" customFormat="1" ht="10.199999999999999">
      <c r="A57" s="243" t="s">
        <v>1202</v>
      </c>
      <c r="B57" s="483" t="str">
        <f>IFERROR(IF(VLOOKUP($A57,Osnova!$A:$E,1)=$A57,VLOOKUP($A57,Osnova!$A:$E,$E$10)),"")</f>
        <v xml:space="preserve">Ostatné služby </v>
      </c>
      <c r="C57" s="111" t="str">
        <f>IF(VLOOKUP($A57,Osnova!$A:$C,1)=$A57,VLOOKUP($A57,Osnova!$A:$F,4),0)</f>
        <v>Sonstige Dienstleistungen</v>
      </c>
      <c r="D57" s="257">
        <v>0</v>
      </c>
      <c r="E57" s="257"/>
      <c r="F57" s="484">
        <f t="shared" si="6"/>
        <v>0</v>
      </c>
      <c r="G57" s="257">
        <v>3177130.26</v>
      </c>
      <c r="H57" s="257"/>
      <c r="I57" s="484">
        <f t="shared" si="7"/>
        <v>3177130.26</v>
      </c>
      <c r="K57" s="114"/>
      <c r="L57" s="114"/>
      <c r="M57" s="114"/>
      <c r="N57" s="114"/>
      <c r="O57" s="114"/>
    </row>
    <row r="58" spans="1:15" s="69" customFormat="1" ht="10.199999999999999">
      <c r="A58" s="243" t="s">
        <v>1205</v>
      </c>
      <c r="B58" s="483" t="s">
        <v>386</v>
      </c>
      <c r="C58" s="111"/>
      <c r="D58" s="257">
        <v>0</v>
      </c>
      <c r="E58" s="257">
        <v>0</v>
      </c>
      <c r="F58" s="484">
        <f t="shared" si="6"/>
        <v>0</v>
      </c>
      <c r="G58" s="257">
        <v>333313.33</v>
      </c>
      <c r="H58" s="257"/>
      <c r="I58" s="484">
        <f t="shared" si="7"/>
        <v>333313.33</v>
      </c>
      <c r="K58" s="114"/>
      <c r="L58" s="114"/>
      <c r="M58" s="114"/>
      <c r="N58" s="114"/>
      <c r="O58" s="114"/>
    </row>
    <row r="59" spans="1:15" s="69" customFormat="1" ht="10.199999999999999">
      <c r="A59" s="243" t="s">
        <v>1211</v>
      </c>
      <c r="B59" s="483" t="s">
        <v>392</v>
      </c>
      <c r="C59" s="111"/>
      <c r="D59" s="257">
        <v>0</v>
      </c>
      <c r="E59" s="257">
        <v>0</v>
      </c>
      <c r="F59" s="484">
        <f t="shared" si="6"/>
        <v>0</v>
      </c>
      <c r="G59" s="257">
        <v>40655.17</v>
      </c>
      <c r="H59" s="257"/>
      <c r="I59" s="484">
        <f t="shared" si="7"/>
        <v>40655.17</v>
      </c>
      <c r="K59" s="114"/>
      <c r="L59" s="114"/>
      <c r="M59" s="114"/>
      <c r="N59" s="114"/>
      <c r="O59" s="114"/>
    </row>
    <row r="60" spans="1:15" s="69" customFormat="1" ht="10.199999999999999">
      <c r="A60" s="243" t="s">
        <v>1217</v>
      </c>
      <c r="B60" s="483" t="str">
        <f>IFERROR(IF(VLOOKUP($A60,Osnova!$A:$E,1)=$A60,VLOOKUP($A60,Osnova!$A:$E,$E$10)),"")</f>
        <v xml:space="preserve">Zákonné sociálne náklady </v>
      </c>
      <c r="C60" s="111" t="str">
        <f>IF(VLOOKUP($A60,Osnova!$A:$C,1)=$A60,VLOOKUP($A60,Osnova!$A:$F,4),0)</f>
        <v>Gesetzliche Sozialkosten</v>
      </c>
      <c r="D60" s="257">
        <v>0</v>
      </c>
      <c r="E60" s="257"/>
      <c r="F60" s="484">
        <f t="shared" si="6"/>
        <v>0</v>
      </c>
      <c r="G60" s="257">
        <v>30975.45</v>
      </c>
      <c r="H60" s="257"/>
      <c r="I60" s="484">
        <f t="shared" si="7"/>
        <v>30975.45</v>
      </c>
      <c r="K60" s="114"/>
      <c r="L60" s="114"/>
      <c r="M60" s="114"/>
      <c r="N60" s="114"/>
      <c r="O60" s="114"/>
    </row>
    <row r="61" spans="1:15" s="69" customFormat="1" ht="10.199999999999999">
      <c r="A61" s="243" t="s">
        <v>1222</v>
      </c>
      <c r="B61" s="483" t="str">
        <f>IFERROR(IF(VLOOKUP($A61,Osnova!$A:$E,1)=$A61,VLOOKUP($A61,Osnova!$A:$E,$E$10)),"")</f>
        <v xml:space="preserve">Daň z motorových vozidiel </v>
      </c>
      <c r="C61" s="111" t="str">
        <f>IF(VLOOKUP($A61,Osnova!$A:$C,1)=$A61,VLOOKUP($A61,Osnova!$A:$F,4),0)</f>
        <v>Verkehrssteuer</v>
      </c>
      <c r="D61" s="257">
        <v>0</v>
      </c>
      <c r="E61" s="257"/>
      <c r="F61" s="484">
        <f t="shared" si="6"/>
        <v>0</v>
      </c>
      <c r="G61" s="257">
        <v>7423.72</v>
      </c>
      <c r="H61" s="257"/>
      <c r="I61" s="484">
        <f t="shared" si="7"/>
        <v>7423.72</v>
      </c>
      <c r="K61" s="114"/>
      <c r="L61" s="114"/>
      <c r="M61" s="114"/>
      <c r="N61" s="114"/>
      <c r="O61" s="114"/>
    </row>
    <row r="62" spans="1:15" s="69" customFormat="1" ht="10.199999999999999">
      <c r="A62" s="243" t="s">
        <v>1225</v>
      </c>
      <c r="B62" s="483" t="str">
        <f>IFERROR(IF(VLOOKUP($A62,Osnova!$A:$E,1)=$A62,VLOOKUP($A62,Osnova!$A:$E,$E$10)),"")</f>
        <v xml:space="preserve">Ostatné dane a poplatky </v>
      </c>
      <c r="C62" s="111" t="str">
        <f>IF(VLOOKUP($A62,Osnova!$A:$C,1)=$A62,VLOOKUP($A62,Osnova!$A:$F,4),0)</f>
        <v>Sonstige Steuern und Gebühren</v>
      </c>
      <c r="D62" s="257">
        <v>0</v>
      </c>
      <c r="E62" s="257"/>
      <c r="F62" s="484">
        <f t="shared" si="6"/>
        <v>0</v>
      </c>
      <c r="G62" s="257">
        <v>620.5</v>
      </c>
      <c r="H62" s="257"/>
      <c r="I62" s="484">
        <f t="shared" si="7"/>
        <v>620.5</v>
      </c>
      <c r="K62" s="114"/>
      <c r="L62" s="114"/>
      <c r="M62" s="114"/>
      <c r="N62" s="114"/>
      <c r="O62" s="114"/>
    </row>
    <row r="63" spans="1:15" s="69" customFormat="1" ht="10.199999999999999">
      <c r="A63" s="243" t="s">
        <v>1229</v>
      </c>
      <c r="B63" s="483" t="str">
        <f>IFERROR(IF(VLOOKUP($A63,Osnova!$A:$E,1)=$A63,VLOOKUP($A63,Osnova!$A:$E,$E$10)),"")</f>
        <v xml:space="preserve">Predaný materiál </v>
      </c>
      <c r="C63" s="111" t="str">
        <f>IF(VLOOKUP($A63,Osnova!$A:$C,1)=$A63,VLOOKUP($A63,Osnova!$A:$F,4),0)</f>
        <v>Verkauftes Material</v>
      </c>
      <c r="D63" s="257">
        <v>0</v>
      </c>
      <c r="E63" s="257"/>
      <c r="F63" s="484">
        <f t="shared" si="6"/>
        <v>0</v>
      </c>
      <c r="G63" s="257">
        <v>25871.38</v>
      </c>
      <c r="H63" s="257"/>
      <c r="I63" s="484">
        <f t="shared" si="7"/>
        <v>25871.38</v>
      </c>
      <c r="K63" s="114"/>
      <c r="L63" s="114"/>
      <c r="M63" s="114"/>
      <c r="N63" s="114"/>
      <c r="O63" s="114"/>
    </row>
    <row r="64" spans="1:15" s="69" customFormat="1" ht="10.199999999999999">
      <c r="A64" s="243" t="s">
        <v>1231</v>
      </c>
      <c r="B64" s="483" t="str">
        <f>IFERROR(IF(VLOOKUP($A64,Osnova!$A:$E,1)=$A64,VLOOKUP($A64,Osnova!$A:$E,$E$10)),"")</f>
        <v xml:space="preserve">Dary </v>
      </c>
      <c r="C64" s="111" t="str">
        <f>IF(VLOOKUP($A64,Osnova!$A:$C,1)=$A64,VLOOKUP($A64,Osnova!$A:$F,4),0)</f>
        <v>Spenden</v>
      </c>
      <c r="D64" s="257">
        <v>0</v>
      </c>
      <c r="E64" s="257"/>
      <c r="F64" s="484">
        <f t="shared" ref="F64" si="12">SUM(D64-E64)</f>
        <v>0</v>
      </c>
      <c r="G64" s="257">
        <v>1177.5999999999999</v>
      </c>
      <c r="H64" s="257"/>
      <c r="I64" s="484">
        <f t="shared" ref="I64" si="13">SUM(F64+G64-H64)</f>
        <v>1177.5999999999999</v>
      </c>
      <c r="K64" s="114"/>
      <c r="L64" s="114"/>
      <c r="M64" s="114"/>
      <c r="N64" s="114"/>
      <c r="O64" s="114"/>
    </row>
    <row r="65" spans="1:15" s="69" customFormat="1" ht="10.199999999999999">
      <c r="A65" s="243" t="s">
        <v>1233</v>
      </c>
      <c r="B65" s="483" t="str">
        <f>IFERROR(IF(VLOOKUP($A65,Osnova!$A:$E,1)=$A65,VLOOKUP($A65,Osnova!$A:$E,$E$10)),"")</f>
        <v xml:space="preserve">Zmluvné pokuty, penále a úroky z omeškania </v>
      </c>
      <c r="C65" s="111" t="str">
        <f>IF(VLOOKUP($A65,Osnova!$A:$C,1)=$A65,VLOOKUP($A65,Osnova!$A:$F,4),0)</f>
        <v>Vertragsstrafen, Geldbußen und Verzugszinsen</v>
      </c>
      <c r="D65" s="257">
        <v>0</v>
      </c>
      <c r="E65" s="257"/>
      <c r="F65" s="484">
        <f t="shared" si="6"/>
        <v>0</v>
      </c>
      <c r="G65" s="257">
        <v>663.1</v>
      </c>
      <c r="H65" s="257"/>
      <c r="I65" s="484">
        <f t="shared" si="7"/>
        <v>663.1</v>
      </c>
      <c r="K65" s="114"/>
      <c r="L65" s="114"/>
      <c r="M65" s="114"/>
      <c r="N65" s="114"/>
      <c r="O65" s="114"/>
    </row>
    <row r="66" spans="1:15" s="69" customFormat="1" ht="10.199999999999999">
      <c r="A66" s="243" t="s">
        <v>1235</v>
      </c>
      <c r="B66" s="483" t="str">
        <f>IFERROR(IF(VLOOKUP($A66,Osnova!$A:$E,1)=$A66,VLOOKUP($A66,Osnova!$A:$E,$E$10)),"")</f>
        <v xml:space="preserve">Ostatné pokuty, penále a úroky z omeškania </v>
      </c>
      <c r="C66" s="111" t="str">
        <f>IF(VLOOKUP($A66,Osnova!$A:$C,1)=$A66,VLOOKUP($A66,Osnova!$A:$F,4),0)</f>
        <v>Sonstige Strafen, Geldbußen und Verzugszinsen</v>
      </c>
      <c r="D66" s="257">
        <v>0</v>
      </c>
      <c r="E66" s="257"/>
      <c r="F66" s="484">
        <f t="shared" ref="F66" si="14">SUM(D66-E66)</f>
        <v>0</v>
      </c>
      <c r="G66" s="257">
        <v>1288</v>
      </c>
      <c r="H66" s="257"/>
      <c r="I66" s="484">
        <f t="shared" ref="I66" si="15">SUM(F66+G66-H66)</f>
        <v>1288</v>
      </c>
      <c r="K66" s="114"/>
      <c r="L66" s="114"/>
      <c r="M66" s="114"/>
      <c r="N66" s="114"/>
      <c r="O66" s="114"/>
    </row>
    <row r="67" spans="1:15" s="69" customFormat="1" ht="10.199999999999999">
      <c r="A67" s="243" t="s">
        <v>1237</v>
      </c>
      <c r="B67" s="483" t="str">
        <f>IFERROR(IF(VLOOKUP($A67,Osnova!$A:$E,1)=$A67,VLOOKUP($A67,Osnova!$A:$E,$E$10)),"")</f>
        <v xml:space="preserve">Odpis pohľadávky </v>
      </c>
      <c r="C67" s="111" t="str">
        <f>IF(VLOOKUP($A67,Osnova!$A:$C,1)=$A67,VLOOKUP($A67,Osnova!$A:$F,4),0)</f>
        <v>Forderungsabschreibung</v>
      </c>
      <c r="D67" s="257">
        <v>0</v>
      </c>
      <c r="E67" s="257"/>
      <c r="F67" s="484">
        <f t="shared" si="6"/>
        <v>0</v>
      </c>
      <c r="G67" s="257">
        <v>396650.6</v>
      </c>
      <c r="H67" s="257"/>
      <c r="I67" s="484">
        <f t="shared" si="7"/>
        <v>396650.6</v>
      </c>
      <c r="K67" s="114"/>
      <c r="L67" s="114"/>
      <c r="M67" s="114"/>
      <c r="N67" s="114"/>
      <c r="O67" s="114"/>
    </row>
    <row r="68" spans="1:15" s="69" customFormat="1" ht="10.199999999999999">
      <c r="A68" s="243" t="s">
        <v>465</v>
      </c>
      <c r="B68" s="483" t="str">
        <f>IFERROR(IF(VLOOKUP($A68,Osnova!$A:$E,1)=$A68,VLOOKUP($A68,Osnova!$A:$E,$E$10)),"")</f>
        <v xml:space="preserve">Ostatné náklady na hospodársku činnosť </v>
      </c>
      <c r="C68" s="111" t="str">
        <f>IF(VLOOKUP($A68,Osnova!$A:$C,1)=$A68,VLOOKUP($A68,Osnova!$A:$F,4),0)</f>
        <v>Sonstige Wirtschaftstätigkeitskosten</v>
      </c>
      <c r="D68" s="257">
        <v>0</v>
      </c>
      <c r="E68" s="257"/>
      <c r="F68" s="484">
        <f t="shared" si="6"/>
        <v>0</v>
      </c>
      <c r="G68" s="257">
        <v>36859.75</v>
      </c>
      <c r="H68" s="257"/>
      <c r="I68" s="484">
        <f t="shared" si="7"/>
        <v>36859.75</v>
      </c>
      <c r="K68" s="114"/>
      <c r="L68" s="114"/>
      <c r="M68" s="114"/>
      <c r="N68" s="114"/>
      <c r="O68" s="114"/>
    </row>
    <row r="69" spans="1:15" s="69" customFormat="1" ht="10.199999999999999">
      <c r="A69" s="243" t="s">
        <v>1241</v>
      </c>
      <c r="B69" s="483" t="str">
        <f>IFERROR(IF(VLOOKUP($A69,Osnova!$A:$E,1)=$A69,VLOOKUP($A69,Osnova!$A:$E,$E$10)),"")</f>
        <v xml:space="preserve">Odpisy dlhodobého mehmotného majetku a dlhodobého hmotného majetku </v>
      </c>
      <c r="C69" s="111" t="str">
        <f>IF(VLOOKUP($A69,Osnova!$A:$C,1)=$A69,VLOOKUP($A69,Osnova!$A:$F,4),0)</f>
        <v>Abschreibung langfristigen immateriellen und materiellen Eigentums</v>
      </c>
      <c r="D69" s="257">
        <v>0</v>
      </c>
      <c r="E69" s="257"/>
      <c r="F69" s="484">
        <f t="shared" ref="F69" si="16">SUM(D69-E69)</f>
        <v>0</v>
      </c>
      <c r="G69" s="257">
        <v>9116</v>
      </c>
      <c r="H69" s="257"/>
      <c r="I69" s="484">
        <f t="shared" ref="I69" si="17">SUM(F69+G69-H69)</f>
        <v>9116</v>
      </c>
      <c r="K69" s="114"/>
      <c r="L69" s="114"/>
      <c r="M69" s="114"/>
      <c r="N69" s="114"/>
      <c r="O69" s="114"/>
    </row>
    <row r="70" spans="1:15" s="69" customFormat="1" ht="10.199999999999999">
      <c r="A70" s="243" t="s">
        <v>1253</v>
      </c>
      <c r="B70" s="483" t="str">
        <f>IFERROR(IF(VLOOKUP($A70,Osnova!$A:$E,1)=$A70,VLOOKUP($A70,Osnova!$A:$E,$E$10)),"")</f>
        <v xml:space="preserve">Kurzové straty </v>
      </c>
      <c r="C70" s="111" t="str">
        <f>IF(VLOOKUP($A70,Osnova!$A:$C,1)=$A70,VLOOKUP($A70,Osnova!$A:$F,4),0)</f>
        <v>Kursverluste</v>
      </c>
      <c r="D70" s="257">
        <v>0</v>
      </c>
      <c r="E70" s="257"/>
      <c r="F70" s="484">
        <f t="shared" si="6"/>
        <v>0</v>
      </c>
      <c r="G70" s="257">
        <v>0</v>
      </c>
      <c r="H70" s="257"/>
      <c r="I70" s="484">
        <f t="shared" si="7"/>
        <v>0</v>
      </c>
      <c r="K70" s="114"/>
      <c r="L70" s="114"/>
      <c r="M70" s="114"/>
      <c r="N70" s="114"/>
      <c r="O70" s="114"/>
    </row>
    <row r="71" spans="1:15" s="69" customFormat="1" ht="10.199999999999999">
      <c r="A71" s="243" t="s">
        <v>1262</v>
      </c>
      <c r="B71" s="483" t="str">
        <f>IFERROR(IF(VLOOKUP($A71,Osnova!$A:$E,1)=$A71,VLOOKUP($A71,Osnova!$A:$E,$E$10)),"")</f>
        <v xml:space="preserve">Ostatné finančné náklady </v>
      </c>
      <c r="C71" s="111" t="str">
        <f>IF(VLOOKUP($A71,Osnova!$A:$C,1)=$A71,VLOOKUP($A71,Osnova!$A:$F,4),0)</f>
        <v>Sonstige Finanzkosten</v>
      </c>
      <c r="D71" s="257">
        <v>0</v>
      </c>
      <c r="E71" s="257">
        <v>0</v>
      </c>
      <c r="F71" s="484">
        <f t="shared" si="6"/>
        <v>0</v>
      </c>
      <c r="G71" s="257">
        <v>113012.4</v>
      </c>
      <c r="H71" s="257"/>
      <c r="I71" s="484">
        <f t="shared" si="7"/>
        <v>113012.4</v>
      </c>
      <c r="K71" s="114"/>
      <c r="L71" s="114"/>
      <c r="M71" s="114"/>
      <c r="N71" s="114"/>
      <c r="O71" s="114"/>
    </row>
    <row r="72" spans="1:15" s="69" customFormat="1" ht="10.199999999999999">
      <c r="A72" s="243" t="s">
        <v>1264</v>
      </c>
      <c r="B72" s="483" t="s">
        <v>549</v>
      </c>
      <c r="C72" s="111"/>
      <c r="D72" s="257">
        <v>0</v>
      </c>
      <c r="E72" s="257">
        <v>0</v>
      </c>
      <c r="F72" s="484">
        <f t="shared" si="6"/>
        <v>0</v>
      </c>
      <c r="G72" s="257">
        <v>1705.1</v>
      </c>
      <c r="H72" s="257"/>
      <c r="I72" s="484">
        <f t="shared" si="7"/>
        <v>1705.1</v>
      </c>
      <c r="K72" s="114"/>
      <c r="L72" s="114"/>
      <c r="M72" s="114"/>
      <c r="N72" s="114"/>
      <c r="O72" s="114"/>
    </row>
    <row r="73" spans="1:15" s="69" customFormat="1" ht="10.199999999999999">
      <c r="A73" s="243" t="s">
        <v>1295</v>
      </c>
      <c r="B73" s="483" t="str">
        <f>IFERROR(IF(VLOOKUP($A73,Osnova!$A:$E,1)=$A73,VLOOKUP($A73,Osnova!$A:$E,$E$10)),"")</f>
        <v xml:space="preserve">Tržby za vlastné výrobky </v>
      </c>
      <c r="C73" s="111" t="str">
        <f>IF(VLOOKUP($A73,Osnova!$A:$C,1)=$A73,VLOOKUP($A73,Osnova!$A:$F,4),0)</f>
        <v>Erlöse für eigene Produkte</v>
      </c>
      <c r="D73" s="257">
        <v>0</v>
      </c>
      <c r="E73" s="257">
        <v>0</v>
      </c>
      <c r="F73" s="484">
        <f t="shared" si="6"/>
        <v>0</v>
      </c>
      <c r="G73" s="257"/>
      <c r="H73" s="257">
        <v>1706178.31</v>
      </c>
      <c r="I73" s="484">
        <f t="shared" si="7"/>
        <v>-1706178.31</v>
      </c>
      <c r="K73" s="114"/>
      <c r="L73" s="114"/>
      <c r="M73" s="114"/>
      <c r="N73" s="114"/>
      <c r="O73" s="114"/>
    </row>
    <row r="74" spans="1:15" s="69" customFormat="1" ht="10.199999999999999">
      <c r="A74" s="243" t="s">
        <v>1297</v>
      </c>
      <c r="B74" s="483" t="str">
        <f>IFERROR(IF(VLOOKUP($A74,Osnova!$A:$E,1)=$A74,VLOOKUP($A74,Osnova!$A:$E,$E$10)),"")</f>
        <v xml:space="preserve">Tržby z predaja služieb </v>
      </c>
      <c r="C74" s="111" t="str">
        <f>IF(VLOOKUP($A74,Osnova!$A:$C,1)=$A74,VLOOKUP($A74,Osnova!$A:$F,4),0)</f>
        <v>Erlöse aus Verkauf von Diensteistungen</v>
      </c>
      <c r="D74" s="257"/>
      <c r="E74" s="257">
        <v>0</v>
      </c>
      <c r="F74" s="484">
        <f t="shared" si="6"/>
        <v>0</v>
      </c>
      <c r="G74" s="257"/>
      <c r="H74" s="257">
        <v>68888.91</v>
      </c>
      <c r="I74" s="484">
        <f t="shared" si="7"/>
        <v>-68888.91</v>
      </c>
      <c r="K74" s="114"/>
      <c r="L74" s="114"/>
      <c r="M74" s="114"/>
      <c r="N74" s="114"/>
      <c r="O74" s="114"/>
    </row>
    <row r="75" spans="1:15" s="69" customFormat="1" ht="10.199999999999999">
      <c r="A75" s="243" t="s">
        <v>1299</v>
      </c>
      <c r="B75" s="483" t="str">
        <f>IFERROR(IF(VLOOKUP($A75,Osnova!$A:$E,1)=$A75,VLOOKUP($A75,Osnova!$A:$E,$E$10)),"")</f>
        <v xml:space="preserve">Tržby za tovar </v>
      </c>
      <c r="C75" s="111" t="str">
        <f>IF(VLOOKUP($A75,Osnova!$A:$C,1)=$A75,VLOOKUP($A75,Osnova!$A:$F,4),0)</f>
        <v>Erlöse für Ware</v>
      </c>
      <c r="D75" s="257"/>
      <c r="E75" s="257">
        <v>0</v>
      </c>
      <c r="F75" s="484">
        <f t="shared" si="6"/>
        <v>0</v>
      </c>
      <c r="G75" s="257"/>
      <c r="H75" s="257">
        <v>13140213.68</v>
      </c>
      <c r="I75" s="484">
        <f t="shared" si="7"/>
        <v>-13140213.68</v>
      </c>
      <c r="K75" s="114"/>
      <c r="L75" s="114"/>
      <c r="M75" s="114"/>
      <c r="N75" s="114"/>
      <c r="O75" s="114"/>
    </row>
    <row r="76" spans="1:15" s="69" customFormat="1" ht="10.199999999999999">
      <c r="A76" s="243" t="s">
        <v>1308</v>
      </c>
      <c r="B76" s="483" t="str">
        <f>IFERROR(IF(VLOOKUP($A76,Osnova!$A:$E,1)=$A76,VLOOKUP($A76,Osnova!$A:$E,$E$10)),"")</f>
        <v xml:space="preserve">Zmena stavu výrobkov </v>
      </c>
      <c r="C76" s="111" t="str">
        <f>IF(VLOOKUP($A76,Osnova!$A:$C,1)=$A76,VLOOKUP($A76,Osnova!$A:$F,4),0)</f>
        <v>Bestandveränderung der Erzeugnisse</v>
      </c>
      <c r="D76" s="257">
        <v>0</v>
      </c>
      <c r="E76" s="257">
        <v>0</v>
      </c>
      <c r="F76" s="484">
        <f t="shared" si="6"/>
        <v>0</v>
      </c>
      <c r="G76" s="257">
        <v>2064320.74</v>
      </c>
      <c r="H76" s="257">
        <v>2065604.5</v>
      </c>
      <c r="I76" s="484">
        <f t="shared" si="7"/>
        <v>-1283.7600000000093</v>
      </c>
      <c r="K76" s="114"/>
      <c r="L76" s="114"/>
      <c r="M76" s="114"/>
      <c r="N76" s="114"/>
      <c r="O76" s="114"/>
    </row>
    <row r="77" spans="1:15" s="69" customFormat="1" ht="10.199999999999999">
      <c r="A77" s="243" t="s">
        <v>1313</v>
      </c>
      <c r="B77" s="483" t="str">
        <f>IFERROR(IF(VLOOKUP($A77,Osnova!$A:$E,1)=$A77,VLOOKUP($A77,Osnova!$A:$E,$E$10)),"")</f>
        <v xml:space="preserve">Aktivácia materiálu a tovaru </v>
      </c>
      <c r="C77" s="111" t="str">
        <f>IF(VLOOKUP($A77,Osnova!$A:$C,1)=$A77,VLOOKUP($A77,Osnova!$A:$F,4),0)</f>
        <v>Material- und Warenaktivierung</v>
      </c>
      <c r="D77" s="257"/>
      <c r="E77" s="257">
        <v>0</v>
      </c>
      <c r="F77" s="484">
        <f t="shared" si="6"/>
        <v>0</v>
      </c>
      <c r="G77" s="257"/>
      <c r="H77" s="257">
        <v>1780924.01</v>
      </c>
      <c r="I77" s="484">
        <f t="shared" si="7"/>
        <v>-1780924.01</v>
      </c>
      <c r="K77" s="114"/>
      <c r="L77" s="114"/>
      <c r="M77" s="114"/>
      <c r="N77" s="114"/>
      <c r="O77" s="114"/>
    </row>
    <row r="78" spans="1:15" s="69" customFormat="1" ht="10.199999999999999">
      <c r="A78" s="243" t="s">
        <v>1315</v>
      </c>
      <c r="B78" s="483" t="str">
        <f>IFERROR(IF(VLOOKUP($A78,Osnova!$A:$E,1)=$A78,VLOOKUP($A78,Osnova!$A:$E,$E$10)),"")</f>
        <v xml:space="preserve">Aktivácia vnútroorganizačných služieb </v>
      </c>
      <c r="C78" s="111" t="str">
        <f>IF(VLOOKUP($A78,Osnova!$A:$C,1)=$A78,VLOOKUP($A78,Osnova!$A:$F,4),0)</f>
        <v>Aktivierung innerorganisatoricher Diensteistungen</v>
      </c>
      <c r="D78" s="257"/>
      <c r="E78" s="257">
        <v>0</v>
      </c>
      <c r="F78" s="484">
        <f t="shared" si="6"/>
        <v>0</v>
      </c>
      <c r="G78" s="257"/>
      <c r="H78" s="257">
        <v>634480.14</v>
      </c>
      <c r="I78" s="484">
        <f t="shared" si="7"/>
        <v>-634480.14</v>
      </c>
      <c r="K78" s="114"/>
      <c r="L78" s="114"/>
      <c r="M78" s="114"/>
      <c r="N78" s="114"/>
      <c r="O78" s="114"/>
    </row>
    <row r="79" spans="1:15" s="69" customFormat="1" ht="10.199999999999999">
      <c r="A79" s="243" t="s">
        <v>1324</v>
      </c>
      <c r="B79" s="483" t="str">
        <f>IFERROR(IF(VLOOKUP($A79,Osnova!$A:$E,1)=$A79,VLOOKUP($A79,Osnova!$A:$E,$E$10)),"")</f>
        <v xml:space="preserve">Tržby z predaja materiálu </v>
      </c>
      <c r="C79" s="111" t="str">
        <f>IF(VLOOKUP($A79,Osnova!$A:$C,1)=$A79,VLOOKUP($A79,Osnova!$A:$F,4),0)</f>
        <v>Erlöse aus Verkauf von Material</v>
      </c>
      <c r="D79" s="257"/>
      <c r="E79" s="257">
        <v>0</v>
      </c>
      <c r="F79" s="484">
        <f t="shared" si="6"/>
        <v>0</v>
      </c>
      <c r="G79" s="257"/>
      <c r="H79" s="257">
        <v>27051.74</v>
      </c>
      <c r="I79" s="484">
        <f t="shared" si="7"/>
        <v>-27051.74</v>
      </c>
      <c r="K79" s="114"/>
      <c r="L79" s="114"/>
      <c r="M79" s="114"/>
      <c r="N79" s="114"/>
      <c r="O79" s="114"/>
    </row>
    <row r="80" spans="1:15" s="69" customFormat="1" ht="10.199999999999999">
      <c r="A80" s="243" t="s">
        <v>1328</v>
      </c>
      <c r="B80" s="483" t="str">
        <f>IFERROR(IF(VLOOKUP($A80,Osnova!$A:$E,1)=$A80,VLOOKUP($A80,Osnova!$A:$E,$E$10)),"")</f>
        <v xml:space="preserve">Výnosy z odpísaných pohľadávok </v>
      </c>
      <c r="C80" s="111" t="str">
        <f>IF(VLOOKUP($A80,Osnova!$A:$C,1)=$A80,VLOOKUP($A80,Osnova!$A:$F,4),0)</f>
        <v>Erträge aus abgeschriebenen Forderungen</v>
      </c>
      <c r="D80" s="257"/>
      <c r="E80" s="257">
        <v>0</v>
      </c>
      <c r="F80" s="484">
        <f t="shared" si="6"/>
        <v>0</v>
      </c>
      <c r="G80" s="257"/>
      <c r="H80" s="257">
        <v>313919.98</v>
      </c>
      <c r="I80" s="484">
        <f t="shared" si="7"/>
        <v>-313919.98</v>
      </c>
      <c r="K80" s="114"/>
      <c r="L80" s="114"/>
      <c r="M80" s="114"/>
      <c r="N80" s="114"/>
      <c r="O80" s="114"/>
    </row>
    <row r="81" spans="1:15" s="69" customFormat="1" ht="10.199999999999999">
      <c r="A81" s="243" t="s">
        <v>1330</v>
      </c>
      <c r="B81" s="483" t="str">
        <f>IFERROR(IF(VLOOKUP($A81,Osnova!$A:$E,1)=$A81,VLOOKUP($A81,Osnova!$A:$E,$E$10)),"")</f>
        <v xml:space="preserve">Ostatné výnosy z hospodárskej činnosti </v>
      </c>
      <c r="C81" s="111" t="str">
        <f>IF(VLOOKUP($A81,Osnova!$A:$C,1)=$A81,VLOOKUP($A81,Osnova!$A:$F,4),0)</f>
        <v>Sonstige Erträge aus der Wirtschaftstätigkeit</v>
      </c>
      <c r="D81" s="257"/>
      <c r="E81" s="257">
        <v>0</v>
      </c>
      <c r="F81" s="484">
        <f t="shared" si="6"/>
        <v>0</v>
      </c>
      <c r="G81" s="257"/>
      <c r="H81" s="257">
        <v>3304.92</v>
      </c>
      <c r="I81" s="484">
        <f t="shared" si="7"/>
        <v>-3304.92</v>
      </c>
      <c r="K81" s="114"/>
      <c r="L81" s="114"/>
      <c r="M81" s="114"/>
      <c r="N81" s="114"/>
      <c r="O81" s="114"/>
    </row>
    <row r="82" spans="1:15" s="69" customFormat="1" ht="10.199999999999999">
      <c r="A82" s="243" t="s">
        <v>1340</v>
      </c>
      <c r="B82" s="483" t="str">
        <f>IFERROR(IF(VLOOKUP($A82,Osnova!$A:$E,1)=$A82,VLOOKUP($A82,Osnova!$A:$E,$E$10)),"")</f>
        <v xml:space="preserve">Úroky </v>
      </c>
      <c r="C82" s="111" t="str">
        <f>IF(VLOOKUP($A82,Osnova!$A:$C,1)=$A82,VLOOKUP($A82,Osnova!$A:$F,4),0)</f>
        <v>Zinsen</v>
      </c>
      <c r="D82" s="257"/>
      <c r="E82" s="257">
        <v>0</v>
      </c>
      <c r="F82" s="484">
        <f t="shared" si="6"/>
        <v>0</v>
      </c>
      <c r="G82" s="257"/>
      <c r="H82" s="257">
        <v>0</v>
      </c>
      <c r="I82" s="484">
        <f t="shared" si="7"/>
        <v>0</v>
      </c>
      <c r="K82" s="114"/>
      <c r="L82" s="114"/>
      <c r="M82" s="114"/>
      <c r="N82" s="114"/>
      <c r="O82" s="114"/>
    </row>
    <row r="83" spans="1:15" s="69" customFormat="1" ht="10.199999999999999">
      <c r="A83" s="243" t="s">
        <v>1341</v>
      </c>
      <c r="B83" s="483" t="str">
        <f>IFERROR(IF(VLOOKUP($A83,Osnova!$A:$E,1)=$A83,VLOOKUP($A83,Osnova!$A:$E,$E$10)),"")</f>
        <v xml:space="preserve">Kurzové zisky </v>
      </c>
      <c r="C83" s="111" t="str">
        <f>IF(VLOOKUP($A83,Osnova!$A:$C,1)=$A83,VLOOKUP($A83,Osnova!$A:$F,4),0)</f>
        <v>Kursgewinne</v>
      </c>
      <c r="D83" s="257"/>
      <c r="E83" s="257">
        <v>0</v>
      </c>
      <c r="F83" s="484">
        <f t="shared" si="6"/>
        <v>0</v>
      </c>
      <c r="G83" s="257"/>
      <c r="H83" s="257">
        <v>0</v>
      </c>
      <c r="I83" s="484">
        <f t="shared" si="7"/>
        <v>0</v>
      </c>
      <c r="K83" s="114"/>
      <c r="L83" s="114"/>
      <c r="M83" s="114"/>
      <c r="N83" s="114"/>
      <c r="O83" s="114"/>
    </row>
    <row r="84" spans="1:15" s="69" customFormat="1" ht="10.199999999999999">
      <c r="A84" s="243"/>
      <c r="B84" s="483" t="str">
        <f>IFERROR(IF(VLOOKUP($A84,Osnova!$A:$E,1)=$A84,VLOOKUP($A84,Osnova!$A:$E,$E$10)),"")</f>
        <v/>
      </c>
      <c r="C84" s="111" t="e">
        <f>IF(VLOOKUP($A84,Osnova!$A:$C,1)=$A84,VLOOKUP($A84,Osnova!$A:$F,4),0)</f>
        <v>#N/A</v>
      </c>
      <c r="D84" s="257"/>
      <c r="E84" s="244"/>
      <c r="F84" s="484">
        <f t="shared" si="6"/>
        <v>0</v>
      </c>
      <c r="G84" s="257"/>
      <c r="H84" s="257"/>
      <c r="I84" s="484">
        <f t="shared" si="7"/>
        <v>0</v>
      </c>
      <c r="K84" s="114"/>
      <c r="L84" s="114"/>
      <c r="M84" s="114"/>
      <c r="N84" s="114"/>
      <c r="O84" s="114"/>
    </row>
    <row r="85" spans="1:15" s="69" customFormat="1" ht="10.199999999999999">
      <c r="A85" s="243"/>
      <c r="B85" s="483" t="str">
        <f>IFERROR(IF(VLOOKUP($A85,Osnova!$A:$E,1)=$A85,VLOOKUP($A85,Osnova!$A:$E,$E$10)),"")</f>
        <v/>
      </c>
      <c r="C85" s="111" t="e">
        <f>IF(VLOOKUP($A85,Osnova!$A:$C,1)=$A85,VLOOKUP($A85,Osnova!$A:$F,4),0)</f>
        <v>#N/A</v>
      </c>
      <c r="D85" s="257"/>
      <c r="E85" s="244"/>
      <c r="F85" s="484">
        <f t="shared" si="6"/>
        <v>0</v>
      </c>
      <c r="G85" s="257"/>
      <c r="H85" s="257"/>
      <c r="I85" s="484">
        <f t="shared" si="7"/>
        <v>0</v>
      </c>
      <c r="K85" s="114"/>
      <c r="L85" s="114"/>
      <c r="M85" s="114"/>
      <c r="N85" s="114"/>
      <c r="O85" s="114"/>
    </row>
    <row r="86" spans="1:15" s="69" customFormat="1" ht="10.199999999999999">
      <c r="A86" s="243"/>
      <c r="B86" s="483" t="str">
        <f>IFERROR(IF(VLOOKUP($A86,Osnova!$A:$E,1)=$A86,VLOOKUP($A86,Osnova!$A:$E,$E$10)),"")</f>
        <v/>
      </c>
      <c r="C86" s="111" t="e">
        <f>IF(VLOOKUP($A86,Osnova!$A:$C,1)=$A86,VLOOKUP($A86,Osnova!$A:$F,4),0)</f>
        <v>#N/A</v>
      </c>
      <c r="D86" s="257"/>
      <c r="E86" s="244"/>
      <c r="F86" s="484">
        <f t="shared" si="6"/>
        <v>0</v>
      </c>
      <c r="G86" s="257"/>
      <c r="H86" s="257"/>
      <c r="I86" s="484">
        <f t="shared" si="7"/>
        <v>0</v>
      </c>
      <c r="K86" s="114"/>
      <c r="L86" s="114"/>
      <c r="M86" s="114"/>
      <c r="N86" s="114"/>
      <c r="O86" s="114"/>
    </row>
    <row r="87" spans="1:15" s="69" customFormat="1" ht="10.199999999999999">
      <c r="A87" s="243"/>
      <c r="B87" s="483" t="str">
        <f>IFERROR(IF(VLOOKUP($A87,Osnova!$A:$E,1)=$A87,VLOOKUP($A87,Osnova!$A:$E,$E$10)),"")</f>
        <v/>
      </c>
      <c r="C87" s="111" t="e">
        <f>IF(VLOOKUP($A87,Osnova!$A:$C,1)=$A87,VLOOKUP($A87,Osnova!$A:$F,4),0)</f>
        <v>#N/A</v>
      </c>
      <c r="D87" s="257"/>
      <c r="E87" s="244"/>
      <c r="F87" s="484">
        <f t="shared" si="6"/>
        <v>0</v>
      </c>
      <c r="G87" s="257"/>
      <c r="H87" s="257"/>
      <c r="I87" s="484">
        <f t="shared" si="7"/>
        <v>0</v>
      </c>
      <c r="K87" s="114"/>
      <c r="L87" s="114"/>
      <c r="M87" s="114"/>
      <c r="N87" s="114"/>
      <c r="O87" s="114"/>
    </row>
    <row r="88" spans="1:15" s="69" customFormat="1" ht="10.199999999999999">
      <c r="A88" s="243"/>
      <c r="B88" s="483" t="str">
        <f>IFERROR(IF(VLOOKUP($A88,Osnova!$A:$E,1)=$A88,VLOOKUP($A88,Osnova!$A:$E,$E$10)),"")</f>
        <v/>
      </c>
      <c r="C88" s="111" t="e">
        <f>IF(VLOOKUP($A88,Osnova!$A:$C,1)=$A88,VLOOKUP($A88,Osnova!$A:$F,4),0)</f>
        <v>#N/A</v>
      </c>
      <c r="D88" s="257"/>
      <c r="E88" s="244"/>
      <c r="F88" s="484">
        <f t="shared" si="6"/>
        <v>0</v>
      </c>
      <c r="G88" s="257"/>
      <c r="H88" s="257"/>
      <c r="I88" s="484">
        <f t="shared" si="7"/>
        <v>0</v>
      </c>
      <c r="K88" s="114"/>
      <c r="L88" s="114"/>
      <c r="M88" s="114"/>
      <c r="N88" s="114"/>
      <c r="O88" s="114"/>
    </row>
    <row r="89" spans="1:15" s="69" customFormat="1" ht="10.199999999999999">
      <c r="A89" s="243"/>
      <c r="B89" s="483" t="str">
        <f>IFERROR(IF(VLOOKUP($A89,Osnova!$A:$E,1)=$A89,VLOOKUP($A89,Osnova!$A:$E,$E$10)),"")</f>
        <v/>
      </c>
      <c r="C89" s="111" t="e">
        <f>IF(VLOOKUP($A89,Osnova!$A:$C,1)=$A89,VLOOKUP($A89,Osnova!$A:$F,4),0)</f>
        <v>#N/A</v>
      </c>
      <c r="D89" s="257"/>
      <c r="E89" s="244"/>
      <c r="F89" s="484">
        <f t="shared" si="6"/>
        <v>0</v>
      </c>
      <c r="G89" s="257"/>
      <c r="H89" s="257"/>
      <c r="I89" s="484">
        <f t="shared" si="7"/>
        <v>0</v>
      </c>
      <c r="K89" s="114"/>
      <c r="L89" s="114"/>
      <c r="M89" s="114"/>
      <c r="N89" s="114"/>
      <c r="O89" s="114"/>
    </row>
    <row r="90" spans="1:15" s="69" customFormat="1" ht="10.199999999999999">
      <c r="A90" s="243"/>
      <c r="B90" s="483" t="str">
        <f>IFERROR(IF(VLOOKUP($A90,Osnova!$A:$E,1)=$A90,VLOOKUP($A90,Osnova!$A:$E,$E$10)),"")</f>
        <v/>
      </c>
      <c r="C90" s="111" t="e">
        <f>IF(VLOOKUP($A90,Osnova!$A:$C,1)=$A90,VLOOKUP($A90,Osnova!$A:$F,4),0)</f>
        <v>#N/A</v>
      </c>
      <c r="D90" s="257"/>
      <c r="E90" s="244"/>
      <c r="F90" s="484">
        <f t="shared" si="6"/>
        <v>0</v>
      </c>
      <c r="G90" s="257"/>
      <c r="H90" s="257"/>
      <c r="I90" s="484">
        <f t="shared" si="7"/>
        <v>0</v>
      </c>
      <c r="K90" s="114"/>
      <c r="L90" s="114"/>
      <c r="M90" s="114"/>
      <c r="N90" s="114"/>
      <c r="O90" s="114"/>
    </row>
    <row r="91" spans="1:15" s="69" customFormat="1" ht="10.199999999999999">
      <c r="A91" s="243"/>
      <c r="B91" s="483" t="str">
        <f>IFERROR(IF(VLOOKUP($A91,Osnova!$A:$E,1)=$A91,VLOOKUP($A91,Osnova!$A:$E,$E$10)),"")</f>
        <v/>
      </c>
      <c r="C91" s="111" t="e">
        <f>IF(VLOOKUP($A91,Osnova!$A:$C,1)=$A91,VLOOKUP($A91,Osnova!$A:$F,4),0)</f>
        <v>#N/A</v>
      </c>
      <c r="D91" s="257"/>
      <c r="E91" s="244"/>
      <c r="F91" s="484">
        <f t="shared" si="6"/>
        <v>0</v>
      </c>
      <c r="G91" s="257"/>
      <c r="H91" s="257"/>
      <c r="I91" s="484">
        <f t="shared" si="7"/>
        <v>0</v>
      </c>
      <c r="K91" s="114"/>
      <c r="L91" s="114"/>
      <c r="M91" s="114"/>
      <c r="N91" s="114"/>
      <c r="O91" s="114"/>
    </row>
    <row r="92" spans="1:15" s="69" customFormat="1" ht="10.199999999999999">
      <c r="A92" s="243"/>
      <c r="B92" s="483" t="str">
        <f>IFERROR(IF(VLOOKUP($A92,Osnova!$A:$E,1)=$A92,VLOOKUP($A92,Osnova!$A:$E,$E$10)),"")</f>
        <v/>
      </c>
      <c r="C92" s="111" t="e">
        <f>IF(VLOOKUP($A92,Osnova!$A:$C,1)=$A92,VLOOKUP($A92,Osnova!$A:$F,4),0)</f>
        <v>#N/A</v>
      </c>
      <c r="D92" s="257"/>
      <c r="E92" s="244"/>
      <c r="F92" s="484">
        <f t="shared" si="6"/>
        <v>0</v>
      </c>
      <c r="G92" s="257"/>
      <c r="H92" s="257"/>
      <c r="I92" s="484">
        <f t="shared" si="7"/>
        <v>0</v>
      </c>
      <c r="K92" s="114"/>
      <c r="L92" s="114"/>
      <c r="M92" s="114"/>
      <c r="N92" s="114"/>
      <c r="O92" s="114"/>
    </row>
    <row r="93" spans="1:15" s="69" customFormat="1" ht="10.199999999999999">
      <c r="A93" s="243"/>
      <c r="B93" s="483" t="str">
        <f>IFERROR(IF(VLOOKUP($A93,Osnova!$A:$E,1)=$A93,VLOOKUP($A93,Osnova!$A:$E,$E$10)),"")</f>
        <v/>
      </c>
      <c r="C93" s="111" t="e">
        <f>IF(VLOOKUP($A93,Osnova!$A:$C,1)=$A93,VLOOKUP($A93,Osnova!$A:$F,4),0)</f>
        <v>#N/A</v>
      </c>
      <c r="D93" s="257"/>
      <c r="E93" s="244"/>
      <c r="F93" s="484">
        <f t="shared" si="6"/>
        <v>0</v>
      </c>
      <c r="G93" s="257"/>
      <c r="H93" s="257"/>
      <c r="I93" s="484">
        <f t="shared" si="7"/>
        <v>0</v>
      </c>
      <c r="K93" s="114"/>
      <c r="L93" s="114"/>
      <c r="M93" s="114"/>
      <c r="N93" s="114"/>
      <c r="O93" s="114"/>
    </row>
    <row r="94" spans="1:15" s="69" customFormat="1" ht="10.199999999999999">
      <c r="A94" s="243"/>
      <c r="B94" s="483" t="str">
        <f>IFERROR(IF(VLOOKUP($A94,Osnova!$A:$E,1)=$A94,VLOOKUP($A94,Osnova!$A:$E,$E$10)),"")</f>
        <v/>
      </c>
      <c r="C94" s="111" t="e">
        <f>IF(VLOOKUP($A94,Osnova!$A:$C,1)=$A94,VLOOKUP($A94,Osnova!$A:$F,4),0)</f>
        <v>#N/A</v>
      </c>
      <c r="D94" s="257"/>
      <c r="E94" s="244"/>
      <c r="F94" s="484">
        <f t="shared" si="6"/>
        <v>0</v>
      </c>
      <c r="G94" s="257"/>
      <c r="H94" s="257"/>
      <c r="I94" s="484">
        <f t="shared" si="7"/>
        <v>0</v>
      </c>
      <c r="K94" s="114"/>
      <c r="L94" s="114"/>
      <c r="M94" s="114"/>
      <c r="N94" s="114"/>
      <c r="O94" s="114"/>
    </row>
    <row r="95" spans="1:15" s="69" customFormat="1" ht="10.199999999999999">
      <c r="A95" s="243"/>
      <c r="B95" s="483" t="str">
        <f>IFERROR(IF(VLOOKUP($A95,Osnova!$A:$E,1)=$A95,VLOOKUP($A95,Osnova!$A:$E,$E$10)),"")</f>
        <v/>
      </c>
      <c r="C95" s="111" t="e">
        <f>IF(VLOOKUP($A95,Osnova!$A:$C,1)=$A95,VLOOKUP($A95,Osnova!$A:$F,4),0)</f>
        <v>#N/A</v>
      </c>
      <c r="D95" s="257"/>
      <c r="E95" s="244"/>
      <c r="F95" s="484">
        <f t="shared" si="6"/>
        <v>0</v>
      </c>
      <c r="G95" s="257"/>
      <c r="H95" s="257"/>
      <c r="I95" s="484">
        <f t="shared" si="7"/>
        <v>0</v>
      </c>
      <c r="K95" s="114"/>
      <c r="L95" s="114"/>
      <c r="M95" s="114"/>
      <c r="N95" s="114"/>
      <c r="O95" s="114"/>
    </row>
    <row r="96" spans="1:15" s="69" customFormat="1" ht="10.199999999999999">
      <c r="A96" s="243"/>
      <c r="B96" s="483" t="str">
        <f>IFERROR(IF(VLOOKUP($A96,Osnova!$A:$E,1)=$A96,VLOOKUP($A96,Osnova!$A:$E,$E$10)),"")</f>
        <v/>
      </c>
      <c r="C96" s="111" t="e">
        <f>IF(VLOOKUP($A96,Osnova!$A:$C,1)=$A96,VLOOKUP($A96,Osnova!$A:$F,4),0)</f>
        <v>#N/A</v>
      </c>
      <c r="D96" s="257"/>
      <c r="E96" s="244"/>
      <c r="F96" s="484">
        <f t="shared" si="6"/>
        <v>0</v>
      </c>
      <c r="G96" s="257"/>
      <c r="H96" s="257"/>
      <c r="I96" s="484">
        <f t="shared" si="7"/>
        <v>0</v>
      </c>
      <c r="K96" s="114"/>
      <c r="L96" s="114"/>
      <c r="M96" s="114"/>
      <c r="N96" s="114"/>
      <c r="O96" s="114"/>
    </row>
    <row r="97" spans="1:15" s="69" customFormat="1" ht="10.199999999999999">
      <c r="A97" s="243"/>
      <c r="B97" s="483" t="str">
        <f>IFERROR(IF(VLOOKUP($A97,Osnova!$A:$E,1)=$A97,VLOOKUP($A97,Osnova!$A:$E,$E$10)),"")</f>
        <v/>
      </c>
      <c r="C97" s="111" t="e">
        <f>IF(VLOOKUP($A97,Osnova!$A:$C,1)=$A97,VLOOKUP($A97,Osnova!$A:$F,4),0)</f>
        <v>#N/A</v>
      </c>
      <c r="D97" s="257"/>
      <c r="E97" s="244"/>
      <c r="F97" s="484">
        <f t="shared" ref="F97:F160" si="18">SUM(D97-E97)</f>
        <v>0</v>
      </c>
      <c r="G97" s="257"/>
      <c r="H97" s="257"/>
      <c r="I97" s="484">
        <f t="shared" si="7"/>
        <v>0</v>
      </c>
      <c r="K97" s="114"/>
      <c r="L97" s="114"/>
      <c r="M97" s="114"/>
      <c r="N97" s="114"/>
      <c r="O97" s="114"/>
    </row>
    <row r="98" spans="1:15" s="69" customFormat="1" ht="10.199999999999999">
      <c r="A98" s="243"/>
      <c r="B98" s="483" t="str">
        <f>IFERROR(IF(VLOOKUP($A98,Osnova!$A:$E,1)=$A98,VLOOKUP($A98,Osnova!$A:$E,$E$10)),"")</f>
        <v/>
      </c>
      <c r="C98" s="111" t="e">
        <f>IF(VLOOKUP($A98,Osnova!$A:$C,1)=$A98,VLOOKUP($A98,Osnova!$A:$F,4),0)</f>
        <v>#N/A</v>
      </c>
      <c r="D98" s="257"/>
      <c r="E98" s="244"/>
      <c r="F98" s="484">
        <f t="shared" si="18"/>
        <v>0</v>
      </c>
      <c r="G98" s="257"/>
      <c r="H98" s="257"/>
      <c r="I98" s="484">
        <f t="shared" ref="I98:I157" si="19">SUM(F98+G98-H98)</f>
        <v>0</v>
      </c>
      <c r="K98" s="114"/>
      <c r="L98" s="114"/>
      <c r="M98" s="114"/>
      <c r="N98" s="114"/>
      <c r="O98" s="114"/>
    </row>
    <row r="99" spans="1:15" s="69" customFormat="1" ht="10.199999999999999">
      <c r="A99" s="243"/>
      <c r="B99" s="483" t="str">
        <f>IFERROR(IF(VLOOKUP($A99,Osnova!$A:$E,1)=$A99,VLOOKUP($A99,Osnova!$A:$E,$E$10)),"")</f>
        <v/>
      </c>
      <c r="C99" s="111" t="e">
        <f>IF(VLOOKUP($A99,Osnova!$A:$C,1)=$A99,VLOOKUP($A99,Osnova!$A:$F,4),0)</f>
        <v>#N/A</v>
      </c>
      <c r="D99" s="257"/>
      <c r="E99" s="244"/>
      <c r="F99" s="484">
        <f t="shared" si="18"/>
        <v>0</v>
      </c>
      <c r="G99" s="257"/>
      <c r="H99" s="257"/>
      <c r="I99" s="484">
        <f t="shared" si="19"/>
        <v>0</v>
      </c>
      <c r="K99" s="114"/>
      <c r="L99" s="114"/>
      <c r="M99" s="114"/>
      <c r="N99" s="114"/>
      <c r="O99" s="114"/>
    </row>
    <row r="100" spans="1:15" s="69" customFormat="1" ht="10.199999999999999">
      <c r="A100" s="243"/>
      <c r="B100" s="483" t="str">
        <f>IFERROR(IF(VLOOKUP($A100,Osnova!$A:$E,1)=$A100,VLOOKUP($A100,Osnova!$A:$E,$E$10)),"")</f>
        <v/>
      </c>
      <c r="C100" s="111" t="e">
        <f>IF(VLOOKUP($A100,Osnova!$A:$C,1)=$A100,VLOOKUP($A100,Osnova!$A:$F,4),0)</f>
        <v>#N/A</v>
      </c>
      <c r="D100" s="257"/>
      <c r="E100" s="244"/>
      <c r="F100" s="484">
        <f t="shared" si="18"/>
        <v>0</v>
      </c>
      <c r="G100" s="257"/>
      <c r="H100" s="257"/>
      <c r="I100" s="484">
        <f t="shared" si="19"/>
        <v>0</v>
      </c>
      <c r="K100" s="114"/>
      <c r="L100" s="114"/>
      <c r="M100" s="114"/>
      <c r="N100" s="114"/>
      <c r="O100" s="114"/>
    </row>
    <row r="101" spans="1:15" s="69" customFormat="1" ht="10.199999999999999">
      <c r="A101" s="243"/>
      <c r="B101" s="483" t="str">
        <f>IFERROR(IF(VLOOKUP($A101,Osnova!$A:$E,1)=$A101,VLOOKUP($A101,Osnova!$A:$E,$E$10)),"")</f>
        <v/>
      </c>
      <c r="C101" s="111" t="e">
        <f>IF(VLOOKUP($A101,Osnova!$A:$C,1)=$A101,VLOOKUP($A101,Osnova!$A:$F,4),0)</f>
        <v>#N/A</v>
      </c>
      <c r="D101" s="257"/>
      <c r="E101" s="244"/>
      <c r="F101" s="484">
        <f t="shared" si="18"/>
        <v>0</v>
      </c>
      <c r="G101" s="257"/>
      <c r="H101" s="257"/>
      <c r="I101" s="484">
        <f t="shared" si="19"/>
        <v>0</v>
      </c>
      <c r="K101" s="114"/>
      <c r="L101" s="114"/>
      <c r="M101" s="114"/>
      <c r="N101" s="114"/>
      <c r="O101" s="114"/>
    </row>
    <row r="102" spans="1:15" s="69" customFormat="1" ht="10.199999999999999">
      <c r="A102" s="243"/>
      <c r="B102" s="483" t="str">
        <f>IFERROR(IF(VLOOKUP($A102,Osnova!$A:$E,1)=$A102,VLOOKUP($A102,Osnova!$A:$E,$E$10)),"")</f>
        <v/>
      </c>
      <c r="C102" s="111" t="e">
        <f>IF(VLOOKUP($A102,Osnova!$A:$C,1)=$A102,VLOOKUP($A102,Osnova!$A:$F,4),0)</f>
        <v>#N/A</v>
      </c>
      <c r="D102" s="257"/>
      <c r="E102" s="244"/>
      <c r="F102" s="484">
        <f t="shared" si="18"/>
        <v>0</v>
      </c>
      <c r="G102" s="257"/>
      <c r="H102" s="257"/>
      <c r="I102" s="484">
        <f t="shared" si="19"/>
        <v>0</v>
      </c>
      <c r="K102" s="114"/>
      <c r="L102" s="114"/>
      <c r="M102" s="114"/>
      <c r="N102" s="114"/>
      <c r="O102" s="114"/>
    </row>
    <row r="103" spans="1:15" s="69" customFormat="1" ht="10.199999999999999">
      <c r="A103" s="243"/>
      <c r="B103" s="483" t="str">
        <f>IFERROR(IF(VLOOKUP($A103,Osnova!$A:$E,1)=$A103,VLOOKUP($A103,Osnova!$A:$E,$E$10)),"")</f>
        <v/>
      </c>
      <c r="C103" s="111" t="e">
        <f>IF(VLOOKUP($A103,Osnova!$A:$C,1)=$A103,VLOOKUP($A103,Osnova!$A:$F,4),0)</f>
        <v>#N/A</v>
      </c>
      <c r="D103" s="257"/>
      <c r="E103" s="244"/>
      <c r="F103" s="484">
        <f t="shared" si="18"/>
        <v>0</v>
      </c>
      <c r="G103" s="257"/>
      <c r="H103" s="257"/>
      <c r="I103" s="484">
        <f t="shared" si="19"/>
        <v>0</v>
      </c>
      <c r="K103" s="114"/>
      <c r="L103" s="114"/>
      <c r="M103" s="114"/>
      <c r="N103" s="114"/>
      <c r="O103" s="114"/>
    </row>
    <row r="104" spans="1:15" s="69" customFormat="1" ht="10.199999999999999">
      <c r="A104" s="243"/>
      <c r="B104" s="483" t="str">
        <f>IFERROR(IF(VLOOKUP($A104,Osnova!$A:$E,1)=$A104,VLOOKUP($A104,Osnova!$A:$E,$E$10)),"")</f>
        <v/>
      </c>
      <c r="C104" s="111" t="e">
        <f>IF(VLOOKUP($A104,Osnova!$A:$C,1)=$A104,VLOOKUP($A104,Osnova!$A:$F,4),0)</f>
        <v>#N/A</v>
      </c>
      <c r="D104" s="257"/>
      <c r="E104" s="244"/>
      <c r="F104" s="484">
        <f t="shared" si="18"/>
        <v>0</v>
      </c>
      <c r="G104" s="257"/>
      <c r="H104" s="257"/>
      <c r="I104" s="484">
        <f t="shared" si="19"/>
        <v>0</v>
      </c>
      <c r="K104" s="114"/>
      <c r="L104" s="114"/>
      <c r="M104" s="114"/>
      <c r="N104" s="114"/>
      <c r="O104" s="114"/>
    </row>
    <row r="105" spans="1:15" s="69" customFormat="1" ht="10.199999999999999">
      <c r="A105" s="243"/>
      <c r="B105" s="483" t="str">
        <f>IFERROR(IF(VLOOKUP($A105,Osnova!$A:$E,1)=$A105,VLOOKUP($A105,Osnova!$A:$E,$E$10)),"")</f>
        <v/>
      </c>
      <c r="C105" s="111" t="e">
        <f>IF(VLOOKUP($A105,Osnova!$A:$C,1)=$A105,VLOOKUP($A105,Osnova!$A:$F,4),0)</f>
        <v>#N/A</v>
      </c>
      <c r="D105" s="257"/>
      <c r="E105" s="244"/>
      <c r="F105" s="484">
        <f t="shared" si="18"/>
        <v>0</v>
      </c>
      <c r="G105" s="257"/>
      <c r="H105" s="257"/>
      <c r="I105" s="484">
        <f t="shared" si="19"/>
        <v>0</v>
      </c>
      <c r="K105" s="114"/>
      <c r="L105" s="114"/>
      <c r="M105" s="114"/>
      <c r="N105" s="114"/>
      <c r="O105" s="114"/>
    </row>
    <row r="106" spans="1:15" s="69" customFormat="1" ht="10.199999999999999">
      <c r="A106" s="243"/>
      <c r="B106" s="483" t="str">
        <f>IFERROR(IF(VLOOKUP($A106,Osnova!$A:$E,1)=$A106,VLOOKUP($A106,Osnova!$A:$E,$E$10)),"")</f>
        <v/>
      </c>
      <c r="C106" s="111" t="e">
        <f>IF(VLOOKUP($A106,Osnova!$A:$C,1)=$A106,VLOOKUP($A106,Osnova!$A:$F,4),0)</f>
        <v>#N/A</v>
      </c>
      <c r="D106" s="257"/>
      <c r="E106" s="244"/>
      <c r="F106" s="484">
        <f t="shared" si="18"/>
        <v>0</v>
      </c>
      <c r="G106" s="257"/>
      <c r="H106" s="257"/>
      <c r="I106" s="484">
        <f t="shared" si="19"/>
        <v>0</v>
      </c>
      <c r="K106" s="114"/>
      <c r="L106" s="114"/>
      <c r="M106" s="114"/>
      <c r="N106" s="114"/>
      <c r="O106" s="114"/>
    </row>
    <row r="107" spans="1:15" s="69" customFormat="1" ht="10.199999999999999">
      <c r="A107" s="243"/>
      <c r="B107" s="483" t="str">
        <f>IFERROR(IF(VLOOKUP($A107,Osnova!$A:$E,1)=$A107,VLOOKUP($A107,Osnova!$A:$E,$E$10)),"")</f>
        <v/>
      </c>
      <c r="C107" s="111" t="e">
        <f>IF(VLOOKUP($A107,Osnova!$A:$C,1)=$A107,VLOOKUP($A107,Osnova!$A:$F,4),0)</f>
        <v>#N/A</v>
      </c>
      <c r="D107" s="257"/>
      <c r="E107" s="244"/>
      <c r="F107" s="484">
        <f t="shared" si="18"/>
        <v>0</v>
      </c>
      <c r="G107" s="257"/>
      <c r="H107" s="257"/>
      <c r="I107" s="484">
        <f t="shared" si="19"/>
        <v>0</v>
      </c>
      <c r="K107" s="114"/>
      <c r="L107" s="114"/>
      <c r="M107" s="114"/>
      <c r="N107" s="114"/>
      <c r="O107" s="114"/>
    </row>
    <row r="108" spans="1:15" s="69" customFormat="1" ht="10.199999999999999">
      <c r="A108" s="243"/>
      <c r="B108" s="483" t="str">
        <f>IFERROR(IF(VLOOKUP($A108,Osnova!$A:$E,1)=$A108,VLOOKUP($A108,Osnova!$A:$E,$E$10)),"")</f>
        <v/>
      </c>
      <c r="C108" s="111" t="e">
        <f>IF(VLOOKUP($A108,Osnova!$A:$C,1)=$A108,VLOOKUP($A108,Osnova!$A:$F,4),0)</f>
        <v>#N/A</v>
      </c>
      <c r="D108" s="257"/>
      <c r="E108" s="244"/>
      <c r="F108" s="484">
        <f t="shared" si="18"/>
        <v>0</v>
      </c>
      <c r="G108" s="257"/>
      <c r="H108" s="257"/>
      <c r="I108" s="484">
        <f t="shared" si="19"/>
        <v>0</v>
      </c>
      <c r="K108" s="114"/>
      <c r="L108" s="114"/>
      <c r="M108" s="114"/>
      <c r="N108" s="114"/>
      <c r="O108" s="114"/>
    </row>
    <row r="109" spans="1:15" s="69" customFormat="1" ht="10.199999999999999">
      <c r="A109" s="243"/>
      <c r="B109" s="483" t="str">
        <f>IFERROR(IF(VLOOKUP($A109,Osnova!$A:$E,1)=$A109,VLOOKUP($A109,Osnova!$A:$E,$E$10)),"")</f>
        <v/>
      </c>
      <c r="C109" s="111" t="e">
        <f>IF(VLOOKUP($A109,Osnova!$A:$C,1)=$A109,VLOOKUP($A109,Osnova!$A:$F,4),0)</f>
        <v>#N/A</v>
      </c>
      <c r="D109" s="257"/>
      <c r="E109" s="244"/>
      <c r="F109" s="484">
        <f t="shared" si="18"/>
        <v>0</v>
      </c>
      <c r="G109" s="257"/>
      <c r="H109" s="257"/>
      <c r="I109" s="484">
        <f t="shared" si="19"/>
        <v>0</v>
      </c>
      <c r="K109" s="114"/>
      <c r="L109" s="114"/>
      <c r="M109" s="114"/>
      <c r="N109" s="114"/>
      <c r="O109" s="114"/>
    </row>
    <row r="110" spans="1:15" s="69" customFormat="1" ht="10.199999999999999">
      <c r="A110" s="243"/>
      <c r="B110" s="483" t="str">
        <f>IFERROR(IF(VLOOKUP($A110,Osnova!$A:$E,1)=$A110,VLOOKUP($A110,Osnova!$A:$E,$E$10)),"")</f>
        <v/>
      </c>
      <c r="C110" s="111" t="e">
        <f>IF(VLOOKUP($A110,Osnova!$A:$C,1)=$A110,VLOOKUP($A110,Osnova!$A:$F,4),0)</f>
        <v>#N/A</v>
      </c>
      <c r="D110" s="257"/>
      <c r="E110" s="244"/>
      <c r="F110" s="484">
        <f t="shared" si="18"/>
        <v>0</v>
      </c>
      <c r="G110" s="257"/>
      <c r="H110" s="257"/>
      <c r="I110" s="484">
        <f t="shared" si="19"/>
        <v>0</v>
      </c>
      <c r="K110" s="114"/>
      <c r="L110" s="114"/>
      <c r="M110" s="114"/>
      <c r="N110" s="114"/>
      <c r="O110" s="114"/>
    </row>
    <row r="111" spans="1:15" s="69" customFormat="1" ht="10.199999999999999">
      <c r="A111" s="243"/>
      <c r="B111" s="483" t="str">
        <f>IFERROR(IF(VLOOKUP($A111,Osnova!$A:$E,1)=$A111,VLOOKUP($A111,Osnova!$A:$E,$E$10)),"")</f>
        <v/>
      </c>
      <c r="C111" s="111" t="e">
        <f>IF(VLOOKUP($A111,Osnova!$A:$C,1)=$A111,VLOOKUP($A111,Osnova!$A:$F,4),0)</f>
        <v>#N/A</v>
      </c>
      <c r="D111" s="257"/>
      <c r="E111" s="244"/>
      <c r="F111" s="484">
        <f t="shared" si="18"/>
        <v>0</v>
      </c>
      <c r="G111" s="257"/>
      <c r="H111" s="257"/>
      <c r="I111" s="484">
        <f t="shared" si="19"/>
        <v>0</v>
      </c>
      <c r="K111" s="114"/>
      <c r="L111" s="114"/>
      <c r="M111" s="114"/>
      <c r="N111" s="114"/>
      <c r="O111" s="114"/>
    </row>
    <row r="112" spans="1:15" s="69" customFormat="1" ht="10.199999999999999">
      <c r="A112" s="243"/>
      <c r="B112" s="483" t="str">
        <f>IFERROR(IF(VLOOKUP($A112,Osnova!$A:$E,1)=$A112,VLOOKUP($A112,Osnova!$A:$E,$E$10)),"")</f>
        <v/>
      </c>
      <c r="C112" s="111" t="e">
        <f>IF(VLOOKUP($A112,Osnova!$A:$C,1)=$A112,VLOOKUP($A112,Osnova!$A:$F,4),0)</f>
        <v>#N/A</v>
      </c>
      <c r="D112" s="257"/>
      <c r="E112" s="244"/>
      <c r="F112" s="484">
        <f t="shared" si="18"/>
        <v>0</v>
      </c>
      <c r="G112" s="257"/>
      <c r="H112" s="257"/>
      <c r="I112" s="484">
        <f t="shared" si="19"/>
        <v>0</v>
      </c>
      <c r="K112" s="114"/>
      <c r="L112" s="114"/>
      <c r="M112" s="114"/>
      <c r="N112" s="114"/>
      <c r="O112" s="114"/>
    </row>
    <row r="113" spans="1:15" s="69" customFormat="1" ht="10.199999999999999">
      <c r="A113" s="243"/>
      <c r="B113" s="483" t="str">
        <f>IFERROR(IF(VLOOKUP($A113,Osnova!$A:$E,1)=$A113,VLOOKUP($A113,Osnova!$A:$E,$E$10)),"")</f>
        <v/>
      </c>
      <c r="C113" s="111" t="e">
        <f>IF(VLOOKUP($A113,Osnova!$A:$C,1)=$A113,VLOOKUP($A113,Osnova!$A:$F,4),0)</f>
        <v>#N/A</v>
      </c>
      <c r="D113" s="257"/>
      <c r="E113" s="244"/>
      <c r="F113" s="484">
        <f t="shared" si="18"/>
        <v>0</v>
      </c>
      <c r="G113" s="257"/>
      <c r="H113" s="257"/>
      <c r="I113" s="484">
        <f t="shared" si="19"/>
        <v>0</v>
      </c>
      <c r="K113" s="114"/>
      <c r="L113" s="114"/>
      <c r="M113" s="114"/>
      <c r="N113" s="114"/>
      <c r="O113" s="114"/>
    </row>
    <row r="114" spans="1:15" s="69" customFormat="1" ht="10.199999999999999">
      <c r="A114" s="243"/>
      <c r="B114" s="483" t="str">
        <f>IFERROR(IF(VLOOKUP($A114,Osnova!$A:$E,1)=$A114,VLOOKUP($A114,Osnova!$A:$E,$E$10)),"")</f>
        <v/>
      </c>
      <c r="C114" s="111" t="e">
        <f>IF(VLOOKUP($A114,Osnova!$A:$C,1)=$A114,VLOOKUP($A114,Osnova!$A:$F,4),0)</f>
        <v>#N/A</v>
      </c>
      <c r="D114" s="257"/>
      <c r="E114" s="244"/>
      <c r="F114" s="484">
        <f t="shared" si="18"/>
        <v>0</v>
      </c>
      <c r="G114" s="257"/>
      <c r="H114" s="257"/>
      <c r="I114" s="484">
        <f t="shared" si="19"/>
        <v>0</v>
      </c>
      <c r="K114" s="114"/>
      <c r="L114" s="114"/>
      <c r="M114" s="114"/>
      <c r="N114" s="114"/>
      <c r="O114" s="114"/>
    </row>
    <row r="115" spans="1:15" s="69" customFormat="1" ht="10.199999999999999">
      <c r="A115" s="243"/>
      <c r="B115" s="483" t="str">
        <f>IFERROR(IF(VLOOKUP($A115,Osnova!$A:$E,1)=$A115,VLOOKUP($A115,Osnova!$A:$E,$E$10)),"")</f>
        <v/>
      </c>
      <c r="C115" s="111" t="e">
        <f>IF(VLOOKUP($A115,Osnova!$A:$C,1)=$A115,VLOOKUP($A115,Osnova!$A:$F,4),0)</f>
        <v>#N/A</v>
      </c>
      <c r="D115" s="257"/>
      <c r="E115" s="244"/>
      <c r="F115" s="484">
        <f t="shared" si="18"/>
        <v>0</v>
      </c>
      <c r="G115" s="257"/>
      <c r="H115" s="257"/>
      <c r="I115" s="484">
        <f t="shared" si="19"/>
        <v>0</v>
      </c>
      <c r="K115" s="114"/>
      <c r="L115" s="114"/>
      <c r="M115" s="114"/>
      <c r="N115" s="114"/>
      <c r="O115" s="114"/>
    </row>
    <row r="116" spans="1:15" s="69" customFormat="1" ht="10.199999999999999">
      <c r="A116" s="243"/>
      <c r="B116" s="483" t="str">
        <f>IFERROR(IF(VLOOKUP($A116,Osnova!$A:$E,1)=$A116,VLOOKUP($A116,Osnova!$A:$E,$E$10)),"")</f>
        <v/>
      </c>
      <c r="C116" s="111" t="e">
        <f>IF(VLOOKUP($A116,Osnova!$A:$C,1)=$A116,VLOOKUP($A116,Osnova!$A:$F,4),0)</f>
        <v>#N/A</v>
      </c>
      <c r="D116" s="257"/>
      <c r="E116" s="244"/>
      <c r="F116" s="484">
        <f t="shared" si="18"/>
        <v>0</v>
      </c>
      <c r="G116" s="257"/>
      <c r="H116" s="257"/>
      <c r="I116" s="484">
        <f t="shared" si="19"/>
        <v>0</v>
      </c>
      <c r="K116" s="114"/>
      <c r="L116" s="114"/>
      <c r="M116" s="114"/>
      <c r="N116" s="114"/>
      <c r="O116" s="114"/>
    </row>
    <row r="117" spans="1:15" s="69" customFormat="1" ht="10.199999999999999">
      <c r="A117" s="243"/>
      <c r="B117" s="483" t="str">
        <f>IFERROR(IF(VLOOKUP($A117,Osnova!$A:$E,1)=$A117,VLOOKUP($A117,Osnova!$A:$E,$E$10)),"")</f>
        <v/>
      </c>
      <c r="C117" s="111" t="e">
        <f>IF(VLOOKUP($A117,Osnova!$A:$C,1)=$A117,VLOOKUP($A117,Osnova!$A:$F,4),0)</f>
        <v>#N/A</v>
      </c>
      <c r="D117" s="257"/>
      <c r="E117" s="244"/>
      <c r="F117" s="484">
        <f t="shared" si="18"/>
        <v>0</v>
      </c>
      <c r="G117" s="257"/>
      <c r="H117" s="257"/>
      <c r="I117" s="484">
        <f t="shared" si="19"/>
        <v>0</v>
      </c>
      <c r="K117" s="114"/>
      <c r="L117" s="114"/>
      <c r="M117" s="114"/>
      <c r="N117" s="114"/>
      <c r="O117" s="114"/>
    </row>
    <row r="118" spans="1:15" s="69" customFormat="1" ht="10.199999999999999">
      <c r="A118" s="243"/>
      <c r="B118" s="483" t="str">
        <f>IFERROR(IF(VLOOKUP($A118,Osnova!$A:$E,1)=$A118,VLOOKUP($A118,Osnova!$A:$E,$E$10)),"")</f>
        <v/>
      </c>
      <c r="C118" s="111" t="e">
        <f>IF(VLOOKUP($A118,Osnova!$A:$C,1)=$A118,VLOOKUP($A118,Osnova!$A:$F,4),0)</f>
        <v>#N/A</v>
      </c>
      <c r="D118" s="257"/>
      <c r="E118" s="244"/>
      <c r="F118" s="484">
        <f t="shared" si="18"/>
        <v>0</v>
      </c>
      <c r="G118" s="257"/>
      <c r="H118" s="257"/>
      <c r="I118" s="484">
        <f t="shared" si="19"/>
        <v>0</v>
      </c>
      <c r="K118" s="114"/>
      <c r="L118" s="114"/>
      <c r="M118" s="114"/>
      <c r="N118" s="114"/>
      <c r="O118" s="114"/>
    </row>
    <row r="119" spans="1:15" s="69" customFormat="1" ht="10.199999999999999">
      <c r="A119" s="243"/>
      <c r="B119" s="483" t="str">
        <f>IFERROR(IF(VLOOKUP($A119,Osnova!$A:$E,1)=$A119,VLOOKUP($A119,Osnova!$A:$E,$E$10)),"")</f>
        <v/>
      </c>
      <c r="C119" s="111" t="e">
        <f>IF(VLOOKUP($A119,Osnova!$A:$C,1)=$A119,VLOOKUP($A119,Osnova!$A:$F,4),0)</f>
        <v>#N/A</v>
      </c>
      <c r="D119" s="257"/>
      <c r="E119" s="244"/>
      <c r="F119" s="484">
        <f t="shared" si="18"/>
        <v>0</v>
      </c>
      <c r="G119" s="257"/>
      <c r="H119" s="257"/>
      <c r="I119" s="484">
        <f t="shared" si="19"/>
        <v>0</v>
      </c>
      <c r="K119" s="114"/>
      <c r="L119" s="114"/>
      <c r="M119" s="114"/>
      <c r="N119" s="114"/>
      <c r="O119" s="114"/>
    </row>
    <row r="120" spans="1:15" s="69" customFormat="1" ht="10.199999999999999">
      <c r="A120" s="249"/>
      <c r="B120" s="483" t="str">
        <f>IFERROR(IF(VLOOKUP($A120,Osnova!$A:$E,1)=$A120,VLOOKUP($A120,Osnova!$A:$E,$E$10)),"")</f>
        <v/>
      </c>
      <c r="C120" s="111" t="e">
        <f>IF(VLOOKUP($A120,Osnova!$A:$C,1)=$A120,VLOOKUP($A120,Osnova!$A:$F,4),0)</f>
        <v>#N/A</v>
      </c>
      <c r="D120" s="257"/>
      <c r="E120" s="244"/>
      <c r="F120" s="484">
        <f t="shared" si="18"/>
        <v>0</v>
      </c>
      <c r="G120" s="257"/>
      <c r="H120" s="257"/>
      <c r="I120" s="484">
        <f t="shared" si="19"/>
        <v>0</v>
      </c>
      <c r="K120" s="114"/>
      <c r="L120" s="114"/>
      <c r="M120" s="114"/>
      <c r="N120" s="114"/>
      <c r="O120" s="114"/>
    </row>
    <row r="121" spans="1:15" s="69" customFormat="1" ht="10.199999999999999">
      <c r="A121" s="249"/>
      <c r="B121" s="483" t="str">
        <f>IFERROR(IF(VLOOKUP($A121,Osnova!$A:$E,1)=$A121,VLOOKUP($A121,Osnova!$A:$E,$E$10)),"")</f>
        <v/>
      </c>
      <c r="C121" s="111" t="e">
        <f>IF(VLOOKUP($A121,Osnova!$A:$C,1)=$A121,VLOOKUP($A121,Osnova!$A:$F,4),0)</f>
        <v>#N/A</v>
      </c>
      <c r="D121" s="257"/>
      <c r="E121" s="244"/>
      <c r="F121" s="484">
        <f t="shared" si="18"/>
        <v>0</v>
      </c>
      <c r="G121" s="257"/>
      <c r="H121" s="257"/>
      <c r="I121" s="484">
        <f t="shared" si="19"/>
        <v>0</v>
      </c>
      <c r="K121" s="114"/>
      <c r="L121" s="114"/>
      <c r="M121" s="114"/>
      <c r="N121" s="114"/>
      <c r="O121" s="114"/>
    </row>
    <row r="122" spans="1:15" s="69" customFormat="1" ht="10.199999999999999">
      <c r="A122" s="249"/>
      <c r="B122" s="483" t="str">
        <f>IFERROR(IF(VLOOKUP($A122,Osnova!$A:$E,1)=$A122,VLOOKUP($A122,Osnova!$A:$E,$E$10)),"")</f>
        <v/>
      </c>
      <c r="C122" s="111" t="e">
        <f>IF(VLOOKUP($A122,Osnova!$A:$C,1)=$A122,VLOOKUP($A122,Osnova!$A:$F,4),0)</f>
        <v>#N/A</v>
      </c>
      <c r="D122" s="257"/>
      <c r="E122" s="244"/>
      <c r="F122" s="484">
        <f t="shared" si="18"/>
        <v>0</v>
      </c>
      <c r="G122" s="257"/>
      <c r="H122" s="257"/>
      <c r="I122" s="484">
        <f t="shared" si="19"/>
        <v>0</v>
      </c>
      <c r="K122" s="114"/>
      <c r="L122" s="114"/>
      <c r="M122" s="114"/>
      <c r="N122" s="114"/>
      <c r="O122" s="114"/>
    </row>
    <row r="123" spans="1:15" s="69" customFormat="1" ht="10.199999999999999">
      <c r="A123" s="249"/>
      <c r="B123" s="483" t="str">
        <f>IFERROR(IF(VLOOKUP($A123,Osnova!$A:$E,1)=$A123,VLOOKUP($A123,Osnova!$A:$E,$E$10)),"")</f>
        <v/>
      </c>
      <c r="C123" s="111" t="e">
        <f>IF(VLOOKUP($A123,Osnova!$A:$C,1)=$A123,VLOOKUP($A123,Osnova!$A:$F,4),0)</f>
        <v>#N/A</v>
      </c>
      <c r="D123" s="257"/>
      <c r="E123" s="244"/>
      <c r="F123" s="484">
        <f t="shared" si="18"/>
        <v>0</v>
      </c>
      <c r="G123" s="257"/>
      <c r="H123" s="257"/>
      <c r="I123" s="484">
        <f t="shared" si="19"/>
        <v>0</v>
      </c>
      <c r="K123" s="114"/>
      <c r="L123" s="114"/>
      <c r="M123" s="114"/>
      <c r="N123" s="114"/>
      <c r="O123" s="114"/>
    </row>
    <row r="124" spans="1:15" s="69" customFormat="1" ht="10.199999999999999">
      <c r="A124" s="249"/>
      <c r="B124" s="483" t="str">
        <f>IFERROR(IF(VLOOKUP($A124,Osnova!$A:$E,1)=$A124,VLOOKUP($A124,Osnova!$A:$E,$E$10)),"")</f>
        <v/>
      </c>
      <c r="C124" s="111" t="e">
        <f>IF(VLOOKUP($A124,Osnova!$A:$C,1)=$A124,VLOOKUP($A124,Osnova!$A:$F,4),0)</f>
        <v>#N/A</v>
      </c>
      <c r="D124" s="257"/>
      <c r="E124" s="244"/>
      <c r="F124" s="484">
        <f t="shared" si="18"/>
        <v>0</v>
      </c>
      <c r="G124" s="257"/>
      <c r="H124" s="257"/>
      <c r="I124" s="484">
        <f t="shared" si="19"/>
        <v>0</v>
      </c>
      <c r="K124" s="114"/>
      <c r="L124" s="114"/>
      <c r="M124" s="114"/>
      <c r="N124" s="114"/>
      <c r="O124" s="114"/>
    </row>
    <row r="125" spans="1:15" s="69" customFormat="1" ht="10.199999999999999">
      <c r="A125" s="249"/>
      <c r="B125" s="483" t="str">
        <f>IFERROR(IF(VLOOKUP($A125,Osnova!$A:$E,1)=$A125,VLOOKUP($A125,Osnova!$A:$E,$E$10)),"")</f>
        <v/>
      </c>
      <c r="C125" s="111" t="e">
        <f>IF(VLOOKUP($A125,Osnova!$A:$C,1)=$A125,VLOOKUP($A125,Osnova!$A:$F,4),0)</f>
        <v>#N/A</v>
      </c>
      <c r="D125" s="257"/>
      <c r="E125" s="244"/>
      <c r="F125" s="484">
        <f t="shared" si="18"/>
        <v>0</v>
      </c>
      <c r="G125" s="257"/>
      <c r="H125" s="257"/>
      <c r="I125" s="484">
        <f t="shared" si="19"/>
        <v>0</v>
      </c>
      <c r="K125" s="114"/>
      <c r="L125" s="114"/>
      <c r="M125" s="114"/>
      <c r="N125" s="114"/>
      <c r="O125" s="114"/>
    </row>
    <row r="126" spans="1:15" s="69" customFormat="1" ht="10.199999999999999">
      <c r="A126" s="249"/>
      <c r="B126" s="483" t="str">
        <f>IFERROR(IF(VLOOKUP($A126,Osnova!$A:$E,1)=$A126,VLOOKUP($A126,Osnova!$A:$E,$E$10)),"")</f>
        <v/>
      </c>
      <c r="C126" s="111" t="e">
        <f>IF(VLOOKUP($A126,Osnova!$A:$C,1)=$A126,VLOOKUP($A126,Osnova!$A:$F,4),0)</f>
        <v>#N/A</v>
      </c>
      <c r="D126" s="257"/>
      <c r="E126" s="244"/>
      <c r="F126" s="484">
        <f t="shared" si="18"/>
        <v>0</v>
      </c>
      <c r="G126" s="257"/>
      <c r="H126" s="257"/>
      <c r="I126" s="484">
        <f t="shared" si="19"/>
        <v>0</v>
      </c>
      <c r="K126" s="114"/>
      <c r="L126" s="114"/>
      <c r="M126" s="114"/>
      <c r="N126" s="114"/>
      <c r="O126" s="114"/>
    </row>
    <row r="127" spans="1:15" s="69" customFormat="1" ht="10.199999999999999">
      <c r="A127" s="249"/>
      <c r="B127" s="483" t="str">
        <f>IFERROR(IF(VLOOKUP($A127,Osnova!$A:$E,1)=$A127,VLOOKUP($A127,Osnova!$A:$E,$E$10)),"")</f>
        <v/>
      </c>
      <c r="C127" s="111" t="e">
        <f>IF(VLOOKUP($A127,Osnova!$A:$C,1)=$A127,VLOOKUP($A127,Osnova!$A:$F,4),0)</f>
        <v>#N/A</v>
      </c>
      <c r="D127" s="257"/>
      <c r="E127" s="244"/>
      <c r="F127" s="484">
        <f t="shared" si="18"/>
        <v>0</v>
      </c>
      <c r="G127" s="257"/>
      <c r="H127" s="257"/>
      <c r="I127" s="484">
        <f t="shared" si="19"/>
        <v>0</v>
      </c>
      <c r="K127" s="114"/>
      <c r="L127" s="114"/>
      <c r="M127" s="114"/>
      <c r="N127" s="114"/>
      <c r="O127" s="114"/>
    </row>
    <row r="128" spans="1:15" s="67" customFormat="1" ht="10.199999999999999">
      <c r="A128" s="250"/>
      <c r="B128" s="483" t="str">
        <f>IFERROR(IF(VLOOKUP($A128,Osnova!$A:$E,1)=$A128,VLOOKUP($A128,Osnova!$A:$E,$E$10)),"")</f>
        <v/>
      </c>
      <c r="C128" s="106" t="e">
        <f>IF(VLOOKUP($A128,Osnova!$A:$C,1)=$A128,VLOOKUP($A128,Osnova!$A:$F,4),0)</f>
        <v>#N/A</v>
      </c>
      <c r="D128" s="257"/>
      <c r="E128" s="251"/>
      <c r="F128" s="484">
        <f t="shared" si="18"/>
        <v>0</v>
      </c>
      <c r="G128" s="257"/>
      <c r="H128" s="257"/>
      <c r="I128" s="481">
        <f t="shared" si="19"/>
        <v>0</v>
      </c>
      <c r="K128" s="5"/>
      <c r="L128" s="5"/>
      <c r="M128" s="5"/>
      <c r="N128" s="5"/>
      <c r="O128" s="5"/>
    </row>
    <row r="129" spans="1:15" s="67" customFormat="1" ht="10.199999999999999">
      <c r="A129" s="250"/>
      <c r="B129" s="483" t="str">
        <f>IFERROR(IF(VLOOKUP($A129,Osnova!$A:$E,1)=$A129,VLOOKUP($A129,Osnova!$A:$E,$E$10)),"")</f>
        <v/>
      </c>
      <c r="C129" s="106" t="e">
        <f>IF(VLOOKUP($A129,Osnova!$A:$C,1)=$A129,VLOOKUP($A129,Osnova!$A:$F,4),0)</f>
        <v>#N/A</v>
      </c>
      <c r="D129" s="257"/>
      <c r="E129" s="251"/>
      <c r="F129" s="484">
        <f t="shared" si="18"/>
        <v>0</v>
      </c>
      <c r="G129" s="257"/>
      <c r="H129" s="257"/>
      <c r="I129" s="481">
        <f t="shared" si="19"/>
        <v>0</v>
      </c>
      <c r="K129" s="5"/>
      <c r="L129" s="5"/>
      <c r="M129" s="5"/>
      <c r="N129" s="5"/>
      <c r="O129" s="5"/>
    </row>
    <row r="130" spans="1:15" s="67" customFormat="1" ht="10.199999999999999">
      <c r="A130" s="250"/>
      <c r="B130" s="483" t="str">
        <f>IFERROR(IF(VLOOKUP($A130,Osnova!$A:$E,1)=$A130,VLOOKUP($A130,Osnova!$A:$E,$E$10)),"")</f>
        <v/>
      </c>
      <c r="C130" s="106" t="e">
        <f>IF(VLOOKUP($A130,Osnova!$A:$C,1)=$A130,VLOOKUP($A130,Osnova!$A:$F,4),0)</f>
        <v>#N/A</v>
      </c>
      <c r="D130" s="257"/>
      <c r="E130" s="251"/>
      <c r="F130" s="484">
        <f t="shared" si="18"/>
        <v>0</v>
      </c>
      <c r="G130" s="257"/>
      <c r="H130" s="257"/>
      <c r="I130" s="481">
        <f t="shared" si="19"/>
        <v>0</v>
      </c>
      <c r="K130" s="5"/>
      <c r="L130" s="5"/>
      <c r="M130" s="5"/>
      <c r="N130" s="5"/>
      <c r="O130" s="5"/>
    </row>
    <row r="131" spans="1:15" s="67" customFormat="1" ht="10.199999999999999">
      <c r="A131" s="250"/>
      <c r="B131" s="483" t="str">
        <f>IFERROR(IF(VLOOKUP($A131,Osnova!$A:$E,1)=$A131,VLOOKUP($A131,Osnova!$A:$E,$E$10)),"")</f>
        <v/>
      </c>
      <c r="C131" s="106" t="e">
        <f>IF(VLOOKUP($A131,Osnova!$A:$C,1)=$A131,VLOOKUP($A131,Osnova!$A:$F,4),0)</f>
        <v>#N/A</v>
      </c>
      <c r="D131" s="257"/>
      <c r="E131" s="251"/>
      <c r="F131" s="484">
        <f t="shared" si="18"/>
        <v>0</v>
      </c>
      <c r="G131" s="257"/>
      <c r="H131" s="257"/>
      <c r="I131" s="481">
        <f t="shared" si="19"/>
        <v>0</v>
      </c>
      <c r="K131" s="5"/>
      <c r="L131" s="5"/>
      <c r="M131" s="5"/>
      <c r="N131" s="5"/>
      <c r="O131" s="5"/>
    </row>
    <row r="132" spans="1:15" s="67" customFormat="1" ht="10.199999999999999">
      <c r="A132" s="250"/>
      <c r="B132" s="483" t="str">
        <f>IFERROR(IF(VLOOKUP($A132,Osnova!$A:$E,1)=$A132,VLOOKUP($A132,Osnova!$A:$E,$E$10)),"")</f>
        <v/>
      </c>
      <c r="C132" s="106" t="e">
        <f>IF(VLOOKUP($A132,Osnova!$A:$C,1)=$A132,VLOOKUP($A132,Osnova!$A:$F,4),0)</f>
        <v>#N/A</v>
      </c>
      <c r="D132" s="257"/>
      <c r="E132" s="251"/>
      <c r="F132" s="484">
        <f t="shared" si="18"/>
        <v>0</v>
      </c>
      <c r="G132" s="257"/>
      <c r="H132" s="257"/>
      <c r="I132" s="481">
        <f t="shared" si="19"/>
        <v>0</v>
      </c>
      <c r="K132" s="5"/>
      <c r="L132" s="5"/>
      <c r="M132" s="5"/>
      <c r="N132" s="5"/>
      <c r="O132" s="5"/>
    </row>
    <row r="133" spans="1:15" s="67" customFormat="1" ht="10.199999999999999">
      <c r="A133" s="250"/>
      <c r="B133" s="483" t="str">
        <f>IFERROR(IF(VLOOKUP($A133,Osnova!$A:$E,1)=$A133,VLOOKUP($A133,Osnova!$A:$E,$E$10)),"")</f>
        <v/>
      </c>
      <c r="C133" s="106" t="e">
        <f>IF(VLOOKUP($A133,Osnova!$A:$C,1)=$A133,VLOOKUP($A133,Osnova!$A:$F,4),0)</f>
        <v>#N/A</v>
      </c>
      <c r="D133" s="257"/>
      <c r="E133" s="251"/>
      <c r="F133" s="484">
        <f t="shared" si="18"/>
        <v>0</v>
      </c>
      <c r="G133" s="257"/>
      <c r="H133" s="257"/>
      <c r="I133" s="481">
        <f t="shared" si="19"/>
        <v>0</v>
      </c>
      <c r="K133" s="5"/>
      <c r="L133" s="5"/>
      <c r="M133" s="5"/>
      <c r="N133" s="5"/>
      <c r="O133" s="5"/>
    </row>
    <row r="134" spans="1:15" s="67" customFormat="1" ht="10.199999999999999">
      <c r="A134" s="250"/>
      <c r="B134" s="483" t="str">
        <f>IFERROR(IF(VLOOKUP($A134,Osnova!$A:$E,1)=$A134,VLOOKUP($A134,Osnova!$A:$E,$E$10)),"")</f>
        <v/>
      </c>
      <c r="C134" s="106" t="e">
        <f>IF(VLOOKUP($A134,Osnova!$A:$C,1)=$A134,VLOOKUP($A134,Osnova!$A:$F,4),0)</f>
        <v>#N/A</v>
      </c>
      <c r="D134" s="257"/>
      <c r="E134" s="251"/>
      <c r="F134" s="484">
        <f t="shared" si="18"/>
        <v>0</v>
      </c>
      <c r="G134" s="257"/>
      <c r="H134" s="257"/>
      <c r="I134" s="481">
        <f t="shared" si="19"/>
        <v>0</v>
      </c>
      <c r="K134" s="5"/>
      <c r="L134" s="5"/>
      <c r="M134" s="5"/>
      <c r="N134" s="5"/>
      <c r="O134" s="5"/>
    </row>
    <row r="135" spans="1:15" s="67" customFormat="1" ht="10.199999999999999">
      <c r="A135" s="250"/>
      <c r="B135" s="483" t="str">
        <f>IFERROR(IF(VLOOKUP($A135,Osnova!$A:$E,1)=$A135,VLOOKUP($A135,Osnova!$A:$E,$E$10)),"")</f>
        <v/>
      </c>
      <c r="C135" s="106" t="e">
        <f>IF(VLOOKUP($A135,Osnova!$A:$C,1)=$A135,VLOOKUP($A135,Osnova!$A:$F,4),0)</f>
        <v>#N/A</v>
      </c>
      <c r="D135" s="257"/>
      <c r="E135" s="251"/>
      <c r="F135" s="484">
        <f t="shared" si="18"/>
        <v>0</v>
      </c>
      <c r="G135" s="257"/>
      <c r="H135" s="257"/>
      <c r="I135" s="481">
        <f t="shared" si="19"/>
        <v>0</v>
      </c>
      <c r="K135" s="5"/>
      <c r="L135" s="5"/>
      <c r="M135" s="5"/>
      <c r="N135" s="5"/>
      <c r="O135" s="5"/>
    </row>
    <row r="136" spans="1:15" s="67" customFormat="1" ht="10.199999999999999">
      <c r="A136" s="250"/>
      <c r="B136" s="483" t="str">
        <f>IFERROR(IF(VLOOKUP($A136,Osnova!$A:$E,1)=$A136,VLOOKUP($A136,Osnova!$A:$E,$E$10)),"")</f>
        <v/>
      </c>
      <c r="C136" s="106" t="e">
        <f>IF(VLOOKUP($A136,Osnova!$A:$C,1)=$A136,VLOOKUP($A136,Osnova!$A:$F,4),0)</f>
        <v>#N/A</v>
      </c>
      <c r="D136" s="257"/>
      <c r="E136" s="251"/>
      <c r="F136" s="484">
        <f t="shared" si="18"/>
        <v>0</v>
      </c>
      <c r="G136" s="257"/>
      <c r="H136" s="257"/>
      <c r="I136" s="481">
        <f t="shared" si="19"/>
        <v>0</v>
      </c>
      <c r="K136" s="5"/>
      <c r="L136" s="5"/>
      <c r="M136" s="5"/>
      <c r="N136" s="5"/>
      <c r="O136" s="5"/>
    </row>
    <row r="137" spans="1:15" s="67" customFormat="1" ht="10.199999999999999">
      <c r="A137" s="250"/>
      <c r="B137" s="483" t="str">
        <f>IFERROR(IF(VLOOKUP($A137,Osnova!$A:$E,1)=$A137,VLOOKUP($A137,Osnova!$A:$E,$E$10)),"")</f>
        <v/>
      </c>
      <c r="C137" s="106" t="e">
        <f>IF(VLOOKUP($A137,Osnova!$A:$C,1)=$A137,VLOOKUP($A137,Osnova!$A:$F,4),0)</f>
        <v>#N/A</v>
      </c>
      <c r="D137" s="257"/>
      <c r="E137" s="251"/>
      <c r="F137" s="484">
        <f t="shared" si="18"/>
        <v>0</v>
      </c>
      <c r="G137" s="257"/>
      <c r="H137" s="257"/>
      <c r="I137" s="481">
        <f t="shared" si="19"/>
        <v>0</v>
      </c>
      <c r="K137" s="5"/>
      <c r="L137" s="5"/>
      <c r="M137" s="5"/>
      <c r="N137" s="5"/>
      <c r="O137" s="5"/>
    </row>
    <row r="138" spans="1:15" s="67" customFormat="1" ht="10.199999999999999">
      <c r="A138" s="250"/>
      <c r="B138" s="483" t="str">
        <f>IFERROR(IF(VLOOKUP($A138,Osnova!$A:$E,1)=$A138,VLOOKUP($A138,Osnova!$A:$E,$E$10)),"")</f>
        <v/>
      </c>
      <c r="C138" s="106" t="e">
        <f>IF(VLOOKUP($A138,Osnova!$A:$C,1)=$A138,VLOOKUP($A138,Osnova!$A:$F,4),0)</f>
        <v>#N/A</v>
      </c>
      <c r="D138" s="257"/>
      <c r="E138" s="251"/>
      <c r="F138" s="484">
        <f t="shared" si="18"/>
        <v>0</v>
      </c>
      <c r="G138" s="257"/>
      <c r="H138" s="257"/>
      <c r="I138" s="481">
        <f t="shared" si="19"/>
        <v>0</v>
      </c>
      <c r="K138" s="5"/>
      <c r="L138" s="5"/>
      <c r="M138" s="5"/>
      <c r="N138" s="5"/>
      <c r="O138" s="5"/>
    </row>
    <row r="139" spans="1:15" s="67" customFormat="1" ht="10.199999999999999">
      <c r="A139" s="250"/>
      <c r="B139" s="483" t="str">
        <f>IFERROR(IF(VLOOKUP($A139,Osnova!$A:$E,1)=$A139,VLOOKUP($A139,Osnova!$A:$E,$E$10)),"")</f>
        <v/>
      </c>
      <c r="C139" s="106" t="e">
        <f>IF(VLOOKUP($A139,Osnova!$A:$C,1)=$A139,VLOOKUP($A139,Osnova!$A:$F,4),0)</f>
        <v>#N/A</v>
      </c>
      <c r="D139" s="257"/>
      <c r="E139" s="251"/>
      <c r="F139" s="484">
        <f t="shared" si="18"/>
        <v>0</v>
      </c>
      <c r="G139" s="257"/>
      <c r="H139" s="257"/>
      <c r="I139" s="481">
        <f t="shared" si="19"/>
        <v>0</v>
      </c>
      <c r="K139" s="5"/>
      <c r="L139" s="5"/>
      <c r="M139" s="5"/>
      <c r="N139" s="5"/>
      <c r="O139" s="5"/>
    </row>
    <row r="140" spans="1:15" s="67" customFormat="1" ht="10.199999999999999">
      <c r="A140" s="250"/>
      <c r="B140" s="483" t="str">
        <f>IFERROR(IF(VLOOKUP($A140,Osnova!$A:$E,1)=$A140,VLOOKUP($A140,Osnova!$A:$E,$E$10)),"")</f>
        <v/>
      </c>
      <c r="C140" s="106" t="e">
        <f>IF(VLOOKUP($A140,Osnova!$A:$C,1)=$A140,VLOOKUP($A140,Osnova!$A:$F,4),0)</f>
        <v>#N/A</v>
      </c>
      <c r="D140" s="257"/>
      <c r="E140" s="251"/>
      <c r="F140" s="484">
        <f t="shared" si="18"/>
        <v>0</v>
      </c>
      <c r="G140" s="257"/>
      <c r="H140" s="257"/>
      <c r="I140" s="481">
        <f t="shared" si="19"/>
        <v>0</v>
      </c>
      <c r="K140" s="5"/>
      <c r="L140" s="5"/>
      <c r="M140" s="5"/>
      <c r="N140" s="5"/>
      <c r="O140" s="5"/>
    </row>
    <row r="141" spans="1:15" s="67" customFormat="1" ht="10.199999999999999">
      <c r="A141" s="250"/>
      <c r="B141" s="483" t="str">
        <f>IFERROR(IF(VLOOKUP($A141,Osnova!$A:$E,1)=$A141,VLOOKUP($A141,Osnova!$A:$E,$E$10)),"")</f>
        <v/>
      </c>
      <c r="C141" s="106" t="e">
        <f>IF(VLOOKUP($A141,Osnova!$A:$C,1)=$A141,VLOOKUP($A141,Osnova!$A:$F,4),0)</f>
        <v>#N/A</v>
      </c>
      <c r="D141" s="257"/>
      <c r="E141" s="251"/>
      <c r="F141" s="484">
        <f t="shared" si="18"/>
        <v>0</v>
      </c>
      <c r="G141" s="257"/>
      <c r="H141" s="257"/>
      <c r="I141" s="481">
        <f t="shared" si="19"/>
        <v>0</v>
      </c>
      <c r="K141" s="5"/>
      <c r="L141" s="5"/>
      <c r="M141" s="5"/>
      <c r="N141" s="5"/>
      <c r="O141" s="5"/>
    </row>
    <row r="142" spans="1:15" s="67" customFormat="1" ht="10.199999999999999">
      <c r="A142" s="250"/>
      <c r="B142" s="483" t="str">
        <f>IFERROR(IF(VLOOKUP($A142,Osnova!$A:$E,1)=$A142,VLOOKUP($A142,Osnova!$A:$E,$E$10)),"")</f>
        <v/>
      </c>
      <c r="C142" s="106" t="e">
        <f>IF(VLOOKUP($A142,Osnova!$A:$C,1)=$A142,VLOOKUP($A142,Osnova!$A:$F,4),0)</f>
        <v>#N/A</v>
      </c>
      <c r="D142" s="257"/>
      <c r="E142" s="251"/>
      <c r="F142" s="484">
        <f t="shared" si="18"/>
        <v>0</v>
      </c>
      <c r="G142" s="257"/>
      <c r="H142" s="257"/>
      <c r="I142" s="481">
        <f t="shared" si="19"/>
        <v>0</v>
      </c>
      <c r="K142" s="5"/>
      <c r="L142" s="5"/>
      <c r="M142" s="5"/>
      <c r="N142" s="5"/>
      <c r="O142" s="5"/>
    </row>
    <row r="143" spans="1:15" s="67" customFormat="1" ht="10.199999999999999">
      <c r="A143" s="250"/>
      <c r="B143" s="483" t="str">
        <f>IFERROR(IF(VLOOKUP($A143,Osnova!$A:$E,1)=$A143,VLOOKUP($A143,Osnova!$A:$E,$E$10)),"")</f>
        <v/>
      </c>
      <c r="C143" s="106" t="e">
        <f>IF(VLOOKUP($A143,Osnova!$A:$C,1)=$A143,VLOOKUP($A143,Osnova!$A:$F,4),0)</f>
        <v>#N/A</v>
      </c>
      <c r="D143" s="257"/>
      <c r="E143" s="251"/>
      <c r="F143" s="484">
        <f t="shared" si="18"/>
        <v>0</v>
      </c>
      <c r="G143" s="257"/>
      <c r="H143" s="257"/>
      <c r="I143" s="481">
        <f t="shared" si="19"/>
        <v>0</v>
      </c>
      <c r="K143" s="5"/>
      <c r="L143" s="5"/>
      <c r="M143" s="5"/>
      <c r="N143" s="5"/>
      <c r="O143" s="5"/>
    </row>
    <row r="144" spans="1:15" s="67" customFormat="1" ht="10.199999999999999">
      <c r="A144" s="250"/>
      <c r="B144" s="483" t="str">
        <f>IFERROR(IF(VLOOKUP($A144,Osnova!$A:$E,1)=$A144,VLOOKUP($A144,Osnova!$A:$E,$E$10)),"")</f>
        <v/>
      </c>
      <c r="C144" s="106" t="e">
        <f>IF(VLOOKUP($A144,Osnova!$A:$C,1)=$A144,VLOOKUP($A144,Osnova!$A:$F,4),0)</f>
        <v>#N/A</v>
      </c>
      <c r="D144" s="257"/>
      <c r="E144" s="251"/>
      <c r="F144" s="484">
        <f t="shared" si="18"/>
        <v>0</v>
      </c>
      <c r="G144" s="257"/>
      <c r="H144" s="257"/>
      <c r="I144" s="481">
        <f t="shared" si="19"/>
        <v>0</v>
      </c>
      <c r="K144" s="5"/>
      <c r="L144" s="5"/>
      <c r="M144" s="5"/>
      <c r="N144" s="5"/>
      <c r="O144" s="5"/>
    </row>
    <row r="145" spans="1:15" s="67" customFormat="1" ht="10.199999999999999">
      <c r="A145" s="250"/>
      <c r="B145" s="483" t="str">
        <f>IFERROR(IF(VLOOKUP($A145,Osnova!$A:$E,1)=$A145,VLOOKUP($A145,Osnova!$A:$E,$E$10)),"")</f>
        <v/>
      </c>
      <c r="C145" s="106" t="e">
        <f>IF(VLOOKUP($A145,Osnova!$A:$C,1)=$A145,VLOOKUP($A145,Osnova!$A:$F,4),0)</f>
        <v>#N/A</v>
      </c>
      <c r="D145" s="257"/>
      <c r="E145" s="251"/>
      <c r="F145" s="484">
        <f t="shared" si="18"/>
        <v>0</v>
      </c>
      <c r="G145" s="257"/>
      <c r="H145" s="257"/>
      <c r="I145" s="481">
        <f t="shared" si="19"/>
        <v>0</v>
      </c>
      <c r="K145" s="5"/>
      <c r="L145" s="5"/>
      <c r="M145" s="5"/>
      <c r="N145" s="5"/>
      <c r="O145" s="5"/>
    </row>
    <row r="146" spans="1:15" s="67" customFormat="1" ht="10.199999999999999">
      <c r="A146" s="250"/>
      <c r="B146" s="483" t="str">
        <f>IFERROR(IF(VLOOKUP($A146,Osnova!$A:$E,1)=$A146,VLOOKUP($A146,Osnova!$A:$E,$E$10)),"")</f>
        <v/>
      </c>
      <c r="C146" s="106" t="e">
        <f>IF(VLOOKUP($A146,Osnova!$A:$C,1)=$A146,VLOOKUP($A146,Osnova!$A:$F,4),0)</f>
        <v>#N/A</v>
      </c>
      <c r="D146" s="257"/>
      <c r="E146" s="251"/>
      <c r="F146" s="484">
        <f t="shared" si="18"/>
        <v>0</v>
      </c>
      <c r="G146" s="257"/>
      <c r="H146" s="257"/>
      <c r="I146" s="481">
        <f t="shared" si="19"/>
        <v>0</v>
      </c>
      <c r="K146" s="5"/>
      <c r="L146" s="5"/>
      <c r="M146" s="5"/>
      <c r="N146" s="5"/>
      <c r="O146" s="5"/>
    </row>
    <row r="147" spans="1:15" s="67" customFormat="1" ht="10.199999999999999">
      <c r="A147" s="250"/>
      <c r="B147" s="483" t="str">
        <f>IFERROR(IF(VLOOKUP($A147,Osnova!$A:$E,1)=$A147,VLOOKUP($A147,Osnova!$A:$E,$E$10)),"")</f>
        <v/>
      </c>
      <c r="C147" s="106" t="e">
        <f>IF(VLOOKUP($A147,Osnova!$A:$C,1)=$A147,VLOOKUP($A147,Osnova!$A:$F,4),0)</f>
        <v>#N/A</v>
      </c>
      <c r="D147" s="257"/>
      <c r="E147" s="251"/>
      <c r="F147" s="484">
        <f t="shared" si="18"/>
        <v>0</v>
      </c>
      <c r="G147" s="257"/>
      <c r="H147" s="257"/>
      <c r="I147" s="481">
        <f t="shared" si="19"/>
        <v>0</v>
      </c>
      <c r="K147" s="5"/>
      <c r="L147" s="5"/>
      <c r="M147" s="5"/>
      <c r="N147" s="5"/>
      <c r="O147" s="5"/>
    </row>
    <row r="148" spans="1:15" s="67" customFormat="1" ht="10.199999999999999">
      <c r="A148" s="250"/>
      <c r="B148" s="483" t="str">
        <f>IFERROR(IF(VLOOKUP($A148,Osnova!$A:$E,1)=$A148,VLOOKUP($A148,Osnova!$A:$E,$E$10)),"")</f>
        <v/>
      </c>
      <c r="C148" s="106" t="e">
        <f>IF(VLOOKUP($A148,Osnova!$A:$C,1)=$A148,VLOOKUP($A148,Osnova!$A:$F,4),0)</f>
        <v>#N/A</v>
      </c>
      <c r="D148" s="257"/>
      <c r="E148" s="251"/>
      <c r="F148" s="484">
        <f t="shared" si="18"/>
        <v>0</v>
      </c>
      <c r="G148" s="257"/>
      <c r="H148" s="257"/>
      <c r="I148" s="481">
        <f t="shared" si="19"/>
        <v>0</v>
      </c>
      <c r="K148" s="5"/>
      <c r="L148" s="5"/>
      <c r="M148" s="5"/>
      <c r="N148" s="5"/>
      <c r="O148" s="5"/>
    </row>
    <row r="149" spans="1:15" s="67" customFormat="1" ht="10.199999999999999">
      <c r="A149" s="250"/>
      <c r="B149" s="483" t="str">
        <f>IFERROR(IF(VLOOKUP($A149,Osnova!$A:$E,1)=$A149,VLOOKUP($A149,Osnova!$A:$E,$E$10)),"")</f>
        <v/>
      </c>
      <c r="C149" s="106" t="e">
        <f>IF(VLOOKUP($A149,Osnova!$A:$C,1)=$A149,VLOOKUP($A149,Osnova!$A:$F,4),0)</f>
        <v>#N/A</v>
      </c>
      <c r="D149" s="257"/>
      <c r="E149" s="251"/>
      <c r="F149" s="484">
        <f t="shared" si="18"/>
        <v>0</v>
      </c>
      <c r="G149" s="257"/>
      <c r="H149" s="257"/>
      <c r="I149" s="481">
        <f t="shared" si="19"/>
        <v>0</v>
      </c>
      <c r="K149" s="5"/>
      <c r="L149" s="5"/>
      <c r="M149" s="5"/>
      <c r="N149" s="5"/>
      <c r="O149" s="5"/>
    </row>
    <row r="150" spans="1:15" s="67" customFormat="1" ht="10.199999999999999">
      <c r="A150" s="250"/>
      <c r="B150" s="483" t="str">
        <f>IFERROR(IF(VLOOKUP($A150,Osnova!$A:$E,1)=$A150,VLOOKUP($A150,Osnova!$A:$E,$E$10)),"")</f>
        <v/>
      </c>
      <c r="C150" s="106" t="e">
        <f>IF(VLOOKUP($A150,Osnova!$A:$C,1)=$A150,VLOOKUP($A150,Osnova!$A:$F,4),0)</f>
        <v>#N/A</v>
      </c>
      <c r="D150" s="257"/>
      <c r="E150" s="251"/>
      <c r="F150" s="484">
        <f t="shared" si="18"/>
        <v>0</v>
      </c>
      <c r="G150" s="257"/>
      <c r="H150" s="257"/>
      <c r="I150" s="481">
        <f t="shared" si="19"/>
        <v>0</v>
      </c>
      <c r="K150" s="5"/>
      <c r="L150" s="5"/>
      <c r="M150" s="5"/>
      <c r="N150" s="5"/>
      <c r="O150" s="5"/>
    </row>
    <row r="151" spans="1:15" s="67" customFormat="1" ht="10.199999999999999">
      <c r="A151" s="250"/>
      <c r="B151" s="483" t="str">
        <f>IFERROR(IF(VLOOKUP($A151,Osnova!$A:$E,1)=$A151,VLOOKUP($A151,Osnova!$A:$E,$E$10)),"")</f>
        <v/>
      </c>
      <c r="C151" s="106" t="e">
        <f>IF(VLOOKUP($A151,Osnova!$A:$C,1)=$A151,VLOOKUP($A151,Osnova!$A:$F,4),0)</f>
        <v>#N/A</v>
      </c>
      <c r="D151" s="257"/>
      <c r="E151" s="251"/>
      <c r="F151" s="484">
        <f t="shared" si="18"/>
        <v>0</v>
      </c>
      <c r="G151" s="257"/>
      <c r="H151" s="257"/>
      <c r="I151" s="481">
        <f t="shared" si="19"/>
        <v>0</v>
      </c>
      <c r="K151" s="5"/>
      <c r="L151" s="5"/>
      <c r="M151" s="5"/>
      <c r="N151" s="5"/>
      <c r="O151" s="5"/>
    </row>
    <row r="152" spans="1:15" s="67" customFormat="1" ht="10.199999999999999">
      <c r="A152" s="250"/>
      <c r="B152" s="483" t="str">
        <f>IFERROR(IF(VLOOKUP($A152,Osnova!$A:$E,1)=$A152,VLOOKUP($A152,Osnova!$A:$E,$E$10)),"")</f>
        <v/>
      </c>
      <c r="C152" s="106" t="e">
        <f>IF(VLOOKUP($A152,Osnova!$A:$C,1)=$A152,VLOOKUP($A152,Osnova!$A:$F,4),0)</f>
        <v>#N/A</v>
      </c>
      <c r="D152" s="257"/>
      <c r="E152" s="251"/>
      <c r="F152" s="484">
        <f t="shared" si="18"/>
        <v>0</v>
      </c>
      <c r="G152" s="257"/>
      <c r="H152" s="257"/>
      <c r="I152" s="481">
        <f t="shared" si="19"/>
        <v>0</v>
      </c>
      <c r="K152" s="5"/>
      <c r="L152" s="5"/>
      <c r="M152" s="5"/>
      <c r="N152" s="5"/>
      <c r="O152" s="5"/>
    </row>
    <row r="153" spans="1:15" s="67" customFormat="1" ht="10.199999999999999">
      <c r="A153" s="250"/>
      <c r="B153" s="483" t="str">
        <f>IFERROR(IF(VLOOKUP($A153,Osnova!$A:$E,1)=$A153,VLOOKUP($A153,Osnova!$A:$E,$E$10)),"")</f>
        <v/>
      </c>
      <c r="C153" s="106" t="e">
        <f>IF(VLOOKUP($A153,Osnova!$A:$C,1)=$A153,VLOOKUP($A153,Osnova!$A:$F,4),0)</f>
        <v>#N/A</v>
      </c>
      <c r="D153" s="257"/>
      <c r="E153" s="251"/>
      <c r="F153" s="484">
        <f t="shared" si="18"/>
        <v>0</v>
      </c>
      <c r="G153" s="257"/>
      <c r="H153" s="257"/>
      <c r="I153" s="481">
        <f t="shared" si="19"/>
        <v>0</v>
      </c>
      <c r="K153" s="5"/>
      <c r="L153" s="5"/>
      <c r="M153" s="5"/>
      <c r="N153" s="5"/>
      <c r="O153" s="5"/>
    </row>
    <row r="154" spans="1:15" s="67" customFormat="1" ht="10.199999999999999">
      <c r="A154" s="250"/>
      <c r="B154" s="483" t="str">
        <f>IFERROR(IF(VLOOKUP($A154,Osnova!$A:$E,1)=$A154,VLOOKUP($A154,Osnova!$A:$E,$E$10)),"")</f>
        <v/>
      </c>
      <c r="C154" s="106" t="e">
        <f>IF(VLOOKUP($A154,Osnova!$A:$C,1)=$A154,VLOOKUP($A154,Osnova!$A:$F,4),0)</f>
        <v>#N/A</v>
      </c>
      <c r="D154" s="257"/>
      <c r="E154" s="251"/>
      <c r="F154" s="484">
        <f t="shared" si="18"/>
        <v>0</v>
      </c>
      <c r="G154" s="257"/>
      <c r="H154" s="257"/>
      <c r="I154" s="481">
        <f t="shared" si="19"/>
        <v>0</v>
      </c>
      <c r="K154" s="5"/>
      <c r="L154" s="5"/>
      <c r="M154" s="5"/>
      <c r="N154" s="5"/>
      <c r="O154" s="5"/>
    </row>
    <row r="155" spans="1:15" s="67" customFormat="1" ht="10.199999999999999">
      <c r="A155" s="250"/>
      <c r="B155" s="483" t="str">
        <f>IFERROR(IF(VLOOKUP($A155,Osnova!$A:$E,1)=$A155,VLOOKUP($A155,Osnova!$A:$E,$E$10)),"")</f>
        <v/>
      </c>
      <c r="C155" s="106" t="e">
        <f>IF(VLOOKUP($A155,Osnova!$A:$C,1)=$A155,VLOOKUP($A155,Osnova!$A:$F,4),0)</f>
        <v>#N/A</v>
      </c>
      <c r="D155" s="257"/>
      <c r="E155" s="251"/>
      <c r="F155" s="484">
        <f t="shared" si="18"/>
        <v>0</v>
      </c>
      <c r="G155" s="257"/>
      <c r="H155" s="257"/>
      <c r="I155" s="481">
        <f t="shared" si="19"/>
        <v>0</v>
      </c>
      <c r="K155" s="5"/>
      <c r="L155" s="5"/>
      <c r="M155" s="5"/>
      <c r="N155" s="5"/>
      <c r="O155" s="5"/>
    </row>
    <row r="156" spans="1:15" s="67" customFormat="1" ht="10.199999999999999">
      <c r="A156" s="250"/>
      <c r="B156" s="483" t="str">
        <f>IFERROR(IF(VLOOKUP($A156,Osnova!$A:$E,1)=$A156,VLOOKUP($A156,Osnova!$A:$E,$E$10)),"")</f>
        <v/>
      </c>
      <c r="C156" s="106" t="e">
        <f>IF(VLOOKUP($A156,Osnova!$A:$C,1)=$A156,VLOOKUP($A156,Osnova!$A:$F,4),0)</f>
        <v>#N/A</v>
      </c>
      <c r="D156" s="257"/>
      <c r="E156" s="251"/>
      <c r="F156" s="484">
        <f t="shared" si="18"/>
        <v>0</v>
      </c>
      <c r="G156" s="257"/>
      <c r="H156" s="257"/>
      <c r="I156" s="481">
        <f t="shared" si="19"/>
        <v>0</v>
      </c>
      <c r="K156" s="5"/>
      <c r="L156" s="5"/>
      <c r="M156" s="5"/>
      <c r="N156" s="5"/>
      <c r="O156" s="5"/>
    </row>
    <row r="157" spans="1:15" s="67" customFormat="1" ht="10.199999999999999">
      <c r="A157" s="250"/>
      <c r="B157" s="483" t="str">
        <f>IFERROR(IF(VLOOKUP($A157,Osnova!$A:$E,1)=$A157,VLOOKUP($A157,Osnova!$A:$E,$E$10)),"")</f>
        <v/>
      </c>
      <c r="C157" s="106" t="e">
        <f>IF(VLOOKUP($A157,Osnova!$A:$C,1)=$A157,VLOOKUP($A157,Osnova!$A:$F,4),0)</f>
        <v>#N/A</v>
      </c>
      <c r="D157" s="257"/>
      <c r="E157" s="251"/>
      <c r="F157" s="484">
        <f t="shared" si="18"/>
        <v>0</v>
      </c>
      <c r="G157" s="257"/>
      <c r="H157" s="257"/>
      <c r="I157" s="481">
        <f t="shared" si="19"/>
        <v>0</v>
      </c>
      <c r="K157" s="5"/>
      <c r="L157" s="5"/>
      <c r="M157" s="5"/>
      <c r="N157" s="5"/>
      <c r="O157" s="5"/>
    </row>
    <row r="158" spans="1:15" s="67" customFormat="1" ht="10.199999999999999">
      <c r="A158" s="250"/>
      <c r="B158" s="483" t="str">
        <f>IFERROR(IF(VLOOKUP($A158,Osnova!$A:$E,1)=$A158,VLOOKUP($A158,Osnova!$A:$E,$E$10)),"")</f>
        <v/>
      </c>
      <c r="C158" s="106" t="e">
        <f>IF(VLOOKUP($A158,Osnova!$A:$C,1)=$A158,VLOOKUP($A158,Osnova!$A:$F,4),0)</f>
        <v>#N/A</v>
      </c>
      <c r="D158" s="257"/>
      <c r="E158" s="251"/>
      <c r="F158" s="484">
        <f t="shared" si="18"/>
        <v>0</v>
      </c>
      <c r="G158" s="257"/>
      <c r="H158" s="257"/>
      <c r="I158" s="481">
        <f t="shared" ref="I158:I193" si="20">SUM(F158+G158-H158)</f>
        <v>0</v>
      </c>
      <c r="K158" s="5"/>
      <c r="L158" s="5"/>
      <c r="M158" s="5"/>
      <c r="N158" s="5"/>
      <c r="O158" s="5"/>
    </row>
    <row r="159" spans="1:15" s="67" customFormat="1" ht="10.199999999999999">
      <c r="A159" s="250"/>
      <c r="B159" s="483" t="str">
        <f>IFERROR(IF(VLOOKUP($A159,Osnova!$A:$E,1)=$A159,VLOOKUP($A159,Osnova!$A:$E,$E$10)),"")</f>
        <v/>
      </c>
      <c r="C159" s="106" t="e">
        <f>IF(VLOOKUP($A159,Osnova!$A:$C,1)=$A159,VLOOKUP($A159,Osnova!$A:$F,4),0)</f>
        <v>#N/A</v>
      </c>
      <c r="D159" s="257"/>
      <c r="E159" s="251"/>
      <c r="F159" s="484">
        <f t="shared" si="18"/>
        <v>0</v>
      </c>
      <c r="G159" s="257"/>
      <c r="H159" s="257"/>
      <c r="I159" s="481">
        <f t="shared" si="20"/>
        <v>0</v>
      </c>
      <c r="K159" s="5"/>
      <c r="L159" s="5"/>
      <c r="M159" s="5"/>
      <c r="N159" s="5"/>
      <c r="O159" s="5"/>
    </row>
    <row r="160" spans="1:15" s="67" customFormat="1" ht="10.199999999999999">
      <c r="A160" s="250"/>
      <c r="B160" s="483" t="str">
        <f>IFERROR(IF(VLOOKUP($A160,Osnova!$A:$E,1)=$A160,VLOOKUP($A160,Osnova!$A:$E,$E$10)),"")</f>
        <v/>
      </c>
      <c r="C160" s="106" t="e">
        <f>IF(VLOOKUP($A160,Osnova!$A:$C,1)=$A160,VLOOKUP($A160,Osnova!$A:$F,4),0)</f>
        <v>#N/A</v>
      </c>
      <c r="D160" s="257"/>
      <c r="E160" s="251"/>
      <c r="F160" s="484">
        <f t="shared" si="18"/>
        <v>0</v>
      </c>
      <c r="G160" s="257"/>
      <c r="H160" s="257"/>
      <c r="I160" s="481">
        <f t="shared" si="20"/>
        <v>0</v>
      </c>
      <c r="K160" s="5"/>
      <c r="L160" s="5"/>
      <c r="M160" s="5"/>
      <c r="N160" s="5"/>
      <c r="O160" s="5"/>
    </row>
    <row r="161" spans="1:15" s="67" customFormat="1" ht="10.199999999999999">
      <c r="A161" s="250"/>
      <c r="B161" s="483" t="str">
        <f>IFERROR(IF(VLOOKUP($A161,Osnova!$A:$E,1)=$A161,VLOOKUP($A161,Osnova!$A:$E,$E$10)),"")</f>
        <v/>
      </c>
      <c r="C161" s="106" t="e">
        <f>IF(VLOOKUP($A161,Osnova!$A:$C,1)=$A161,VLOOKUP($A161,Osnova!$A:$F,4),0)</f>
        <v>#N/A</v>
      </c>
      <c r="D161" s="257"/>
      <c r="E161" s="251"/>
      <c r="F161" s="484">
        <f t="shared" ref="F161:F224" si="21">SUM(D161-E161)</f>
        <v>0</v>
      </c>
      <c r="G161" s="257"/>
      <c r="H161" s="257"/>
      <c r="I161" s="481">
        <f t="shared" si="20"/>
        <v>0</v>
      </c>
      <c r="K161" s="5"/>
      <c r="L161" s="5"/>
      <c r="M161" s="5"/>
      <c r="N161" s="5"/>
      <c r="O161" s="5"/>
    </row>
    <row r="162" spans="1:15" s="67" customFormat="1" ht="10.199999999999999">
      <c r="A162" s="250"/>
      <c r="B162" s="483" t="str">
        <f>IFERROR(IF(VLOOKUP($A162,Osnova!$A:$E,1)=$A162,VLOOKUP($A162,Osnova!$A:$E,$E$10)),"")</f>
        <v/>
      </c>
      <c r="C162" s="106" t="e">
        <f>IF(VLOOKUP($A162,Osnova!$A:$C,1)=$A162,VLOOKUP($A162,Osnova!$A:$F,4),0)</f>
        <v>#N/A</v>
      </c>
      <c r="D162" s="257"/>
      <c r="E162" s="251"/>
      <c r="F162" s="484">
        <f t="shared" si="21"/>
        <v>0</v>
      </c>
      <c r="G162" s="257"/>
      <c r="H162" s="257"/>
      <c r="I162" s="481">
        <f t="shared" si="20"/>
        <v>0</v>
      </c>
      <c r="K162" s="5"/>
      <c r="L162" s="5"/>
      <c r="M162" s="5"/>
      <c r="N162" s="5"/>
      <c r="O162" s="5"/>
    </row>
    <row r="163" spans="1:15" s="67" customFormat="1" ht="10.199999999999999">
      <c r="A163" s="250"/>
      <c r="B163" s="483" t="str">
        <f>IFERROR(IF(VLOOKUP($A163,Osnova!$A:$E,1)=$A163,VLOOKUP($A163,Osnova!$A:$E,$E$10)),"")</f>
        <v/>
      </c>
      <c r="C163" s="106" t="e">
        <f>IF(VLOOKUP($A163,Osnova!$A:$C,1)=$A163,VLOOKUP($A163,Osnova!$A:$F,4),0)</f>
        <v>#N/A</v>
      </c>
      <c r="D163" s="257"/>
      <c r="E163" s="251"/>
      <c r="F163" s="484">
        <f t="shared" si="21"/>
        <v>0</v>
      </c>
      <c r="G163" s="257"/>
      <c r="H163" s="257"/>
      <c r="I163" s="481">
        <f t="shared" si="20"/>
        <v>0</v>
      </c>
      <c r="K163" s="5"/>
      <c r="L163" s="5"/>
      <c r="M163" s="5"/>
      <c r="N163" s="5"/>
      <c r="O163" s="5"/>
    </row>
    <row r="164" spans="1:15" s="67" customFormat="1" ht="10.199999999999999">
      <c r="A164" s="250"/>
      <c r="B164" s="483" t="str">
        <f>IFERROR(IF(VLOOKUP($A164,Osnova!$A:$E,1)=$A164,VLOOKUP($A164,Osnova!$A:$E,$E$10)),"")</f>
        <v/>
      </c>
      <c r="C164" s="106" t="e">
        <f>IF(VLOOKUP($A164,Osnova!$A:$C,1)=$A164,VLOOKUP($A164,Osnova!$A:$F,4),0)</f>
        <v>#N/A</v>
      </c>
      <c r="D164" s="257"/>
      <c r="E164" s="251"/>
      <c r="F164" s="484">
        <f t="shared" si="21"/>
        <v>0</v>
      </c>
      <c r="G164" s="257"/>
      <c r="H164" s="257"/>
      <c r="I164" s="481">
        <f t="shared" si="20"/>
        <v>0</v>
      </c>
      <c r="K164" s="5"/>
      <c r="L164" s="5"/>
      <c r="M164" s="5"/>
      <c r="N164" s="5"/>
      <c r="O164" s="5"/>
    </row>
    <row r="165" spans="1:15" s="67" customFormat="1" ht="10.199999999999999">
      <c r="A165" s="250"/>
      <c r="B165" s="483" t="str">
        <f>IFERROR(IF(VLOOKUP($A165,Osnova!$A:$E,1)=$A165,VLOOKUP($A165,Osnova!$A:$E,$E$10)),"")</f>
        <v/>
      </c>
      <c r="C165" s="106" t="e">
        <f>IF(VLOOKUP($A165,Osnova!$A:$C,1)=$A165,VLOOKUP($A165,Osnova!$A:$F,4),0)</f>
        <v>#N/A</v>
      </c>
      <c r="D165" s="257"/>
      <c r="E165" s="251"/>
      <c r="F165" s="484">
        <f t="shared" si="21"/>
        <v>0</v>
      </c>
      <c r="G165" s="257"/>
      <c r="H165" s="257"/>
      <c r="I165" s="481">
        <f t="shared" si="20"/>
        <v>0</v>
      </c>
      <c r="K165" s="5"/>
      <c r="L165" s="5"/>
      <c r="M165" s="5"/>
      <c r="N165" s="5"/>
      <c r="O165" s="5"/>
    </row>
    <row r="166" spans="1:15" s="67" customFormat="1" ht="10.199999999999999">
      <c r="A166" s="250"/>
      <c r="B166" s="483" t="str">
        <f>IFERROR(IF(VLOOKUP($A166,Osnova!$A:$E,1)=$A166,VLOOKUP($A166,Osnova!$A:$E,$E$10)),"")</f>
        <v/>
      </c>
      <c r="C166" s="106" t="e">
        <f>IF(VLOOKUP($A166,Osnova!$A:$C,1)=$A166,VLOOKUP($A166,Osnova!$A:$F,4),0)</f>
        <v>#N/A</v>
      </c>
      <c r="D166" s="257"/>
      <c r="E166" s="251"/>
      <c r="F166" s="484">
        <f t="shared" si="21"/>
        <v>0</v>
      </c>
      <c r="G166" s="257"/>
      <c r="H166" s="257"/>
      <c r="I166" s="481">
        <f t="shared" si="20"/>
        <v>0</v>
      </c>
      <c r="K166" s="5"/>
      <c r="L166" s="5"/>
      <c r="M166" s="5"/>
      <c r="N166" s="5"/>
      <c r="O166" s="5"/>
    </row>
    <row r="167" spans="1:15" s="67" customFormat="1" ht="10.199999999999999">
      <c r="A167" s="250"/>
      <c r="B167" s="483" t="str">
        <f>IFERROR(IF(VLOOKUP($A167,Osnova!$A:$E,1)=$A167,VLOOKUP($A167,Osnova!$A:$E,$E$10)),"")</f>
        <v/>
      </c>
      <c r="C167" s="106" t="e">
        <f>IF(VLOOKUP($A167,Osnova!$A:$C,1)=$A167,VLOOKUP($A167,Osnova!$A:$F,4),0)</f>
        <v>#N/A</v>
      </c>
      <c r="D167" s="257"/>
      <c r="E167" s="251"/>
      <c r="F167" s="484">
        <f t="shared" si="21"/>
        <v>0</v>
      </c>
      <c r="G167" s="257"/>
      <c r="H167" s="257"/>
      <c r="I167" s="481">
        <f t="shared" si="20"/>
        <v>0</v>
      </c>
      <c r="K167" s="5"/>
      <c r="L167" s="5"/>
      <c r="M167" s="5"/>
      <c r="N167" s="5"/>
      <c r="O167" s="5"/>
    </row>
    <row r="168" spans="1:15" s="67" customFormat="1" ht="10.199999999999999">
      <c r="A168" s="250"/>
      <c r="B168" s="483" t="str">
        <f>IFERROR(IF(VLOOKUP($A168,Osnova!$A:$E,1)=$A168,VLOOKUP($A168,Osnova!$A:$E,$E$10)),"")</f>
        <v/>
      </c>
      <c r="C168" s="106" t="e">
        <f>IF(VLOOKUP($A168,Osnova!$A:$C,1)=$A168,VLOOKUP($A168,Osnova!$A:$F,4),0)</f>
        <v>#N/A</v>
      </c>
      <c r="D168" s="257"/>
      <c r="E168" s="251"/>
      <c r="F168" s="484">
        <f t="shared" si="21"/>
        <v>0</v>
      </c>
      <c r="G168" s="257"/>
      <c r="H168" s="257"/>
      <c r="I168" s="481">
        <f t="shared" si="20"/>
        <v>0</v>
      </c>
      <c r="K168" s="5"/>
      <c r="L168" s="5"/>
      <c r="M168" s="5"/>
      <c r="N168" s="5"/>
      <c r="O168" s="5"/>
    </row>
    <row r="169" spans="1:15" s="67" customFormat="1" ht="10.199999999999999">
      <c r="A169" s="250"/>
      <c r="B169" s="483" t="str">
        <f>IFERROR(IF(VLOOKUP($A169,Osnova!$A:$E,1)=$A169,VLOOKUP($A169,Osnova!$A:$E,$E$10)),"")</f>
        <v/>
      </c>
      <c r="C169" s="106" t="e">
        <f>IF(VLOOKUP($A169,Osnova!$A:$C,1)=$A169,VLOOKUP($A169,Osnova!$A:$F,4),0)</f>
        <v>#N/A</v>
      </c>
      <c r="D169" s="257"/>
      <c r="E169" s="251"/>
      <c r="F169" s="484">
        <f t="shared" si="21"/>
        <v>0</v>
      </c>
      <c r="G169" s="257"/>
      <c r="H169" s="257"/>
      <c r="I169" s="481">
        <f t="shared" si="20"/>
        <v>0</v>
      </c>
      <c r="K169" s="5"/>
      <c r="L169" s="5"/>
      <c r="M169" s="5"/>
      <c r="N169" s="5"/>
      <c r="O169" s="5"/>
    </row>
    <row r="170" spans="1:15" s="67" customFormat="1" ht="10.199999999999999">
      <c r="A170" s="250"/>
      <c r="B170" s="483" t="str">
        <f>IFERROR(IF(VLOOKUP($A170,Osnova!$A:$E,1)=$A170,VLOOKUP($A170,Osnova!$A:$E,$E$10)),"")</f>
        <v/>
      </c>
      <c r="C170" s="106" t="e">
        <f>IF(VLOOKUP($A170,Osnova!$A:$C,1)=$A170,VLOOKUP($A170,Osnova!$A:$F,4),0)</f>
        <v>#N/A</v>
      </c>
      <c r="D170" s="257"/>
      <c r="E170" s="251"/>
      <c r="F170" s="484">
        <f t="shared" si="21"/>
        <v>0</v>
      </c>
      <c r="G170" s="257"/>
      <c r="H170" s="257"/>
      <c r="I170" s="481">
        <f t="shared" si="20"/>
        <v>0</v>
      </c>
      <c r="K170" s="5"/>
      <c r="L170" s="5"/>
      <c r="M170" s="5"/>
      <c r="N170" s="5"/>
      <c r="O170" s="5"/>
    </row>
    <row r="171" spans="1:15" s="67" customFormat="1" ht="10.199999999999999">
      <c r="A171" s="250"/>
      <c r="B171" s="483" t="str">
        <f>IFERROR(IF(VLOOKUP($A171,Osnova!$A:$E,1)=$A171,VLOOKUP($A171,Osnova!$A:$E,$E$10)),"")</f>
        <v/>
      </c>
      <c r="C171" s="106" t="e">
        <f>IF(VLOOKUP($A171,Osnova!$A:$C,1)=$A171,VLOOKUP($A171,Osnova!$A:$F,4),0)</f>
        <v>#N/A</v>
      </c>
      <c r="D171" s="257"/>
      <c r="E171" s="251"/>
      <c r="F171" s="484">
        <f t="shared" si="21"/>
        <v>0</v>
      </c>
      <c r="G171" s="257"/>
      <c r="H171" s="257"/>
      <c r="I171" s="481">
        <f t="shared" si="20"/>
        <v>0</v>
      </c>
      <c r="K171" s="5"/>
      <c r="L171" s="5"/>
      <c r="M171" s="5"/>
      <c r="N171" s="5"/>
      <c r="O171" s="5"/>
    </row>
    <row r="172" spans="1:15" s="67" customFormat="1" ht="10.199999999999999">
      <c r="A172" s="250"/>
      <c r="B172" s="483" t="str">
        <f>IFERROR(IF(VLOOKUP($A172,Osnova!$A:$E,1)=$A172,VLOOKUP($A172,Osnova!$A:$E,$E$10)),"")</f>
        <v/>
      </c>
      <c r="C172" s="106" t="e">
        <f>IF(VLOOKUP($A172,Osnova!$A:$C,1)=$A172,VLOOKUP($A172,Osnova!$A:$F,4),0)</f>
        <v>#N/A</v>
      </c>
      <c r="D172" s="257"/>
      <c r="E172" s="251"/>
      <c r="F172" s="484">
        <f t="shared" si="21"/>
        <v>0</v>
      </c>
      <c r="G172" s="257"/>
      <c r="H172" s="257"/>
      <c r="I172" s="481">
        <f t="shared" si="20"/>
        <v>0</v>
      </c>
      <c r="K172" s="5"/>
      <c r="L172" s="5"/>
      <c r="M172" s="5"/>
      <c r="N172" s="5"/>
      <c r="O172" s="5"/>
    </row>
    <row r="173" spans="1:15" s="67" customFormat="1" ht="10.199999999999999">
      <c r="A173" s="250"/>
      <c r="B173" s="483" t="str">
        <f>IFERROR(IF(VLOOKUP($A173,Osnova!$A:$E,1)=$A173,VLOOKUP($A173,Osnova!$A:$E,$E$10)),"")</f>
        <v/>
      </c>
      <c r="C173" s="106" t="e">
        <f>IF(VLOOKUP($A173,Osnova!$A:$C,1)=$A173,VLOOKUP($A173,Osnova!$A:$F,4),0)</f>
        <v>#N/A</v>
      </c>
      <c r="D173" s="257"/>
      <c r="E173" s="251"/>
      <c r="F173" s="484">
        <f t="shared" si="21"/>
        <v>0</v>
      </c>
      <c r="G173" s="257"/>
      <c r="H173" s="257"/>
      <c r="I173" s="481">
        <f t="shared" si="20"/>
        <v>0</v>
      </c>
      <c r="K173" s="5"/>
      <c r="L173" s="5"/>
      <c r="M173" s="5"/>
      <c r="N173" s="5"/>
      <c r="O173" s="5"/>
    </row>
    <row r="174" spans="1:15" s="67" customFormat="1" ht="10.199999999999999">
      <c r="A174" s="250"/>
      <c r="B174" s="483" t="str">
        <f>IFERROR(IF(VLOOKUP($A174,Osnova!$A:$E,1)=$A174,VLOOKUP($A174,Osnova!$A:$E,$E$10)),"")</f>
        <v/>
      </c>
      <c r="C174" s="106" t="e">
        <f>IF(VLOOKUP($A174,Osnova!$A:$C,1)=$A174,VLOOKUP($A174,Osnova!$A:$F,4),0)</f>
        <v>#N/A</v>
      </c>
      <c r="D174" s="257"/>
      <c r="E174" s="251"/>
      <c r="F174" s="484">
        <f t="shared" si="21"/>
        <v>0</v>
      </c>
      <c r="G174" s="257"/>
      <c r="H174" s="257"/>
      <c r="I174" s="481">
        <f t="shared" si="20"/>
        <v>0</v>
      </c>
      <c r="K174" s="5"/>
      <c r="L174" s="5"/>
      <c r="M174" s="5"/>
      <c r="N174" s="5"/>
      <c r="O174" s="5"/>
    </row>
    <row r="175" spans="1:15" s="67" customFormat="1" ht="10.199999999999999">
      <c r="A175" s="250"/>
      <c r="B175" s="483" t="str">
        <f>IFERROR(IF(VLOOKUP($A175,Osnova!$A:$E,1)=$A175,VLOOKUP($A175,Osnova!$A:$E,$E$10)),"")</f>
        <v/>
      </c>
      <c r="C175" s="106" t="e">
        <f>IF(VLOOKUP($A175,Osnova!$A:$C,1)=$A175,VLOOKUP($A175,Osnova!$A:$F,4),0)</f>
        <v>#N/A</v>
      </c>
      <c r="D175" s="257"/>
      <c r="E175" s="251"/>
      <c r="F175" s="484">
        <f t="shared" si="21"/>
        <v>0</v>
      </c>
      <c r="G175" s="257"/>
      <c r="H175" s="257"/>
      <c r="I175" s="481">
        <f t="shared" si="20"/>
        <v>0</v>
      </c>
      <c r="K175" s="5"/>
      <c r="L175" s="5"/>
      <c r="M175" s="5"/>
      <c r="N175" s="5"/>
      <c r="O175" s="5"/>
    </row>
    <row r="176" spans="1:15" s="67" customFormat="1" ht="10.199999999999999">
      <c r="A176" s="250"/>
      <c r="B176" s="483" t="str">
        <f>IFERROR(IF(VLOOKUP($A176,Osnova!$A:$E,1)=$A176,VLOOKUP($A176,Osnova!$A:$E,$E$10)),"")</f>
        <v/>
      </c>
      <c r="C176" s="106" t="e">
        <f>IF(VLOOKUP($A176,Osnova!$A:$C,1)=$A176,VLOOKUP($A176,Osnova!$A:$F,4),0)</f>
        <v>#N/A</v>
      </c>
      <c r="D176" s="257"/>
      <c r="E176" s="251"/>
      <c r="F176" s="484">
        <f t="shared" si="21"/>
        <v>0</v>
      </c>
      <c r="G176" s="257"/>
      <c r="H176" s="257"/>
      <c r="I176" s="481">
        <f t="shared" si="20"/>
        <v>0</v>
      </c>
      <c r="K176" s="5"/>
      <c r="L176" s="5"/>
      <c r="M176" s="5"/>
      <c r="N176" s="5"/>
      <c r="O176" s="5"/>
    </row>
    <row r="177" spans="1:15" s="67" customFormat="1" ht="10.199999999999999">
      <c r="A177" s="250"/>
      <c r="B177" s="483" t="str">
        <f>IFERROR(IF(VLOOKUP($A177,Osnova!$A:$E,1)=$A177,VLOOKUP($A177,Osnova!$A:$E,$E$10)),"")</f>
        <v/>
      </c>
      <c r="C177" s="106" t="e">
        <f>IF(VLOOKUP($A177,Osnova!$A:$C,1)=$A177,VLOOKUP($A177,Osnova!$A:$F,4),0)</f>
        <v>#N/A</v>
      </c>
      <c r="D177" s="257"/>
      <c r="E177" s="251"/>
      <c r="F177" s="484">
        <f t="shared" si="21"/>
        <v>0</v>
      </c>
      <c r="G177" s="257"/>
      <c r="H177" s="257"/>
      <c r="I177" s="481">
        <f t="shared" si="20"/>
        <v>0</v>
      </c>
      <c r="K177" s="5"/>
      <c r="L177" s="5"/>
      <c r="M177" s="5"/>
      <c r="N177" s="5"/>
      <c r="O177" s="5"/>
    </row>
    <row r="178" spans="1:15" s="67" customFormat="1" ht="10.199999999999999">
      <c r="A178" s="250"/>
      <c r="B178" s="483" t="str">
        <f>IFERROR(IF(VLOOKUP($A178,Osnova!$A:$E,1)=$A178,VLOOKUP($A178,Osnova!$A:$E,$E$10)),"")</f>
        <v/>
      </c>
      <c r="C178" s="106" t="e">
        <f>IF(VLOOKUP($A178,Osnova!$A:$C,1)=$A178,VLOOKUP($A178,Osnova!$A:$F,4),0)</f>
        <v>#N/A</v>
      </c>
      <c r="D178" s="257"/>
      <c r="E178" s="251"/>
      <c r="F178" s="484">
        <f t="shared" si="21"/>
        <v>0</v>
      </c>
      <c r="G178" s="257"/>
      <c r="H178" s="257"/>
      <c r="I178" s="481">
        <f t="shared" si="20"/>
        <v>0</v>
      </c>
      <c r="K178" s="5"/>
      <c r="L178" s="5"/>
      <c r="M178" s="5"/>
      <c r="N178" s="5"/>
      <c r="O178" s="5"/>
    </row>
    <row r="179" spans="1:15" s="67" customFormat="1" ht="10.199999999999999">
      <c r="A179" s="250"/>
      <c r="B179" s="483" t="str">
        <f>IFERROR(IF(VLOOKUP($A179,Osnova!$A:$E,1)=$A179,VLOOKUP($A179,Osnova!$A:$E,$E$10)),"")</f>
        <v/>
      </c>
      <c r="C179" s="106" t="e">
        <f>IF(VLOOKUP($A179,Osnova!$A:$C,1)=$A179,VLOOKUP($A179,Osnova!$A:$F,4),0)</f>
        <v>#N/A</v>
      </c>
      <c r="D179" s="257"/>
      <c r="E179" s="251"/>
      <c r="F179" s="484">
        <f t="shared" si="21"/>
        <v>0</v>
      </c>
      <c r="G179" s="257"/>
      <c r="H179" s="257"/>
      <c r="I179" s="481">
        <f t="shared" si="20"/>
        <v>0</v>
      </c>
      <c r="K179" s="5"/>
      <c r="L179" s="5"/>
      <c r="M179" s="5"/>
      <c r="N179" s="5"/>
      <c r="O179" s="5"/>
    </row>
    <row r="180" spans="1:15" s="67" customFormat="1" ht="10.199999999999999">
      <c r="A180" s="250"/>
      <c r="B180" s="483" t="str">
        <f>IFERROR(IF(VLOOKUP($A180,Osnova!$A:$E,1)=$A180,VLOOKUP($A180,Osnova!$A:$E,$E$10)),"")</f>
        <v/>
      </c>
      <c r="C180" s="106" t="e">
        <f>IF(VLOOKUP($A180,Osnova!$A:$C,1)=$A180,VLOOKUP($A180,Osnova!$A:$F,4),0)</f>
        <v>#N/A</v>
      </c>
      <c r="D180" s="257"/>
      <c r="E180" s="251"/>
      <c r="F180" s="484">
        <f t="shared" si="21"/>
        <v>0</v>
      </c>
      <c r="G180" s="257"/>
      <c r="H180" s="257"/>
      <c r="I180" s="481">
        <f t="shared" si="20"/>
        <v>0</v>
      </c>
      <c r="K180" s="5"/>
      <c r="L180" s="5"/>
      <c r="M180" s="5"/>
      <c r="N180" s="5"/>
      <c r="O180" s="5"/>
    </row>
    <row r="181" spans="1:15" s="67" customFormat="1" ht="10.199999999999999">
      <c r="A181" s="250"/>
      <c r="B181" s="483" t="str">
        <f>IFERROR(IF(VLOOKUP($A181,Osnova!$A:$E,1)=$A181,VLOOKUP($A181,Osnova!$A:$E,$E$10)),"")</f>
        <v/>
      </c>
      <c r="C181" s="106" t="e">
        <f>IF(VLOOKUP($A181,Osnova!$A:$C,1)=$A181,VLOOKUP($A181,Osnova!$A:$F,4),0)</f>
        <v>#N/A</v>
      </c>
      <c r="D181" s="257"/>
      <c r="E181" s="251"/>
      <c r="F181" s="484">
        <f t="shared" si="21"/>
        <v>0</v>
      </c>
      <c r="G181" s="257"/>
      <c r="H181" s="257"/>
      <c r="I181" s="481">
        <f t="shared" si="20"/>
        <v>0</v>
      </c>
      <c r="K181" s="5"/>
      <c r="L181" s="5"/>
      <c r="M181" s="5"/>
      <c r="N181" s="5"/>
      <c r="O181" s="5"/>
    </row>
    <row r="182" spans="1:15" s="67" customFormat="1" ht="10.199999999999999">
      <c r="A182" s="250"/>
      <c r="B182" s="483" t="str">
        <f>IFERROR(IF(VLOOKUP($A182,Osnova!$A:$E,1)=$A182,VLOOKUP($A182,Osnova!$A:$E,$E$10)),"")</f>
        <v/>
      </c>
      <c r="C182" s="106" t="e">
        <f>IF(VLOOKUP($A182,Osnova!$A:$C,1)=$A182,VLOOKUP($A182,Osnova!$A:$F,4),0)</f>
        <v>#N/A</v>
      </c>
      <c r="D182" s="257"/>
      <c r="E182" s="251"/>
      <c r="F182" s="484">
        <f t="shared" si="21"/>
        <v>0</v>
      </c>
      <c r="G182" s="257"/>
      <c r="H182" s="257"/>
      <c r="I182" s="481">
        <f t="shared" si="20"/>
        <v>0</v>
      </c>
      <c r="K182" s="5"/>
      <c r="L182" s="5"/>
      <c r="M182" s="5"/>
      <c r="N182" s="5"/>
      <c r="O182" s="5"/>
    </row>
    <row r="183" spans="1:15" s="67" customFormat="1" ht="10.199999999999999">
      <c r="A183" s="250"/>
      <c r="B183" s="483" t="str">
        <f>IFERROR(IF(VLOOKUP($A183,Osnova!$A:$E,1)=$A183,VLOOKUP($A183,Osnova!$A:$E,$E$10)),"")</f>
        <v/>
      </c>
      <c r="C183" s="106" t="e">
        <f>IF(VLOOKUP($A183,Osnova!$A:$C,1)=$A183,VLOOKUP($A183,Osnova!$A:$F,4),0)</f>
        <v>#N/A</v>
      </c>
      <c r="D183" s="257"/>
      <c r="E183" s="251"/>
      <c r="F183" s="484">
        <f t="shared" si="21"/>
        <v>0</v>
      </c>
      <c r="G183" s="257"/>
      <c r="H183" s="257"/>
      <c r="I183" s="481">
        <f t="shared" si="20"/>
        <v>0</v>
      </c>
      <c r="K183" s="5"/>
      <c r="L183" s="5"/>
      <c r="M183" s="5"/>
      <c r="N183" s="5"/>
      <c r="O183" s="5"/>
    </row>
    <row r="184" spans="1:15" s="67" customFormat="1" ht="10.199999999999999">
      <c r="A184" s="250"/>
      <c r="B184" s="483" t="str">
        <f>IFERROR(IF(VLOOKUP($A184,Osnova!$A:$E,1)=$A184,VLOOKUP($A184,Osnova!$A:$E,$E$10)),"")</f>
        <v/>
      </c>
      <c r="C184" s="106" t="e">
        <f>IF(VLOOKUP($A184,Osnova!$A:$C,1)=$A184,VLOOKUP($A184,Osnova!$A:$F,4),0)</f>
        <v>#N/A</v>
      </c>
      <c r="D184" s="257"/>
      <c r="E184" s="251"/>
      <c r="F184" s="484">
        <f t="shared" si="21"/>
        <v>0</v>
      </c>
      <c r="G184" s="257"/>
      <c r="H184" s="257"/>
      <c r="I184" s="481">
        <f t="shared" si="20"/>
        <v>0</v>
      </c>
      <c r="K184" s="5"/>
      <c r="L184" s="5"/>
      <c r="M184" s="5"/>
      <c r="N184" s="5"/>
      <c r="O184" s="5"/>
    </row>
    <row r="185" spans="1:15" s="67" customFormat="1" ht="10.199999999999999">
      <c r="A185" s="250"/>
      <c r="B185" s="483" t="str">
        <f>IFERROR(IF(VLOOKUP($A185,Osnova!$A:$E,1)=$A185,VLOOKUP($A185,Osnova!$A:$E,$E$10)),"")</f>
        <v/>
      </c>
      <c r="C185" s="106" t="e">
        <f>IF(VLOOKUP($A185,Osnova!$A:$C,1)=$A185,VLOOKUP($A185,Osnova!$A:$F,4),0)</f>
        <v>#N/A</v>
      </c>
      <c r="D185" s="257"/>
      <c r="E185" s="251"/>
      <c r="F185" s="484">
        <f t="shared" si="21"/>
        <v>0</v>
      </c>
      <c r="G185" s="257"/>
      <c r="H185" s="257"/>
      <c r="I185" s="481">
        <f t="shared" si="20"/>
        <v>0</v>
      </c>
      <c r="K185" s="5"/>
      <c r="L185" s="5"/>
      <c r="M185" s="5"/>
      <c r="N185" s="5"/>
      <c r="O185" s="5"/>
    </row>
    <row r="186" spans="1:15" s="67" customFormat="1" ht="10.199999999999999">
      <c r="A186" s="250"/>
      <c r="B186" s="483" t="str">
        <f>IFERROR(IF(VLOOKUP($A186,Osnova!$A:$E,1)=$A186,VLOOKUP($A186,Osnova!$A:$E,$E$10)),"")</f>
        <v/>
      </c>
      <c r="C186" s="106" t="e">
        <f>IF(VLOOKUP($A186,Osnova!$A:$C,1)=$A186,VLOOKUP($A186,Osnova!$A:$F,4),0)</f>
        <v>#N/A</v>
      </c>
      <c r="D186" s="257"/>
      <c r="E186" s="251"/>
      <c r="F186" s="484">
        <f t="shared" si="21"/>
        <v>0</v>
      </c>
      <c r="G186" s="257"/>
      <c r="H186" s="257"/>
      <c r="I186" s="481">
        <f t="shared" si="20"/>
        <v>0</v>
      </c>
      <c r="K186" s="5"/>
      <c r="L186" s="5"/>
      <c r="M186" s="5"/>
      <c r="N186" s="5"/>
      <c r="O186" s="5"/>
    </row>
    <row r="187" spans="1:15" s="67" customFormat="1" ht="10.199999999999999">
      <c r="A187" s="250"/>
      <c r="B187" s="483" t="str">
        <f>IFERROR(IF(VLOOKUP($A187,Osnova!$A:$E,1)=$A187,VLOOKUP($A187,Osnova!$A:$E,$E$10)),"")</f>
        <v/>
      </c>
      <c r="C187" s="106" t="e">
        <f>IF(VLOOKUP($A187,Osnova!$A:$C,1)=$A187,VLOOKUP($A187,Osnova!$A:$F,4),0)</f>
        <v>#N/A</v>
      </c>
      <c r="D187" s="257"/>
      <c r="E187" s="252"/>
      <c r="F187" s="484">
        <f t="shared" si="21"/>
        <v>0</v>
      </c>
      <c r="G187" s="257"/>
      <c r="H187" s="257"/>
      <c r="I187" s="481">
        <f t="shared" si="20"/>
        <v>0</v>
      </c>
      <c r="K187" s="5"/>
      <c r="L187" s="5"/>
      <c r="M187" s="5"/>
      <c r="N187" s="5"/>
      <c r="O187" s="5"/>
    </row>
    <row r="188" spans="1:15" s="67" customFormat="1" ht="10.199999999999999">
      <c r="A188" s="250"/>
      <c r="B188" s="483" t="str">
        <f>IFERROR(IF(VLOOKUP($A188,Osnova!$A:$E,1)=$A188,VLOOKUP($A188,Osnova!$A:$E,$E$10)),"")</f>
        <v/>
      </c>
      <c r="C188" s="106" t="e">
        <f>IF(VLOOKUP($A188,Osnova!$A:$C,1)=$A188,VLOOKUP($A188,Osnova!$A:$F,4),0)</f>
        <v>#N/A</v>
      </c>
      <c r="D188" s="257"/>
      <c r="E188" s="252"/>
      <c r="F188" s="484">
        <f t="shared" si="21"/>
        <v>0</v>
      </c>
      <c r="G188" s="257"/>
      <c r="H188" s="257"/>
      <c r="I188" s="481">
        <f t="shared" si="20"/>
        <v>0</v>
      </c>
      <c r="K188" s="5"/>
      <c r="L188" s="5"/>
      <c r="M188" s="5"/>
      <c r="N188" s="5"/>
      <c r="O188" s="5"/>
    </row>
    <row r="189" spans="1:15" s="67" customFormat="1" ht="10.199999999999999">
      <c r="A189" s="250"/>
      <c r="B189" s="483" t="str">
        <f>IFERROR(IF(VLOOKUP($A189,Osnova!$A:$E,1)=$A189,VLOOKUP($A189,Osnova!$A:$E,$E$10)),"")</f>
        <v/>
      </c>
      <c r="C189" s="106" t="e">
        <f>IF(VLOOKUP($A189,Osnova!$A:$C,1)=$A189,VLOOKUP($A189,Osnova!$A:$F,4),0)</f>
        <v>#N/A</v>
      </c>
      <c r="D189" s="257"/>
      <c r="E189" s="252"/>
      <c r="F189" s="484">
        <f t="shared" si="21"/>
        <v>0</v>
      </c>
      <c r="G189" s="257"/>
      <c r="H189" s="257"/>
      <c r="I189" s="481">
        <f t="shared" si="20"/>
        <v>0</v>
      </c>
      <c r="K189" s="5"/>
      <c r="L189" s="5"/>
      <c r="M189" s="5"/>
      <c r="N189" s="5"/>
      <c r="O189" s="5"/>
    </row>
    <row r="190" spans="1:15" s="67" customFormat="1" ht="10.199999999999999">
      <c r="A190" s="250"/>
      <c r="B190" s="483" t="str">
        <f>IFERROR(IF(VLOOKUP($A190,Osnova!$A:$E,1)=$A190,VLOOKUP($A190,Osnova!$A:$E,$E$10)),"")</f>
        <v/>
      </c>
      <c r="C190" s="106" t="e">
        <f>IF(VLOOKUP($A190,Osnova!$A:$C,1)=$A190,VLOOKUP($A190,Osnova!$A:$F,4),0)</f>
        <v>#N/A</v>
      </c>
      <c r="D190" s="257"/>
      <c r="E190" s="252"/>
      <c r="F190" s="484">
        <f t="shared" si="21"/>
        <v>0</v>
      </c>
      <c r="G190" s="257"/>
      <c r="H190" s="257"/>
      <c r="I190" s="481">
        <f t="shared" si="20"/>
        <v>0</v>
      </c>
      <c r="K190" s="5"/>
      <c r="L190" s="5"/>
      <c r="M190" s="5"/>
      <c r="N190" s="5"/>
      <c r="O190" s="5"/>
    </row>
    <row r="191" spans="1:15" s="67" customFormat="1" ht="10.199999999999999">
      <c r="A191" s="250"/>
      <c r="B191" s="483" t="str">
        <f>IFERROR(IF(VLOOKUP($A191,Osnova!$A:$E,1)=$A191,VLOOKUP($A191,Osnova!$A:$E,$E$10)),"")</f>
        <v/>
      </c>
      <c r="C191" s="106" t="e">
        <f>IF(VLOOKUP($A191,Osnova!$A:$C,1)=$A191,VLOOKUP($A191,Osnova!$A:$F,4),0)</f>
        <v>#N/A</v>
      </c>
      <c r="D191" s="257"/>
      <c r="E191" s="252"/>
      <c r="F191" s="484">
        <f t="shared" si="21"/>
        <v>0</v>
      </c>
      <c r="G191" s="257"/>
      <c r="H191" s="257"/>
      <c r="I191" s="481">
        <f t="shared" si="20"/>
        <v>0</v>
      </c>
      <c r="K191" s="5"/>
      <c r="L191" s="5"/>
      <c r="M191" s="5"/>
      <c r="N191" s="5"/>
      <c r="O191" s="5"/>
    </row>
    <row r="192" spans="1:15" s="67" customFormat="1" ht="10.199999999999999">
      <c r="A192" s="250"/>
      <c r="B192" s="483" t="str">
        <f>IFERROR(IF(VLOOKUP($A192,Osnova!$A:$E,1)=$A192,VLOOKUP($A192,Osnova!$A:$E,$E$10)),"")</f>
        <v/>
      </c>
      <c r="C192" s="106" t="e">
        <f>IF(VLOOKUP($A192,Osnova!$A:$C,1)=$A192,VLOOKUP($A192,Osnova!$A:$F,4),0)</f>
        <v>#N/A</v>
      </c>
      <c r="D192" s="257"/>
      <c r="E192" s="252"/>
      <c r="F192" s="484">
        <f t="shared" si="21"/>
        <v>0</v>
      </c>
      <c r="G192" s="257"/>
      <c r="H192" s="257"/>
      <c r="I192" s="481">
        <f t="shared" si="20"/>
        <v>0</v>
      </c>
      <c r="K192" s="5"/>
      <c r="L192" s="5"/>
      <c r="M192" s="5"/>
      <c r="N192" s="5"/>
      <c r="O192" s="5"/>
    </row>
    <row r="193" spans="1:15" s="67" customFormat="1" ht="10.199999999999999">
      <c r="A193" s="250"/>
      <c r="B193" s="483" t="str">
        <f>IFERROR(IF(VLOOKUP($A193,Osnova!$A:$E,1)=$A193,VLOOKUP($A193,Osnova!$A:$E,$E$10)),"")</f>
        <v/>
      </c>
      <c r="C193" s="106" t="e">
        <f>IF(VLOOKUP($A193,Osnova!$A:$C,1)=$A193,VLOOKUP($A193,Osnova!$A:$F,4),0)</f>
        <v>#N/A</v>
      </c>
      <c r="D193" s="257"/>
      <c r="E193" s="252"/>
      <c r="F193" s="484">
        <f t="shared" si="21"/>
        <v>0</v>
      </c>
      <c r="G193" s="257"/>
      <c r="H193" s="257"/>
      <c r="I193" s="481">
        <f t="shared" si="20"/>
        <v>0</v>
      </c>
      <c r="K193" s="5"/>
      <c r="L193" s="5"/>
      <c r="M193" s="5"/>
      <c r="N193" s="5"/>
      <c r="O193" s="5"/>
    </row>
    <row r="194" spans="1:15" s="67" customFormat="1" ht="10.199999999999999">
      <c r="A194" s="250"/>
      <c r="B194" s="483" t="str">
        <f>IFERROR(IF(VLOOKUP($A194,Osnova!$A:$E,1)=$A194,VLOOKUP($A194,Osnova!$A:$E,$E$10)),"")</f>
        <v/>
      </c>
      <c r="C194" s="106" t="e">
        <f>IF(VLOOKUP($A194,Osnova!$A:$C,1)=$A194,VLOOKUP($A194,Osnova!$A:$F,4),0)</f>
        <v>#N/A</v>
      </c>
      <c r="D194" s="257"/>
      <c r="E194" s="252"/>
      <c r="F194" s="484">
        <f t="shared" si="21"/>
        <v>0</v>
      </c>
      <c r="G194" s="257"/>
      <c r="H194" s="257"/>
      <c r="I194" s="481">
        <f>SUM(F194+G194-H194)</f>
        <v>0</v>
      </c>
      <c r="K194" s="5"/>
      <c r="L194" s="5"/>
      <c r="M194" s="5"/>
      <c r="N194" s="5"/>
      <c r="O194" s="5"/>
    </row>
    <row r="195" spans="1:15" s="67" customFormat="1" ht="10.199999999999999">
      <c r="A195" s="250"/>
      <c r="B195" s="483" t="str">
        <f>IFERROR(IF(VLOOKUP($A195,Osnova!$A:$E,1)=$A195,VLOOKUP($A195,Osnova!$A:$E,$E$10)),"")</f>
        <v/>
      </c>
      <c r="C195" s="106" t="e">
        <f>IF(VLOOKUP($A195,Osnova!$A:$C,1)=$A195,VLOOKUP($A195,Osnova!$A:$F,4),0)</f>
        <v>#N/A</v>
      </c>
      <c r="D195" s="257"/>
      <c r="E195" s="252"/>
      <c r="F195" s="484">
        <f t="shared" si="21"/>
        <v>0</v>
      </c>
      <c r="G195" s="257"/>
      <c r="H195" s="257"/>
      <c r="I195" s="481">
        <f t="shared" ref="I195:I256" si="22">SUM(F195+G195-H195)</f>
        <v>0</v>
      </c>
      <c r="K195" s="5"/>
      <c r="L195" s="5"/>
      <c r="M195" s="5"/>
      <c r="N195" s="5"/>
      <c r="O195" s="5"/>
    </row>
    <row r="196" spans="1:15" s="67" customFormat="1" ht="10.199999999999999">
      <c r="A196" s="250"/>
      <c r="B196" s="483" t="str">
        <f>IFERROR(IF(VLOOKUP($A196,Osnova!$A:$E,1)=$A196,VLOOKUP($A196,Osnova!$A:$E,$E$10)),"")</f>
        <v/>
      </c>
      <c r="C196" s="106" t="e">
        <f>IF(VLOOKUP($A196,Osnova!$A:$C,1)=$A196,VLOOKUP($A196,Osnova!$A:$F,4),0)</f>
        <v>#N/A</v>
      </c>
      <c r="D196" s="257"/>
      <c r="E196" s="252"/>
      <c r="F196" s="484">
        <f t="shared" si="21"/>
        <v>0</v>
      </c>
      <c r="G196" s="257"/>
      <c r="H196" s="257"/>
      <c r="I196" s="481">
        <f t="shared" si="22"/>
        <v>0</v>
      </c>
      <c r="K196" s="5"/>
      <c r="L196" s="5"/>
      <c r="M196" s="5"/>
      <c r="N196" s="5"/>
      <c r="O196" s="5"/>
    </row>
    <row r="197" spans="1:15" s="67" customFormat="1" ht="10.199999999999999">
      <c r="A197" s="250"/>
      <c r="B197" s="483" t="str">
        <f>IFERROR(IF(VLOOKUP($A197,Osnova!$A:$E,1)=$A197,VLOOKUP($A197,Osnova!$A:$E,$E$10)),"")</f>
        <v/>
      </c>
      <c r="C197" s="106" t="e">
        <f>IF(VLOOKUP($A197,Osnova!$A:$C,1)=$A197,VLOOKUP($A197,Osnova!$A:$F,4),0)</f>
        <v>#N/A</v>
      </c>
      <c r="D197" s="257"/>
      <c r="E197" s="252"/>
      <c r="F197" s="484">
        <f t="shared" si="21"/>
        <v>0</v>
      </c>
      <c r="G197" s="257"/>
      <c r="H197" s="257"/>
      <c r="I197" s="481">
        <f t="shared" si="22"/>
        <v>0</v>
      </c>
      <c r="K197" s="5"/>
      <c r="L197" s="5"/>
      <c r="M197" s="5"/>
      <c r="N197" s="5"/>
      <c r="O197" s="5"/>
    </row>
    <row r="198" spans="1:15" s="67" customFormat="1" ht="10.199999999999999">
      <c r="A198" s="250"/>
      <c r="B198" s="483" t="str">
        <f>IFERROR(IF(VLOOKUP($A198,Osnova!$A:$E,1)=$A198,VLOOKUP($A198,Osnova!$A:$E,$E$10)),"")</f>
        <v/>
      </c>
      <c r="C198" s="106" t="e">
        <f>IF(VLOOKUP($A198,Osnova!$A:$C,1)=$A198,VLOOKUP($A198,Osnova!$A:$F,4),0)</f>
        <v>#N/A</v>
      </c>
      <c r="D198" s="257"/>
      <c r="E198" s="252"/>
      <c r="F198" s="484">
        <f t="shared" si="21"/>
        <v>0</v>
      </c>
      <c r="G198" s="257"/>
      <c r="H198" s="257"/>
      <c r="I198" s="481">
        <f t="shared" si="22"/>
        <v>0</v>
      </c>
      <c r="K198" s="5"/>
      <c r="L198" s="5"/>
      <c r="M198" s="5"/>
      <c r="N198" s="5"/>
      <c r="O198" s="5"/>
    </row>
    <row r="199" spans="1:15" s="67" customFormat="1" ht="10.199999999999999">
      <c r="A199" s="250"/>
      <c r="B199" s="483" t="str">
        <f>IFERROR(IF(VLOOKUP($A199,Osnova!$A:$E,1)=$A199,VLOOKUP($A199,Osnova!$A:$E,$E$10)),"")</f>
        <v/>
      </c>
      <c r="C199" s="106" t="e">
        <f>IF(VLOOKUP($A199,Osnova!$A:$C,1)=$A199,VLOOKUP($A199,Osnova!$A:$F,4),0)</f>
        <v>#N/A</v>
      </c>
      <c r="D199" s="257"/>
      <c r="E199" s="252"/>
      <c r="F199" s="484">
        <f t="shared" si="21"/>
        <v>0</v>
      </c>
      <c r="G199" s="257"/>
      <c r="H199" s="257"/>
      <c r="I199" s="481">
        <f t="shared" si="22"/>
        <v>0</v>
      </c>
      <c r="K199" s="5"/>
      <c r="L199" s="5"/>
      <c r="M199" s="5"/>
      <c r="N199" s="5"/>
      <c r="O199" s="5"/>
    </row>
    <row r="200" spans="1:15" s="67" customFormat="1" ht="10.199999999999999">
      <c r="A200" s="250"/>
      <c r="B200" s="483" t="str">
        <f>IFERROR(IF(VLOOKUP($A200,Osnova!$A:$E,1)=$A200,VLOOKUP($A200,Osnova!$A:$E,$E$10)),"")</f>
        <v/>
      </c>
      <c r="C200" s="106" t="e">
        <f>IF(VLOOKUP($A200,Osnova!$A:$C,1)=$A200,VLOOKUP($A200,Osnova!$A:$F,4),0)</f>
        <v>#N/A</v>
      </c>
      <c r="D200" s="257"/>
      <c r="E200" s="252"/>
      <c r="F200" s="484">
        <f t="shared" si="21"/>
        <v>0</v>
      </c>
      <c r="G200" s="257"/>
      <c r="H200" s="257"/>
      <c r="I200" s="481">
        <f t="shared" si="22"/>
        <v>0</v>
      </c>
      <c r="K200" s="5"/>
      <c r="L200" s="5"/>
      <c r="M200" s="5"/>
      <c r="N200" s="5"/>
      <c r="O200" s="5"/>
    </row>
    <row r="201" spans="1:15" s="67" customFormat="1" ht="10.199999999999999">
      <c r="A201" s="250"/>
      <c r="B201" s="483" t="str">
        <f>IFERROR(IF(VLOOKUP($A201,Osnova!$A:$E,1)=$A201,VLOOKUP($A201,Osnova!$A:$E,$E$10)),"")</f>
        <v/>
      </c>
      <c r="C201" s="106" t="e">
        <f>IF(VLOOKUP($A201,Osnova!$A:$C,1)=$A201,VLOOKUP($A201,Osnova!$A:$F,4),0)</f>
        <v>#N/A</v>
      </c>
      <c r="D201" s="257"/>
      <c r="E201" s="252"/>
      <c r="F201" s="484">
        <f t="shared" si="21"/>
        <v>0</v>
      </c>
      <c r="G201" s="257"/>
      <c r="H201" s="257"/>
      <c r="I201" s="481">
        <f t="shared" si="22"/>
        <v>0</v>
      </c>
      <c r="K201" s="5"/>
      <c r="L201" s="5"/>
      <c r="M201" s="5"/>
      <c r="N201" s="5"/>
      <c r="O201" s="5"/>
    </row>
    <row r="202" spans="1:15" s="67" customFormat="1" ht="10.199999999999999">
      <c r="A202" s="250"/>
      <c r="B202" s="483" t="str">
        <f>IFERROR(IF(VLOOKUP($A202,Osnova!$A:$E,1)=$A202,VLOOKUP($A202,Osnova!$A:$E,$E$10)),"")</f>
        <v/>
      </c>
      <c r="C202" s="106" t="e">
        <f>IF(VLOOKUP($A202,Osnova!$A:$C,1)=$A202,VLOOKUP($A202,Osnova!$A:$F,4),0)</f>
        <v>#N/A</v>
      </c>
      <c r="D202" s="257"/>
      <c r="E202" s="252"/>
      <c r="F202" s="484">
        <f t="shared" si="21"/>
        <v>0</v>
      </c>
      <c r="G202" s="257"/>
      <c r="H202" s="257"/>
      <c r="I202" s="481">
        <f t="shared" si="22"/>
        <v>0</v>
      </c>
      <c r="K202" s="5"/>
      <c r="L202" s="5"/>
      <c r="M202" s="5"/>
      <c r="N202" s="5"/>
      <c r="O202" s="5"/>
    </row>
    <row r="203" spans="1:15" s="67" customFormat="1" ht="10.199999999999999">
      <c r="A203" s="250"/>
      <c r="B203" s="483" t="str">
        <f>IFERROR(IF(VLOOKUP($A203,Osnova!$A:$E,1)=$A203,VLOOKUP($A203,Osnova!$A:$E,$E$10)),"")</f>
        <v/>
      </c>
      <c r="C203" s="106" t="e">
        <f>IF(VLOOKUP($A203,Osnova!$A:$C,1)=$A203,VLOOKUP($A203,Osnova!$A:$F,4),0)</f>
        <v>#N/A</v>
      </c>
      <c r="D203" s="257"/>
      <c r="E203" s="252"/>
      <c r="F203" s="484">
        <f t="shared" si="21"/>
        <v>0</v>
      </c>
      <c r="G203" s="257"/>
      <c r="H203" s="257"/>
      <c r="I203" s="481">
        <f t="shared" si="22"/>
        <v>0</v>
      </c>
      <c r="K203" s="5"/>
      <c r="L203" s="5"/>
      <c r="M203" s="5"/>
      <c r="N203" s="5"/>
      <c r="O203" s="5"/>
    </row>
    <row r="204" spans="1:15" s="67" customFormat="1" ht="10.199999999999999">
      <c r="A204" s="250"/>
      <c r="B204" s="483" t="str">
        <f>IFERROR(IF(VLOOKUP($A204,Osnova!$A:$E,1)=$A204,VLOOKUP($A204,Osnova!$A:$E,$E$10)),"")</f>
        <v/>
      </c>
      <c r="C204" s="106" t="e">
        <f>IF(VLOOKUP($A204,Osnova!$A:$C,1)=$A204,VLOOKUP($A204,Osnova!$A:$F,4),0)</f>
        <v>#N/A</v>
      </c>
      <c r="D204" s="257"/>
      <c r="E204" s="252"/>
      <c r="F204" s="484">
        <f t="shared" si="21"/>
        <v>0</v>
      </c>
      <c r="G204" s="257"/>
      <c r="H204" s="257"/>
      <c r="I204" s="481">
        <f t="shared" si="22"/>
        <v>0</v>
      </c>
      <c r="K204" s="5"/>
      <c r="L204" s="5"/>
      <c r="M204" s="5"/>
      <c r="N204" s="5"/>
      <c r="O204" s="5"/>
    </row>
    <row r="205" spans="1:15" s="67" customFormat="1" ht="10.199999999999999">
      <c r="A205" s="250"/>
      <c r="B205" s="483" t="str">
        <f>IFERROR(IF(VLOOKUP($A205,Osnova!$A:$E,1)=$A205,VLOOKUP($A205,Osnova!$A:$E,$E$10)),"")</f>
        <v/>
      </c>
      <c r="C205" s="106" t="e">
        <f>IF(VLOOKUP($A205,Osnova!$A:$C,1)=$A205,VLOOKUP($A205,Osnova!$A:$F,4),0)</f>
        <v>#N/A</v>
      </c>
      <c r="D205" s="257"/>
      <c r="E205" s="252"/>
      <c r="F205" s="484">
        <f t="shared" si="21"/>
        <v>0</v>
      </c>
      <c r="G205" s="257"/>
      <c r="H205" s="257"/>
      <c r="I205" s="481">
        <f t="shared" si="22"/>
        <v>0</v>
      </c>
      <c r="K205" s="5"/>
      <c r="L205" s="5"/>
      <c r="M205" s="5"/>
      <c r="N205" s="5"/>
      <c r="O205" s="5"/>
    </row>
    <row r="206" spans="1:15" s="67" customFormat="1" ht="10.199999999999999">
      <c r="A206" s="250"/>
      <c r="B206" s="483" t="str">
        <f>IFERROR(IF(VLOOKUP($A206,Osnova!$A:$E,1)=$A206,VLOOKUP($A206,Osnova!$A:$E,$E$10)),"")</f>
        <v/>
      </c>
      <c r="C206" s="106" t="e">
        <f>IF(VLOOKUP($A206,Osnova!$A:$C,1)=$A206,VLOOKUP($A206,Osnova!$A:$F,4),0)</f>
        <v>#N/A</v>
      </c>
      <c r="D206" s="257"/>
      <c r="E206" s="252"/>
      <c r="F206" s="484">
        <f t="shared" si="21"/>
        <v>0</v>
      </c>
      <c r="G206" s="257"/>
      <c r="H206" s="257"/>
      <c r="I206" s="481">
        <f t="shared" si="22"/>
        <v>0</v>
      </c>
      <c r="K206" s="5"/>
      <c r="L206" s="5"/>
      <c r="M206" s="5"/>
      <c r="N206" s="5"/>
      <c r="O206" s="5"/>
    </row>
    <row r="207" spans="1:15" s="67" customFormat="1" ht="10.199999999999999">
      <c r="A207" s="250"/>
      <c r="B207" s="483" t="str">
        <f>IFERROR(IF(VLOOKUP($A207,Osnova!$A:$E,1)=$A207,VLOOKUP($A207,Osnova!$A:$E,$E$10)),"")</f>
        <v/>
      </c>
      <c r="C207" s="106" t="e">
        <f>IF(VLOOKUP($A207,Osnova!$A:$C,1)=$A207,VLOOKUP($A207,Osnova!$A:$F,4),0)</f>
        <v>#N/A</v>
      </c>
      <c r="D207" s="257"/>
      <c r="E207" s="252"/>
      <c r="F207" s="484">
        <f t="shared" si="21"/>
        <v>0</v>
      </c>
      <c r="G207" s="257"/>
      <c r="H207" s="257"/>
      <c r="I207" s="481">
        <f t="shared" si="22"/>
        <v>0</v>
      </c>
      <c r="K207" s="5"/>
      <c r="L207" s="5"/>
      <c r="M207" s="5"/>
      <c r="N207" s="5"/>
      <c r="O207" s="5"/>
    </row>
    <row r="208" spans="1:15" s="67" customFormat="1" ht="10.199999999999999">
      <c r="A208" s="250"/>
      <c r="B208" s="483" t="str">
        <f>IFERROR(IF(VLOOKUP($A208,Osnova!$A:$E,1)=$A208,VLOOKUP($A208,Osnova!$A:$E,$E$10)),"")</f>
        <v/>
      </c>
      <c r="C208" s="106" t="e">
        <f>IF(VLOOKUP($A208,Osnova!$A:$C,1)=$A208,VLOOKUP($A208,Osnova!$A:$F,4),0)</f>
        <v>#N/A</v>
      </c>
      <c r="D208" s="257"/>
      <c r="E208" s="252"/>
      <c r="F208" s="484">
        <f t="shared" si="21"/>
        <v>0</v>
      </c>
      <c r="G208" s="257"/>
      <c r="H208" s="257"/>
      <c r="I208" s="481">
        <f t="shared" si="22"/>
        <v>0</v>
      </c>
      <c r="K208" s="5"/>
      <c r="L208" s="5"/>
      <c r="M208" s="5"/>
      <c r="N208" s="5"/>
      <c r="O208" s="5"/>
    </row>
    <row r="209" spans="1:15" s="67" customFormat="1" ht="10.199999999999999">
      <c r="A209" s="250"/>
      <c r="B209" s="483" t="str">
        <f>IFERROR(IF(VLOOKUP($A209,Osnova!$A:$E,1)=$A209,VLOOKUP($A209,Osnova!$A:$E,$E$10)),"")</f>
        <v/>
      </c>
      <c r="C209" s="106" t="e">
        <f>IF(VLOOKUP($A209,Osnova!$A:$C,1)=$A209,VLOOKUP($A209,Osnova!$A:$F,4),0)</f>
        <v>#N/A</v>
      </c>
      <c r="D209" s="257"/>
      <c r="E209" s="252"/>
      <c r="F209" s="484">
        <f t="shared" si="21"/>
        <v>0</v>
      </c>
      <c r="G209" s="257"/>
      <c r="H209" s="257"/>
      <c r="I209" s="481">
        <f t="shared" si="22"/>
        <v>0</v>
      </c>
      <c r="K209" s="5"/>
      <c r="L209" s="5"/>
      <c r="M209" s="5"/>
      <c r="N209" s="5"/>
      <c r="O209" s="5"/>
    </row>
    <row r="210" spans="1:15" s="67" customFormat="1" ht="10.199999999999999">
      <c r="A210" s="250"/>
      <c r="B210" s="483" t="str">
        <f>IFERROR(IF(VLOOKUP($A210,Osnova!$A:$E,1)=$A210,VLOOKUP($A210,Osnova!$A:$E,$E$10)),"")</f>
        <v/>
      </c>
      <c r="C210" s="106" t="e">
        <f>IF(VLOOKUP($A210,Osnova!$A:$C,1)=$A210,VLOOKUP($A210,Osnova!$A:$F,4),0)</f>
        <v>#N/A</v>
      </c>
      <c r="D210" s="257"/>
      <c r="E210" s="252"/>
      <c r="F210" s="484">
        <f t="shared" si="21"/>
        <v>0</v>
      </c>
      <c r="G210" s="257"/>
      <c r="H210" s="257"/>
      <c r="I210" s="481">
        <f t="shared" si="22"/>
        <v>0</v>
      </c>
      <c r="K210" s="5"/>
      <c r="L210" s="5"/>
      <c r="M210" s="5"/>
      <c r="N210" s="5"/>
      <c r="O210" s="5"/>
    </row>
    <row r="211" spans="1:15" s="67" customFormat="1" ht="10.199999999999999">
      <c r="A211" s="250"/>
      <c r="B211" s="483" t="str">
        <f>IFERROR(IF(VLOOKUP($A211,Osnova!$A:$E,1)=$A211,VLOOKUP($A211,Osnova!$A:$E,$E$10)),"")</f>
        <v/>
      </c>
      <c r="C211" s="106" t="e">
        <f>IF(VLOOKUP($A211,Osnova!$A:$C,1)=$A211,VLOOKUP($A211,Osnova!$A:$F,4),0)</f>
        <v>#N/A</v>
      </c>
      <c r="D211" s="257"/>
      <c r="E211" s="252"/>
      <c r="F211" s="484">
        <f t="shared" si="21"/>
        <v>0</v>
      </c>
      <c r="G211" s="257"/>
      <c r="H211" s="257"/>
      <c r="I211" s="481">
        <f t="shared" si="22"/>
        <v>0</v>
      </c>
      <c r="K211" s="5"/>
      <c r="L211" s="5"/>
      <c r="M211" s="5"/>
      <c r="N211" s="5"/>
      <c r="O211" s="5"/>
    </row>
    <row r="212" spans="1:15" s="67" customFormat="1" ht="10.199999999999999">
      <c r="A212" s="250"/>
      <c r="B212" s="483" t="str">
        <f>IFERROR(IF(VLOOKUP($A212,Osnova!$A:$E,1)=$A212,VLOOKUP($A212,Osnova!$A:$E,$E$10)),"")</f>
        <v/>
      </c>
      <c r="C212" s="106" t="e">
        <f>IF(VLOOKUP($A212,Osnova!$A:$C,1)=$A212,VLOOKUP($A212,Osnova!$A:$F,4),0)</f>
        <v>#N/A</v>
      </c>
      <c r="D212" s="257"/>
      <c r="E212" s="252"/>
      <c r="F212" s="484">
        <f t="shared" si="21"/>
        <v>0</v>
      </c>
      <c r="G212" s="257"/>
      <c r="H212" s="257"/>
      <c r="I212" s="481">
        <f t="shared" si="22"/>
        <v>0</v>
      </c>
      <c r="K212" s="5"/>
      <c r="L212" s="5"/>
      <c r="M212" s="5"/>
      <c r="N212" s="5"/>
      <c r="O212" s="5"/>
    </row>
    <row r="213" spans="1:15" s="67" customFormat="1" ht="10.199999999999999">
      <c r="A213" s="250"/>
      <c r="B213" s="483" t="str">
        <f>IFERROR(IF(VLOOKUP($A213,Osnova!$A:$E,1)=$A213,VLOOKUP($A213,Osnova!$A:$E,$E$10)),"")</f>
        <v/>
      </c>
      <c r="C213" s="106" t="e">
        <f>IF(VLOOKUP($A213,Osnova!$A:$C,1)=$A213,VLOOKUP($A213,Osnova!$A:$F,4),0)</f>
        <v>#N/A</v>
      </c>
      <c r="D213" s="257"/>
      <c r="E213" s="252"/>
      <c r="F213" s="484">
        <f t="shared" si="21"/>
        <v>0</v>
      </c>
      <c r="G213" s="257"/>
      <c r="H213" s="257"/>
      <c r="I213" s="481">
        <f t="shared" si="22"/>
        <v>0</v>
      </c>
      <c r="K213" s="5"/>
      <c r="L213" s="5"/>
      <c r="M213" s="5"/>
      <c r="N213" s="5"/>
      <c r="O213" s="5"/>
    </row>
    <row r="214" spans="1:15" s="67" customFormat="1" ht="10.199999999999999">
      <c r="A214" s="250"/>
      <c r="B214" s="483" t="str">
        <f>IFERROR(IF(VLOOKUP($A214,Osnova!$A:$E,1)=$A214,VLOOKUP($A214,Osnova!$A:$E,$E$10)),"")</f>
        <v/>
      </c>
      <c r="C214" s="106" t="e">
        <f>IF(VLOOKUP($A214,Osnova!$A:$C,1)=$A214,VLOOKUP($A214,Osnova!$A:$F,4),0)</f>
        <v>#N/A</v>
      </c>
      <c r="D214" s="257"/>
      <c r="E214" s="252"/>
      <c r="F214" s="484">
        <f t="shared" si="21"/>
        <v>0</v>
      </c>
      <c r="G214" s="257"/>
      <c r="H214" s="257"/>
      <c r="I214" s="481">
        <f t="shared" si="22"/>
        <v>0</v>
      </c>
      <c r="K214" s="5"/>
      <c r="L214" s="5"/>
      <c r="M214" s="5"/>
      <c r="N214" s="5"/>
      <c r="O214" s="5"/>
    </row>
    <row r="215" spans="1:15" s="67" customFormat="1" ht="10.199999999999999">
      <c r="A215" s="250"/>
      <c r="B215" s="483" t="str">
        <f>IFERROR(IF(VLOOKUP($A215,Osnova!$A:$E,1)=$A215,VLOOKUP($A215,Osnova!$A:$E,$E$10)),"")</f>
        <v/>
      </c>
      <c r="C215" s="106" t="e">
        <f>IF(VLOOKUP($A215,Osnova!$A:$C,1)=$A215,VLOOKUP($A215,Osnova!$A:$F,4),0)</f>
        <v>#N/A</v>
      </c>
      <c r="D215" s="257"/>
      <c r="E215" s="252"/>
      <c r="F215" s="484">
        <f t="shared" si="21"/>
        <v>0</v>
      </c>
      <c r="G215" s="257"/>
      <c r="H215" s="257"/>
      <c r="I215" s="481">
        <f t="shared" si="22"/>
        <v>0</v>
      </c>
      <c r="K215" s="5"/>
      <c r="L215" s="5"/>
      <c r="M215" s="5"/>
      <c r="N215" s="5"/>
      <c r="O215" s="5"/>
    </row>
    <row r="216" spans="1:15" s="67" customFormat="1" ht="10.199999999999999">
      <c r="A216" s="250"/>
      <c r="B216" s="483" t="str">
        <f>IFERROR(IF(VLOOKUP($A216,Osnova!$A:$E,1)=$A216,VLOOKUP($A216,Osnova!$A:$E,$E$10)),"")</f>
        <v/>
      </c>
      <c r="C216" s="106" t="e">
        <f>IF(VLOOKUP($A216,Osnova!$A:$C,1)=$A216,VLOOKUP($A216,Osnova!$A:$F,4),0)</f>
        <v>#N/A</v>
      </c>
      <c r="D216" s="257"/>
      <c r="E216" s="252"/>
      <c r="F216" s="484">
        <f t="shared" si="21"/>
        <v>0</v>
      </c>
      <c r="G216" s="257"/>
      <c r="H216" s="257"/>
      <c r="I216" s="481">
        <f t="shared" si="22"/>
        <v>0</v>
      </c>
      <c r="K216" s="5"/>
      <c r="L216" s="5"/>
      <c r="M216" s="5"/>
      <c r="N216" s="5"/>
      <c r="O216" s="5"/>
    </row>
    <row r="217" spans="1:15" s="67" customFormat="1" ht="10.199999999999999">
      <c r="A217" s="250"/>
      <c r="B217" s="483" t="str">
        <f>IFERROR(IF(VLOOKUP($A217,Osnova!$A:$E,1)=$A217,VLOOKUP($A217,Osnova!$A:$E,$E$10)),"")</f>
        <v/>
      </c>
      <c r="C217" s="106" t="e">
        <f>IF(VLOOKUP($A217,Osnova!$A:$C,1)=$A217,VLOOKUP($A217,Osnova!$A:$F,4),0)</f>
        <v>#N/A</v>
      </c>
      <c r="D217" s="257"/>
      <c r="E217" s="252"/>
      <c r="F217" s="484">
        <f t="shared" si="21"/>
        <v>0</v>
      </c>
      <c r="G217" s="257"/>
      <c r="H217" s="257"/>
      <c r="I217" s="481">
        <f t="shared" si="22"/>
        <v>0</v>
      </c>
      <c r="K217" s="5"/>
      <c r="L217" s="5"/>
      <c r="M217" s="5"/>
      <c r="N217" s="5"/>
      <c r="O217" s="5"/>
    </row>
    <row r="218" spans="1:15" s="67" customFormat="1" ht="10.199999999999999">
      <c r="A218" s="250"/>
      <c r="B218" s="483" t="str">
        <f>IFERROR(IF(VLOOKUP($A218,Osnova!$A:$E,1)=$A218,VLOOKUP($A218,Osnova!$A:$E,$E$10)),"")</f>
        <v/>
      </c>
      <c r="C218" s="106" t="e">
        <f>IF(VLOOKUP($A218,Osnova!$A:$C,1)=$A218,VLOOKUP($A218,Osnova!$A:$F,4),0)</f>
        <v>#N/A</v>
      </c>
      <c r="D218" s="257"/>
      <c r="E218" s="252"/>
      <c r="F218" s="484">
        <f t="shared" si="21"/>
        <v>0</v>
      </c>
      <c r="G218" s="257"/>
      <c r="H218" s="257"/>
      <c r="I218" s="481">
        <f t="shared" si="22"/>
        <v>0</v>
      </c>
      <c r="K218" s="5"/>
      <c r="L218" s="5"/>
      <c r="M218" s="5"/>
      <c r="N218" s="5"/>
      <c r="O218" s="5"/>
    </row>
    <row r="219" spans="1:15" s="67" customFormat="1" ht="10.199999999999999">
      <c r="A219" s="250"/>
      <c r="B219" s="483" t="str">
        <f>IFERROR(IF(VLOOKUP($A219,Osnova!$A:$E,1)=$A219,VLOOKUP($A219,Osnova!$A:$E,$E$10)),"")</f>
        <v/>
      </c>
      <c r="C219" s="106" t="e">
        <f>IF(VLOOKUP($A219,Osnova!$A:$C,1)=$A219,VLOOKUP($A219,Osnova!$A:$F,4),0)</f>
        <v>#N/A</v>
      </c>
      <c r="D219" s="257"/>
      <c r="E219" s="252"/>
      <c r="F219" s="484">
        <f t="shared" si="21"/>
        <v>0</v>
      </c>
      <c r="G219" s="257"/>
      <c r="H219" s="257"/>
      <c r="I219" s="481">
        <f t="shared" si="22"/>
        <v>0</v>
      </c>
      <c r="K219" s="5"/>
      <c r="L219" s="5"/>
      <c r="M219" s="5"/>
      <c r="N219" s="5"/>
      <c r="O219" s="5"/>
    </row>
    <row r="220" spans="1:15" s="67" customFormat="1" ht="10.199999999999999">
      <c r="A220" s="250"/>
      <c r="B220" s="483" t="str">
        <f>IFERROR(IF(VLOOKUP($A220,Osnova!$A:$E,1)=$A220,VLOOKUP($A220,Osnova!$A:$E,$E$10)),"")</f>
        <v/>
      </c>
      <c r="C220" s="106" t="e">
        <f>IF(VLOOKUP($A220,Osnova!$A:$C,1)=$A220,VLOOKUP($A220,Osnova!$A:$F,4),0)</f>
        <v>#N/A</v>
      </c>
      <c r="D220" s="257"/>
      <c r="E220" s="252"/>
      <c r="F220" s="484">
        <f t="shared" si="21"/>
        <v>0</v>
      </c>
      <c r="G220" s="257"/>
      <c r="H220" s="257"/>
      <c r="I220" s="481">
        <f t="shared" si="22"/>
        <v>0</v>
      </c>
      <c r="K220" s="5"/>
      <c r="L220" s="5"/>
      <c r="M220" s="5"/>
      <c r="N220" s="5"/>
      <c r="O220" s="5"/>
    </row>
    <row r="221" spans="1:15" s="67" customFormat="1" ht="10.199999999999999">
      <c r="A221" s="250"/>
      <c r="B221" s="483" t="str">
        <f>IFERROR(IF(VLOOKUP($A221,Osnova!$A:$E,1)=$A221,VLOOKUP($A221,Osnova!$A:$E,$E$10)),"")</f>
        <v/>
      </c>
      <c r="C221" s="106" t="e">
        <f>IF(VLOOKUP($A221,Osnova!$A:$C,1)=$A221,VLOOKUP($A221,Osnova!$A:$F,4),0)</f>
        <v>#N/A</v>
      </c>
      <c r="D221" s="257"/>
      <c r="E221" s="252"/>
      <c r="F221" s="484">
        <f t="shared" si="21"/>
        <v>0</v>
      </c>
      <c r="G221" s="257"/>
      <c r="H221" s="257"/>
      <c r="I221" s="481">
        <f t="shared" si="22"/>
        <v>0</v>
      </c>
      <c r="K221" s="5"/>
      <c r="L221" s="5"/>
      <c r="M221" s="5"/>
      <c r="N221" s="5"/>
      <c r="O221" s="5"/>
    </row>
    <row r="222" spans="1:15" s="67" customFormat="1" ht="10.199999999999999">
      <c r="A222" s="250"/>
      <c r="B222" s="483" t="str">
        <f>IFERROR(IF(VLOOKUP($A222,Osnova!$A:$E,1)=$A222,VLOOKUP($A222,Osnova!$A:$E,$E$10)),"")</f>
        <v/>
      </c>
      <c r="C222" s="106" t="e">
        <f>IF(VLOOKUP($A222,Osnova!$A:$C,1)=$A222,VLOOKUP($A222,Osnova!$A:$F,4),0)</f>
        <v>#N/A</v>
      </c>
      <c r="D222" s="257"/>
      <c r="E222" s="252"/>
      <c r="F222" s="484">
        <f t="shared" si="21"/>
        <v>0</v>
      </c>
      <c r="G222" s="257"/>
      <c r="H222" s="257"/>
      <c r="I222" s="481">
        <f t="shared" si="22"/>
        <v>0</v>
      </c>
      <c r="K222" s="5"/>
      <c r="L222" s="5"/>
      <c r="M222" s="5"/>
      <c r="N222" s="5"/>
      <c r="O222" s="5"/>
    </row>
    <row r="223" spans="1:15" s="67" customFormat="1" ht="10.199999999999999">
      <c r="A223" s="250"/>
      <c r="B223" s="483" t="str">
        <f>IFERROR(IF(VLOOKUP($A223,Osnova!$A:$E,1)=$A223,VLOOKUP($A223,Osnova!$A:$E,$E$10)),"")</f>
        <v/>
      </c>
      <c r="C223" s="106" t="e">
        <f>IF(VLOOKUP($A223,Osnova!$A:$C,1)=$A223,VLOOKUP($A223,Osnova!$A:$F,4),0)</f>
        <v>#N/A</v>
      </c>
      <c r="D223" s="257"/>
      <c r="E223" s="252"/>
      <c r="F223" s="484">
        <f t="shared" si="21"/>
        <v>0</v>
      </c>
      <c r="G223" s="257"/>
      <c r="H223" s="257"/>
      <c r="I223" s="481">
        <f t="shared" si="22"/>
        <v>0</v>
      </c>
      <c r="K223" s="5"/>
      <c r="L223" s="5"/>
      <c r="M223" s="5"/>
      <c r="N223" s="5"/>
      <c r="O223" s="5"/>
    </row>
    <row r="224" spans="1:15" s="67" customFormat="1" ht="10.199999999999999">
      <c r="A224" s="250"/>
      <c r="B224" s="483" t="str">
        <f>IFERROR(IF(VLOOKUP($A224,Osnova!$A:$E,1)=$A224,VLOOKUP($A224,Osnova!$A:$E,$E$10)),"")</f>
        <v/>
      </c>
      <c r="C224" s="106" t="e">
        <f>IF(VLOOKUP($A224,Osnova!$A:$C,1)=$A224,VLOOKUP($A224,Osnova!$A:$F,4),0)</f>
        <v>#N/A</v>
      </c>
      <c r="D224" s="257"/>
      <c r="E224" s="252"/>
      <c r="F224" s="484">
        <f t="shared" si="21"/>
        <v>0</v>
      </c>
      <c r="G224" s="257"/>
      <c r="H224" s="257"/>
      <c r="I224" s="481">
        <f t="shared" si="22"/>
        <v>0</v>
      </c>
      <c r="K224" s="5"/>
      <c r="L224" s="5"/>
      <c r="M224" s="5"/>
      <c r="N224" s="5"/>
      <c r="O224" s="5"/>
    </row>
    <row r="225" spans="1:15" s="67" customFormat="1" ht="10.199999999999999">
      <c r="A225" s="250"/>
      <c r="B225" s="483" t="str">
        <f>IFERROR(IF(VLOOKUP($A225,Osnova!$A:$E,1)=$A225,VLOOKUP($A225,Osnova!$A:$E,$E$10)),"")</f>
        <v/>
      </c>
      <c r="C225" s="106" t="e">
        <f>IF(VLOOKUP($A225,Osnova!$A:$C,1)=$A225,VLOOKUP($A225,Osnova!$A:$F,4),0)</f>
        <v>#N/A</v>
      </c>
      <c r="D225" s="257"/>
      <c r="E225" s="252"/>
      <c r="F225" s="484">
        <f t="shared" ref="F225:F288" si="23">SUM(D225-E225)</f>
        <v>0</v>
      </c>
      <c r="G225" s="257"/>
      <c r="H225" s="257"/>
      <c r="I225" s="481">
        <f t="shared" si="22"/>
        <v>0</v>
      </c>
      <c r="K225" s="5"/>
      <c r="L225" s="5"/>
      <c r="M225" s="5"/>
      <c r="N225" s="5"/>
      <c r="O225" s="5"/>
    </row>
    <row r="226" spans="1:15" s="67" customFormat="1" ht="10.199999999999999">
      <c r="A226" s="250"/>
      <c r="B226" s="483" t="str">
        <f>IFERROR(IF(VLOOKUP($A226,Osnova!$A:$E,1)=$A226,VLOOKUP($A226,Osnova!$A:$E,$E$10)),"")</f>
        <v/>
      </c>
      <c r="C226" s="106" t="e">
        <f>IF(VLOOKUP($A226,Osnova!$A:$C,1)=$A226,VLOOKUP($A226,Osnova!$A:$F,4),0)</f>
        <v>#N/A</v>
      </c>
      <c r="D226" s="257"/>
      <c r="E226" s="252"/>
      <c r="F226" s="484">
        <f t="shared" si="23"/>
        <v>0</v>
      </c>
      <c r="G226" s="257"/>
      <c r="H226" s="257"/>
      <c r="I226" s="481">
        <f t="shared" si="22"/>
        <v>0</v>
      </c>
      <c r="K226" s="5"/>
      <c r="L226" s="5"/>
      <c r="M226" s="5"/>
      <c r="N226" s="5"/>
      <c r="O226" s="5"/>
    </row>
    <row r="227" spans="1:15" s="67" customFormat="1" ht="10.199999999999999">
      <c r="A227" s="250"/>
      <c r="B227" s="483" t="str">
        <f>IFERROR(IF(VLOOKUP($A227,Osnova!$A:$E,1)=$A227,VLOOKUP($A227,Osnova!$A:$E,$E$10)),"")</f>
        <v/>
      </c>
      <c r="C227" s="106" t="e">
        <f>IF(VLOOKUP($A227,Osnova!$A:$C,1)=$A227,VLOOKUP($A227,Osnova!$A:$F,4),0)</f>
        <v>#N/A</v>
      </c>
      <c r="D227" s="257"/>
      <c r="E227" s="252"/>
      <c r="F227" s="484">
        <f t="shared" si="23"/>
        <v>0</v>
      </c>
      <c r="G227" s="257"/>
      <c r="H227" s="257"/>
      <c r="I227" s="481">
        <f t="shared" si="22"/>
        <v>0</v>
      </c>
      <c r="K227" s="5"/>
      <c r="L227" s="5"/>
      <c r="M227" s="5"/>
      <c r="N227" s="5"/>
      <c r="O227" s="5"/>
    </row>
    <row r="228" spans="1:15" s="67" customFormat="1" ht="10.199999999999999">
      <c r="A228" s="250"/>
      <c r="B228" s="483" t="str">
        <f>IFERROR(IF(VLOOKUP($A228,Osnova!$A:$E,1)=$A228,VLOOKUP($A228,Osnova!$A:$E,$E$10)),"")</f>
        <v/>
      </c>
      <c r="C228" s="106" t="e">
        <f>IF(VLOOKUP($A228,Osnova!$A:$C,1)=$A228,VLOOKUP($A228,Osnova!$A:$F,4),0)</f>
        <v>#N/A</v>
      </c>
      <c r="D228" s="257"/>
      <c r="E228" s="252"/>
      <c r="F228" s="484">
        <f t="shared" si="23"/>
        <v>0</v>
      </c>
      <c r="G228" s="257"/>
      <c r="H228" s="257"/>
      <c r="I228" s="481">
        <f t="shared" si="22"/>
        <v>0</v>
      </c>
      <c r="K228" s="5"/>
      <c r="L228" s="5"/>
      <c r="M228" s="5"/>
      <c r="N228" s="5"/>
      <c r="O228" s="5"/>
    </row>
    <row r="229" spans="1:15" s="67" customFormat="1" ht="10.199999999999999">
      <c r="A229" s="250"/>
      <c r="B229" s="483" t="str">
        <f>IFERROR(IF(VLOOKUP($A229,Osnova!$A:$E,1)=$A229,VLOOKUP($A229,Osnova!$A:$E,$E$10)),"")</f>
        <v/>
      </c>
      <c r="C229" s="106" t="e">
        <f>IF(VLOOKUP($A229,Osnova!$A:$C,1)=$A229,VLOOKUP($A229,Osnova!$A:$F,4),0)</f>
        <v>#N/A</v>
      </c>
      <c r="D229" s="257"/>
      <c r="E229" s="252"/>
      <c r="F229" s="484">
        <f t="shared" si="23"/>
        <v>0</v>
      </c>
      <c r="G229" s="257"/>
      <c r="H229" s="257"/>
      <c r="I229" s="481">
        <f t="shared" si="22"/>
        <v>0</v>
      </c>
      <c r="K229" s="5"/>
      <c r="L229" s="5"/>
      <c r="M229" s="5"/>
      <c r="N229" s="5"/>
      <c r="O229" s="5"/>
    </row>
    <row r="230" spans="1:15" s="67" customFormat="1" ht="10.199999999999999">
      <c r="A230" s="250"/>
      <c r="B230" s="483" t="str">
        <f>IFERROR(IF(VLOOKUP($A230,Osnova!$A:$E,1)=$A230,VLOOKUP($A230,Osnova!$A:$E,$E$10)),"")</f>
        <v/>
      </c>
      <c r="C230" s="106" t="e">
        <f>IF(VLOOKUP($A230,Osnova!$A:$C,1)=$A230,VLOOKUP($A230,Osnova!$A:$F,4),0)</f>
        <v>#N/A</v>
      </c>
      <c r="D230" s="257"/>
      <c r="E230" s="252"/>
      <c r="F230" s="484">
        <f t="shared" si="23"/>
        <v>0</v>
      </c>
      <c r="G230" s="257"/>
      <c r="H230" s="257"/>
      <c r="I230" s="481">
        <f t="shared" si="22"/>
        <v>0</v>
      </c>
      <c r="K230" s="5"/>
      <c r="L230" s="5"/>
      <c r="M230" s="5"/>
      <c r="N230" s="5"/>
      <c r="O230" s="5"/>
    </row>
    <row r="231" spans="1:15" s="67" customFormat="1" ht="10.199999999999999">
      <c r="A231" s="250"/>
      <c r="B231" s="483" t="str">
        <f>IFERROR(IF(VLOOKUP($A231,Osnova!$A:$E,1)=$A231,VLOOKUP($A231,Osnova!$A:$E,$E$10)),"")</f>
        <v/>
      </c>
      <c r="C231" s="106" t="e">
        <f>IF(VLOOKUP($A231,Osnova!$A:$C,1)=$A231,VLOOKUP($A231,Osnova!$A:$F,4),0)</f>
        <v>#N/A</v>
      </c>
      <c r="D231" s="257"/>
      <c r="E231" s="252"/>
      <c r="F231" s="484">
        <f t="shared" si="23"/>
        <v>0</v>
      </c>
      <c r="G231" s="257"/>
      <c r="H231" s="257"/>
      <c r="I231" s="481">
        <f t="shared" si="22"/>
        <v>0</v>
      </c>
      <c r="K231" s="5"/>
      <c r="L231" s="5"/>
      <c r="M231" s="5"/>
      <c r="N231" s="5"/>
      <c r="O231" s="5"/>
    </row>
    <row r="232" spans="1:15" s="67" customFormat="1" ht="10.199999999999999">
      <c r="A232" s="250"/>
      <c r="B232" s="483" t="str">
        <f>IFERROR(IF(VLOOKUP($A232,Osnova!$A:$E,1)=$A232,VLOOKUP($A232,Osnova!$A:$E,$E$10)),"")</f>
        <v/>
      </c>
      <c r="C232" s="106" t="e">
        <f>IF(VLOOKUP($A232,Osnova!$A:$C,1)=$A232,VLOOKUP($A232,Osnova!$A:$F,4),0)</f>
        <v>#N/A</v>
      </c>
      <c r="D232" s="257"/>
      <c r="E232" s="252"/>
      <c r="F232" s="484">
        <f t="shared" si="23"/>
        <v>0</v>
      </c>
      <c r="G232" s="257"/>
      <c r="H232" s="257"/>
      <c r="I232" s="481">
        <f t="shared" si="22"/>
        <v>0</v>
      </c>
      <c r="K232" s="5"/>
      <c r="L232" s="5"/>
      <c r="M232" s="5"/>
      <c r="N232" s="5"/>
      <c r="O232" s="5"/>
    </row>
    <row r="233" spans="1:15" s="67" customFormat="1" ht="10.199999999999999">
      <c r="A233" s="250"/>
      <c r="B233" s="483" t="str">
        <f>IFERROR(IF(VLOOKUP($A233,Osnova!$A:$E,1)=$A233,VLOOKUP($A233,Osnova!$A:$E,$E$10)),"")</f>
        <v/>
      </c>
      <c r="C233" s="106" t="e">
        <f>IF(VLOOKUP($A233,Osnova!$A:$C,1)=$A233,VLOOKUP($A233,Osnova!$A:$F,4),0)</f>
        <v>#N/A</v>
      </c>
      <c r="D233" s="257"/>
      <c r="E233" s="252"/>
      <c r="F233" s="484">
        <f t="shared" si="23"/>
        <v>0</v>
      </c>
      <c r="G233" s="257"/>
      <c r="H233" s="257"/>
      <c r="I233" s="481">
        <f t="shared" si="22"/>
        <v>0</v>
      </c>
      <c r="K233" s="5"/>
      <c r="L233" s="5"/>
      <c r="M233" s="5"/>
      <c r="N233" s="5"/>
      <c r="O233" s="5"/>
    </row>
    <row r="234" spans="1:15" s="67" customFormat="1" ht="10.199999999999999">
      <c r="A234" s="250"/>
      <c r="B234" s="483" t="str">
        <f>IFERROR(IF(VLOOKUP($A234,Osnova!$A:$E,1)=$A234,VLOOKUP($A234,Osnova!$A:$E,$E$10)),"")</f>
        <v/>
      </c>
      <c r="C234" s="106" t="e">
        <f>IF(VLOOKUP($A234,Osnova!$A:$C,1)=$A234,VLOOKUP($A234,Osnova!$A:$F,4),0)</f>
        <v>#N/A</v>
      </c>
      <c r="D234" s="257"/>
      <c r="E234" s="252"/>
      <c r="F234" s="484">
        <f t="shared" si="23"/>
        <v>0</v>
      </c>
      <c r="G234" s="257"/>
      <c r="H234" s="257"/>
      <c r="I234" s="481">
        <f t="shared" si="22"/>
        <v>0</v>
      </c>
      <c r="K234" s="5"/>
      <c r="L234" s="5"/>
      <c r="M234" s="5"/>
      <c r="N234" s="5"/>
      <c r="O234" s="5"/>
    </row>
    <row r="235" spans="1:15" s="67" customFormat="1" ht="10.199999999999999">
      <c r="A235" s="250"/>
      <c r="B235" s="483" t="str">
        <f>IFERROR(IF(VLOOKUP($A235,Osnova!$A:$E,1)=$A235,VLOOKUP($A235,Osnova!$A:$E,$E$10)),"")</f>
        <v/>
      </c>
      <c r="C235" s="106" t="e">
        <f>IF(VLOOKUP($A235,Osnova!$A:$C,1)=$A235,VLOOKUP($A235,Osnova!$A:$F,4),0)</f>
        <v>#N/A</v>
      </c>
      <c r="D235" s="257"/>
      <c r="E235" s="252"/>
      <c r="F235" s="484">
        <f t="shared" si="23"/>
        <v>0</v>
      </c>
      <c r="G235" s="257"/>
      <c r="H235" s="257"/>
      <c r="I235" s="481">
        <f t="shared" si="22"/>
        <v>0</v>
      </c>
      <c r="K235" s="5"/>
      <c r="L235" s="5"/>
      <c r="M235" s="5"/>
      <c r="N235" s="5"/>
      <c r="O235" s="5"/>
    </row>
    <row r="236" spans="1:15" s="67" customFormat="1" ht="10.199999999999999">
      <c r="A236" s="250"/>
      <c r="B236" s="483" t="str">
        <f>IFERROR(IF(VLOOKUP($A236,Osnova!$A:$E,1)=$A236,VLOOKUP($A236,Osnova!$A:$E,$E$10)),"")</f>
        <v/>
      </c>
      <c r="C236" s="106" t="e">
        <f>IF(VLOOKUP($A236,Osnova!$A:$C,1)=$A236,VLOOKUP($A236,Osnova!$A:$F,4),0)</f>
        <v>#N/A</v>
      </c>
      <c r="D236" s="257"/>
      <c r="E236" s="252"/>
      <c r="F236" s="484">
        <f t="shared" si="23"/>
        <v>0</v>
      </c>
      <c r="G236" s="257"/>
      <c r="H236" s="257"/>
      <c r="I236" s="481">
        <f t="shared" si="22"/>
        <v>0</v>
      </c>
      <c r="K236" s="5"/>
      <c r="L236" s="5"/>
      <c r="M236" s="5"/>
      <c r="N236" s="5"/>
      <c r="O236" s="5"/>
    </row>
    <row r="237" spans="1:15" s="67" customFormat="1" ht="10.199999999999999">
      <c r="A237" s="250"/>
      <c r="B237" s="483" t="str">
        <f>IFERROR(IF(VLOOKUP($A237,Osnova!$A:$E,1)=$A237,VLOOKUP($A237,Osnova!$A:$E,$E$10)),"")</f>
        <v/>
      </c>
      <c r="C237" s="106" t="e">
        <f>IF(VLOOKUP($A237,Osnova!$A:$C,1)=$A237,VLOOKUP($A237,Osnova!$A:$F,4),0)</f>
        <v>#N/A</v>
      </c>
      <c r="D237" s="257"/>
      <c r="E237" s="252"/>
      <c r="F237" s="484">
        <f t="shared" si="23"/>
        <v>0</v>
      </c>
      <c r="G237" s="257"/>
      <c r="H237" s="257"/>
      <c r="I237" s="481">
        <f t="shared" si="22"/>
        <v>0</v>
      </c>
      <c r="K237" s="5"/>
      <c r="L237" s="5"/>
      <c r="M237" s="5"/>
      <c r="N237" s="5"/>
      <c r="O237" s="5"/>
    </row>
    <row r="238" spans="1:15" s="67" customFormat="1" ht="10.199999999999999">
      <c r="A238" s="250"/>
      <c r="B238" s="483" t="str">
        <f>IFERROR(IF(VLOOKUP($A238,Osnova!$A:$E,1)=$A238,VLOOKUP($A238,Osnova!$A:$E,$E$10)),"")</f>
        <v/>
      </c>
      <c r="C238" s="106" t="e">
        <f>IF(VLOOKUP($A238,Osnova!$A:$C,1)=$A238,VLOOKUP($A238,Osnova!$A:$F,4),0)</f>
        <v>#N/A</v>
      </c>
      <c r="D238" s="257"/>
      <c r="E238" s="252"/>
      <c r="F238" s="484">
        <f t="shared" si="23"/>
        <v>0</v>
      </c>
      <c r="G238" s="257"/>
      <c r="H238" s="257"/>
      <c r="I238" s="481">
        <f t="shared" si="22"/>
        <v>0</v>
      </c>
      <c r="K238" s="5"/>
      <c r="L238" s="5"/>
      <c r="M238" s="5"/>
      <c r="N238" s="5"/>
      <c r="O238" s="5"/>
    </row>
    <row r="239" spans="1:15" s="67" customFormat="1" ht="10.199999999999999">
      <c r="A239" s="250"/>
      <c r="B239" s="483" t="str">
        <f>IFERROR(IF(VLOOKUP($A239,Osnova!$A:$E,1)=$A239,VLOOKUP($A239,Osnova!$A:$E,$E$10)),"")</f>
        <v/>
      </c>
      <c r="C239" s="106" t="e">
        <f>IF(VLOOKUP($A239,Osnova!$A:$C,1)=$A239,VLOOKUP($A239,Osnova!$A:$F,4),0)</f>
        <v>#N/A</v>
      </c>
      <c r="D239" s="257"/>
      <c r="E239" s="252"/>
      <c r="F239" s="484">
        <f t="shared" si="23"/>
        <v>0</v>
      </c>
      <c r="G239" s="257"/>
      <c r="H239" s="257"/>
      <c r="I239" s="481">
        <f t="shared" si="22"/>
        <v>0</v>
      </c>
      <c r="K239" s="5"/>
      <c r="L239" s="5"/>
      <c r="M239" s="5"/>
      <c r="N239" s="5"/>
      <c r="O239" s="5"/>
    </row>
    <row r="240" spans="1:15" s="67" customFormat="1" ht="10.199999999999999">
      <c r="A240" s="250"/>
      <c r="B240" s="483" t="str">
        <f>IFERROR(IF(VLOOKUP($A240,Osnova!$A:$E,1)=$A240,VLOOKUP($A240,Osnova!$A:$E,$E$10)),"")</f>
        <v/>
      </c>
      <c r="C240" s="106" t="e">
        <f>IF(VLOOKUP($A240,Osnova!$A:$C,1)=$A240,VLOOKUP($A240,Osnova!$A:$F,4),0)</f>
        <v>#N/A</v>
      </c>
      <c r="D240" s="257"/>
      <c r="E240" s="252"/>
      <c r="F240" s="484">
        <f t="shared" si="23"/>
        <v>0</v>
      </c>
      <c r="G240" s="257"/>
      <c r="H240" s="257"/>
      <c r="I240" s="481">
        <f t="shared" si="22"/>
        <v>0</v>
      </c>
      <c r="K240" s="5"/>
      <c r="L240" s="5"/>
      <c r="M240" s="5"/>
      <c r="N240" s="5"/>
      <c r="O240" s="5"/>
    </row>
    <row r="241" spans="1:15" s="67" customFormat="1" ht="10.199999999999999">
      <c r="A241" s="250"/>
      <c r="B241" s="483" t="str">
        <f>IFERROR(IF(VLOOKUP($A241,Osnova!$A:$E,1)=$A241,VLOOKUP($A241,Osnova!$A:$E,$E$10)),"")</f>
        <v/>
      </c>
      <c r="C241" s="106" t="e">
        <f>IF(VLOOKUP($A241,Osnova!$A:$C,1)=$A241,VLOOKUP($A241,Osnova!$A:$F,4),0)</f>
        <v>#N/A</v>
      </c>
      <c r="D241" s="257"/>
      <c r="E241" s="252"/>
      <c r="F241" s="484">
        <f t="shared" si="23"/>
        <v>0</v>
      </c>
      <c r="G241" s="257"/>
      <c r="H241" s="257"/>
      <c r="I241" s="481">
        <f t="shared" si="22"/>
        <v>0</v>
      </c>
      <c r="K241" s="5"/>
      <c r="L241" s="5"/>
      <c r="M241" s="5"/>
      <c r="N241" s="5"/>
      <c r="O241" s="5"/>
    </row>
    <row r="242" spans="1:15" s="67" customFormat="1" ht="10.199999999999999">
      <c r="A242" s="250"/>
      <c r="B242" s="483" t="str">
        <f>IFERROR(IF(VLOOKUP($A242,Osnova!$A:$E,1)=$A242,VLOOKUP($A242,Osnova!$A:$E,$E$10)),"")</f>
        <v/>
      </c>
      <c r="C242" s="106" t="e">
        <f>IF(VLOOKUP($A242,Osnova!$A:$C,1)=$A242,VLOOKUP($A242,Osnova!$A:$F,4),0)</f>
        <v>#N/A</v>
      </c>
      <c r="D242" s="257"/>
      <c r="E242" s="252"/>
      <c r="F242" s="484">
        <f t="shared" si="23"/>
        <v>0</v>
      </c>
      <c r="G242" s="257"/>
      <c r="H242" s="257"/>
      <c r="I242" s="481">
        <f t="shared" si="22"/>
        <v>0</v>
      </c>
      <c r="K242" s="5"/>
      <c r="L242" s="5"/>
      <c r="M242" s="5"/>
      <c r="N242" s="5"/>
      <c r="O242" s="5"/>
    </row>
    <row r="243" spans="1:15" s="67" customFormat="1" ht="10.199999999999999">
      <c r="A243" s="250"/>
      <c r="B243" s="483" t="str">
        <f>IFERROR(IF(VLOOKUP($A243,Osnova!$A:$E,1)=$A243,VLOOKUP($A243,Osnova!$A:$E,$E$10)),"")</f>
        <v/>
      </c>
      <c r="C243" s="106" t="e">
        <f>IF(VLOOKUP($A243,Osnova!$A:$C,1)=$A243,VLOOKUP($A243,Osnova!$A:$F,4),0)</f>
        <v>#N/A</v>
      </c>
      <c r="D243" s="257"/>
      <c r="E243" s="252"/>
      <c r="F243" s="484">
        <f t="shared" si="23"/>
        <v>0</v>
      </c>
      <c r="G243" s="257"/>
      <c r="H243" s="257"/>
      <c r="I243" s="481">
        <f t="shared" si="22"/>
        <v>0</v>
      </c>
      <c r="K243" s="5"/>
      <c r="L243" s="5"/>
      <c r="M243" s="5"/>
      <c r="N243" s="5"/>
      <c r="O243" s="5"/>
    </row>
    <row r="244" spans="1:15" s="67" customFormat="1" ht="10.199999999999999">
      <c r="A244" s="250"/>
      <c r="B244" s="483" t="str">
        <f>IFERROR(IF(VLOOKUP($A244,Osnova!$A:$E,1)=$A244,VLOOKUP($A244,Osnova!$A:$E,$E$10)),"")</f>
        <v/>
      </c>
      <c r="C244" s="106" t="e">
        <f>IF(VLOOKUP($A244,Osnova!$A:$C,1)=$A244,VLOOKUP($A244,Osnova!$A:$F,4),0)</f>
        <v>#N/A</v>
      </c>
      <c r="D244" s="257"/>
      <c r="E244" s="252"/>
      <c r="F244" s="484">
        <f t="shared" si="23"/>
        <v>0</v>
      </c>
      <c r="G244" s="257"/>
      <c r="H244" s="257"/>
      <c r="I244" s="481">
        <f t="shared" si="22"/>
        <v>0</v>
      </c>
      <c r="K244" s="5"/>
      <c r="L244" s="5"/>
      <c r="M244" s="5"/>
      <c r="N244" s="5"/>
      <c r="O244" s="5"/>
    </row>
    <row r="245" spans="1:15" s="67" customFormat="1" ht="10.199999999999999">
      <c r="A245" s="250"/>
      <c r="B245" s="483" t="str">
        <f>IFERROR(IF(VLOOKUP($A245,Osnova!$A:$E,1)=$A245,VLOOKUP($A245,Osnova!$A:$E,$E$10)),"")</f>
        <v/>
      </c>
      <c r="C245" s="106" t="e">
        <f>IF(VLOOKUP($A245,Osnova!$A:$C,1)=$A245,VLOOKUP($A245,Osnova!$A:$F,4),0)</f>
        <v>#N/A</v>
      </c>
      <c r="D245" s="257"/>
      <c r="E245" s="252"/>
      <c r="F245" s="484">
        <f t="shared" si="23"/>
        <v>0</v>
      </c>
      <c r="G245" s="257"/>
      <c r="H245" s="257"/>
      <c r="I245" s="481">
        <f t="shared" si="22"/>
        <v>0</v>
      </c>
      <c r="K245" s="5"/>
      <c r="L245" s="5"/>
      <c r="M245" s="5"/>
      <c r="N245" s="5"/>
      <c r="O245" s="5"/>
    </row>
    <row r="246" spans="1:15" s="67" customFormat="1" ht="10.199999999999999">
      <c r="A246" s="250"/>
      <c r="B246" s="483" t="str">
        <f>IFERROR(IF(VLOOKUP($A246,Osnova!$A:$E,1)=$A246,VLOOKUP($A246,Osnova!$A:$E,$E$10)),"")</f>
        <v/>
      </c>
      <c r="C246" s="106" t="e">
        <f>IF(VLOOKUP($A246,Osnova!$A:$C,1)=$A246,VLOOKUP($A246,Osnova!$A:$F,4),0)</f>
        <v>#N/A</v>
      </c>
      <c r="D246" s="257"/>
      <c r="E246" s="252"/>
      <c r="F246" s="484">
        <f t="shared" si="23"/>
        <v>0</v>
      </c>
      <c r="G246" s="257"/>
      <c r="H246" s="257"/>
      <c r="I246" s="481">
        <f t="shared" si="22"/>
        <v>0</v>
      </c>
      <c r="K246" s="5"/>
      <c r="L246" s="5"/>
      <c r="M246" s="5"/>
      <c r="N246" s="5"/>
      <c r="O246" s="5"/>
    </row>
    <row r="247" spans="1:15" s="67" customFormat="1" ht="10.199999999999999">
      <c r="A247" s="250"/>
      <c r="B247" s="483" t="str">
        <f>IFERROR(IF(VLOOKUP($A247,Osnova!$A:$E,1)=$A247,VLOOKUP($A247,Osnova!$A:$E,$E$10)),"")</f>
        <v/>
      </c>
      <c r="C247" s="106" t="e">
        <f>IF(VLOOKUP($A247,Osnova!$A:$C,1)=$A247,VLOOKUP($A247,Osnova!$A:$F,4),0)</f>
        <v>#N/A</v>
      </c>
      <c r="D247" s="257"/>
      <c r="E247" s="252"/>
      <c r="F247" s="484">
        <f t="shared" si="23"/>
        <v>0</v>
      </c>
      <c r="G247" s="257"/>
      <c r="H247" s="257"/>
      <c r="I247" s="481">
        <f t="shared" si="22"/>
        <v>0</v>
      </c>
      <c r="K247" s="5"/>
      <c r="L247" s="5"/>
      <c r="M247" s="5"/>
      <c r="N247" s="5"/>
      <c r="O247" s="5"/>
    </row>
    <row r="248" spans="1:15" s="67" customFormat="1" ht="10.199999999999999">
      <c r="A248" s="250"/>
      <c r="B248" s="483" t="str">
        <f>IFERROR(IF(VLOOKUP($A248,Osnova!$A:$E,1)=$A248,VLOOKUP($A248,Osnova!$A:$E,$E$10)),"")</f>
        <v/>
      </c>
      <c r="C248" s="106" t="e">
        <f>IF(VLOOKUP($A248,Osnova!$A:$C,1)=$A248,VLOOKUP($A248,Osnova!$A:$F,4),0)</f>
        <v>#N/A</v>
      </c>
      <c r="D248" s="257"/>
      <c r="E248" s="252"/>
      <c r="F248" s="484">
        <f t="shared" si="23"/>
        <v>0</v>
      </c>
      <c r="G248" s="257"/>
      <c r="H248" s="257"/>
      <c r="I248" s="481">
        <f t="shared" si="22"/>
        <v>0</v>
      </c>
      <c r="K248" s="5"/>
      <c r="L248" s="5"/>
      <c r="M248" s="5"/>
      <c r="N248" s="5"/>
      <c r="O248" s="5"/>
    </row>
    <row r="249" spans="1:15" s="67" customFormat="1" ht="10.199999999999999">
      <c r="A249" s="250"/>
      <c r="B249" s="483" t="str">
        <f>IFERROR(IF(VLOOKUP($A249,Osnova!$A:$E,1)=$A249,VLOOKUP($A249,Osnova!$A:$E,$E$10)),"")</f>
        <v/>
      </c>
      <c r="C249" s="106" t="e">
        <f>IF(VLOOKUP($A249,Osnova!$A:$C,1)=$A249,VLOOKUP($A249,Osnova!$A:$F,4),0)</f>
        <v>#N/A</v>
      </c>
      <c r="D249" s="257"/>
      <c r="E249" s="252"/>
      <c r="F249" s="484">
        <f t="shared" si="23"/>
        <v>0</v>
      </c>
      <c r="G249" s="257"/>
      <c r="H249" s="257"/>
      <c r="I249" s="481">
        <f t="shared" si="22"/>
        <v>0</v>
      </c>
      <c r="K249" s="5"/>
      <c r="L249" s="5"/>
      <c r="M249" s="5"/>
      <c r="N249" s="5"/>
      <c r="O249" s="5"/>
    </row>
    <row r="250" spans="1:15" s="67" customFormat="1" ht="10.199999999999999">
      <c r="A250" s="250"/>
      <c r="B250" s="483" t="str">
        <f>IFERROR(IF(VLOOKUP($A250,Osnova!$A:$E,1)=$A250,VLOOKUP($A250,Osnova!$A:$E,$E$10)),"")</f>
        <v/>
      </c>
      <c r="C250" s="106" t="e">
        <f>IF(VLOOKUP($A250,Osnova!$A:$C,1)=$A250,VLOOKUP($A250,Osnova!$A:$F,4),0)</f>
        <v>#N/A</v>
      </c>
      <c r="D250" s="257"/>
      <c r="E250" s="252"/>
      <c r="F250" s="484">
        <f t="shared" si="23"/>
        <v>0</v>
      </c>
      <c r="G250" s="257"/>
      <c r="H250" s="257"/>
      <c r="I250" s="481">
        <f t="shared" si="22"/>
        <v>0</v>
      </c>
      <c r="K250" s="5"/>
      <c r="L250" s="5"/>
      <c r="M250" s="5"/>
      <c r="N250" s="5"/>
      <c r="O250" s="5"/>
    </row>
    <row r="251" spans="1:15" s="67" customFormat="1" ht="10.199999999999999">
      <c r="A251" s="250"/>
      <c r="B251" s="483" t="str">
        <f>IFERROR(IF(VLOOKUP($A251,Osnova!$A:$E,1)=$A251,VLOOKUP($A251,Osnova!$A:$E,$E$10)),"")</f>
        <v/>
      </c>
      <c r="C251" s="106" t="e">
        <f>IF(VLOOKUP($A251,Osnova!$A:$C,1)=$A251,VLOOKUP($A251,Osnova!$A:$F,4),0)</f>
        <v>#N/A</v>
      </c>
      <c r="D251" s="257"/>
      <c r="E251" s="252"/>
      <c r="F251" s="484">
        <f t="shared" si="23"/>
        <v>0</v>
      </c>
      <c r="G251" s="257"/>
      <c r="H251" s="257"/>
      <c r="I251" s="481">
        <f t="shared" si="22"/>
        <v>0</v>
      </c>
      <c r="K251" s="5"/>
      <c r="L251" s="5"/>
      <c r="M251" s="5"/>
      <c r="N251" s="5"/>
      <c r="O251" s="5"/>
    </row>
    <row r="252" spans="1:15" s="67" customFormat="1" ht="10.199999999999999">
      <c r="A252" s="250"/>
      <c r="B252" s="483" t="str">
        <f>IFERROR(IF(VLOOKUP($A252,Osnova!$A:$E,1)=$A252,VLOOKUP($A252,Osnova!$A:$E,$E$10)),"")</f>
        <v/>
      </c>
      <c r="C252" s="106" t="e">
        <f>IF(VLOOKUP($A252,Osnova!$A:$C,1)=$A252,VLOOKUP($A252,Osnova!$A:$F,4),0)</f>
        <v>#N/A</v>
      </c>
      <c r="D252" s="257"/>
      <c r="E252" s="252"/>
      <c r="F252" s="484">
        <f t="shared" si="23"/>
        <v>0</v>
      </c>
      <c r="G252" s="257"/>
      <c r="H252" s="257"/>
      <c r="I252" s="481">
        <f t="shared" si="22"/>
        <v>0</v>
      </c>
      <c r="K252" s="5"/>
      <c r="L252" s="5"/>
      <c r="M252" s="5"/>
      <c r="N252" s="5"/>
      <c r="O252" s="5"/>
    </row>
    <row r="253" spans="1:15" s="67" customFormat="1" ht="10.199999999999999">
      <c r="A253" s="250"/>
      <c r="B253" s="483" t="str">
        <f>IFERROR(IF(VLOOKUP($A253,Osnova!$A:$E,1)=$A253,VLOOKUP($A253,Osnova!$A:$E,$E$10)),"")</f>
        <v/>
      </c>
      <c r="C253" s="106" t="e">
        <f>IF(VLOOKUP($A253,Osnova!$A:$C,1)=$A253,VLOOKUP($A253,Osnova!$A:$F,4),0)</f>
        <v>#N/A</v>
      </c>
      <c r="D253" s="257"/>
      <c r="E253" s="252"/>
      <c r="F253" s="484">
        <f t="shared" si="23"/>
        <v>0</v>
      </c>
      <c r="G253" s="257"/>
      <c r="H253" s="257"/>
      <c r="I253" s="481">
        <f t="shared" si="22"/>
        <v>0</v>
      </c>
      <c r="K253" s="5"/>
      <c r="L253" s="5"/>
      <c r="M253" s="5"/>
      <c r="N253" s="5"/>
      <c r="O253" s="5"/>
    </row>
    <row r="254" spans="1:15" s="67" customFormat="1" ht="10.199999999999999">
      <c r="A254" s="250"/>
      <c r="B254" s="483" t="str">
        <f>IFERROR(IF(VLOOKUP($A254,Osnova!$A:$E,1)=$A254,VLOOKUP($A254,Osnova!$A:$E,$E$10)),"")</f>
        <v/>
      </c>
      <c r="C254" s="106" t="e">
        <f>IF(VLOOKUP($A254,Osnova!$A:$C,1)=$A254,VLOOKUP($A254,Osnova!$A:$F,4),0)</f>
        <v>#N/A</v>
      </c>
      <c r="D254" s="257"/>
      <c r="E254" s="252"/>
      <c r="F254" s="484">
        <f t="shared" si="23"/>
        <v>0</v>
      </c>
      <c r="G254" s="257"/>
      <c r="H254" s="257"/>
      <c r="I254" s="481">
        <f t="shared" si="22"/>
        <v>0</v>
      </c>
      <c r="K254" s="5"/>
      <c r="L254" s="5"/>
      <c r="M254" s="5"/>
      <c r="N254" s="5"/>
      <c r="O254" s="5"/>
    </row>
    <row r="255" spans="1:15" s="67" customFormat="1" ht="10.199999999999999">
      <c r="A255" s="250"/>
      <c r="B255" s="483" t="str">
        <f>IFERROR(IF(VLOOKUP($A255,Osnova!$A:$E,1)=$A255,VLOOKUP($A255,Osnova!$A:$E,$E$10)),"")</f>
        <v/>
      </c>
      <c r="C255" s="106" t="e">
        <f>IF(VLOOKUP($A255,Osnova!$A:$C,1)=$A255,VLOOKUP($A255,Osnova!$A:$F,4),0)</f>
        <v>#N/A</v>
      </c>
      <c r="D255" s="257"/>
      <c r="E255" s="252"/>
      <c r="F255" s="484">
        <f t="shared" si="23"/>
        <v>0</v>
      </c>
      <c r="G255" s="257"/>
      <c r="H255" s="257"/>
      <c r="I255" s="481">
        <f t="shared" si="22"/>
        <v>0</v>
      </c>
      <c r="K255" s="5"/>
      <c r="L255" s="5"/>
      <c r="M255" s="5"/>
      <c r="N255" s="5"/>
      <c r="O255" s="5"/>
    </row>
    <row r="256" spans="1:15" s="67" customFormat="1" ht="10.199999999999999">
      <c r="A256" s="250"/>
      <c r="B256" s="483" t="str">
        <f>IFERROR(IF(VLOOKUP($A256,Osnova!$A:$E,1)=$A256,VLOOKUP($A256,Osnova!$A:$E,$E$10)),"")</f>
        <v/>
      </c>
      <c r="C256" s="106" t="e">
        <f>IF(VLOOKUP($A256,Osnova!$A:$C,1)=$A256,VLOOKUP($A256,Osnova!$A:$F,4),0)</f>
        <v>#N/A</v>
      </c>
      <c r="D256" s="257"/>
      <c r="E256" s="252"/>
      <c r="F256" s="484">
        <f t="shared" si="23"/>
        <v>0</v>
      </c>
      <c r="G256" s="257"/>
      <c r="H256" s="257"/>
      <c r="I256" s="481">
        <f t="shared" si="22"/>
        <v>0</v>
      </c>
      <c r="K256" s="5"/>
      <c r="L256" s="5"/>
      <c r="M256" s="5"/>
      <c r="N256" s="5"/>
      <c r="O256" s="5"/>
    </row>
    <row r="257" spans="1:15" s="67" customFormat="1" ht="10.199999999999999">
      <c r="A257" s="250"/>
      <c r="B257" s="483" t="str">
        <f>IFERROR(IF(VLOOKUP($A257,Osnova!$A:$E,1)=$A257,VLOOKUP($A257,Osnova!$A:$E,$E$10)),"")</f>
        <v/>
      </c>
      <c r="C257" s="106" t="e">
        <f>IF(VLOOKUP($A257,Osnova!$A:$C,1)=$A257,VLOOKUP($A257,Osnova!$A:$F,4),0)</f>
        <v>#N/A</v>
      </c>
      <c r="D257" s="257"/>
      <c r="E257" s="252"/>
      <c r="F257" s="484">
        <f t="shared" si="23"/>
        <v>0</v>
      </c>
      <c r="G257" s="257"/>
      <c r="H257" s="257"/>
      <c r="I257" s="481">
        <f t="shared" ref="I257:I263" si="24">SUM(F257+G257-H257)</f>
        <v>0</v>
      </c>
      <c r="K257" s="5"/>
      <c r="L257" s="5"/>
      <c r="M257" s="5"/>
      <c r="N257" s="5"/>
      <c r="O257" s="5"/>
    </row>
    <row r="258" spans="1:15" s="67" customFormat="1" ht="10.199999999999999">
      <c r="A258" s="250"/>
      <c r="B258" s="483" t="str">
        <f>IFERROR(IF(VLOOKUP($A258,Osnova!$A:$E,1)=$A258,VLOOKUP($A258,Osnova!$A:$E,$E$10)),"")</f>
        <v/>
      </c>
      <c r="C258" s="106" t="e">
        <f>IF(VLOOKUP($A258,Osnova!$A:$C,1)=$A258,VLOOKUP($A258,Osnova!$A:$F,4),0)</f>
        <v>#N/A</v>
      </c>
      <c r="D258" s="257"/>
      <c r="E258" s="252"/>
      <c r="F258" s="484">
        <f t="shared" si="23"/>
        <v>0</v>
      </c>
      <c r="G258" s="257"/>
      <c r="H258" s="257"/>
      <c r="I258" s="481">
        <f t="shared" si="24"/>
        <v>0</v>
      </c>
      <c r="K258" s="5"/>
      <c r="L258" s="5"/>
      <c r="M258" s="5"/>
      <c r="N258" s="5"/>
      <c r="O258" s="5"/>
    </row>
    <row r="259" spans="1:15" s="67" customFormat="1" ht="10.199999999999999">
      <c r="A259" s="250"/>
      <c r="B259" s="483" t="str">
        <f>IFERROR(IF(VLOOKUP($A259,Osnova!$A:$E,1)=$A259,VLOOKUP($A259,Osnova!$A:$E,$E$10)),"")</f>
        <v/>
      </c>
      <c r="C259" s="106" t="e">
        <f>IF(VLOOKUP($A259,Osnova!$A:$C,1)=$A259,VLOOKUP($A259,Osnova!$A:$F,4),0)</f>
        <v>#N/A</v>
      </c>
      <c r="D259" s="257"/>
      <c r="E259" s="252"/>
      <c r="F259" s="484">
        <f t="shared" si="23"/>
        <v>0</v>
      </c>
      <c r="G259" s="257"/>
      <c r="H259" s="257"/>
      <c r="I259" s="481">
        <f t="shared" si="24"/>
        <v>0</v>
      </c>
      <c r="K259" s="5"/>
      <c r="L259" s="5"/>
      <c r="M259" s="5"/>
      <c r="N259" s="5"/>
      <c r="O259" s="5"/>
    </row>
    <row r="260" spans="1:15" s="67" customFormat="1" ht="10.199999999999999">
      <c r="A260" s="250"/>
      <c r="B260" s="483" t="str">
        <f>IFERROR(IF(VLOOKUP($A260,Osnova!$A:$E,1)=$A260,VLOOKUP($A260,Osnova!$A:$E,$E$10)),"")</f>
        <v/>
      </c>
      <c r="C260" s="106" t="e">
        <f>IF(VLOOKUP($A260,Osnova!$A:$C,1)=$A260,VLOOKUP($A260,Osnova!$A:$F,4),0)</f>
        <v>#N/A</v>
      </c>
      <c r="D260" s="257"/>
      <c r="E260" s="252"/>
      <c r="F260" s="484">
        <f t="shared" si="23"/>
        <v>0</v>
      </c>
      <c r="G260" s="257"/>
      <c r="H260" s="257"/>
      <c r="I260" s="481">
        <f t="shared" si="24"/>
        <v>0</v>
      </c>
      <c r="K260" s="5"/>
      <c r="L260" s="5"/>
      <c r="M260" s="5"/>
      <c r="N260" s="5"/>
      <c r="O260" s="5"/>
    </row>
    <row r="261" spans="1:15" s="67" customFormat="1" ht="10.199999999999999">
      <c r="A261" s="250"/>
      <c r="B261" s="483" t="str">
        <f>IFERROR(IF(VLOOKUP($A261,Osnova!$A:$E,1)=$A261,VLOOKUP($A261,Osnova!$A:$E,$E$10)),"")</f>
        <v/>
      </c>
      <c r="C261" s="106" t="e">
        <f>IF(VLOOKUP($A261,Osnova!$A:$C,1)=$A261,VLOOKUP($A261,Osnova!$A:$F,4),0)</f>
        <v>#N/A</v>
      </c>
      <c r="D261" s="257"/>
      <c r="E261" s="252"/>
      <c r="F261" s="484">
        <f t="shared" si="23"/>
        <v>0</v>
      </c>
      <c r="G261" s="257"/>
      <c r="H261" s="257"/>
      <c r="I261" s="481">
        <f t="shared" si="24"/>
        <v>0</v>
      </c>
      <c r="K261" s="5"/>
      <c r="L261" s="5"/>
      <c r="M261" s="5"/>
      <c r="N261" s="5"/>
      <c r="O261" s="5"/>
    </row>
    <row r="262" spans="1:15" s="67" customFormat="1" ht="10.199999999999999">
      <c r="A262" s="250"/>
      <c r="B262" s="483" t="str">
        <f>IFERROR(IF(VLOOKUP($A262,Osnova!$A:$E,1)=$A262,VLOOKUP($A262,Osnova!$A:$E,$E$10)),"")</f>
        <v/>
      </c>
      <c r="C262" s="106" t="e">
        <f>IF(VLOOKUP($A262,Osnova!$A:$C,1)=$A262,VLOOKUP($A262,Osnova!$A:$F,4),0)</f>
        <v>#N/A</v>
      </c>
      <c r="D262" s="257"/>
      <c r="E262" s="252"/>
      <c r="F262" s="484">
        <f t="shared" si="23"/>
        <v>0</v>
      </c>
      <c r="G262" s="257"/>
      <c r="H262" s="257"/>
      <c r="I262" s="481">
        <f t="shared" si="24"/>
        <v>0</v>
      </c>
      <c r="K262" s="5"/>
      <c r="L262" s="5"/>
      <c r="M262" s="5"/>
      <c r="N262" s="5"/>
      <c r="O262" s="5"/>
    </row>
    <row r="263" spans="1:15" s="67" customFormat="1" ht="10.199999999999999">
      <c r="A263" s="250"/>
      <c r="B263" s="483" t="str">
        <f>IFERROR(IF(VLOOKUP($A263,Osnova!$A:$E,1)=$A263,VLOOKUP($A263,Osnova!$A:$E,$E$10)),"")</f>
        <v/>
      </c>
      <c r="C263" s="106" t="e">
        <f>IF(VLOOKUP($A263,Osnova!$A:$C,1)=$A263,VLOOKUP($A263,Osnova!$A:$F,4),0)</f>
        <v>#N/A</v>
      </c>
      <c r="D263" s="257"/>
      <c r="E263" s="252"/>
      <c r="F263" s="484">
        <f t="shared" si="23"/>
        <v>0</v>
      </c>
      <c r="G263" s="257"/>
      <c r="H263" s="257"/>
      <c r="I263" s="481">
        <f t="shared" si="24"/>
        <v>0</v>
      </c>
      <c r="K263" s="5"/>
      <c r="L263" s="5"/>
      <c r="M263" s="5"/>
      <c r="N263" s="5"/>
      <c r="O263" s="5"/>
    </row>
    <row r="264" spans="1:15" s="67" customFormat="1" ht="10.199999999999999">
      <c r="A264" s="250"/>
      <c r="B264" s="483" t="str">
        <f>IFERROR(IF(VLOOKUP($A264,Osnova!$A:$E,1)=$A264,VLOOKUP($A264,Osnova!$A:$E,$E$10)),"")</f>
        <v/>
      </c>
      <c r="C264" s="106" t="e">
        <f>IF(VLOOKUP($A264,Osnova!$A:$C,1)=$A264,VLOOKUP($A264,Osnova!$A:$F,4),0)</f>
        <v>#N/A</v>
      </c>
      <c r="D264" s="257"/>
      <c r="E264" s="252"/>
      <c r="F264" s="484">
        <f t="shared" si="23"/>
        <v>0</v>
      </c>
      <c r="G264" s="257"/>
      <c r="H264" s="257"/>
      <c r="I264" s="481">
        <f t="shared" ref="I264:I325" si="25">SUM(F264+G264-H264)</f>
        <v>0</v>
      </c>
      <c r="K264" s="5"/>
      <c r="L264" s="5"/>
      <c r="M264" s="5"/>
      <c r="N264" s="5"/>
      <c r="O264" s="5"/>
    </row>
    <row r="265" spans="1:15" s="67" customFormat="1" ht="10.199999999999999">
      <c r="A265" s="250"/>
      <c r="B265" s="483" t="str">
        <f>IFERROR(IF(VLOOKUP($A265,Osnova!$A:$E,1)=$A265,VLOOKUP($A265,Osnova!$A:$E,$E$10)),"")</f>
        <v/>
      </c>
      <c r="C265" s="106" t="e">
        <f>IF(VLOOKUP($A265,Osnova!$A:$C,1)=$A265,VLOOKUP($A265,Osnova!$A:$F,4),0)</f>
        <v>#N/A</v>
      </c>
      <c r="D265" s="257"/>
      <c r="E265" s="252"/>
      <c r="F265" s="484">
        <f t="shared" si="23"/>
        <v>0</v>
      </c>
      <c r="G265" s="257"/>
      <c r="H265" s="257"/>
      <c r="I265" s="481">
        <f t="shared" si="25"/>
        <v>0</v>
      </c>
      <c r="K265" s="5"/>
      <c r="L265" s="5"/>
      <c r="M265" s="5"/>
      <c r="N265" s="5"/>
      <c r="O265" s="5"/>
    </row>
    <row r="266" spans="1:15" s="67" customFormat="1" ht="10.199999999999999">
      <c r="A266" s="250"/>
      <c r="B266" s="483" t="str">
        <f>IFERROR(IF(VLOOKUP($A266,Osnova!$A:$E,1)=$A266,VLOOKUP($A266,Osnova!$A:$E,$E$10)),"")</f>
        <v/>
      </c>
      <c r="C266" s="106" t="e">
        <f>IF(VLOOKUP($A266,Osnova!$A:$C,1)=$A266,VLOOKUP($A266,Osnova!$A:$F,4),0)</f>
        <v>#N/A</v>
      </c>
      <c r="D266" s="257"/>
      <c r="E266" s="252"/>
      <c r="F266" s="484">
        <f t="shared" si="23"/>
        <v>0</v>
      </c>
      <c r="G266" s="257"/>
      <c r="H266" s="257"/>
      <c r="I266" s="481">
        <f t="shared" si="25"/>
        <v>0</v>
      </c>
      <c r="K266" s="5"/>
      <c r="L266" s="5"/>
      <c r="M266" s="5"/>
      <c r="N266" s="5"/>
      <c r="O266" s="5"/>
    </row>
    <row r="267" spans="1:15" s="67" customFormat="1" ht="10.199999999999999">
      <c r="A267" s="250"/>
      <c r="B267" s="483" t="str">
        <f>IFERROR(IF(VLOOKUP($A267,Osnova!$A:$E,1)=$A267,VLOOKUP($A267,Osnova!$A:$E,$E$10)),"")</f>
        <v/>
      </c>
      <c r="C267" s="106" t="e">
        <f>IF(VLOOKUP($A267,Osnova!$A:$C,1)=$A267,VLOOKUP($A267,Osnova!$A:$F,4),0)</f>
        <v>#N/A</v>
      </c>
      <c r="D267" s="257"/>
      <c r="E267" s="252"/>
      <c r="F267" s="484">
        <f t="shared" si="23"/>
        <v>0</v>
      </c>
      <c r="G267" s="257"/>
      <c r="H267" s="257"/>
      <c r="I267" s="481">
        <f t="shared" si="25"/>
        <v>0</v>
      </c>
      <c r="K267" s="5"/>
      <c r="L267" s="5"/>
      <c r="M267" s="5"/>
      <c r="N267" s="5"/>
      <c r="O267" s="5"/>
    </row>
    <row r="268" spans="1:15" s="67" customFormat="1" ht="10.199999999999999">
      <c r="A268" s="250"/>
      <c r="B268" s="483" t="str">
        <f>IFERROR(IF(VLOOKUP($A268,Osnova!$A:$E,1)=$A268,VLOOKUP($A268,Osnova!$A:$E,$E$10)),"")</f>
        <v/>
      </c>
      <c r="C268" s="106" t="e">
        <f>IF(VLOOKUP($A268,Osnova!$A:$C,1)=$A268,VLOOKUP($A268,Osnova!$A:$F,4),0)</f>
        <v>#N/A</v>
      </c>
      <c r="D268" s="257"/>
      <c r="E268" s="252"/>
      <c r="F268" s="484">
        <f t="shared" si="23"/>
        <v>0</v>
      </c>
      <c r="G268" s="257"/>
      <c r="H268" s="257"/>
      <c r="I268" s="481">
        <f t="shared" si="25"/>
        <v>0</v>
      </c>
      <c r="K268" s="5"/>
      <c r="L268" s="5"/>
      <c r="M268" s="5"/>
      <c r="N268" s="5"/>
      <c r="O268" s="5"/>
    </row>
    <row r="269" spans="1:15" s="67" customFormat="1" ht="10.199999999999999">
      <c r="A269" s="250"/>
      <c r="B269" s="483" t="str">
        <f>IFERROR(IF(VLOOKUP($A269,Osnova!$A:$E,1)=$A269,VLOOKUP($A269,Osnova!$A:$E,$E$10)),"")</f>
        <v/>
      </c>
      <c r="C269" s="106" t="e">
        <f>IF(VLOOKUP($A269,Osnova!$A:$C,1)=$A269,VLOOKUP($A269,Osnova!$A:$F,4),0)</f>
        <v>#N/A</v>
      </c>
      <c r="D269" s="257"/>
      <c r="E269" s="252"/>
      <c r="F269" s="484">
        <f t="shared" si="23"/>
        <v>0</v>
      </c>
      <c r="G269" s="257"/>
      <c r="H269" s="257"/>
      <c r="I269" s="481">
        <f t="shared" si="25"/>
        <v>0</v>
      </c>
      <c r="K269" s="5"/>
      <c r="L269" s="5"/>
      <c r="M269" s="5"/>
      <c r="N269" s="5"/>
      <c r="O269" s="5"/>
    </row>
    <row r="270" spans="1:15" s="67" customFormat="1" ht="10.199999999999999">
      <c r="A270" s="250"/>
      <c r="B270" s="483" t="str">
        <f>IFERROR(IF(VLOOKUP($A270,Osnova!$A:$E,1)=$A270,VLOOKUP($A270,Osnova!$A:$E,$E$10)),"")</f>
        <v/>
      </c>
      <c r="C270" s="106" t="e">
        <f>IF(VLOOKUP($A270,Osnova!$A:$C,1)=$A270,VLOOKUP($A270,Osnova!$A:$F,4),0)</f>
        <v>#N/A</v>
      </c>
      <c r="D270" s="257"/>
      <c r="E270" s="252"/>
      <c r="F270" s="484">
        <f t="shared" si="23"/>
        <v>0</v>
      </c>
      <c r="G270" s="257"/>
      <c r="H270" s="257"/>
      <c r="I270" s="481">
        <f t="shared" si="25"/>
        <v>0</v>
      </c>
      <c r="K270" s="5"/>
      <c r="L270" s="5"/>
      <c r="M270" s="5"/>
      <c r="N270" s="5"/>
      <c r="O270" s="5"/>
    </row>
    <row r="271" spans="1:15" s="67" customFormat="1" ht="10.199999999999999">
      <c r="A271" s="250"/>
      <c r="B271" s="483" t="str">
        <f>IFERROR(IF(VLOOKUP($A271,Osnova!$A:$E,1)=$A271,VLOOKUP($A271,Osnova!$A:$E,$E$10)),"")</f>
        <v/>
      </c>
      <c r="C271" s="106" t="e">
        <f>IF(VLOOKUP($A271,Osnova!$A:$C,1)=$A271,VLOOKUP($A271,Osnova!$A:$F,4),0)</f>
        <v>#N/A</v>
      </c>
      <c r="D271" s="257"/>
      <c r="E271" s="252"/>
      <c r="F271" s="484">
        <f t="shared" si="23"/>
        <v>0</v>
      </c>
      <c r="G271" s="257"/>
      <c r="H271" s="257"/>
      <c r="I271" s="481">
        <f t="shared" si="25"/>
        <v>0</v>
      </c>
      <c r="K271" s="5"/>
      <c r="L271" s="5"/>
      <c r="M271" s="5"/>
      <c r="N271" s="5"/>
      <c r="O271" s="5"/>
    </row>
    <row r="272" spans="1:15" s="67" customFormat="1" ht="10.199999999999999">
      <c r="A272" s="250"/>
      <c r="B272" s="483" t="str">
        <f>IFERROR(IF(VLOOKUP($A272,Osnova!$A:$E,1)=$A272,VLOOKUP($A272,Osnova!$A:$E,$E$10)),"")</f>
        <v/>
      </c>
      <c r="C272" s="106" t="e">
        <f>IF(VLOOKUP($A272,Osnova!$A:$C,1)=$A272,VLOOKUP($A272,Osnova!$A:$F,4),0)</f>
        <v>#N/A</v>
      </c>
      <c r="D272" s="257"/>
      <c r="E272" s="252"/>
      <c r="F272" s="484">
        <f t="shared" si="23"/>
        <v>0</v>
      </c>
      <c r="G272" s="257"/>
      <c r="H272" s="257"/>
      <c r="I272" s="481">
        <f t="shared" si="25"/>
        <v>0</v>
      </c>
      <c r="K272" s="5"/>
      <c r="L272" s="5"/>
      <c r="M272" s="5"/>
      <c r="N272" s="5"/>
      <c r="O272" s="5"/>
    </row>
    <row r="273" spans="1:15" s="67" customFormat="1" ht="10.199999999999999">
      <c r="A273" s="250"/>
      <c r="B273" s="483" t="str">
        <f>IFERROR(IF(VLOOKUP($A273,Osnova!$A:$E,1)=$A273,VLOOKUP($A273,Osnova!$A:$E,$E$10)),"")</f>
        <v/>
      </c>
      <c r="C273" s="106" t="e">
        <f>IF(VLOOKUP($A273,Osnova!$A:$C,1)=$A273,VLOOKUP($A273,Osnova!$A:$F,4),0)</f>
        <v>#N/A</v>
      </c>
      <c r="D273" s="257"/>
      <c r="E273" s="252"/>
      <c r="F273" s="484">
        <f t="shared" si="23"/>
        <v>0</v>
      </c>
      <c r="G273" s="257"/>
      <c r="H273" s="257"/>
      <c r="I273" s="481">
        <f t="shared" si="25"/>
        <v>0</v>
      </c>
      <c r="K273" s="5"/>
      <c r="L273" s="5"/>
      <c r="M273" s="5"/>
      <c r="N273" s="5"/>
      <c r="O273" s="5"/>
    </row>
    <row r="274" spans="1:15" s="67" customFormat="1" ht="10.199999999999999">
      <c r="A274" s="250"/>
      <c r="B274" s="483" t="str">
        <f>IFERROR(IF(VLOOKUP($A274,Osnova!$A:$E,1)=$A274,VLOOKUP($A274,Osnova!$A:$E,$E$10)),"")</f>
        <v/>
      </c>
      <c r="C274" s="106" t="e">
        <f>IF(VLOOKUP($A274,Osnova!$A:$C,1)=$A274,VLOOKUP($A274,Osnova!$A:$F,4),0)</f>
        <v>#N/A</v>
      </c>
      <c r="D274" s="257"/>
      <c r="E274" s="252"/>
      <c r="F274" s="484">
        <f t="shared" si="23"/>
        <v>0</v>
      </c>
      <c r="G274" s="257"/>
      <c r="H274" s="257"/>
      <c r="I274" s="481">
        <f t="shared" si="25"/>
        <v>0</v>
      </c>
      <c r="K274" s="5"/>
      <c r="L274" s="5"/>
      <c r="M274" s="5"/>
      <c r="N274" s="5"/>
      <c r="O274" s="5"/>
    </row>
    <row r="275" spans="1:15" s="67" customFormat="1" ht="10.199999999999999">
      <c r="A275" s="250"/>
      <c r="B275" s="483" t="str">
        <f>IFERROR(IF(VLOOKUP($A275,Osnova!$A:$E,1)=$A275,VLOOKUP($A275,Osnova!$A:$E,$E$10)),"")</f>
        <v/>
      </c>
      <c r="C275" s="106" t="e">
        <f>IF(VLOOKUP($A275,Osnova!$A:$C,1)=$A275,VLOOKUP($A275,Osnova!$A:$F,4),0)</f>
        <v>#N/A</v>
      </c>
      <c r="D275" s="257"/>
      <c r="E275" s="252"/>
      <c r="F275" s="484">
        <f t="shared" si="23"/>
        <v>0</v>
      </c>
      <c r="G275" s="257"/>
      <c r="H275" s="257"/>
      <c r="I275" s="481">
        <f t="shared" si="25"/>
        <v>0</v>
      </c>
      <c r="K275" s="5"/>
      <c r="L275" s="5"/>
      <c r="M275" s="5"/>
      <c r="N275" s="5"/>
      <c r="O275" s="5"/>
    </row>
    <row r="276" spans="1:15" s="67" customFormat="1" ht="10.199999999999999">
      <c r="A276" s="250"/>
      <c r="B276" s="483" t="str">
        <f>IFERROR(IF(VLOOKUP($A276,Osnova!$A:$E,1)=$A276,VLOOKUP($A276,Osnova!$A:$E,$E$10)),"")</f>
        <v/>
      </c>
      <c r="C276" s="106" t="e">
        <f>IF(VLOOKUP($A276,Osnova!$A:$C,1)=$A276,VLOOKUP($A276,Osnova!$A:$F,4),0)</f>
        <v>#N/A</v>
      </c>
      <c r="D276" s="257"/>
      <c r="E276" s="252"/>
      <c r="F276" s="484">
        <f t="shared" si="23"/>
        <v>0</v>
      </c>
      <c r="G276" s="257"/>
      <c r="H276" s="257"/>
      <c r="I276" s="481">
        <f t="shared" si="25"/>
        <v>0</v>
      </c>
      <c r="K276" s="5"/>
      <c r="L276" s="5"/>
      <c r="M276" s="5"/>
      <c r="N276" s="5"/>
      <c r="O276" s="5"/>
    </row>
    <row r="277" spans="1:15" s="67" customFormat="1" ht="10.199999999999999">
      <c r="A277" s="250"/>
      <c r="B277" s="483" t="str">
        <f>IFERROR(IF(VLOOKUP($A277,Osnova!$A:$E,1)=$A277,VLOOKUP($A277,Osnova!$A:$E,$E$10)),"")</f>
        <v/>
      </c>
      <c r="C277" s="106" t="e">
        <f>IF(VLOOKUP($A277,Osnova!$A:$C,1)=$A277,VLOOKUP($A277,Osnova!$A:$F,4),0)</f>
        <v>#N/A</v>
      </c>
      <c r="D277" s="257"/>
      <c r="E277" s="252"/>
      <c r="F277" s="484">
        <f t="shared" si="23"/>
        <v>0</v>
      </c>
      <c r="G277" s="257"/>
      <c r="H277" s="257"/>
      <c r="I277" s="481">
        <f t="shared" si="25"/>
        <v>0</v>
      </c>
      <c r="K277" s="5"/>
      <c r="L277" s="5"/>
      <c r="M277" s="5"/>
      <c r="N277" s="5"/>
      <c r="O277" s="5"/>
    </row>
    <row r="278" spans="1:15" s="67" customFormat="1" ht="10.199999999999999">
      <c r="A278" s="250"/>
      <c r="B278" s="483" t="str">
        <f>IFERROR(IF(VLOOKUP($A278,Osnova!$A:$E,1)=$A278,VLOOKUP($A278,Osnova!$A:$E,$E$10)),"")</f>
        <v/>
      </c>
      <c r="C278" s="106" t="e">
        <f>IF(VLOOKUP($A278,Osnova!$A:$C,1)=$A278,VLOOKUP($A278,Osnova!$A:$F,4),0)</f>
        <v>#N/A</v>
      </c>
      <c r="D278" s="257"/>
      <c r="E278" s="252"/>
      <c r="F278" s="484">
        <f t="shared" si="23"/>
        <v>0</v>
      </c>
      <c r="G278" s="257"/>
      <c r="H278" s="257"/>
      <c r="I278" s="481">
        <f t="shared" si="25"/>
        <v>0</v>
      </c>
      <c r="K278" s="5"/>
      <c r="L278" s="5"/>
      <c r="M278" s="5"/>
      <c r="N278" s="5"/>
      <c r="O278" s="5"/>
    </row>
    <row r="279" spans="1:15" s="67" customFormat="1" ht="10.199999999999999">
      <c r="A279" s="250"/>
      <c r="B279" s="483" t="str">
        <f>IFERROR(IF(VLOOKUP($A279,Osnova!$A:$E,1)=$A279,VLOOKUP($A279,Osnova!$A:$E,$E$10)),"")</f>
        <v/>
      </c>
      <c r="C279" s="106" t="e">
        <f>IF(VLOOKUP($A279,Osnova!$A:$C,1)=$A279,VLOOKUP($A279,Osnova!$A:$F,4),0)</f>
        <v>#N/A</v>
      </c>
      <c r="D279" s="257"/>
      <c r="E279" s="252"/>
      <c r="F279" s="484">
        <f t="shared" si="23"/>
        <v>0</v>
      </c>
      <c r="G279" s="257"/>
      <c r="H279" s="257"/>
      <c r="I279" s="481">
        <f t="shared" si="25"/>
        <v>0</v>
      </c>
      <c r="K279" s="5"/>
      <c r="L279" s="5"/>
      <c r="M279" s="5"/>
      <c r="N279" s="5"/>
      <c r="O279" s="5"/>
    </row>
    <row r="280" spans="1:15" s="67" customFormat="1" ht="10.199999999999999">
      <c r="A280" s="250"/>
      <c r="B280" s="483" t="str">
        <f>IFERROR(IF(VLOOKUP($A280,Osnova!$A:$E,1)=$A280,VLOOKUP($A280,Osnova!$A:$E,$E$10)),"")</f>
        <v/>
      </c>
      <c r="C280" s="106" t="e">
        <f>IF(VLOOKUP($A280,Osnova!$A:$C,1)=$A280,VLOOKUP($A280,Osnova!$A:$F,4),0)</f>
        <v>#N/A</v>
      </c>
      <c r="D280" s="257"/>
      <c r="E280" s="252"/>
      <c r="F280" s="484">
        <f t="shared" si="23"/>
        <v>0</v>
      </c>
      <c r="G280" s="257"/>
      <c r="H280" s="257"/>
      <c r="I280" s="481">
        <f t="shared" si="25"/>
        <v>0</v>
      </c>
      <c r="K280" s="5"/>
      <c r="L280" s="5"/>
      <c r="M280" s="5"/>
      <c r="N280" s="5"/>
      <c r="O280" s="5"/>
    </row>
    <row r="281" spans="1:15" s="67" customFormat="1" ht="10.199999999999999">
      <c r="A281" s="250"/>
      <c r="B281" s="483" t="str">
        <f>IFERROR(IF(VLOOKUP($A281,Osnova!$A:$E,1)=$A281,VLOOKUP($A281,Osnova!$A:$E,$E$10)),"")</f>
        <v/>
      </c>
      <c r="C281" s="106" t="e">
        <f>IF(VLOOKUP($A281,Osnova!$A:$C,1)=$A281,VLOOKUP($A281,Osnova!$A:$F,4),0)</f>
        <v>#N/A</v>
      </c>
      <c r="D281" s="257"/>
      <c r="E281" s="252"/>
      <c r="F281" s="484">
        <f t="shared" si="23"/>
        <v>0</v>
      </c>
      <c r="G281" s="257"/>
      <c r="H281" s="257"/>
      <c r="I281" s="481">
        <f t="shared" si="25"/>
        <v>0</v>
      </c>
      <c r="K281" s="5"/>
      <c r="L281" s="5"/>
      <c r="M281" s="5"/>
      <c r="N281" s="5"/>
      <c r="O281" s="5"/>
    </row>
    <row r="282" spans="1:15" s="67" customFormat="1" ht="10.199999999999999">
      <c r="A282" s="250"/>
      <c r="B282" s="483" t="str">
        <f>IFERROR(IF(VLOOKUP($A282,Osnova!$A:$E,1)=$A282,VLOOKUP($A282,Osnova!$A:$E,$E$10)),"")</f>
        <v/>
      </c>
      <c r="C282" s="106" t="e">
        <f>IF(VLOOKUP($A282,Osnova!$A:$C,1)=$A282,VLOOKUP($A282,Osnova!$A:$F,4),0)</f>
        <v>#N/A</v>
      </c>
      <c r="D282" s="257"/>
      <c r="E282" s="252"/>
      <c r="F282" s="484">
        <f t="shared" si="23"/>
        <v>0</v>
      </c>
      <c r="G282" s="257"/>
      <c r="H282" s="257"/>
      <c r="I282" s="481">
        <f t="shared" si="25"/>
        <v>0</v>
      </c>
      <c r="K282" s="5"/>
      <c r="L282" s="5"/>
      <c r="M282" s="5"/>
      <c r="N282" s="5"/>
      <c r="O282" s="5"/>
    </row>
    <row r="283" spans="1:15" s="67" customFormat="1" ht="10.199999999999999">
      <c r="A283" s="250"/>
      <c r="B283" s="483" t="str">
        <f>IFERROR(IF(VLOOKUP($A283,Osnova!$A:$E,1)=$A283,VLOOKUP($A283,Osnova!$A:$E,$E$10)),"")</f>
        <v/>
      </c>
      <c r="C283" s="106" t="e">
        <f>IF(VLOOKUP($A283,Osnova!$A:$C,1)=$A283,VLOOKUP($A283,Osnova!$A:$F,4),0)</f>
        <v>#N/A</v>
      </c>
      <c r="D283" s="257"/>
      <c r="E283" s="252"/>
      <c r="F283" s="484">
        <f t="shared" si="23"/>
        <v>0</v>
      </c>
      <c r="G283" s="257"/>
      <c r="H283" s="257"/>
      <c r="I283" s="481">
        <f t="shared" si="25"/>
        <v>0</v>
      </c>
      <c r="K283" s="5"/>
      <c r="L283" s="5"/>
      <c r="M283" s="5"/>
      <c r="N283" s="5"/>
      <c r="O283" s="5"/>
    </row>
    <row r="284" spans="1:15" s="67" customFormat="1" ht="10.199999999999999">
      <c r="A284" s="250"/>
      <c r="B284" s="483" t="str">
        <f>IFERROR(IF(VLOOKUP($A284,Osnova!$A:$E,1)=$A284,VLOOKUP($A284,Osnova!$A:$E,$E$10)),"")</f>
        <v/>
      </c>
      <c r="C284" s="106" t="e">
        <f>IF(VLOOKUP($A284,Osnova!$A:$C,1)=$A284,VLOOKUP($A284,Osnova!$A:$F,4),0)</f>
        <v>#N/A</v>
      </c>
      <c r="D284" s="257"/>
      <c r="E284" s="252"/>
      <c r="F284" s="484">
        <f t="shared" si="23"/>
        <v>0</v>
      </c>
      <c r="G284" s="257"/>
      <c r="H284" s="257"/>
      <c r="I284" s="481">
        <f t="shared" si="25"/>
        <v>0</v>
      </c>
      <c r="K284" s="5"/>
      <c r="L284" s="5"/>
      <c r="M284" s="5"/>
      <c r="N284" s="5"/>
      <c r="O284" s="5"/>
    </row>
    <row r="285" spans="1:15" s="67" customFormat="1" ht="10.199999999999999">
      <c r="A285" s="250"/>
      <c r="B285" s="483" t="str">
        <f>IFERROR(IF(VLOOKUP($A285,Osnova!$A:$E,1)=$A285,VLOOKUP($A285,Osnova!$A:$E,$E$10)),"")</f>
        <v/>
      </c>
      <c r="C285" s="106" t="e">
        <f>IF(VLOOKUP($A285,Osnova!$A:$C,1)=$A285,VLOOKUP($A285,Osnova!$A:$F,4),0)</f>
        <v>#N/A</v>
      </c>
      <c r="D285" s="257"/>
      <c r="E285" s="252"/>
      <c r="F285" s="484">
        <f t="shared" si="23"/>
        <v>0</v>
      </c>
      <c r="G285" s="257"/>
      <c r="H285" s="257"/>
      <c r="I285" s="481">
        <f t="shared" si="25"/>
        <v>0</v>
      </c>
      <c r="K285" s="5"/>
      <c r="L285" s="5"/>
      <c r="M285" s="5"/>
      <c r="N285" s="5"/>
      <c r="O285" s="5"/>
    </row>
    <row r="286" spans="1:15" s="67" customFormat="1" ht="10.199999999999999">
      <c r="A286" s="250"/>
      <c r="B286" s="483" t="str">
        <f>IFERROR(IF(VLOOKUP($A286,Osnova!$A:$E,1)=$A286,VLOOKUP($A286,Osnova!$A:$E,$E$10)),"")</f>
        <v/>
      </c>
      <c r="C286" s="106" t="e">
        <f>IF(VLOOKUP($A286,Osnova!$A:$C,1)=$A286,VLOOKUP($A286,Osnova!$A:$F,4),0)</f>
        <v>#N/A</v>
      </c>
      <c r="D286" s="257"/>
      <c r="E286" s="252"/>
      <c r="F286" s="484">
        <f t="shared" si="23"/>
        <v>0</v>
      </c>
      <c r="G286" s="257"/>
      <c r="H286" s="257"/>
      <c r="I286" s="481">
        <f t="shared" si="25"/>
        <v>0</v>
      </c>
      <c r="K286" s="5"/>
      <c r="L286" s="5"/>
      <c r="M286" s="5"/>
      <c r="N286" s="5"/>
      <c r="O286" s="5"/>
    </row>
    <row r="287" spans="1:15" s="67" customFormat="1" ht="10.199999999999999">
      <c r="A287" s="250"/>
      <c r="B287" s="483" t="str">
        <f>IFERROR(IF(VLOOKUP($A287,Osnova!$A:$E,1)=$A287,VLOOKUP($A287,Osnova!$A:$E,$E$10)),"")</f>
        <v/>
      </c>
      <c r="C287" s="106" t="e">
        <f>IF(VLOOKUP($A287,Osnova!$A:$C,1)=$A287,VLOOKUP($A287,Osnova!$A:$F,4),0)</f>
        <v>#N/A</v>
      </c>
      <c r="D287" s="257"/>
      <c r="E287" s="252"/>
      <c r="F287" s="484">
        <f t="shared" si="23"/>
        <v>0</v>
      </c>
      <c r="G287" s="257"/>
      <c r="H287" s="257"/>
      <c r="I287" s="481">
        <f t="shared" si="25"/>
        <v>0</v>
      </c>
      <c r="K287" s="5"/>
      <c r="L287" s="5"/>
      <c r="M287" s="5"/>
      <c r="N287" s="5"/>
      <c r="O287" s="5"/>
    </row>
    <row r="288" spans="1:15" s="67" customFormat="1" ht="10.199999999999999">
      <c r="A288" s="250"/>
      <c r="B288" s="483" t="str">
        <f>IFERROR(IF(VLOOKUP($A288,Osnova!$A:$E,1)=$A288,VLOOKUP($A288,Osnova!$A:$E,$E$10)),"")</f>
        <v/>
      </c>
      <c r="C288" s="106" t="e">
        <f>IF(VLOOKUP($A288,Osnova!$A:$C,1)=$A288,VLOOKUP($A288,Osnova!$A:$F,4),0)</f>
        <v>#N/A</v>
      </c>
      <c r="D288" s="257"/>
      <c r="E288" s="252"/>
      <c r="F288" s="484">
        <f t="shared" si="23"/>
        <v>0</v>
      </c>
      <c r="G288" s="257"/>
      <c r="H288" s="257"/>
      <c r="I288" s="481">
        <f t="shared" si="25"/>
        <v>0</v>
      </c>
      <c r="K288" s="5"/>
      <c r="L288" s="5"/>
      <c r="M288" s="5"/>
      <c r="N288" s="5"/>
      <c r="O288" s="5"/>
    </row>
    <row r="289" spans="1:15" s="67" customFormat="1" ht="10.199999999999999">
      <c r="A289" s="250"/>
      <c r="B289" s="483" t="str">
        <f>IFERROR(IF(VLOOKUP($A289,Osnova!$A:$E,1)=$A289,VLOOKUP($A289,Osnova!$A:$E,$E$10)),"")</f>
        <v/>
      </c>
      <c r="C289" s="106" t="e">
        <f>IF(VLOOKUP($A289,Osnova!$A:$C,1)=$A289,VLOOKUP($A289,Osnova!$A:$F,4),0)</f>
        <v>#N/A</v>
      </c>
      <c r="D289" s="257"/>
      <c r="E289" s="252"/>
      <c r="F289" s="484">
        <f t="shared" ref="F289:F329" si="26">SUM(D289-E289)</f>
        <v>0</v>
      </c>
      <c r="G289" s="257"/>
      <c r="H289" s="257"/>
      <c r="I289" s="481">
        <f t="shared" si="25"/>
        <v>0</v>
      </c>
      <c r="K289" s="5"/>
      <c r="L289" s="5"/>
      <c r="M289" s="5"/>
      <c r="N289" s="5"/>
      <c r="O289" s="5"/>
    </row>
    <row r="290" spans="1:15" s="67" customFormat="1" ht="10.199999999999999">
      <c r="A290" s="250"/>
      <c r="B290" s="483" t="str">
        <f>IFERROR(IF(VLOOKUP($A290,Osnova!$A:$E,1)=$A290,VLOOKUP($A290,Osnova!$A:$E,$E$10)),"")</f>
        <v/>
      </c>
      <c r="C290" s="106" t="e">
        <f>IF(VLOOKUP($A290,Osnova!$A:$C,1)=$A290,VLOOKUP($A290,Osnova!$A:$F,4),0)</f>
        <v>#N/A</v>
      </c>
      <c r="D290" s="257"/>
      <c r="E290" s="252"/>
      <c r="F290" s="484">
        <f t="shared" si="26"/>
        <v>0</v>
      </c>
      <c r="G290" s="257"/>
      <c r="H290" s="257"/>
      <c r="I290" s="481">
        <f t="shared" si="25"/>
        <v>0</v>
      </c>
      <c r="K290" s="5"/>
      <c r="L290" s="5"/>
      <c r="M290" s="5"/>
      <c r="N290" s="5"/>
      <c r="O290" s="5"/>
    </row>
    <row r="291" spans="1:15" s="67" customFormat="1" ht="10.199999999999999">
      <c r="A291" s="250"/>
      <c r="B291" s="483" t="str">
        <f>IFERROR(IF(VLOOKUP($A291,Osnova!$A:$E,1)=$A291,VLOOKUP($A291,Osnova!$A:$E,$E$10)),"")</f>
        <v/>
      </c>
      <c r="C291" s="106" t="e">
        <f>IF(VLOOKUP($A291,Osnova!$A:$C,1)=$A291,VLOOKUP($A291,Osnova!$A:$F,4),0)</f>
        <v>#N/A</v>
      </c>
      <c r="D291" s="257"/>
      <c r="E291" s="252"/>
      <c r="F291" s="484">
        <f t="shared" si="26"/>
        <v>0</v>
      </c>
      <c r="G291" s="257"/>
      <c r="H291" s="257"/>
      <c r="I291" s="481">
        <f t="shared" si="25"/>
        <v>0</v>
      </c>
      <c r="K291" s="5"/>
      <c r="L291" s="5"/>
      <c r="M291" s="5"/>
      <c r="N291" s="5"/>
      <c r="O291" s="5"/>
    </row>
    <row r="292" spans="1:15" s="67" customFormat="1" ht="10.199999999999999">
      <c r="A292" s="250"/>
      <c r="B292" s="483" t="str">
        <f>IFERROR(IF(VLOOKUP($A292,Osnova!$A:$E,1)=$A292,VLOOKUP($A292,Osnova!$A:$E,$E$10)),"")</f>
        <v/>
      </c>
      <c r="C292" s="106" t="e">
        <f>IF(VLOOKUP($A292,Osnova!$A:$C,1)=$A292,VLOOKUP($A292,Osnova!$A:$F,4),0)</f>
        <v>#N/A</v>
      </c>
      <c r="D292" s="257"/>
      <c r="E292" s="252"/>
      <c r="F292" s="484">
        <f t="shared" si="26"/>
        <v>0</v>
      </c>
      <c r="G292" s="257"/>
      <c r="H292" s="257"/>
      <c r="I292" s="481">
        <f t="shared" si="25"/>
        <v>0</v>
      </c>
      <c r="K292" s="5"/>
      <c r="L292" s="5"/>
      <c r="M292" s="5"/>
      <c r="N292" s="5"/>
      <c r="O292" s="5"/>
    </row>
    <row r="293" spans="1:15" s="67" customFormat="1" ht="10.199999999999999">
      <c r="A293" s="250"/>
      <c r="B293" s="483" t="str">
        <f>IFERROR(IF(VLOOKUP($A293,Osnova!$A:$E,1)=$A293,VLOOKUP($A293,Osnova!$A:$E,$E$10)),"")</f>
        <v/>
      </c>
      <c r="C293" s="106" t="e">
        <f>IF(VLOOKUP($A293,Osnova!$A:$C,1)=$A293,VLOOKUP($A293,Osnova!$A:$F,4),0)</f>
        <v>#N/A</v>
      </c>
      <c r="D293" s="257"/>
      <c r="E293" s="252"/>
      <c r="F293" s="484">
        <f t="shared" si="26"/>
        <v>0</v>
      </c>
      <c r="G293" s="257"/>
      <c r="H293" s="257"/>
      <c r="I293" s="481">
        <f t="shared" si="25"/>
        <v>0</v>
      </c>
      <c r="K293" s="5"/>
      <c r="L293" s="5"/>
      <c r="M293" s="5"/>
      <c r="N293" s="5"/>
      <c r="O293" s="5"/>
    </row>
    <row r="294" spans="1:15" s="67" customFormat="1" ht="10.199999999999999">
      <c r="A294" s="250"/>
      <c r="B294" s="483" t="str">
        <f>IFERROR(IF(VLOOKUP($A294,Osnova!$A:$E,1)=$A294,VLOOKUP($A294,Osnova!$A:$E,$E$10)),"")</f>
        <v/>
      </c>
      <c r="C294" s="106" t="e">
        <f>IF(VLOOKUP($A294,Osnova!$A:$C,1)=$A294,VLOOKUP($A294,Osnova!$A:$F,4),0)</f>
        <v>#N/A</v>
      </c>
      <c r="D294" s="257"/>
      <c r="E294" s="252"/>
      <c r="F294" s="484">
        <f t="shared" si="26"/>
        <v>0</v>
      </c>
      <c r="G294" s="257"/>
      <c r="H294" s="257"/>
      <c r="I294" s="481">
        <f t="shared" si="25"/>
        <v>0</v>
      </c>
      <c r="K294" s="5"/>
      <c r="L294" s="5"/>
      <c r="M294" s="5"/>
      <c r="N294" s="5"/>
      <c r="O294" s="5"/>
    </row>
    <row r="295" spans="1:15" s="67" customFormat="1" ht="10.199999999999999">
      <c r="A295" s="250"/>
      <c r="B295" s="483" t="str">
        <f>IFERROR(IF(VLOOKUP($A295,Osnova!$A:$E,1)=$A295,VLOOKUP($A295,Osnova!$A:$E,$E$10)),"")</f>
        <v/>
      </c>
      <c r="C295" s="106" t="e">
        <f>IF(VLOOKUP($A295,Osnova!$A:$C,1)=$A295,VLOOKUP($A295,Osnova!$A:$F,4),0)</f>
        <v>#N/A</v>
      </c>
      <c r="D295" s="257"/>
      <c r="E295" s="252"/>
      <c r="F295" s="484">
        <f t="shared" si="26"/>
        <v>0</v>
      </c>
      <c r="G295" s="257"/>
      <c r="H295" s="257"/>
      <c r="I295" s="481">
        <f t="shared" si="25"/>
        <v>0</v>
      </c>
      <c r="K295" s="5"/>
      <c r="L295" s="5"/>
      <c r="M295" s="5"/>
      <c r="N295" s="5"/>
      <c r="O295" s="5"/>
    </row>
    <row r="296" spans="1:15" s="67" customFormat="1" ht="10.199999999999999">
      <c r="A296" s="250"/>
      <c r="B296" s="483" t="str">
        <f>IFERROR(IF(VLOOKUP($A296,Osnova!$A:$E,1)=$A296,VLOOKUP($A296,Osnova!$A:$E,$E$10)),"")</f>
        <v/>
      </c>
      <c r="C296" s="106" t="e">
        <f>IF(VLOOKUP($A296,Osnova!$A:$C,1)=$A296,VLOOKUP($A296,Osnova!$A:$F,4),0)</f>
        <v>#N/A</v>
      </c>
      <c r="D296" s="257"/>
      <c r="E296" s="252"/>
      <c r="F296" s="484">
        <f t="shared" si="26"/>
        <v>0</v>
      </c>
      <c r="G296" s="257"/>
      <c r="H296" s="257"/>
      <c r="I296" s="481">
        <f t="shared" si="25"/>
        <v>0</v>
      </c>
      <c r="K296" s="5"/>
      <c r="L296" s="5"/>
      <c r="M296" s="5"/>
      <c r="N296" s="5"/>
      <c r="O296" s="5"/>
    </row>
    <row r="297" spans="1:15" s="67" customFormat="1" ht="10.199999999999999">
      <c r="A297" s="250"/>
      <c r="B297" s="483" t="str">
        <f>IFERROR(IF(VLOOKUP($A297,Osnova!$A:$E,1)=$A297,VLOOKUP($A297,Osnova!$A:$E,$E$10)),"")</f>
        <v/>
      </c>
      <c r="C297" s="106" t="e">
        <f>IF(VLOOKUP($A297,Osnova!$A:$C,1)=$A297,VLOOKUP($A297,Osnova!$A:$F,4),0)</f>
        <v>#N/A</v>
      </c>
      <c r="D297" s="257"/>
      <c r="E297" s="252"/>
      <c r="F297" s="484">
        <f t="shared" si="26"/>
        <v>0</v>
      </c>
      <c r="G297" s="257"/>
      <c r="H297" s="257"/>
      <c r="I297" s="481">
        <f t="shared" si="25"/>
        <v>0</v>
      </c>
      <c r="K297" s="5"/>
      <c r="L297" s="5"/>
      <c r="M297" s="5"/>
      <c r="N297" s="5"/>
      <c r="O297" s="5"/>
    </row>
    <row r="298" spans="1:15" s="67" customFormat="1" ht="10.199999999999999">
      <c r="A298" s="250"/>
      <c r="B298" s="483" t="str">
        <f>IFERROR(IF(VLOOKUP($A298,Osnova!$A:$E,1)=$A298,VLOOKUP($A298,Osnova!$A:$E,$E$10)),"")</f>
        <v/>
      </c>
      <c r="C298" s="106" t="e">
        <f>IF(VLOOKUP($A298,Osnova!$A:$C,1)=$A298,VLOOKUP($A298,Osnova!$A:$F,4),0)</f>
        <v>#N/A</v>
      </c>
      <c r="D298" s="257"/>
      <c r="E298" s="252"/>
      <c r="F298" s="484">
        <f t="shared" si="26"/>
        <v>0</v>
      </c>
      <c r="G298" s="257"/>
      <c r="H298" s="257"/>
      <c r="I298" s="481">
        <f t="shared" si="25"/>
        <v>0</v>
      </c>
      <c r="K298" s="5"/>
      <c r="L298" s="5"/>
      <c r="M298" s="5"/>
      <c r="N298" s="5"/>
      <c r="O298" s="5"/>
    </row>
    <row r="299" spans="1:15" s="67" customFormat="1" ht="10.199999999999999">
      <c r="A299" s="250"/>
      <c r="B299" s="483" t="str">
        <f>IFERROR(IF(VLOOKUP($A299,Osnova!$A:$E,1)=$A299,VLOOKUP($A299,Osnova!$A:$E,$E$10)),"")</f>
        <v/>
      </c>
      <c r="C299" s="106" t="e">
        <f>IF(VLOOKUP($A299,Osnova!$A:$C,1)=$A299,VLOOKUP($A299,Osnova!$A:$F,4),0)</f>
        <v>#N/A</v>
      </c>
      <c r="D299" s="257"/>
      <c r="E299" s="252"/>
      <c r="F299" s="484">
        <f t="shared" si="26"/>
        <v>0</v>
      </c>
      <c r="G299" s="257"/>
      <c r="H299" s="257"/>
      <c r="I299" s="481">
        <f t="shared" si="25"/>
        <v>0</v>
      </c>
      <c r="K299" s="5"/>
      <c r="L299" s="5"/>
      <c r="M299" s="5"/>
      <c r="N299" s="5"/>
      <c r="O299" s="5"/>
    </row>
    <row r="300" spans="1:15" s="67" customFormat="1" ht="10.199999999999999">
      <c r="A300" s="250"/>
      <c r="B300" s="483" t="str">
        <f>IFERROR(IF(VLOOKUP($A300,Osnova!$A:$E,1)=$A300,VLOOKUP($A300,Osnova!$A:$E,$E$10)),"")</f>
        <v/>
      </c>
      <c r="C300" s="106" t="e">
        <f>IF(VLOOKUP($A300,Osnova!$A:$C,1)=$A300,VLOOKUP($A300,Osnova!$A:$F,4),0)</f>
        <v>#N/A</v>
      </c>
      <c r="D300" s="257"/>
      <c r="E300" s="252"/>
      <c r="F300" s="484">
        <f t="shared" si="26"/>
        <v>0</v>
      </c>
      <c r="G300" s="257"/>
      <c r="H300" s="257"/>
      <c r="I300" s="481">
        <f t="shared" si="25"/>
        <v>0</v>
      </c>
      <c r="K300" s="5"/>
      <c r="L300" s="5"/>
      <c r="M300" s="5"/>
      <c r="N300" s="5"/>
      <c r="O300" s="5"/>
    </row>
    <row r="301" spans="1:15" s="67" customFormat="1" ht="10.199999999999999">
      <c r="A301" s="250"/>
      <c r="B301" s="483" t="str">
        <f>IFERROR(IF(VLOOKUP($A301,Osnova!$A:$E,1)=$A301,VLOOKUP($A301,Osnova!$A:$E,$E$10)),"")</f>
        <v/>
      </c>
      <c r="C301" s="106" t="e">
        <f>IF(VLOOKUP($A301,Osnova!$A:$C,1)=$A301,VLOOKUP($A301,Osnova!$A:$F,4),0)</f>
        <v>#N/A</v>
      </c>
      <c r="D301" s="257"/>
      <c r="E301" s="252"/>
      <c r="F301" s="484">
        <f t="shared" si="26"/>
        <v>0</v>
      </c>
      <c r="G301" s="257"/>
      <c r="H301" s="257"/>
      <c r="I301" s="481">
        <f t="shared" si="25"/>
        <v>0</v>
      </c>
      <c r="K301" s="5"/>
      <c r="L301" s="5"/>
      <c r="M301" s="5"/>
      <c r="N301" s="5"/>
      <c r="O301" s="5"/>
    </row>
    <row r="302" spans="1:15" s="67" customFormat="1" ht="10.199999999999999">
      <c r="A302" s="250"/>
      <c r="B302" s="483" t="str">
        <f>IFERROR(IF(VLOOKUP($A302,Osnova!$A:$E,1)=$A302,VLOOKUP($A302,Osnova!$A:$E,$E$10)),"")</f>
        <v/>
      </c>
      <c r="C302" s="106" t="e">
        <f>IF(VLOOKUP($A302,Osnova!$A:$C,1)=$A302,VLOOKUP($A302,Osnova!$A:$F,4),0)</f>
        <v>#N/A</v>
      </c>
      <c r="D302" s="257"/>
      <c r="E302" s="252"/>
      <c r="F302" s="484">
        <f t="shared" si="26"/>
        <v>0</v>
      </c>
      <c r="G302" s="257"/>
      <c r="H302" s="257"/>
      <c r="I302" s="481">
        <f t="shared" si="25"/>
        <v>0</v>
      </c>
      <c r="K302" s="5"/>
      <c r="L302" s="5"/>
      <c r="M302" s="5"/>
      <c r="N302" s="5"/>
      <c r="O302" s="5"/>
    </row>
    <row r="303" spans="1:15" s="67" customFormat="1" ht="10.199999999999999">
      <c r="A303" s="250"/>
      <c r="B303" s="483" t="str">
        <f>IFERROR(IF(VLOOKUP($A303,Osnova!$A:$E,1)=$A303,VLOOKUP($A303,Osnova!$A:$E,$E$10)),"")</f>
        <v/>
      </c>
      <c r="C303" s="106" t="e">
        <f>IF(VLOOKUP($A303,Osnova!$A:$C,1)=$A303,VLOOKUP($A303,Osnova!$A:$F,4),0)</f>
        <v>#N/A</v>
      </c>
      <c r="D303" s="257"/>
      <c r="E303" s="252"/>
      <c r="F303" s="484">
        <f t="shared" si="26"/>
        <v>0</v>
      </c>
      <c r="G303" s="257"/>
      <c r="H303" s="257"/>
      <c r="I303" s="481">
        <f t="shared" si="25"/>
        <v>0</v>
      </c>
      <c r="K303" s="5"/>
      <c r="L303" s="5"/>
      <c r="M303" s="5"/>
      <c r="N303" s="5"/>
      <c r="O303" s="5"/>
    </row>
    <row r="304" spans="1:15" s="67" customFormat="1" ht="10.199999999999999">
      <c r="A304" s="250"/>
      <c r="B304" s="483" t="str">
        <f>IFERROR(IF(VLOOKUP($A304,Osnova!$A:$E,1)=$A304,VLOOKUP($A304,Osnova!$A:$E,$E$10)),"")</f>
        <v/>
      </c>
      <c r="C304" s="106" t="e">
        <f>IF(VLOOKUP($A304,Osnova!$A:$C,1)=$A304,VLOOKUP($A304,Osnova!$A:$F,4),0)</f>
        <v>#N/A</v>
      </c>
      <c r="D304" s="257"/>
      <c r="E304" s="252"/>
      <c r="F304" s="484">
        <f t="shared" si="26"/>
        <v>0</v>
      </c>
      <c r="G304" s="257"/>
      <c r="H304" s="257"/>
      <c r="I304" s="481">
        <f t="shared" si="25"/>
        <v>0</v>
      </c>
      <c r="K304" s="5"/>
      <c r="L304" s="5"/>
      <c r="M304" s="5"/>
      <c r="N304" s="5"/>
      <c r="O304" s="5"/>
    </row>
    <row r="305" spans="1:15" s="67" customFormat="1" ht="10.199999999999999">
      <c r="A305" s="250"/>
      <c r="B305" s="483" t="str">
        <f>IFERROR(IF(VLOOKUP($A305,Osnova!$A:$E,1)=$A305,VLOOKUP($A305,Osnova!$A:$E,$E$10)),"")</f>
        <v/>
      </c>
      <c r="C305" s="106" t="e">
        <f>IF(VLOOKUP($A305,Osnova!$A:$C,1)=$A305,VLOOKUP($A305,Osnova!$A:$F,4),0)</f>
        <v>#N/A</v>
      </c>
      <c r="D305" s="257"/>
      <c r="E305" s="252"/>
      <c r="F305" s="484">
        <f t="shared" si="26"/>
        <v>0</v>
      </c>
      <c r="G305" s="257"/>
      <c r="H305" s="257"/>
      <c r="I305" s="481">
        <f t="shared" si="25"/>
        <v>0</v>
      </c>
      <c r="K305" s="5"/>
      <c r="L305" s="5"/>
      <c r="M305" s="5"/>
      <c r="N305" s="5"/>
      <c r="O305" s="5"/>
    </row>
    <row r="306" spans="1:15" s="67" customFormat="1" ht="10.199999999999999">
      <c r="A306" s="250"/>
      <c r="B306" s="483" t="str">
        <f>IFERROR(IF(VLOOKUP($A306,Osnova!$A:$E,1)=$A306,VLOOKUP($A306,Osnova!$A:$E,$E$10)),"")</f>
        <v/>
      </c>
      <c r="C306" s="106" t="e">
        <f>IF(VLOOKUP($A306,Osnova!$A:$C,1)=$A306,VLOOKUP($A306,Osnova!$A:$F,4),0)</f>
        <v>#N/A</v>
      </c>
      <c r="D306" s="257"/>
      <c r="E306" s="252"/>
      <c r="F306" s="484">
        <f t="shared" si="26"/>
        <v>0</v>
      </c>
      <c r="G306" s="257"/>
      <c r="H306" s="257"/>
      <c r="I306" s="481">
        <f t="shared" si="25"/>
        <v>0</v>
      </c>
      <c r="K306" s="5"/>
      <c r="L306" s="5"/>
      <c r="M306" s="5"/>
      <c r="N306" s="5"/>
      <c r="O306" s="5"/>
    </row>
    <row r="307" spans="1:15" s="67" customFormat="1" ht="10.199999999999999">
      <c r="A307" s="250"/>
      <c r="B307" s="483" t="str">
        <f>IFERROR(IF(VLOOKUP($A307,Osnova!$A:$E,1)=$A307,VLOOKUP($A307,Osnova!$A:$E,$E$10)),"")</f>
        <v/>
      </c>
      <c r="C307" s="106" t="e">
        <f>IF(VLOOKUP($A307,Osnova!$A:$C,1)=$A307,VLOOKUP($A307,Osnova!$A:$F,4),0)</f>
        <v>#N/A</v>
      </c>
      <c r="D307" s="257"/>
      <c r="E307" s="252"/>
      <c r="F307" s="484">
        <f t="shared" si="26"/>
        <v>0</v>
      </c>
      <c r="G307" s="257"/>
      <c r="H307" s="257"/>
      <c r="I307" s="481">
        <f t="shared" si="25"/>
        <v>0</v>
      </c>
      <c r="K307" s="5"/>
      <c r="L307" s="5"/>
      <c r="M307" s="5"/>
      <c r="N307" s="5"/>
      <c r="O307" s="5"/>
    </row>
    <row r="308" spans="1:15" s="67" customFormat="1" ht="10.199999999999999">
      <c r="A308" s="250"/>
      <c r="B308" s="483" t="str">
        <f>IFERROR(IF(VLOOKUP($A308,Osnova!$A:$E,1)=$A308,VLOOKUP($A308,Osnova!$A:$E,$E$10)),"")</f>
        <v/>
      </c>
      <c r="C308" s="106" t="e">
        <f>IF(VLOOKUP($A308,Osnova!$A:$C,1)=$A308,VLOOKUP($A308,Osnova!$A:$F,4),0)</f>
        <v>#N/A</v>
      </c>
      <c r="D308" s="257"/>
      <c r="E308" s="252"/>
      <c r="F308" s="484">
        <f t="shared" si="26"/>
        <v>0</v>
      </c>
      <c r="G308" s="257"/>
      <c r="H308" s="257"/>
      <c r="I308" s="481">
        <f t="shared" si="25"/>
        <v>0</v>
      </c>
      <c r="K308" s="5"/>
      <c r="L308" s="5"/>
      <c r="M308" s="5"/>
      <c r="N308" s="5"/>
      <c r="O308" s="5"/>
    </row>
    <row r="309" spans="1:15" s="67" customFormat="1" ht="10.199999999999999">
      <c r="A309" s="250"/>
      <c r="B309" s="483" t="str">
        <f>IFERROR(IF(VLOOKUP($A309,Osnova!$A:$E,1)=$A309,VLOOKUP($A309,Osnova!$A:$E,$E$10)),"")</f>
        <v/>
      </c>
      <c r="C309" s="106" t="e">
        <f>IF(VLOOKUP($A309,Osnova!$A:$C,1)=$A309,VLOOKUP($A309,Osnova!$A:$F,4),0)</f>
        <v>#N/A</v>
      </c>
      <c r="D309" s="257"/>
      <c r="E309" s="252"/>
      <c r="F309" s="484">
        <f t="shared" si="26"/>
        <v>0</v>
      </c>
      <c r="G309" s="257"/>
      <c r="H309" s="257"/>
      <c r="I309" s="481">
        <f t="shared" si="25"/>
        <v>0</v>
      </c>
      <c r="K309" s="5"/>
      <c r="L309" s="5"/>
      <c r="M309" s="5"/>
      <c r="N309" s="5"/>
      <c r="O309" s="5"/>
    </row>
    <row r="310" spans="1:15" s="67" customFormat="1" ht="10.199999999999999">
      <c r="A310" s="250"/>
      <c r="B310" s="483" t="str">
        <f>IFERROR(IF(VLOOKUP($A310,Osnova!$A:$E,1)=$A310,VLOOKUP($A310,Osnova!$A:$E,$E$10)),"")</f>
        <v/>
      </c>
      <c r="C310" s="106" t="e">
        <f>IF(VLOOKUP($A310,Osnova!$A:$C,1)=$A310,VLOOKUP($A310,Osnova!$A:$F,4),0)</f>
        <v>#N/A</v>
      </c>
      <c r="D310" s="257"/>
      <c r="E310" s="252"/>
      <c r="F310" s="484">
        <f t="shared" si="26"/>
        <v>0</v>
      </c>
      <c r="G310" s="257"/>
      <c r="H310" s="257"/>
      <c r="I310" s="481">
        <f t="shared" si="25"/>
        <v>0</v>
      </c>
      <c r="K310" s="5"/>
      <c r="L310" s="5"/>
      <c r="M310" s="5"/>
      <c r="N310" s="5"/>
      <c r="O310" s="5"/>
    </row>
    <row r="311" spans="1:15" s="67" customFormat="1" ht="10.199999999999999">
      <c r="A311" s="250"/>
      <c r="B311" s="483" t="str">
        <f>IFERROR(IF(VLOOKUP($A311,Osnova!$A:$E,1)=$A311,VLOOKUP($A311,Osnova!$A:$E,$E$10)),"")</f>
        <v/>
      </c>
      <c r="C311" s="106" t="e">
        <f>IF(VLOOKUP($A311,Osnova!$A:$C,1)=$A311,VLOOKUP($A311,Osnova!$A:$F,4),0)</f>
        <v>#N/A</v>
      </c>
      <c r="D311" s="257"/>
      <c r="E311" s="252"/>
      <c r="F311" s="484">
        <f t="shared" si="26"/>
        <v>0</v>
      </c>
      <c r="G311" s="257"/>
      <c r="H311" s="257"/>
      <c r="I311" s="481">
        <f t="shared" si="25"/>
        <v>0</v>
      </c>
      <c r="K311" s="5"/>
      <c r="L311" s="5"/>
      <c r="M311" s="5"/>
      <c r="N311" s="5"/>
      <c r="O311" s="5"/>
    </row>
    <row r="312" spans="1:15" s="67" customFormat="1" ht="10.199999999999999">
      <c r="A312" s="250"/>
      <c r="B312" s="483" t="str">
        <f>IFERROR(IF(VLOOKUP($A312,Osnova!$A:$E,1)=$A312,VLOOKUP($A312,Osnova!$A:$E,$E$10)),"")</f>
        <v/>
      </c>
      <c r="C312" s="106" t="e">
        <f>IF(VLOOKUP($A312,Osnova!$A:$C,1)=$A312,VLOOKUP($A312,Osnova!$A:$F,4),0)</f>
        <v>#N/A</v>
      </c>
      <c r="D312" s="257"/>
      <c r="E312" s="252"/>
      <c r="F312" s="484">
        <f t="shared" si="26"/>
        <v>0</v>
      </c>
      <c r="G312" s="257"/>
      <c r="H312" s="257"/>
      <c r="I312" s="481">
        <f t="shared" si="25"/>
        <v>0</v>
      </c>
      <c r="K312" s="5"/>
      <c r="L312" s="5"/>
      <c r="M312" s="5"/>
      <c r="N312" s="5"/>
      <c r="O312" s="5"/>
    </row>
    <row r="313" spans="1:15" s="67" customFormat="1" ht="10.199999999999999">
      <c r="A313" s="250"/>
      <c r="B313" s="483" t="str">
        <f>IFERROR(IF(VLOOKUP($A313,Osnova!$A:$E,1)=$A313,VLOOKUP($A313,Osnova!$A:$E,$E$10)),"")</f>
        <v/>
      </c>
      <c r="C313" s="106" t="e">
        <f>IF(VLOOKUP($A313,Osnova!$A:$C,1)=$A313,VLOOKUP($A313,Osnova!$A:$F,4),0)</f>
        <v>#N/A</v>
      </c>
      <c r="D313" s="257"/>
      <c r="E313" s="252"/>
      <c r="F313" s="484">
        <f t="shared" si="26"/>
        <v>0</v>
      </c>
      <c r="G313" s="257"/>
      <c r="H313" s="257"/>
      <c r="I313" s="481">
        <f t="shared" si="25"/>
        <v>0</v>
      </c>
      <c r="K313" s="5"/>
      <c r="L313" s="5"/>
      <c r="M313" s="5"/>
      <c r="N313" s="5"/>
      <c r="O313" s="5"/>
    </row>
    <row r="314" spans="1:15" s="67" customFormat="1" ht="10.199999999999999">
      <c r="A314" s="250"/>
      <c r="B314" s="483" t="str">
        <f>IFERROR(IF(VLOOKUP($A314,Osnova!$A:$E,1)=$A314,VLOOKUP($A314,Osnova!$A:$E,$E$10)),"")</f>
        <v/>
      </c>
      <c r="C314" s="106" t="e">
        <f>IF(VLOOKUP($A314,Osnova!$A:$C,1)=$A314,VLOOKUP($A314,Osnova!$A:$F,4),0)</f>
        <v>#N/A</v>
      </c>
      <c r="D314" s="257"/>
      <c r="E314" s="252"/>
      <c r="F314" s="484">
        <f t="shared" si="26"/>
        <v>0</v>
      </c>
      <c r="G314" s="257"/>
      <c r="H314" s="257"/>
      <c r="I314" s="481">
        <f t="shared" si="25"/>
        <v>0</v>
      </c>
      <c r="K314" s="5"/>
      <c r="L314" s="5"/>
      <c r="M314" s="5"/>
      <c r="N314" s="5"/>
      <c r="O314" s="5"/>
    </row>
    <row r="315" spans="1:15" s="67" customFormat="1" ht="10.199999999999999">
      <c r="A315" s="250"/>
      <c r="B315" s="483" t="str">
        <f>IFERROR(IF(VLOOKUP($A315,Osnova!$A:$E,1)=$A315,VLOOKUP($A315,Osnova!$A:$E,$E$10)),"")</f>
        <v/>
      </c>
      <c r="C315" s="106" t="e">
        <f>IF(VLOOKUP($A315,Osnova!$A:$C,1)=$A315,VLOOKUP($A315,Osnova!$A:$F,4),0)</f>
        <v>#N/A</v>
      </c>
      <c r="D315" s="257"/>
      <c r="E315" s="252"/>
      <c r="F315" s="484">
        <f t="shared" si="26"/>
        <v>0</v>
      </c>
      <c r="G315" s="257"/>
      <c r="H315" s="257"/>
      <c r="I315" s="481">
        <f t="shared" si="25"/>
        <v>0</v>
      </c>
      <c r="K315" s="5"/>
      <c r="L315" s="5"/>
      <c r="M315" s="5"/>
      <c r="N315" s="5"/>
      <c r="O315" s="5"/>
    </row>
    <row r="316" spans="1:15" s="67" customFormat="1" ht="10.199999999999999">
      <c r="A316" s="250"/>
      <c r="B316" s="483" t="str">
        <f>IFERROR(IF(VLOOKUP($A316,Osnova!$A:$E,1)=$A316,VLOOKUP($A316,Osnova!$A:$E,$E$10)),"")</f>
        <v/>
      </c>
      <c r="C316" s="106" t="e">
        <f>IF(VLOOKUP($A316,Osnova!$A:$C,1)=$A316,VLOOKUP($A316,Osnova!$A:$F,4),0)</f>
        <v>#N/A</v>
      </c>
      <c r="D316" s="257"/>
      <c r="E316" s="252"/>
      <c r="F316" s="484">
        <f t="shared" si="26"/>
        <v>0</v>
      </c>
      <c r="G316" s="257"/>
      <c r="H316" s="257"/>
      <c r="I316" s="481">
        <f t="shared" si="25"/>
        <v>0</v>
      </c>
      <c r="K316" s="5"/>
      <c r="L316" s="5"/>
      <c r="M316" s="5"/>
      <c r="N316" s="5"/>
      <c r="O316" s="5"/>
    </row>
    <row r="317" spans="1:15" s="67" customFormat="1" ht="10.199999999999999">
      <c r="A317" s="250"/>
      <c r="B317" s="483" t="str">
        <f>IFERROR(IF(VLOOKUP($A317,Osnova!$A:$E,1)=$A317,VLOOKUP($A317,Osnova!$A:$E,$E$10)),"")</f>
        <v/>
      </c>
      <c r="C317" s="106" t="e">
        <f>IF(VLOOKUP($A317,Osnova!$A:$C,1)=$A317,VLOOKUP($A317,Osnova!$A:$F,4),0)</f>
        <v>#N/A</v>
      </c>
      <c r="D317" s="257"/>
      <c r="E317" s="252"/>
      <c r="F317" s="484">
        <f t="shared" si="26"/>
        <v>0</v>
      </c>
      <c r="G317" s="257"/>
      <c r="H317" s="257"/>
      <c r="I317" s="481">
        <f t="shared" si="25"/>
        <v>0</v>
      </c>
      <c r="K317" s="5"/>
      <c r="L317" s="5"/>
      <c r="M317" s="5"/>
      <c r="N317" s="5"/>
      <c r="O317" s="5"/>
    </row>
    <row r="318" spans="1:15" s="67" customFormat="1" ht="10.199999999999999">
      <c r="A318" s="250"/>
      <c r="B318" s="483" t="str">
        <f>IFERROR(IF(VLOOKUP($A318,Osnova!$A:$E,1)=$A318,VLOOKUP($A318,Osnova!$A:$E,$E$10)),"")</f>
        <v/>
      </c>
      <c r="C318" s="106" t="e">
        <f>IF(VLOOKUP($A318,Osnova!$A:$C,1)=$A318,VLOOKUP($A318,Osnova!$A:$F,4),0)</f>
        <v>#N/A</v>
      </c>
      <c r="D318" s="257"/>
      <c r="E318" s="252"/>
      <c r="F318" s="484">
        <f t="shared" si="26"/>
        <v>0</v>
      </c>
      <c r="G318" s="257"/>
      <c r="H318" s="257"/>
      <c r="I318" s="481">
        <f t="shared" si="25"/>
        <v>0</v>
      </c>
      <c r="K318" s="5"/>
      <c r="L318" s="5"/>
      <c r="M318" s="5"/>
      <c r="N318" s="5"/>
      <c r="O318" s="5"/>
    </row>
    <row r="319" spans="1:15" s="67" customFormat="1" ht="10.199999999999999">
      <c r="A319" s="250"/>
      <c r="B319" s="483" t="str">
        <f>IFERROR(IF(VLOOKUP($A319,Osnova!$A:$E,1)=$A319,VLOOKUP($A319,Osnova!$A:$E,$E$10)),"")</f>
        <v/>
      </c>
      <c r="C319" s="106" t="e">
        <f>IF(VLOOKUP($A319,Osnova!$A:$C,1)=$A319,VLOOKUP($A319,Osnova!$A:$F,4),0)</f>
        <v>#N/A</v>
      </c>
      <c r="D319" s="257"/>
      <c r="E319" s="252"/>
      <c r="F319" s="484">
        <f t="shared" si="26"/>
        <v>0</v>
      </c>
      <c r="G319" s="257"/>
      <c r="H319" s="257"/>
      <c r="I319" s="481">
        <f t="shared" si="25"/>
        <v>0</v>
      </c>
      <c r="K319" s="5"/>
      <c r="L319" s="5"/>
      <c r="M319" s="5"/>
      <c r="N319" s="5"/>
      <c r="O319" s="5"/>
    </row>
    <row r="320" spans="1:15" s="67" customFormat="1" ht="10.199999999999999">
      <c r="A320" s="250"/>
      <c r="B320" s="483" t="str">
        <f>IFERROR(IF(VLOOKUP($A320,Osnova!$A:$E,1)=$A320,VLOOKUP($A320,Osnova!$A:$E,$E$10)),"")</f>
        <v/>
      </c>
      <c r="C320" s="106" t="e">
        <f>IF(VLOOKUP($A320,Osnova!$A:$C,1)=$A320,VLOOKUP($A320,Osnova!$A:$F,4),0)</f>
        <v>#N/A</v>
      </c>
      <c r="D320" s="257"/>
      <c r="E320" s="252"/>
      <c r="F320" s="484">
        <f t="shared" si="26"/>
        <v>0</v>
      </c>
      <c r="G320" s="257"/>
      <c r="H320" s="257"/>
      <c r="I320" s="481">
        <f t="shared" si="25"/>
        <v>0</v>
      </c>
      <c r="K320" s="5"/>
      <c r="L320" s="5"/>
      <c r="M320" s="5"/>
      <c r="N320" s="5"/>
      <c r="O320" s="5"/>
    </row>
    <row r="321" spans="1:15" s="67" customFormat="1" ht="10.199999999999999">
      <c r="A321" s="250"/>
      <c r="B321" s="483" t="str">
        <f>IFERROR(IF(VLOOKUP($A321,Osnova!$A:$E,1)=$A321,VLOOKUP($A321,Osnova!$A:$E,$E$10)),"")</f>
        <v/>
      </c>
      <c r="C321" s="106" t="e">
        <f>IF(VLOOKUP($A321,Osnova!$A:$C,1)=$A321,VLOOKUP($A321,Osnova!$A:$F,4),0)</f>
        <v>#N/A</v>
      </c>
      <c r="D321" s="257"/>
      <c r="E321" s="252"/>
      <c r="F321" s="484">
        <f t="shared" si="26"/>
        <v>0</v>
      </c>
      <c r="G321" s="257"/>
      <c r="H321" s="257"/>
      <c r="I321" s="481">
        <f t="shared" si="25"/>
        <v>0</v>
      </c>
      <c r="K321" s="5"/>
      <c r="L321" s="5"/>
      <c r="M321" s="5"/>
      <c r="N321" s="5"/>
      <c r="O321" s="5"/>
    </row>
    <row r="322" spans="1:15" s="67" customFormat="1" ht="10.199999999999999">
      <c r="A322" s="250"/>
      <c r="B322" s="483" t="str">
        <f>IFERROR(IF(VLOOKUP($A322,Osnova!$A:$E,1)=$A322,VLOOKUP($A322,Osnova!$A:$E,$E$10)),"")</f>
        <v/>
      </c>
      <c r="C322" s="106" t="e">
        <f>IF(VLOOKUP($A322,Osnova!$A:$C,1)=$A322,VLOOKUP($A322,Osnova!$A:$F,4),0)</f>
        <v>#N/A</v>
      </c>
      <c r="D322" s="257"/>
      <c r="E322" s="252"/>
      <c r="F322" s="484">
        <f t="shared" si="26"/>
        <v>0</v>
      </c>
      <c r="G322" s="257"/>
      <c r="H322" s="257"/>
      <c r="I322" s="481">
        <f t="shared" si="25"/>
        <v>0</v>
      </c>
      <c r="K322" s="5"/>
      <c r="L322" s="5"/>
      <c r="M322" s="5"/>
      <c r="N322" s="5"/>
      <c r="O322" s="5"/>
    </row>
    <row r="323" spans="1:15" s="67" customFormat="1" ht="10.199999999999999">
      <c r="A323" s="250"/>
      <c r="B323" s="483" t="str">
        <f>IFERROR(IF(VLOOKUP($A323,Osnova!$A:$E,1)=$A323,VLOOKUP($A323,Osnova!$A:$E,$E$10)),"")</f>
        <v/>
      </c>
      <c r="C323" s="106" t="e">
        <f>IF(VLOOKUP($A323,Osnova!$A:$C,1)=$A323,VLOOKUP($A323,Osnova!$A:$F,4),0)</f>
        <v>#N/A</v>
      </c>
      <c r="D323" s="257"/>
      <c r="E323" s="252"/>
      <c r="F323" s="484">
        <f t="shared" si="26"/>
        <v>0</v>
      </c>
      <c r="G323" s="257"/>
      <c r="H323" s="257"/>
      <c r="I323" s="481">
        <f t="shared" si="25"/>
        <v>0</v>
      </c>
      <c r="K323" s="5"/>
      <c r="L323" s="5"/>
      <c r="M323" s="5"/>
      <c r="N323" s="5"/>
      <c r="O323" s="5"/>
    </row>
    <row r="324" spans="1:15" s="67" customFormat="1" ht="10.199999999999999">
      <c r="A324" s="250"/>
      <c r="B324" s="483" t="str">
        <f>IFERROR(IF(VLOOKUP($A324,Osnova!$A:$E,1)=$A324,VLOOKUP($A324,Osnova!$A:$E,$E$10)),"")</f>
        <v/>
      </c>
      <c r="C324" s="106" t="e">
        <f>IF(VLOOKUP($A324,Osnova!$A:$C,1)=$A324,VLOOKUP($A324,Osnova!$A:$F,4),0)</f>
        <v>#N/A</v>
      </c>
      <c r="D324" s="257"/>
      <c r="E324" s="252"/>
      <c r="F324" s="484">
        <f t="shared" si="26"/>
        <v>0</v>
      </c>
      <c r="G324" s="257"/>
      <c r="H324" s="257"/>
      <c r="I324" s="481">
        <f t="shared" si="25"/>
        <v>0</v>
      </c>
      <c r="K324" s="5"/>
      <c r="L324" s="5"/>
      <c r="M324" s="5"/>
      <c r="N324" s="5"/>
      <c r="O324" s="5"/>
    </row>
    <row r="325" spans="1:15" s="67" customFormat="1" ht="10.199999999999999">
      <c r="A325" s="250"/>
      <c r="B325" s="483" t="str">
        <f>IFERROR(IF(VLOOKUP($A325,Osnova!$A:$E,1)=$A325,VLOOKUP($A325,Osnova!$A:$E,$E$10)),"")</f>
        <v/>
      </c>
      <c r="C325" s="106" t="e">
        <f>IF(VLOOKUP($A325,Osnova!$A:$C,1)=$A325,VLOOKUP($A325,Osnova!$A:$F,4),0)</f>
        <v>#N/A</v>
      </c>
      <c r="D325" s="257"/>
      <c r="E325" s="252"/>
      <c r="F325" s="484">
        <f t="shared" si="26"/>
        <v>0</v>
      </c>
      <c r="G325" s="257"/>
      <c r="H325" s="257"/>
      <c r="I325" s="481">
        <f t="shared" si="25"/>
        <v>0</v>
      </c>
      <c r="K325" s="5"/>
      <c r="L325" s="5"/>
      <c r="M325" s="5"/>
      <c r="N325" s="5"/>
      <c r="O325" s="5"/>
    </row>
    <row r="326" spans="1:15" s="67" customFormat="1" ht="10.199999999999999">
      <c r="A326" s="250"/>
      <c r="B326" s="483" t="str">
        <f>IFERROR(IF(VLOOKUP($A326,Osnova!$A:$E,1)=$A326,VLOOKUP($A326,Osnova!$A:$E,$E$10)),"")</f>
        <v/>
      </c>
      <c r="C326" s="106" t="e">
        <f>IF(VLOOKUP($A326,Osnova!$A:$C,1)=$A326,VLOOKUP($A326,Osnova!$A:$F,4),0)</f>
        <v>#N/A</v>
      </c>
      <c r="D326" s="257"/>
      <c r="E326" s="252"/>
      <c r="F326" s="484">
        <f t="shared" si="26"/>
        <v>0</v>
      </c>
      <c r="G326" s="257"/>
      <c r="H326" s="257"/>
      <c r="I326" s="481">
        <f>SUM(F326+G326-H326)</f>
        <v>0</v>
      </c>
      <c r="K326" s="5"/>
      <c r="L326" s="5"/>
      <c r="M326" s="5"/>
      <c r="N326" s="5"/>
      <c r="O326" s="5"/>
    </row>
    <row r="327" spans="1:15" s="67" customFormat="1" ht="10.199999999999999">
      <c r="A327" s="250"/>
      <c r="B327" s="483" t="str">
        <f>IFERROR(IF(VLOOKUP($A327,Osnova!$A:$E,1)=$A327,VLOOKUP($A327,Osnova!$A:$E,$E$10)),"")</f>
        <v/>
      </c>
      <c r="C327" s="106" t="e">
        <f>IF(VLOOKUP($A327,Osnova!$A:$C,1)=$A327,VLOOKUP($A327,Osnova!$A:$F,4),0)</f>
        <v>#N/A</v>
      </c>
      <c r="D327" s="257"/>
      <c r="E327" s="252"/>
      <c r="F327" s="484">
        <f t="shared" si="26"/>
        <v>0</v>
      </c>
      <c r="G327" s="257"/>
      <c r="H327" s="257"/>
      <c r="I327" s="481">
        <f>SUM(F327+G327-H327)</f>
        <v>0</v>
      </c>
      <c r="K327" s="5"/>
      <c r="L327" s="5"/>
      <c r="M327" s="5"/>
      <c r="N327" s="5"/>
      <c r="O327" s="5"/>
    </row>
    <row r="328" spans="1:15" s="67" customFormat="1" ht="10.199999999999999">
      <c r="A328" s="250"/>
      <c r="B328" s="483" t="str">
        <f>IFERROR(IF(VLOOKUP($A328,Osnova!$A:$E,1)=$A328,VLOOKUP($A328,Osnova!$A:$E,$E$10)),"")</f>
        <v/>
      </c>
      <c r="C328" s="106" t="e">
        <f>IF(VLOOKUP($A328,Osnova!$A:$C,1)=$A328,VLOOKUP($A328,Osnova!$A:$F,4),0)</f>
        <v>#N/A</v>
      </c>
      <c r="D328" s="257"/>
      <c r="E328" s="252"/>
      <c r="F328" s="484">
        <f t="shared" si="26"/>
        <v>0</v>
      </c>
      <c r="G328" s="257"/>
      <c r="H328" s="257"/>
      <c r="I328" s="481">
        <f>SUM(F328+G328-H328)</f>
        <v>0</v>
      </c>
      <c r="K328" s="5"/>
      <c r="L328" s="5"/>
      <c r="M328" s="5"/>
      <c r="N328" s="5"/>
      <c r="O328" s="5"/>
    </row>
    <row r="329" spans="1:15" s="67" customFormat="1" ht="10.199999999999999">
      <c r="A329" s="250"/>
      <c r="B329" s="483" t="str">
        <f>IFERROR(IF(VLOOKUP($A329,Osnova!$A:$E,1)=$A329,VLOOKUP($A329,Osnova!$A:$E,$E$10)),"")</f>
        <v/>
      </c>
      <c r="C329" s="106" t="e">
        <f>IF(VLOOKUP($A329,Osnova!$A:$C,1)=$A329,VLOOKUP($A329,Osnova!$A:$F,4),0)</f>
        <v>#N/A</v>
      </c>
      <c r="D329" s="257"/>
      <c r="E329" s="252"/>
      <c r="F329" s="484">
        <f t="shared" si="26"/>
        <v>0</v>
      </c>
      <c r="G329" s="257"/>
      <c r="H329" s="257"/>
      <c r="I329" s="481">
        <f>SUM(F329+G329-H329)</f>
        <v>0</v>
      </c>
      <c r="K329" s="5"/>
      <c r="L329" s="5"/>
      <c r="M329" s="5"/>
      <c r="N329" s="5"/>
      <c r="O329" s="5"/>
    </row>
    <row r="330" spans="1:15" s="67" customFormat="1" ht="10.199999999999999" hidden="1">
      <c r="A330" s="102"/>
      <c r="B330" s="5"/>
      <c r="C330" s="1"/>
      <c r="D330" s="7"/>
      <c r="E330" s="7"/>
      <c r="F330" s="7"/>
      <c r="G330" s="7"/>
      <c r="H330" s="7"/>
      <c r="I330" s="8"/>
      <c r="K330" s="5"/>
      <c r="L330" s="5"/>
      <c r="M330" s="5"/>
      <c r="N330" s="5"/>
      <c r="O330" s="5"/>
    </row>
    <row r="331" spans="1:15" s="67" customFormat="1" ht="10.199999999999999" hidden="1">
      <c r="A331" s="102"/>
      <c r="B331" s="5"/>
      <c r="C331" s="1"/>
      <c r="D331" s="7"/>
      <c r="E331" s="7"/>
      <c r="F331" s="7"/>
      <c r="G331" s="7"/>
      <c r="H331" s="7"/>
      <c r="I331" s="8"/>
      <c r="K331" s="5"/>
      <c r="L331" s="5"/>
      <c r="M331" s="5"/>
      <c r="N331" s="5"/>
      <c r="O331" s="5"/>
    </row>
    <row r="332" spans="1:15" s="67" customFormat="1" ht="10.199999999999999" hidden="1">
      <c r="A332" s="557"/>
      <c r="B332" s="558"/>
      <c r="C332" s="558"/>
      <c r="D332" s="558"/>
      <c r="E332" s="558"/>
      <c r="F332" s="558"/>
      <c r="G332" s="558"/>
      <c r="H332" s="558"/>
      <c r="I332" s="558"/>
      <c r="K332" s="5"/>
      <c r="L332" s="5"/>
      <c r="M332" s="5"/>
      <c r="N332" s="5"/>
      <c r="O332" s="5"/>
    </row>
    <row r="333" spans="1:15" s="67" customFormat="1" ht="10.199999999999999" hidden="1">
      <c r="A333" s="104"/>
      <c r="B333" s="104"/>
      <c r="C333" s="104"/>
      <c r="D333" s="104"/>
      <c r="E333" s="104"/>
      <c r="F333" s="104"/>
      <c r="G333" s="104"/>
      <c r="H333" s="104"/>
      <c r="I333" s="104"/>
      <c r="K333" s="5"/>
      <c r="L333" s="5"/>
      <c r="M333" s="5"/>
      <c r="N333" s="5"/>
      <c r="O333" s="5"/>
    </row>
    <row r="334" spans="1:15" s="67" customFormat="1" ht="10.199999999999999" hidden="1">
      <c r="A334" s="104"/>
      <c r="B334" s="104"/>
      <c r="C334" s="104"/>
      <c r="D334" s="104"/>
      <c r="E334" s="104"/>
      <c r="F334" s="104"/>
      <c r="G334" s="104"/>
      <c r="H334" s="104"/>
      <c r="I334" s="104"/>
      <c r="K334" s="5"/>
      <c r="L334" s="5"/>
      <c r="M334" s="5"/>
      <c r="N334" s="5"/>
      <c r="O334" s="5"/>
    </row>
    <row r="335" spans="1:15" s="67" customFormat="1" ht="10.199999999999999" hidden="1">
      <c r="A335" s="102"/>
      <c r="B335" s="5"/>
      <c r="C335" s="1"/>
      <c r="D335" s="186">
        <v>3</v>
      </c>
      <c r="E335" s="186" t="s">
        <v>2174</v>
      </c>
      <c r="F335" s="7"/>
      <c r="G335" s="7"/>
      <c r="H335" s="7"/>
      <c r="I335" s="8"/>
      <c r="K335" s="5"/>
      <c r="L335" s="5"/>
      <c r="M335" s="5"/>
      <c r="N335" s="5"/>
      <c r="O335" s="5"/>
    </row>
    <row r="336" spans="1:15" s="67" customFormat="1" ht="10.199999999999999" hidden="1">
      <c r="A336" s="102"/>
      <c r="B336" s="5"/>
      <c r="C336" s="1"/>
      <c r="D336" s="186">
        <v>2</v>
      </c>
      <c r="E336" s="186" t="s">
        <v>2175</v>
      </c>
      <c r="F336" s="7"/>
      <c r="G336" s="7"/>
      <c r="H336" s="7"/>
      <c r="I336" s="8"/>
      <c r="K336" s="5"/>
      <c r="L336" s="5"/>
      <c r="M336" s="5"/>
      <c r="N336" s="5"/>
      <c r="O336" s="5"/>
    </row>
    <row r="337" spans="1:15" s="67" customFormat="1" ht="10.199999999999999" hidden="1">
      <c r="A337" s="102"/>
      <c r="B337" s="5"/>
      <c r="C337" s="1"/>
      <c r="D337" s="186">
        <v>4</v>
      </c>
      <c r="E337" s="186" t="s">
        <v>2176</v>
      </c>
      <c r="F337" s="7"/>
      <c r="G337" s="7"/>
      <c r="H337" s="7"/>
      <c r="I337" s="8"/>
      <c r="K337" s="5"/>
      <c r="L337" s="5"/>
      <c r="M337" s="5"/>
      <c r="N337" s="5"/>
      <c r="O337" s="5"/>
    </row>
    <row r="338" spans="1:15" s="67" customFormat="1" ht="10.199999999999999" hidden="1">
      <c r="A338" s="102"/>
      <c r="B338" s="5"/>
      <c r="C338" s="1"/>
      <c r="D338" s="7"/>
      <c r="E338" s="7"/>
      <c r="F338" s="7"/>
      <c r="G338" s="7"/>
      <c r="H338" s="7"/>
      <c r="I338" s="8"/>
      <c r="K338" s="5"/>
      <c r="L338" s="5"/>
      <c r="M338" s="5"/>
      <c r="N338" s="5"/>
      <c r="O338" s="5"/>
    </row>
    <row r="339" spans="1:15" s="67" customFormat="1" ht="10.199999999999999">
      <c r="A339" s="102"/>
      <c r="B339" s="5"/>
      <c r="C339" s="1"/>
      <c r="D339" s="7"/>
      <c r="E339" s="7"/>
      <c r="F339" s="7"/>
      <c r="G339" s="7"/>
      <c r="H339" s="7"/>
      <c r="I339" s="8"/>
      <c r="K339" s="5"/>
      <c r="L339" s="5"/>
      <c r="M339" s="5"/>
      <c r="N339" s="5"/>
      <c r="O339" s="5"/>
    </row>
    <row r="340" spans="1:15" s="67" customFormat="1" ht="10.199999999999999">
      <c r="A340" s="102"/>
      <c r="B340" s="5"/>
      <c r="C340" s="1"/>
      <c r="D340" s="7"/>
      <c r="E340" s="7"/>
      <c r="F340" s="7"/>
      <c r="G340" s="7"/>
      <c r="H340" s="7"/>
      <c r="I340" s="8"/>
      <c r="K340" s="5"/>
      <c r="L340" s="5"/>
      <c r="M340" s="5"/>
      <c r="N340" s="5"/>
      <c r="O340" s="5"/>
    </row>
    <row r="341" spans="1:15" s="67" customFormat="1" ht="10.199999999999999">
      <c r="A341" s="102"/>
      <c r="B341" s="5"/>
      <c r="C341" s="1"/>
      <c r="D341" s="7"/>
      <c r="E341" s="7"/>
      <c r="F341" s="7"/>
      <c r="G341" s="7"/>
      <c r="H341" s="7"/>
      <c r="I341" s="8"/>
      <c r="K341" s="5"/>
      <c r="L341" s="5"/>
      <c r="M341" s="5"/>
      <c r="N341" s="5"/>
      <c r="O341" s="5"/>
    </row>
    <row r="342" spans="1:15" s="67" customFormat="1" ht="10.199999999999999">
      <c r="A342" s="102"/>
      <c r="B342" s="5"/>
      <c r="C342" s="1"/>
      <c r="D342" s="7"/>
      <c r="E342" s="7"/>
      <c r="F342" s="7"/>
      <c r="G342" s="7"/>
      <c r="H342" s="7"/>
      <c r="I342" s="8"/>
      <c r="K342" s="5"/>
      <c r="L342" s="5"/>
      <c r="M342" s="5"/>
      <c r="N342" s="5"/>
      <c r="O342" s="5"/>
    </row>
    <row r="343" spans="1:15" s="67" customFormat="1" ht="10.199999999999999">
      <c r="A343" s="102"/>
      <c r="B343" s="5"/>
      <c r="C343" s="1"/>
      <c r="D343" s="7"/>
      <c r="E343" s="7"/>
      <c r="F343" s="7"/>
      <c r="G343" s="7"/>
      <c r="H343" s="7"/>
      <c r="I343" s="8"/>
      <c r="K343" s="5"/>
      <c r="L343" s="5"/>
      <c r="M343" s="5"/>
      <c r="N343" s="5"/>
      <c r="O343" s="5"/>
    </row>
    <row r="344" spans="1:15" s="67" customFormat="1" ht="10.199999999999999">
      <c r="A344" s="102"/>
      <c r="B344" s="5"/>
      <c r="C344" s="1"/>
      <c r="D344" s="7"/>
      <c r="E344" s="7"/>
      <c r="F344" s="7"/>
      <c r="G344" s="7"/>
      <c r="H344" s="7"/>
      <c r="I344" s="8"/>
      <c r="K344" s="5"/>
      <c r="L344" s="5"/>
      <c r="M344" s="5"/>
      <c r="N344" s="5"/>
      <c r="O344" s="5"/>
    </row>
    <row r="345" spans="1:15" s="67" customFormat="1" ht="10.199999999999999">
      <c r="A345" s="102"/>
      <c r="B345" s="5"/>
      <c r="C345" s="1"/>
      <c r="D345" s="7"/>
      <c r="E345" s="7"/>
      <c r="F345" s="7"/>
      <c r="G345" s="7"/>
      <c r="H345" s="7"/>
      <c r="I345" s="8"/>
      <c r="K345" s="5"/>
      <c r="L345" s="5"/>
      <c r="M345" s="5"/>
      <c r="N345" s="5"/>
      <c r="O345" s="5"/>
    </row>
    <row r="346" spans="1:15" s="67" customFormat="1" ht="10.199999999999999">
      <c r="A346" s="102"/>
      <c r="B346" s="5"/>
      <c r="C346" s="1"/>
      <c r="D346" s="7"/>
      <c r="E346" s="7"/>
      <c r="F346" s="7"/>
      <c r="G346" s="7"/>
      <c r="H346" s="7"/>
      <c r="I346" s="8"/>
      <c r="K346" s="5"/>
      <c r="L346" s="5"/>
      <c r="M346" s="5"/>
      <c r="N346" s="5"/>
      <c r="O346" s="5"/>
    </row>
    <row r="347" spans="1:15" s="67" customFormat="1" ht="10.199999999999999">
      <c r="A347" s="102"/>
      <c r="B347" s="5"/>
      <c r="C347" s="1"/>
      <c r="D347" s="7"/>
      <c r="E347" s="7"/>
      <c r="F347" s="7"/>
      <c r="G347" s="7"/>
      <c r="H347" s="7"/>
      <c r="I347" s="8"/>
      <c r="K347" s="5"/>
      <c r="L347" s="5"/>
      <c r="M347" s="5"/>
      <c r="N347" s="5"/>
      <c r="O347" s="5"/>
    </row>
    <row r="348" spans="1:15" s="67" customFormat="1" ht="10.199999999999999">
      <c r="A348" s="102"/>
      <c r="B348" s="5"/>
      <c r="C348" s="1"/>
      <c r="D348" s="7"/>
      <c r="E348" s="7"/>
      <c r="F348" s="7"/>
      <c r="G348" s="7"/>
      <c r="H348" s="7"/>
      <c r="I348" s="8"/>
      <c r="K348" s="5"/>
      <c r="L348" s="5"/>
      <c r="M348" s="5"/>
      <c r="N348" s="5"/>
      <c r="O348" s="5"/>
    </row>
    <row r="349" spans="1:15" s="67" customFormat="1" ht="10.199999999999999">
      <c r="A349" s="102"/>
      <c r="B349" s="5"/>
      <c r="C349" s="1"/>
      <c r="D349" s="7"/>
      <c r="E349" s="7"/>
      <c r="F349" s="7"/>
      <c r="G349" s="7"/>
      <c r="H349" s="7"/>
      <c r="I349" s="8"/>
      <c r="K349" s="5"/>
      <c r="L349" s="5"/>
      <c r="M349" s="5"/>
      <c r="N349" s="5"/>
      <c r="O349" s="5"/>
    </row>
    <row r="350" spans="1:15" s="67" customFormat="1" ht="10.199999999999999">
      <c r="A350" s="102"/>
      <c r="B350" s="5"/>
      <c r="C350" s="1"/>
      <c r="D350" s="7"/>
      <c r="E350" s="7"/>
      <c r="F350" s="7"/>
      <c r="G350" s="7"/>
      <c r="H350" s="7"/>
      <c r="I350" s="8"/>
      <c r="K350" s="5"/>
      <c r="L350" s="5"/>
      <c r="M350" s="5"/>
      <c r="N350" s="5"/>
      <c r="O350" s="5"/>
    </row>
    <row r="351" spans="1:15" s="67" customFormat="1" ht="10.199999999999999">
      <c r="A351" s="102"/>
      <c r="B351" s="5"/>
      <c r="C351" s="1"/>
      <c r="D351" s="7"/>
      <c r="E351" s="7"/>
      <c r="F351" s="7"/>
      <c r="G351" s="7"/>
      <c r="H351" s="7"/>
      <c r="I351" s="8"/>
      <c r="K351" s="5"/>
      <c r="L351" s="5"/>
      <c r="M351" s="5"/>
      <c r="N351" s="5"/>
      <c r="O351" s="5"/>
    </row>
    <row r="352" spans="1:15" s="67" customFormat="1" ht="10.199999999999999">
      <c r="A352" s="102"/>
      <c r="B352" s="5"/>
      <c r="C352" s="1"/>
      <c r="D352" s="7"/>
      <c r="E352" s="7"/>
      <c r="F352" s="7"/>
      <c r="G352" s="7"/>
      <c r="H352" s="7"/>
      <c r="I352" s="8"/>
      <c r="K352" s="5"/>
      <c r="L352" s="5"/>
      <c r="M352" s="5"/>
      <c r="N352" s="5"/>
      <c r="O352" s="5"/>
    </row>
    <row r="353" spans="1:15" s="67" customFormat="1" ht="10.199999999999999">
      <c r="A353" s="102"/>
      <c r="B353" s="5"/>
      <c r="C353" s="1"/>
      <c r="D353" s="7"/>
      <c r="E353" s="7"/>
      <c r="F353" s="7"/>
      <c r="G353" s="7"/>
      <c r="H353" s="7"/>
      <c r="I353" s="8"/>
      <c r="K353" s="5"/>
      <c r="L353" s="5"/>
      <c r="M353" s="5"/>
      <c r="N353" s="5"/>
      <c r="O353" s="5"/>
    </row>
    <row r="354" spans="1:15" s="67" customFormat="1" ht="10.199999999999999">
      <c r="A354" s="102"/>
      <c r="B354" s="5"/>
      <c r="C354" s="1"/>
      <c r="D354" s="7"/>
      <c r="E354" s="7"/>
      <c r="F354" s="7"/>
      <c r="G354" s="7"/>
      <c r="H354" s="7"/>
      <c r="I354" s="8"/>
      <c r="K354" s="5"/>
      <c r="L354" s="5"/>
      <c r="M354" s="5"/>
      <c r="N354" s="5"/>
      <c r="O354" s="5"/>
    </row>
    <row r="355" spans="1:15" s="67" customFormat="1" ht="10.199999999999999">
      <c r="A355" s="102"/>
      <c r="B355" s="5"/>
      <c r="C355" s="1"/>
      <c r="D355" s="7"/>
      <c r="E355" s="7"/>
      <c r="F355" s="7"/>
      <c r="G355" s="7"/>
      <c r="H355" s="7"/>
      <c r="I355" s="8"/>
      <c r="K355" s="5"/>
      <c r="L355" s="5"/>
      <c r="M355" s="5"/>
      <c r="N355" s="5"/>
      <c r="O355" s="5"/>
    </row>
    <row r="356" spans="1:15" s="67" customFormat="1" ht="10.199999999999999">
      <c r="A356" s="102"/>
      <c r="B356" s="5"/>
      <c r="C356" s="1"/>
      <c r="D356" s="7"/>
      <c r="E356" s="7"/>
      <c r="F356" s="7"/>
      <c r="G356" s="7"/>
      <c r="H356" s="7"/>
      <c r="I356" s="8"/>
      <c r="K356" s="5"/>
      <c r="L356" s="5"/>
      <c r="M356" s="5"/>
      <c r="N356" s="5"/>
      <c r="O356" s="5"/>
    </row>
    <row r="357" spans="1:15" s="67" customFormat="1" ht="10.199999999999999">
      <c r="A357" s="102"/>
      <c r="B357" s="5"/>
      <c r="C357" s="1"/>
      <c r="D357" s="7"/>
      <c r="E357" s="7"/>
      <c r="F357" s="7"/>
      <c r="G357" s="7"/>
      <c r="H357" s="7"/>
      <c r="I357" s="8"/>
      <c r="K357" s="5"/>
      <c r="L357" s="5"/>
      <c r="M357" s="5"/>
      <c r="N357" s="5"/>
      <c r="O357" s="5"/>
    </row>
    <row r="358" spans="1:15" s="67" customFormat="1" ht="10.199999999999999">
      <c r="A358" s="102"/>
      <c r="B358" s="5"/>
      <c r="C358" s="1"/>
      <c r="D358" s="7"/>
      <c r="E358" s="7"/>
      <c r="F358" s="7"/>
      <c r="G358" s="7"/>
      <c r="H358" s="7"/>
      <c r="I358" s="8"/>
      <c r="K358" s="5"/>
      <c r="L358" s="5"/>
      <c r="M358" s="5"/>
      <c r="N358" s="5"/>
      <c r="O358" s="5"/>
    </row>
    <row r="359" spans="1:15" s="67" customFormat="1" ht="10.199999999999999">
      <c r="A359" s="102"/>
      <c r="B359" s="5"/>
      <c r="C359" s="1"/>
      <c r="D359" s="7"/>
      <c r="E359" s="7"/>
      <c r="F359" s="7"/>
      <c r="G359" s="7"/>
      <c r="H359" s="7"/>
      <c r="I359" s="8"/>
      <c r="K359" s="5"/>
      <c r="L359" s="5"/>
      <c r="M359" s="5"/>
      <c r="N359" s="5"/>
      <c r="O359" s="5"/>
    </row>
    <row r="360" spans="1:15" s="67" customFormat="1" ht="10.199999999999999">
      <c r="A360" s="102"/>
      <c r="B360" s="5"/>
      <c r="C360" s="1"/>
      <c r="D360" s="7"/>
      <c r="E360" s="7"/>
      <c r="F360" s="7"/>
      <c r="G360" s="7"/>
      <c r="H360" s="7"/>
      <c r="I360" s="8"/>
      <c r="K360" s="5"/>
      <c r="L360" s="5"/>
      <c r="M360" s="5"/>
      <c r="N360" s="5"/>
      <c r="O360" s="5"/>
    </row>
    <row r="361" spans="1:15" s="67" customFormat="1" ht="10.199999999999999">
      <c r="A361" s="102"/>
      <c r="B361" s="5"/>
      <c r="C361" s="1"/>
      <c r="D361" s="7"/>
      <c r="E361" s="7"/>
      <c r="F361" s="7"/>
      <c r="G361" s="7"/>
      <c r="H361" s="7"/>
      <c r="I361" s="8"/>
      <c r="K361" s="5"/>
      <c r="L361" s="5"/>
      <c r="M361" s="5"/>
      <c r="N361" s="5"/>
      <c r="O361" s="5"/>
    </row>
    <row r="362" spans="1:15" s="67" customFormat="1" ht="10.199999999999999">
      <c r="A362" s="102"/>
      <c r="B362" s="5"/>
      <c r="C362" s="1"/>
      <c r="D362" s="7"/>
      <c r="E362" s="7"/>
      <c r="F362" s="7"/>
      <c r="G362" s="7"/>
      <c r="H362" s="7"/>
      <c r="I362" s="8"/>
      <c r="K362" s="5"/>
      <c r="L362" s="5"/>
      <c r="M362" s="5"/>
      <c r="N362" s="5"/>
      <c r="O362" s="5"/>
    </row>
    <row r="363" spans="1:15" s="67" customFormat="1" ht="10.199999999999999">
      <c r="A363" s="102"/>
      <c r="B363" s="5"/>
      <c r="C363" s="1"/>
      <c r="D363" s="7"/>
      <c r="E363" s="7"/>
      <c r="F363" s="7"/>
      <c r="G363" s="7"/>
      <c r="H363" s="7"/>
      <c r="I363" s="8"/>
      <c r="K363" s="5"/>
      <c r="L363" s="5"/>
      <c r="M363" s="5"/>
      <c r="N363" s="5"/>
      <c r="O363" s="5"/>
    </row>
    <row r="364" spans="1:15" s="67" customFormat="1" ht="10.199999999999999">
      <c r="A364" s="102"/>
      <c r="B364" s="5"/>
      <c r="C364" s="1"/>
      <c r="D364" s="7"/>
      <c r="E364" s="7"/>
      <c r="F364" s="7"/>
      <c r="G364" s="7"/>
      <c r="H364" s="7"/>
      <c r="I364" s="8"/>
      <c r="K364" s="5"/>
      <c r="L364" s="5"/>
      <c r="M364" s="5"/>
      <c r="N364" s="5"/>
      <c r="O364" s="5"/>
    </row>
    <row r="365" spans="1:15" s="67" customFormat="1" ht="10.199999999999999">
      <c r="A365" s="102"/>
      <c r="B365" s="5"/>
      <c r="C365" s="1"/>
      <c r="D365" s="7"/>
      <c r="E365" s="7"/>
      <c r="F365" s="7"/>
      <c r="G365" s="7"/>
      <c r="H365" s="7"/>
      <c r="I365" s="8"/>
      <c r="K365" s="5"/>
      <c r="L365" s="5"/>
      <c r="M365" s="5"/>
      <c r="N365" s="5"/>
      <c r="O365" s="5"/>
    </row>
    <row r="366" spans="1:15" s="67" customFormat="1" ht="10.199999999999999">
      <c r="A366" s="102"/>
      <c r="B366" s="5"/>
      <c r="C366" s="1"/>
      <c r="D366" s="7"/>
      <c r="E366" s="7"/>
      <c r="F366" s="7"/>
      <c r="G366" s="7"/>
      <c r="H366" s="7"/>
      <c r="I366" s="8"/>
      <c r="K366" s="5"/>
      <c r="L366" s="5"/>
      <c r="M366" s="5"/>
      <c r="N366" s="5"/>
      <c r="O366" s="5"/>
    </row>
    <row r="367" spans="1:15" s="67" customFormat="1" ht="10.199999999999999">
      <c r="A367" s="102"/>
      <c r="B367" s="5"/>
      <c r="C367" s="1"/>
      <c r="D367" s="7"/>
      <c r="E367" s="7"/>
      <c r="F367" s="7"/>
      <c r="G367" s="7"/>
      <c r="H367" s="7"/>
      <c r="I367" s="8"/>
      <c r="K367" s="5"/>
      <c r="L367" s="5"/>
      <c r="M367" s="5"/>
      <c r="N367" s="5"/>
      <c r="O367" s="5"/>
    </row>
    <row r="368" spans="1:15" s="67" customFormat="1" ht="10.199999999999999">
      <c r="A368" s="102"/>
      <c r="B368" s="5"/>
      <c r="C368" s="1"/>
      <c r="D368" s="7"/>
      <c r="E368" s="7"/>
      <c r="F368" s="7"/>
      <c r="G368" s="7"/>
      <c r="H368" s="7"/>
      <c r="I368" s="8"/>
      <c r="K368" s="5"/>
      <c r="L368" s="5"/>
      <c r="M368" s="5"/>
      <c r="N368" s="5"/>
      <c r="O368" s="5"/>
    </row>
    <row r="369" spans="1:15" s="67" customFormat="1" ht="10.199999999999999">
      <c r="A369" s="102"/>
      <c r="B369" s="5"/>
      <c r="C369" s="1"/>
      <c r="D369" s="7"/>
      <c r="E369" s="7"/>
      <c r="F369" s="7"/>
      <c r="G369" s="7"/>
      <c r="H369" s="7"/>
      <c r="I369" s="8"/>
      <c r="K369" s="5"/>
      <c r="L369" s="5"/>
      <c r="M369" s="5"/>
      <c r="N369" s="5"/>
      <c r="O369" s="5"/>
    </row>
    <row r="370" spans="1:15" s="67" customFormat="1" ht="10.199999999999999">
      <c r="A370" s="102"/>
      <c r="B370" s="5"/>
      <c r="C370" s="1"/>
      <c r="D370" s="7"/>
      <c r="E370" s="7"/>
      <c r="F370" s="7"/>
      <c r="G370" s="7"/>
      <c r="H370" s="7"/>
      <c r="I370" s="8"/>
      <c r="K370" s="5"/>
      <c r="L370" s="5"/>
      <c r="M370" s="5"/>
      <c r="N370" s="5"/>
      <c r="O370" s="5"/>
    </row>
    <row r="371" spans="1:15" s="67" customFormat="1" ht="10.199999999999999">
      <c r="A371" s="102"/>
      <c r="B371" s="5"/>
      <c r="C371" s="1"/>
      <c r="D371" s="7"/>
      <c r="E371" s="7"/>
      <c r="F371" s="7"/>
      <c r="G371" s="7"/>
      <c r="H371" s="7"/>
      <c r="I371" s="8"/>
      <c r="K371" s="5"/>
      <c r="L371" s="5"/>
      <c r="M371" s="5"/>
      <c r="N371" s="5"/>
      <c r="O371" s="5"/>
    </row>
    <row r="372" spans="1:15" s="67" customFormat="1" ht="10.199999999999999">
      <c r="A372" s="102"/>
      <c r="B372" s="5"/>
      <c r="C372" s="1"/>
      <c r="D372" s="7"/>
      <c r="E372" s="7"/>
      <c r="F372" s="7"/>
      <c r="G372" s="7"/>
      <c r="H372" s="7"/>
      <c r="I372" s="8"/>
      <c r="K372" s="5"/>
      <c r="L372" s="5"/>
      <c r="M372" s="5"/>
      <c r="N372" s="5"/>
      <c r="O372" s="5"/>
    </row>
    <row r="373" spans="1:15" s="67" customFormat="1" ht="10.199999999999999">
      <c r="A373" s="102"/>
      <c r="B373" s="5"/>
      <c r="C373" s="1"/>
      <c r="D373" s="7"/>
      <c r="E373" s="7"/>
      <c r="F373" s="7"/>
      <c r="G373" s="7"/>
      <c r="H373" s="7"/>
      <c r="I373" s="8"/>
      <c r="K373" s="5"/>
      <c r="L373" s="5"/>
      <c r="M373" s="5"/>
      <c r="N373" s="5"/>
      <c r="O373" s="5"/>
    </row>
    <row r="374" spans="1:15" s="67" customFormat="1" ht="10.199999999999999">
      <c r="A374" s="102"/>
      <c r="B374" s="5"/>
      <c r="C374" s="1"/>
      <c r="D374" s="7"/>
      <c r="E374" s="7"/>
      <c r="F374" s="7"/>
      <c r="G374" s="7"/>
      <c r="H374" s="7"/>
      <c r="I374" s="8"/>
      <c r="K374" s="5"/>
      <c r="L374" s="5"/>
      <c r="M374" s="5"/>
      <c r="N374" s="5"/>
      <c r="O374" s="5"/>
    </row>
    <row r="375" spans="1:15" s="67" customFormat="1" ht="10.199999999999999">
      <c r="A375" s="102"/>
      <c r="B375" s="5"/>
      <c r="C375" s="1"/>
      <c r="D375" s="7"/>
      <c r="E375" s="7"/>
      <c r="F375" s="7"/>
      <c r="G375" s="7"/>
      <c r="H375" s="7"/>
      <c r="I375" s="8"/>
      <c r="K375" s="5"/>
      <c r="L375" s="5"/>
      <c r="M375" s="5"/>
      <c r="N375" s="5"/>
      <c r="O375" s="5"/>
    </row>
    <row r="376" spans="1:15" s="67" customFormat="1" ht="10.199999999999999">
      <c r="A376" s="102"/>
      <c r="B376" s="5"/>
      <c r="C376" s="1"/>
      <c r="D376" s="7"/>
      <c r="E376" s="7"/>
      <c r="F376" s="7"/>
      <c r="G376" s="7"/>
      <c r="H376" s="7"/>
      <c r="I376" s="8"/>
      <c r="K376" s="5"/>
      <c r="L376" s="5"/>
      <c r="M376" s="5"/>
      <c r="N376" s="5"/>
      <c r="O376" s="5"/>
    </row>
    <row r="377" spans="1:15" s="67" customFormat="1" ht="10.199999999999999">
      <c r="A377" s="102"/>
      <c r="B377" s="5"/>
      <c r="C377" s="1"/>
      <c r="D377" s="7"/>
      <c r="E377" s="7"/>
      <c r="F377" s="7"/>
      <c r="G377" s="7"/>
      <c r="H377" s="7"/>
      <c r="I377" s="8"/>
      <c r="K377" s="5"/>
      <c r="L377" s="5"/>
      <c r="M377" s="5"/>
      <c r="N377" s="5"/>
      <c r="O377" s="5"/>
    </row>
    <row r="378" spans="1:15" s="67" customFormat="1" ht="10.199999999999999">
      <c r="A378" s="102"/>
      <c r="B378" s="5"/>
      <c r="C378" s="1"/>
      <c r="D378" s="7"/>
      <c r="E378" s="7"/>
      <c r="F378" s="7"/>
      <c r="G378" s="7"/>
      <c r="H378" s="7"/>
      <c r="I378" s="8"/>
      <c r="K378" s="5"/>
      <c r="L378" s="5"/>
      <c r="M378" s="5"/>
      <c r="N378" s="5"/>
      <c r="O378" s="5"/>
    </row>
    <row r="379" spans="1:15" s="67" customFormat="1" ht="10.199999999999999">
      <c r="A379" s="102"/>
      <c r="B379" s="5"/>
      <c r="C379" s="1"/>
      <c r="D379" s="7"/>
      <c r="E379" s="7"/>
      <c r="F379" s="7"/>
      <c r="G379" s="7"/>
      <c r="H379" s="7"/>
      <c r="I379" s="8"/>
      <c r="K379" s="5"/>
      <c r="L379" s="5"/>
      <c r="M379" s="5"/>
      <c r="N379" s="5"/>
      <c r="O379" s="5"/>
    </row>
    <row r="380" spans="1:15" s="67" customFormat="1" ht="10.199999999999999">
      <c r="A380" s="102"/>
      <c r="B380" s="5"/>
      <c r="C380" s="1"/>
      <c r="D380" s="7"/>
      <c r="E380" s="7"/>
      <c r="F380" s="7"/>
      <c r="G380" s="7"/>
      <c r="H380" s="7"/>
      <c r="I380" s="8"/>
      <c r="K380" s="5"/>
      <c r="L380" s="5"/>
      <c r="M380" s="5"/>
      <c r="N380" s="5"/>
      <c r="O380" s="5"/>
    </row>
    <row r="381" spans="1:15" s="67" customFormat="1" ht="10.199999999999999">
      <c r="A381" s="102"/>
      <c r="B381" s="5"/>
      <c r="C381" s="1"/>
      <c r="D381" s="7"/>
      <c r="E381" s="7"/>
      <c r="F381" s="7"/>
      <c r="G381" s="7"/>
      <c r="H381" s="7"/>
      <c r="I381" s="8"/>
      <c r="K381" s="5"/>
      <c r="L381" s="5"/>
      <c r="M381" s="5"/>
      <c r="N381" s="5"/>
      <c r="O381" s="5"/>
    </row>
    <row r="382" spans="1:15" s="67" customFormat="1" ht="10.199999999999999">
      <c r="A382" s="102"/>
      <c r="B382" s="5"/>
      <c r="C382" s="1"/>
      <c r="D382" s="7"/>
      <c r="E382" s="7"/>
      <c r="F382" s="7"/>
      <c r="G382" s="7"/>
      <c r="H382" s="7"/>
      <c r="I382" s="8"/>
      <c r="K382" s="5"/>
      <c r="L382" s="5"/>
      <c r="M382" s="5"/>
      <c r="N382" s="5"/>
      <c r="O382" s="5"/>
    </row>
    <row r="383" spans="1:15" s="67" customFormat="1" ht="10.199999999999999">
      <c r="A383" s="102"/>
      <c r="B383" s="5"/>
      <c r="C383" s="1"/>
      <c r="D383" s="7"/>
      <c r="E383" s="7"/>
      <c r="F383" s="7"/>
      <c r="G383" s="7"/>
      <c r="H383" s="7"/>
      <c r="I383" s="8"/>
      <c r="K383" s="5"/>
      <c r="L383" s="5"/>
      <c r="M383" s="5"/>
      <c r="N383" s="5"/>
      <c r="O383" s="5"/>
    </row>
    <row r="384" spans="1:15" s="67" customFormat="1" ht="10.199999999999999">
      <c r="A384" s="102"/>
      <c r="B384" s="5"/>
      <c r="C384" s="1"/>
      <c r="D384" s="7"/>
      <c r="E384" s="7"/>
      <c r="F384" s="7"/>
      <c r="G384" s="7"/>
      <c r="H384" s="7"/>
      <c r="I384" s="8"/>
      <c r="K384" s="5"/>
      <c r="L384" s="5"/>
      <c r="M384" s="5"/>
      <c r="N384" s="5"/>
      <c r="O384" s="5"/>
    </row>
    <row r="385" spans="1:15" s="67" customFormat="1" ht="10.199999999999999">
      <c r="A385" s="102"/>
      <c r="B385" s="5"/>
      <c r="C385" s="1"/>
      <c r="D385" s="7"/>
      <c r="E385" s="7"/>
      <c r="F385" s="7"/>
      <c r="G385" s="7"/>
      <c r="H385" s="7"/>
      <c r="I385" s="8"/>
      <c r="K385" s="5"/>
      <c r="L385" s="5"/>
      <c r="M385" s="5"/>
      <c r="N385" s="5"/>
      <c r="O385" s="5"/>
    </row>
    <row r="386" spans="1:15" s="67" customFormat="1" ht="10.199999999999999">
      <c r="A386" s="102"/>
      <c r="B386" s="5"/>
      <c r="C386" s="1"/>
      <c r="D386" s="7"/>
      <c r="E386" s="7"/>
      <c r="F386" s="7"/>
      <c r="G386" s="7"/>
      <c r="H386" s="7"/>
      <c r="I386" s="8"/>
      <c r="K386" s="5"/>
      <c r="L386" s="5"/>
      <c r="M386" s="5"/>
      <c r="N386" s="5"/>
      <c r="O386" s="5"/>
    </row>
    <row r="387" spans="1:15" s="67" customFormat="1" ht="10.199999999999999">
      <c r="A387" s="102"/>
      <c r="B387" s="5"/>
      <c r="C387" s="1"/>
      <c r="D387" s="7"/>
      <c r="E387" s="7"/>
      <c r="F387" s="7"/>
      <c r="G387" s="7"/>
      <c r="H387" s="7"/>
      <c r="I387" s="8"/>
      <c r="K387" s="5"/>
      <c r="L387" s="5"/>
      <c r="M387" s="5"/>
      <c r="N387" s="5"/>
      <c r="O387" s="5"/>
    </row>
    <row r="388" spans="1:15" s="67" customFormat="1" ht="10.199999999999999">
      <c r="A388" s="102"/>
      <c r="B388" s="5"/>
      <c r="C388" s="1"/>
      <c r="D388" s="7"/>
      <c r="E388" s="7"/>
      <c r="F388" s="7"/>
      <c r="G388" s="7"/>
      <c r="H388" s="7"/>
      <c r="I388" s="8"/>
      <c r="K388" s="5"/>
      <c r="L388" s="5"/>
      <c r="M388" s="5"/>
      <c r="N388" s="5"/>
      <c r="O388" s="5"/>
    </row>
    <row r="389" spans="1:15" s="67" customFormat="1" ht="10.199999999999999">
      <c r="A389" s="102"/>
      <c r="B389" s="5"/>
      <c r="C389" s="1"/>
      <c r="D389" s="7"/>
      <c r="E389" s="7"/>
      <c r="F389" s="7"/>
      <c r="G389" s="7"/>
      <c r="H389" s="7"/>
      <c r="I389" s="8"/>
      <c r="K389" s="5"/>
      <c r="L389" s="5"/>
      <c r="M389" s="5"/>
      <c r="N389" s="5"/>
      <c r="O389" s="5"/>
    </row>
    <row r="390" spans="1:15" s="67" customFormat="1" ht="10.199999999999999">
      <c r="A390" s="102"/>
      <c r="B390" s="5"/>
      <c r="C390" s="1"/>
      <c r="D390" s="7"/>
      <c r="E390" s="7"/>
      <c r="F390" s="7"/>
      <c r="G390" s="7"/>
      <c r="H390" s="7"/>
      <c r="I390" s="8"/>
      <c r="K390" s="5"/>
      <c r="L390" s="5"/>
      <c r="M390" s="5"/>
      <c r="N390" s="5"/>
      <c r="O390" s="5"/>
    </row>
    <row r="391" spans="1:15" s="67" customFormat="1" ht="10.199999999999999">
      <c r="A391" s="102"/>
      <c r="B391" s="5"/>
      <c r="C391" s="1"/>
      <c r="D391" s="7"/>
      <c r="E391" s="7"/>
      <c r="F391" s="7"/>
      <c r="G391" s="7"/>
      <c r="H391" s="7"/>
      <c r="I391" s="8"/>
      <c r="K391" s="5"/>
      <c r="L391" s="5"/>
      <c r="M391" s="5"/>
      <c r="N391" s="5"/>
      <c r="O391" s="5"/>
    </row>
    <row r="392" spans="1:15" s="67" customFormat="1" ht="10.199999999999999">
      <c r="A392" s="102"/>
      <c r="B392" s="5"/>
      <c r="C392" s="1"/>
      <c r="D392" s="7"/>
      <c r="E392" s="7"/>
      <c r="F392" s="7"/>
      <c r="G392" s="7"/>
      <c r="H392" s="7"/>
      <c r="I392" s="8"/>
      <c r="K392" s="5"/>
      <c r="L392" s="5"/>
      <c r="M392" s="5"/>
      <c r="N392" s="5"/>
      <c r="O392" s="5"/>
    </row>
    <row r="393" spans="1:15" s="67" customFormat="1" ht="10.199999999999999">
      <c r="A393" s="102"/>
      <c r="B393" s="5"/>
      <c r="C393" s="1"/>
      <c r="D393" s="7"/>
      <c r="E393" s="7"/>
      <c r="F393" s="7"/>
      <c r="G393" s="7"/>
      <c r="H393" s="7"/>
      <c r="I393" s="8"/>
      <c r="K393" s="5"/>
      <c r="L393" s="5"/>
      <c r="M393" s="5"/>
      <c r="N393" s="5"/>
      <c r="O393" s="5"/>
    </row>
    <row r="394" spans="1:15" s="67" customFormat="1" ht="10.199999999999999">
      <c r="A394" s="102"/>
      <c r="B394" s="5"/>
      <c r="C394" s="1"/>
      <c r="D394" s="7"/>
      <c r="E394" s="7"/>
      <c r="F394" s="7"/>
      <c r="G394" s="7"/>
      <c r="H394" s="7"/>
      <c r="I394" s="8"/>
      <c r="K394" s="5"/>
      <c r="L394" s="5"/>
      <c r="M394" s="5"/>
      <c r="N394" s="5"/>
      <c r="O394" s="5"/>
    </row>
    <row r="395" spans="1:15" s="67" customFormat="1" ht="10.199999999999999">
      <c r="A395" s="102"/>
      <c r="B395" s="5"/>
      <c r="C395" s="1"/>
      <c r="D395" s="7"/>
      <c r="E395" s="7"/>
      <c r="F395" s="7"/>
      <c r="G395" s="7"/>
      <c r="H395" s="7"/>
      <c r="I395" s="8"/>
      <c r="K395" s="5"/>
      <c r="L395" s="5"/>
      <c r="M395" s="5"/>
      <c r="N395" s="5"/>
      <c r="O395" s="5"/>
    </row>
    <row r="396" spans="1:15" s="67" customFormat="1" ht="10.199999999999999">
      <c r="A396" s="102"/>
      <c r="B396" s="5"/>
      <c r="C396" s="1"/>
      <c r="D396" s="7"/>
      <c r="E396" s="7"/>
      <c r="F396" s="7"/>
      <c r="G396" s="7"/>
      <c r="H396" s="7"/>
      <c r="I396" s="8"/>
      <c r="K396" s="5"/>
      <c r="L396" s="5"/>
      <c r="M396" s="5"/>
      <c r="N396" s="5"/>
      <c r="O396" s="5"/>
    </row>
    <row r="397" spans="1:15" s="67" customFormat="1" ht="10.199999999999999">
      <c r="A397" s="102"/>
      <c r="B397" s="5"/>
      <c r="C397" s="1"/>
      <c r="D397" s="7"/>
      <c r="E397" s="7"/>
      <c r="F397" s="7"/>
      <c r="G397" s="7"/>
      <c r="H397" s="7"/>
      <c r="I397" s="8"/>
      <c r="K397" s="5"/>
      <c r="L397" s="5"/>
      <c r="M397" s="5"/>
      <c r="N397" s="5"/>
      <c r="O397" s="5"/>
    </row>
    <row r="398" spans="1:15" s="67" customFormat="1" ht="10.199999999999999">
      <c r="A398" s="102"/>
      <c r="B398" s="5"/>
      <c r="C398" s="1"/>
      <c r="D398" s="7"/>
      <c r="E398" s="7"/>
      <c r="F398" s="7"/>
      <c r="G398" s="7"/>
      <c r="H398" s="7"/>
      <c r="I398" s="8"/>
      <c r="K398" s="5"/>
      <c r="L398" s="5"/>
      <c r="M398" s="5"/>
      <c r="N398" s="5"/>
      <c r="O398" s="5"/>
    </row>
    <row r="399" spans="1:15" s="67" customFormat="1" ht="10.199999999999999">
      <c r="A399" s="102"/>
      <c r="B399" s="5"/>
      <c r="C399" s="1"/>
      <c r="D399" s="7"/>
      <c r="E399" s="7"/>
      <c r="F399" s="7"/>
      <c r="G399" s="7"/>
      <c r="H399" s="7"/>
      <c r="I399" s="8"/>
      <c r="K399" s="5"/>
      <c r="L399" s="5"/>
      <c r="M399" s="5"/>
      <c r="N399" s="5"/>
      <c r="O399" s="5"/>
    </row>
    <row r="400" spans="1:15" s="67" customFormat="1" ht="10.199999999999999">
      <c r="A400" s="102"/>
      <c r="B400" s="5"/>
      <c r="C400" s="1"/>
      <c r="D400" s="7"/>
      <c r="E400" s="7"/>
      <c r="F400" s="7"/>
      <c r="G400" s="7"/>
      <c r="H400" s="7"/>
      <c r="I400" s="8"/>
      <c r="K400" s="5"/>
      <c r="L400" s="5"/>
      <c r="M400" s="5"/>
      <c r="N400" s="5"/>
      <c r="O400" s="5"/>
    </row>
    <row r="401" spans="1:15" s="67" customFormat="1" ht="10.199999999999999">
      <c r="A401" s="102"/>
      <c r="B401" s="5"/>
      <c r="C401" s="1"/>
      <c r="D401" s="7"/>
      <c r="E401" s="7"/>
      <c r="F401" s="7"/>
      <c r="G401" s="7"/>
      <c r="H401" s="7"/>
      <c r="I401" s="8"/>
      <c r="K401" s="5"/>
      <c r="L401" s="5"/>
      <c r="M401" s="5"/>
      <c r="N401" s="5"/>
      <c r="O401" s="5"/>
    </row>
    <row r="402" spans="1:15" s="67" customFormat="1" ht="10.199999999999999">
      <c r="A402" s="102"/>
      <c r="B402" s="5"/>
      <c r="C402" s="1"/>
      <c r="D402" s="7"/>
      <c r="E402" s="7"/>
      <c r="F402" s="7"/>
      <c r="G402" s="7"/>
      <c r="H402" s="7"/>
      <c r="I402" s="8"/>
      <c r="K402" s="5"/>
      <c r="L402" s="5"/>
      <c r="M402" s="5"/>
      <c r="N402" s="5"/>
      <c r="O402" s="5"/>
    </row>
    <row r="403" spans="1:15" s="67" customFormat="1" ht="10.199999999999999">
      <c r="A403" s="102"/>
      <c r="B403" s="5"/>
      <c r="C403" s="1"/>
      <c r="D403" s="7"/>
      <c r="E403" s="7"/>
      <c r="F403" s="7"/>
      <c r="G403" s="7"/>
      <c r="H403" s="7"/>
      <c r="I403" s="8"/>
      <c r="K403" s="5"/>
      <c r="L403" s="5"/>
      <c r="M403" s="5"/>
      <c r="N403" s="5"/>
      <c r="O403" s="5"/>
    </row>
    <row r="404" spans="1:15" s="67" customFormat="1" ht="10.199999999999999">
      <c r="A404" s="102"/>
      <c r="B404" s="5"/>
      <c r="C404" s="1"/>
      <c r="D404" s="7"/>
      <c r="E404" s="7"/>
      <c r="F404" s="7"/>
      <c r="G404" s="7"/>
      <c r="H404" s="7"/>
      <c r="I404" s="8"/>
      <c r="K404" s="5"/>
      <c r="L404" s="5"/>
      <c r="M404" s="5"/>
      <c r="N404" s="5"/>
      <c r="O404" s="5"/>
    </row>
    <row r="405" spans="1:15" s="67" customFormat="1" ht="10.199999999999999">
      <c r="A405" s="102"/>
      <c r="B405" s="5"/>
      <c r="C405" s="1"/>
      <c r="D405" s="7"/>
      <c r="E405" s="7"/>
      <c r="F405" s="7"/>
      <c r="G405" s="7"/>
      <c r="H405" s="7"/>
      <c r="I405" s="8"/>
      <c r="K405" s="5"/>
      <c r="L405" s="5"/>
      <c r="M405" s="5"/>
      <c r="N405" s="5"/>
      <c r="O405" s="5"/>
    </row>
    <row r="406" spans="1:15" s="67" customFormat="1" ht="10.199999999999999">
      <c r="A406" s="102"/>
      <c r="B406" s="5"/>
      <c r="C406" s="1"/>
      <c r="D406" s="7"/>
      <c r="E406" s="7"/>
      <c r="F406" s="7"/>
      <c r="G406" s="7"/>
      <c r="H406" s="7"/>
      <c r="I406" s="8"/>
      <c r="K406" s="5"/>
      <c r="L406" s="5"/>
      <c r="M406" s="5"/>
      <c r="N406" s="5"/>
      <c r="O406" s="5"/>
    </row>
    <row r="407" spans="1:15" s="67" customFormat="1" ht="10.199999999999999">
      <c r="A407" s="102"/>
      <c r="B407" s="5"/>
      <c r="C407" s="1"/>
      <c r="D407" s="7"/>
      <c r="E407" s="7"/>
      <c r="F407" s="7"/>
      <c r="G407" s="7"/>
      <c r="H407" s="7"/>
      <c r="I407" s="8"/>
      <c r="K407" s="5"/>
      <c r="L407" s="5"/>
      <c r="M407" s="5"/>
      <c r="N407" s="5"/>
      <c r="O407" s="5"/>
    </row>
    <row r="408" spans="1:15" s="67" customFormat="1" ht="10.199999999999999">
      <c r="A408" s="102"/>
      <c r="B408" s="5"/>
      <c r="C408" s="1"/>
      <c r="D408" s="7"/>
      <c r="E408" s="7"/>
      <c r="F408" s="7"/>
      <c r="G408" s="7"/>
      <c r="H408" s="7"/>
      <c r="I408" s="8"/>
      <c r="K408" s="5"/>
      <c r="L408" s="5"/>
      <c r="M408" s="5"/>
      <c r="N408" s="5"/>
      <c r="O408" s="5"/>
    </row>
    <row r="409" spans="1:15" s="67" customFormat="1" ht="10.199999999999999">
      <c r="A409" s="102"/>
      <c r="B409" s="5"/>
      <c r="C409" s="1"/>
      <c r="D409" s="7"/>
      <c r="E409" s="7"/>
      <c r="F409" s="7"/>
      <c r="G409" s="7"/>
      <c r="H409" s="7"/>
      <c r="I409" s="8"/>
      <c r="K409" s="5"/>
      <c r="L409" s="5"/>
      <c r="M409" s="5"/>
      <c r="N409" s="5"/>
      <c r="O409" s="5"/>
    </row>
    <row r="410" spans="1:15" s="67" customFormat="1" ht="10.199999999999999">
      <c r="A410" s="102"/>
      <c r="B410" s="5"/>
      <c r="C410" s="1"/>
      <c r="D410" s="7"/>
      <c r="E410" s="7"/>
      <c r="F410" s="7"/>
      <c r="G410" s="7"/>
      <c r="H410" s="7"/>
      <c r="I410" s="8"/>
      <c r="K410" s="5"/>
      <c r="L410" s="5"/>
      <c r="M410" s="5"/>
      <c r="N410" s="5"/>
      <c r="O410" s="5"/>
    </row>
    <row r="411" spans="1:15" s="67" customFormat="1" ht="10.199999999999999">
      <c r="A411" s="102"/>
      <c r="B411" s="5"/>
      <c r="C411" s="1"/>
      <c r="D411" s="7"/>
      <c r="E411" s="7"/>
      <c r="F411" s="7"/>
      <c r="G411" s="7"/>
      <c r="H411" s="7"/>
      <c r="I411" s="8"/>
      <c r="K411" s="5"/>
      <c r="L411" s="5"/>
      <c r="M411" s="5"/>
      <c r="N411" s="5"/>
      <c r="O411" s="5"/>
    </row>
    <row r="412" spans="1:15" s="67" customFormat="1" ht="10.199999999999999">
      <c r="A412" s="102"/>
      <c r="B412" s="5"/>
      <c r="C412" s="1"/>
      <c r="D412" s="7"/>
      <c r="E412" s="7"/>
      <c r="F412" s="7"/>
      <c r="G412" s="7"/>
      <c r="H412" s="7"/>
      <c r="I412" s="8"/>
      <c r="K412" s="5"/>
      <c r="L412" s="5"/>
      <c r="M412" s="5"/>
      <c r="N412" s="5"/>
      <c r="O412" s="5"/>
    </row>
    <row r="413" spans="1:15" s="67" customFormat="1" ht="10.199999999999999">
      <c r="A413" s="102"/>
      <c r="B413" s="5"/>
      <c r="C413" s="1"/>
      <c r="D413" s="7"/>
      <c r="E413" s="7"/>
      <c r="F413" s="7"/>
      <c r="G413" s="7"/>
      <c r="H413" s="7"/>
      <c r="I413" s="8"/>
      <c r="K413" s="5"/>
      <c r="L413" s="5"/>
      <c r="M413" s="5"/>
      <c r="N413" s="5"/>
      <c r="O413" s="5"/>
    </row>
    <row r="414" spans="1:15" s="67" customFormat="1" ht="10.199999999999999">
      <c r="A414" s="102"/>
      <c r="B414" s="5"/>
      <c r="C414" s="1"/>
      <c r="D414" s="7"/>
      <c r="E414" s="7"/>
      <c r="F414" s="7"/>
      <c r="G414" s="7"/>
      <c r="H414" s="7"/>
      <c r="I414" s="8"/>
      <c r="K414" s="5"/>
      <c r="L414" s="5"/>
      <c r="M414" s="5"/>
      <c r="N414" s="5"/>
      <c r="O414" s="5"/>
    </row>
    <row r="415" spans="1:15" s="67" customFormat="1" ht="10.199999999999999">
      <c r="A415" s="102"/>
      <c r="B415" s="5"/>
      <c r="C415" s="1"/>
      <c r="D415" s="7"/>
      <c r="E415" s="7"/>
      <c r="F415" s="7"/>
      <c r="G415" s="7"/>
      <c r="H415" s="7"/>
      <c r="I415" s="8"/>
      <c r="K415" s="5"/>
      <c r="L415" s="5"/>
      <c r="M415" s="5"/>
      <c r="N415" s="5"/>
      <c r="O415" s="5"/>
    </row>
    <row r="416" spans="1:15" s="67" customFormat="1" ht="10.199999999999999">
      <c r="A416" s="102"/>
      <c r="B416" s="5"/>
      <c r="C416" s="1"/>
      <c r="D416" s="7"/>
      <c r="E416" s="7"/>
      <c r="F416" s="7"/>
      <c r="G416" s="7"/>
      <c r="H416" s="7"/>
      <c r="I416" s="8"/>
      <c r="K416" s="5"/>
      <c r="L416" s="5"/>
      <c r="M416" s="5"/>
      <c r="N416" s="5"/>
      <c r="O416" s="5"/>
    </row>
    <row r="417" spans="1:15" s="67" customFormat="1" ht="10.199999999999999">
      <c r="A417" s="102"/>
      <c r="B417" s="5"/>
      <c r="C417" s="1"/>
      <c r="D417" s="7"/>
      <c r="E417" s="7"/>
      <c r="F417" s="7"/>
      <c r="G417" s="7"/>
      <c r="H417" s="7"/>
      <c r="I417" s="8"/>
      <c r="K417" s="5"/>
      <c r="L417" s="5"/>
      <c r="M417" s="5"/>
      <c r="N417" s="5"/>
      <c r="O417" s="5"/>
    </row>
    <row r="418" spans="1:15" s="67" customFormat="1" ht="10.199999999999999">
      <c r="A418" s="102"/>
      <c r="B418" s="5"/>
      <c r="C418" s="1"/>
      <c r="D418" s="7"/>
      <c r="E418" s="7"/>
      <c r="F418" s="7"/>
      <c r="G418" s="7"/>
      <c r="H418" s="7"/>
      <c r="I418" s="8"/>
      <c r="K418" s="5"/>
      <c r="L418" s="5"/>
      <c r="M418" s="5"/>
      <c r="N418" s="5"/>
      <c r="O418" s="5"/>
    </row>
    <row r="419" spans="1:15" s="67" customFormat="1" ht="10.199999999999999">
      <c r="A419" s="102"/>
      <c r="B419" s="5"/>
      <c r="C419" s="1"/>
      <c r="D419" s="7"/>
      <c r="E419" s="7"/>
      <c r="F419" s="7"/>
      <c r="G419" s="7"/>
      <c r="H419" s="7"/>
      <c r="I419" s="8"/>
      <c r="K419" s="5"/>
      <c r="L419" s="5"/>
      <c r="M419" s="5"/>
      <c r="N419" s="5"/>
      <c r="O419" s="5"/>
    </row>
    <row r="420" spans="1:15" s="67" customFormat="1" ht="10.199999999999999">
      <c r="A420" s="102"/>
      <c r="B420" s="5"/>
      <c r="C420" s="1"/>
      <c r="D420" s="7"/>
      <c r="E420" s="7"/>
      <c r="F420" s="7"/>
      <c r="G420" s="7"/>
      <c r="H420" s="7"/>
      <c r="I420" s="8"/>
      <c r="K420" s="5"/>
      <c r="L420" s="5"/>
      <c r="M420" s="5"/>
      <c r="N420" s="5"/>
      <c r="O420" s="5"/>
    </row>
    <row r="421" spans="1:15" s="67" customFormat="1" ht="10.199999999999999">
      <c r="A421" s="102"/>
      <c r="B421" s="5"/>
      <c r="C421" s="1"/>
      <c r="D421" s="7"/>
      <c r="E421" s="7"/>
      <c r="F421" s="7"/>
      <c r="G421" s="7"/>
      <c r="H421" s="7"/>
      <c r="I421" s="8"/>
      <c r="K421" s="5"/>
      <c r="L421" s="5"/>
      <c r="M421" s="5"/>
      <c r="N421" s="5"/>
      <c r="O421" s="5"/>
    </row>
    <row r="422" spans="1:15" s="67" customFormat="1" ht="10.199999999999999">
      <c r="A422" s="102"/>
      <c r="B422" s="5"/>
      <c r="C422" s="1"/>
      <c r="D422" s="7"/>
      <c r="E422" s="7"/>
      <c r="F422" s="7"/>
      <c r="G422" s="7"/>
      <c r="H422" s="7"/>
      <c r="I422" s="8"/>
      <c r="K422" s="5"/>
      <c r="L422" s="5"/>
      <c r="M422" s="5"/>
      <c r="N422" s="5"/>
      <c r="O422" s="5"/>
    </row>
    <row r="423" spans="1:15" s="67" customFormat="1" ht="10.199999999999999">
      <c r="A423" s="102"/>
      <c r="B423" s="5"/>
      <c r="C423" s="1"/>
      <c r="D423" s="7"/>
      <c r="E423" s="7"/>
      <c r="F423" s="7"/>
      <c r="G423" s="7"/>
      <c r="H423" s="7"/>
      <c r="I423" s="8"/>
      <c r="K423" s="5"/>
      <c r="L423" s="5"/>
      <c r="M423" s="5"/>
      <c r="N423" s="5"/>
      <c r="O423" s="5"/>
    </row>
    <row r="424" spans="1:15" s="67" customFormat="1" ht="10.199999999999999">
      <c r="A424" s="102"/>
      <c r="B424" s="5"/>
      <c r="C424" s="1"/>
      <c r="D424" s="7"/>
      <c r="E424" s="7"/>
      <c r="F424" s="7"/>
      <c r="G424" s="7"/>
      <c r="H424" s="7"/>
      <c r="I424" s="8"/>
      <c r="K424" s="5"/>
      <c r="L424" s="5"/>
      <c r="M424" s="5"/>
      <c r="N424" s="5"/>
      <c r="O424" s="5"/>
    </row>
    <row r="425" spans="1:15" s="67" customFormat="1" ht="10.199999999999999">
      <c r="A425" s="102"/>
      <c r="B425" s="5"/>
      <c r="C425" s="1"/>
      <c r="D425" s="7"/>
      <c r="E425" s="7"/>
      <c r="F425" s="7"/>
      <c r="G425" s="7"/>
      <c r="H425" s="7"/>
      <c r="I425" s="8"/>
      <c r="K425" s="5"/>
      <c r="L425" s="5"/>
      <c r="M425" s="5"/>
      <c r="N425" s="5"/>
      <c r="O425" s="5"/>
    </row>
    <row r="426" spans="1:15" s="67" customFormat="1" ht="10.199999999999999">
      <c r="A426" s="102"/>
      <c r="B426" s="5"/>
      <c r="C426" s="1"/>
      <c r="D426" s="7"/>
      <c r="E426" s="7"/>
      <c r="F426" s="7"/>
      <c r="G426" s="7"/>
      <c r="H426" s="7"/>
      <c r="I426" s="8"/>
      <c r="K426" s="5"/>
      <c r="L426" s="5"/>
      <c r="M426" s="5"/>
      <c r="N426" s="5"/>
      <c r="O426" s="5"/>
    </row>
    <row r="427" spans="1:15" s="67" customFormat="1" ht="10.199999999999999">
      <c r="A427" s="102"/>
      <c r="B427" s="5"/>
      <c r="C427" s="1"/>
      <c r="D427" s="7"/>
      <c r="E427" s="7"/>
      <c r="F427" s="7"/>
      <c r="G427" s="7"/>
      <c r="H427" s="7"/>
      <c r="I427" s="8"/>
      <c r="K427" s="5"/>
      <c r="L427" s="5"/>
      <c r="M427" s="5"/>
      <c r="N427" s="5"/>
      <c r="O427" s="5"/>
    </row>
    <row r="428" spans="1:15" s="67" customFormat="1" ht="10.199999999999999">
      <c r="A428" s="102"/>
      <c r="B428" s="5"/>
      <c r="C428" s="1"/>
      <c r="D428" s="7"/>
      <c r="E428" s="7"/>
      <c r="F428" s="7"/>
      <c r="G428" s="7"/>
      <c r="H428" s="7"/>
      <c r="I428" s="8"/>
      <c r="K428" s="5"/>
      <c r="L428" s="5"/>
      <c r="M428" s="5"/>
      <c r="N428" s="5"/>
      <c r="O428" s="5"/>
    </row>
    <row r="429" spans="1:15" s="67" customFormat="1" ht="10.199999999999999">
      <c r="A429" s="102"/>
      <c r="B429" s="5"/>
      <c r="C429" s="1"/>
      <c r="D429" s="7"/>
      <c r="E429" s="7"/>
      <c r="F429" s="7"/>
      <c r="G429" s="7"/>
      <c r="H429" s="7"/>
      <c r="I429" s="8"/>
      <c r="K429" s="5"/>
      <c r="L429" s="5"/>
      <c r="M429" s="5"/>
      <c r="N429" s="5"/>
      <c r="O429" s="5"/>
    </row>
    <row r="430" spans="1:15" s="67" customFormat="1" ht="10.199999999999999">
      <c r="A430" s="102"/>
      <c r="B430" s="5"/>
      <c r="C430" s="1"/>
      <c r="D430" s="7"/>
      <c r="E430" s="7"/>
      <c r="F430" s="7"/>
      <c r="G430" s="7"/>
      <c r="H430" s="7"/>
      <c r="I430" s="8"/>
      <c r="K430" s="5"/>
      <c r="L430" s="5"/>
      <c r="M430" s="5"/>
      <c r="N430" s="5"/>
      <c r="O430" s="5"/>
    </row>
    <row r="431" spans="1:15" s="67" customFormat="1" ht="10.199999999999999">
      <c r="A431" s="102"/>
      <c r="B431" s="5"/>
      <c r="C431" s="1"/>
      <c r="D431" s="7"/>
      <c r="E431" s="7"/>
      <c r="F431" s="7"/>
      <c r="G431" s="7"/>
      <c r="H431" s="7"/>
      <c r="I431" s="8"/>
      <c r="K431" s="5"/>
      <c r="L431" s="5"/>
      <c r="M431" s="5"/>
      <c r="N431" s="5"/>
      <c r="O431" s="5"/>
    </row>
    <row r="432" spans="1:15" s="67" customFormat="1" ht="10.199999999999999">
      <c r="A432" s="102"/>
      <c r="B432" s="5"/>
      <c r="C432" s="1"/>
      <c r="D432" s="7"/>
      <c r="E432" s="7"/>
      <c r="F432" s="7"/>
      <c r="G432" s="7"/>
      <c r="H432" s="7"/>
      <c r="I432" s="8"/>
      <c r="K432" s="5"/>
      <c r="L432" s="5"/>
      <c r="M432" s="5"/>
      <c r="N432" s="5"/>
      <c r="O432" s="5"/>
    </row>
    <row r="433" spans="1:15" s="67" customFormat="1" ht="10.199999999999999">
      <c r="A433" s="102"/>
      <c r="B433" s="5"/>
      <c r="C433" s="1"/>
      <c r="D433" s="7"/>
      <c r="E433" s="7"/>
      <c r="F433" s="7"/>
      <c r="G433" s="7"/>
      <c r="H433" s="7"/>
      <c r="I433" s="8"/>
      <c r="K433" s="5"/>
      <c r="L433" s="5"/>
      <c r="M433" s="5"/>
      <c r="N433" s="5"/>
      <c r="O433" s="5"/>
    </row>
    <row r="434" spans="1:15">
      <c r="A434" s="102"/>
      <c r="B434" s="10"/>
      <c r="C434" s="66"/>
      <c r="D434" s="11"/>
      <c r="E434" s="11"/>
      <c r="F434" s="11"/>
      <c r="G434" s="11"/>
      <c r="H434" s="11"/>
      <c r="I434" s="12"/>
    </row>
    <row r="435" spans="1:15">
      <c r="A435" s="102"/>
      <c r="B435" s="10"/>
      <c r="C435" s="66"/>
      <c r="D435" s="11"/>
      <c r="E435" s="11"/>
      <c r="F435" s="11"/>
      <c r="G435" s="11"/>
      <c r="H435" s="11"/>
      <c r="I435" s="12"/>
    </row>
    <row r="436" spans="1:15">
      <c r="A436" s="102"/>
      <c r="B436" s="10"/>
      <c r="C436" s="66"/>
      <c r="D436" s="11"/>
      <c r="E436" s="11"/>
      <c r="F436" s="11"/>
      <c r="G436" s="11"/>
      <c r="H436" s="11"/>
      <c r="I436" s="12"/>
    </row>
    <row r="437" spans="1:15">
      <c r="A437" s="102"/>
      <c r="B437" s="10"/>
      <c r="C437" s="66"/>
      <c r="D437" s="11"/>
      <c r="E437" s="11"/>
      <c r="F437" s="11"/>
      <c r="G437" s="11"/>
      <c r="H437" s="11"/>
      <c r="I437" s="12"/>
    </row>
    <row r="438" spans="1:15">
      <c r="A438" s="102"/>
      <c r="B438" s="10"/>
      <c r="C438" s="66"/>
      <c r="D438" s="11"/>
      <c r="E438" s="11"/>
      <c r="F438" s="11"/>
      <c r="G438" s="11"/>
      <c r="H438" s="11"/>
      <c r="I438" s="12"/>
    </row>
    <row r="439" spans="1:15">
      <c r="A439" s="102"/>
      <c r="B439" s="10"/>
      <c r="C439" s="66"/>
      <c r="D439" s="11"/>
      <c r="E439" s="11"/>
      <c r="F439" s="11"/>
      <c r="G439" s="11"/>
      <c r="H439" s="11"/>
      <c r="I439" s="12"/>
    </row>
    <row r="440" spans="1:15">
      <c r="A440" s="102"/>
      <c r="B440" s="10"/>
      <c r="C440" s="66"/>
      <c r="D440" s="11"/>
      <c r="E440" s="11"/>
      <c r="F440" s="11"/>
      <c r="G440" s="11"/>
      <c r="H440" s="11"/>
      <c r="I440" s="12"/>
    </row>
    <row r="441" spans="1:15">
      <c r="A441" s="102"/>
      <c r="B441" s="10"/>
      <c r="C441" s="66"/>
      <c r="D441" s="11"/>
      <c r="E441" s="11"/>
      <c r="F441" s="11"/>
      <c r="G441" s="11"/>
      <c r="H441" s="11"/>
      <c r="I441" s="12"/>
    </row>
    <row r="442" spans="1:15">
      <c r="A442" s="102"/>
      <c r="B442" s="10"/>
      <c r="C442" s="66"/>
      <c r="D442" s="11"/>
      <c r="E442" s="11"/>
      <c r="F442" s="11"/>
      <c r="G442" s="11"/>
      <c r="H442" s="11"/>
      <c r="I442" s="12"/>
    </row>
    <row r="443" spans="1:15">
      <c r="A443" s="102"/>
      <c r="B443" s="10"/>
      <c r="C443" s="66"/>
      <c r="D443" s="11"/>
      <c r="E443" s="11"/>
      <c r="F443" s="11"/>
      <c r="G443" s="11"/>
      <c r="H443" s="11"/>
      <c r="I443" s="12"/>
    </row>
    <row r="444" spans="1:15">
      <c r="A444" s="102"/>
      <c r="B444" s="10"/>
      <c r="C444" s="66"/>
      <c r="D444" s="11"/>
      <c r="E444" s="11"/>
      <c r="F444" s="11"/>
      <c r="G444" s="11"/>
      <c r="H444" s="11"/>
      <c r="I444" s="12"/>
    </row>
    <row r="445" spans="1:15">
      <c r="A445" s="102"/>
      <c r="B445" s="10"/>
      <c r="C445" s="66"/>
      <c r="D445" s="11"/>
      <c r="E445" s="11"/>
      <c r="F445" s="11"/>
      <c r="G445" s="11"/>
      <c r="H445" s="11"/>
      <c r="I445" s="12"/>
    </row>
    <row r="446" spans="1:15">
      <c r="A446" s="102"/>
      <c r="B446" s="10"/>
      <c r="C446" s="66"/>
      <c r="D446" s="11"/>
      <c r="E446" s="11"/>
      <c r="F446" s="11"/>
      <c r="G446" s="11"/>
      <c r="H446" s="11"/>
      <c r="I446" s="12"/>
    </row>
    <row r="447" spans="1:15">
      <c r="A447" s="102"/>
      <c r="B447" s="10"/>
      <c r="C447" s="66"/>
      <c r="D447" s="11"/>
      <c r="E447" s="11"/>
      <c r="F447" s="11"/>
      <c r="G447" s="11"/>
      <c r="H447" s="11"/>
      <c r="I447" s="12"/>
    </row>
    <row r="448" spans="1:15">
      <c r="A448" s="102"/>
      <c r="B448" s="10"/>
      <c r="C448" s="66"/>
      <c r="D448" s="11"/>
      <c r="E448" s="11"/>
      <c r="F448" s="11"/>
      <c r="G448" s="11"/>
      <c r="H448" s="11"/>
      <c r="I448" s="12"/>
    </row>
    <row r="449" spans="1:9">
      <c r="A449" s="102"/>
      <c r="B449" s="10"/>
      <c r="C449" s="66"/>
      <c r="D449" s="11"/>
      <c r="E449" s="11"/>
      <c r="F449" s="11"/>
      <c r="G449" s="11"/>
      <c r="H449" s="11"/>
      <c r="I449" s="12"/>
    </row>
    <row r="450" spans="1:9">
      <c r="A450" s="102"/>
      <c r="B450" s="10"/>
      <c r="C450" s="66"/>
      <c r="D450" s="11"/>
      <c r="E450" s="11"/>
      <c r="F450" s="11"/>
      <c r="G450" s="11"/>
      <c r="H450" s="11"/>
      <c r="I450" s="12"/>
    </row>
    <row r="451" spans="1:9">
      <c r="A451" s="102"/>
      <c r="B451" s="10"/>
      <c r="C451" s="66"/>
      <c r="D451" s="11"/>
      <c r="E451" s="11"/>
      <c r="F451" s="11"/>
      <c r="G451" s="11"/>
      <c r="H451" s="11"/>
      <c r="I451" s="12"/>
    </row>
    <row r="452" spans="1:9">
      <c r="A452" s="102"/>
      <c r="B452" s="10"/>
      <c r="C452" s="66"/>
      <c r="D452" s="11"/>
      <c r="E452" s="11"/>
      <c r="F452" s="11"/>
      <c r="G452" s="11"/>
      <c r="H452" s="11"/>
      <c r="I452" s="12"/>
    </row>
    <row r="453" spans="1:9">
      <c r="A453" s="102"/>
      <c r="B453" s="10"/>
      <c r="C453" s="66"/>
      <c r="D453" s="11"/>
      <c r="E453" s="11"/>
      <c r="F453" s="11"/>
      <c r="G453" s="11"/>
      <c r="H453" s="11"/>
      <c r="I453" s="12"/>
    </row>
    <row r="454" spans="1:9">
      <c r="A454" s="102"/>
      <c r="B454" s="10"/>
      <c r="C454" s="66"/>
      <c r="D454" s="11"/>
      <c r="E454" s="11"/>
      <c r="F454" s="11"/>
      <c r="G454" s="11"/>
      <c r="H454" s="11"/>
      <c r="I454" s="12"/>
    </row>
    <row r="455" spans="1:9">
      <c r="A455" s="102"/>
      <c r="B455" s="10"/>
      <c r="C455" s="66"/>
      <c r="D455" s="11"/>
      <c r="E455" s="11"/>
      <c r="F455" s="11"/>
      <c r="G455" s="11"/>
      <c r="H455" s="11"/>
      <c r="I455" s="12"/>
    </row>
    <row r="456" spans="1:9">
      <c r="A456" s="102"/>
      <c r="B456" s="10"/>
      <c r="C456" s="66"/>
      <c r="D456" s="11"/>
      <c r="E456" s="11"/>
      <c r="F456" s="11"/>
      <c r="G456" s="11"/>
      <c r="H456" s="11"/>
      <c r="I456" s="12"/>
    </row>
    <row r="457" spans="1:9">
      <c r="A457" s="102"/>
      <c r="B457" s="10"/>
      <c r="C457" s="66"/>
      <c r="D457" s="11"/>
      <c r="E457" s="11"/>
      <c r="F457" s="11"/>
      <c r="G457" s="11"/>
      <c r="H457" s="11"/>
      <c r="I457" s="12"/>
    </row>
    <row r="458" spans="1:9">
      <c r="A458" s="102"/>
      <c r="B458" s="10"/>
      <c r="C458" s="66"/>
      <c r="D458" s="11"/>
      <c r="E458" s="11"/>
      <c r="F458" s="11"/>
      <c r="G458" s="11"/>
      <c r="H458" s="11"/>
      <c r="I458" s="12"/>
    </row>
    <row r="459" spans="1:9">
      <c r="A459" s="102"/>
      <c r="B459" s="10"/>
      <c r="C459" s="66"/>
      <c r="D459" s="11"/>
      <c r="E459" s="11"/>
      <c r="F459" s="11"/>
      <c r="G459" s="11"/>
      <c r="H459" s="11"/>
      <c r="I459" s="12"/>
    </row>
    <row r="460" spans="1:9">
      <c r="A460" s="102"/>
      <c r="B460" s="10"/>
      <c r="C460" s="66"/>
      <c r="D460" s="11"/>
      <c r="E460" s="11"/>
      <c r="F460" s="11"/>
      <c r="G460" s="11"/>
      <c r="H460" s="11"/>
      <c r="I460" s="12"/>
    </row>
    <row r="461" spans="1:9">
      <c r="A461" s="102"/>
      <c r="B461" s="10"/>
      <c r="C461" s="66"/>
      <c r="D461" s="11"/>
      <c r="E461" s="11"/>
      <c r="F461" s="11"/>
      <c r="G461" s="11"/>
      <c r="H461" s="11"/>
      <c r="I461" s="12"/>
    </row>
    <row r="462" spans="1:9">
      <c r="A462" s="102"/>
      <c r="B462" s="10"/>
      <c r="C462" s="66"/>
      <c r="D462" s="11"/>
      <c r="E462" s="11"/>
      <c r="F462" s="11"/>
      <c r="G462" s="11"/>
      <c r="H462" s="11"/>
      <c r="I462" s="12"/>
    </row>
    <row r="463" spans="1:9">
      <c r="A463" s="102"/>
      <c r="B463" s="10"/>
      <c r="C463" s="66"/>
      <c r="D463" s="11"/>
      <c r="E463" s="11"/>
      <c r="F463" s="11"/>
      <c r="G463" s="11"/>
      <c r="H463" s="11"/>
      <c r="I463" s="12"/>
    </row>
    <row r="464" spans="1:9">
      <c r="A464" s="102"/>
      <c r="B464" s="10"/>
      <c r="C464" s="66"/>
      <c r="D464" s="11"/>
      <c r="E464" s="11"/>
      <c r="F464" s="11"/>
      <c r="G464" s="11"/>
      <c r="H464" s="11"/>
      <c r="I464" s="12"/>
    </row>
    <row r="465" spans="1:9">
      <c r="A465" s="102"/>
      <c r="B465" s="10"/>
      <c r="C465" s="66"/>
      <c r="D465" s="11"/>
      <c r="E465" s="11"/>
      <c r="F465" s="11"/>
      <c r="G465" s="11"/>
      <c r="H465" s="11"/>
      <c r="I465" s="12"/>
    </row>
    <row r="466" spans="1:9">
      <c r="A466" s="102"/>
      <c r="B466" s="10"/>
      <c r="C466" s="66"/>
      <c r="D466" s="11"/>
      <c r="E466" s="11"/>
      <c r="F466" s="11"/>
      <c r="G466" s="11"/>
      <c r="H466" s="11"/>
      <c r="I466" s="12"/>
    </row>
    <row r="467" spans="1:9">
      <c r="A467" s="102"/>
      <c r="B467" s="10"/>
      <c r="C467" s="66"/>
      <c r="D467" s="11"/>
      <c r="E467" s="11"/>
      <c r="F467" s="11"/>
      <c r="G467" s="11"/>
      <c r="H467" s="11"/>
      <c r="I467" s="12"/>
    </row>
    <row r="468" spans="1:9">
      <c r="A468" s="102"/>
      <c r="B468" s="10"/>
      <c r="C468" s="66"/>
      <c r="D468" s="11"/>
      <c r="E468" s="11"/>
      <c r="F468" s="11"/>
      <c r="G468" s="11"/>
      <c r="H468" s="11"/>
      <c r="I468" s="12"/>
    </row>
    <row r="469" spans="1:9">
      <c r="A469" s="102"/>
      <c r="B469" s="10"/>
      <c r="C469" s="66"/>
      <c r="D469" s="11"/>
      <c r="E469" s="11"/>
      <c r="F469" s="11"/>
      <c r="G469" s="11"/>
      <c r="H469" s="11"/>
      <c r="I469" s="12"/>
    </row>
    <row r="470" spans="1:9">
      <c r="A470" s="102"/>
      <c r="B470" s="10"/>
      <c r="C470" s="66"/>
      <c r="D470" s="11"/>
      <c r="E470" s="11"/>
      <c r="F470" s="11"/>
      <c r="G470" s="11"/>
      <c r="H470" s="11"/>
      <c r="I470" s="12"/>
    </row>
    <row r="471" spans="1:9">
      <c r="A471" s="102"/>
      <c r="B471" s="10"/>
      <c r="C471" s="66"/>
      <c r="D471" s="11"/>
      <c r="E471" s="11"/>
      <c r="F471" s="11"/>
      <c r="G471" s="11"/>
      <c r="H471" s="11"/>
      <c r="I471" s="12"/>
    </row>
    <row r="472" spans="1:9">
      <c r="A472" s="102"/>
      <c r="B472" s="10"/>
      <c r="C472" s="66"/>
      <c r="D472" s="11"/>
      <c r="E472" s="11"/>
      <c r="F472" s="11"/>
      <c r="G472" s="11"/>
      <c r="H472" s="11"/>
      <c r="I472" s="12"/>
    </row>
    <row r="473" spans="1:9">
      <c r="A473" s="102"/>
      <c r="B473" s="10"/>
      <c r="C473" s="66"/>
      <c r="D473" s="11"/>
      <c r="E473" s="11"/>
      <c r="F473" s="11"/>
      <c r="G473" s="11"/>
      <c r="H473" s="11"/>
      <c r="I473" s="12"/>
    </row>
    <row r="474" spans="1:9">
      <c r="A474" s="102"/>
      <c r="B474" s="10"/>
      <c r="C474" s="66"/>
      <c r="D474" s="11"/>
      <c r="E474" s="11"/>
      <c r="F474" s="11"/>
      <c r="G474" s="11"/>
      <c r="H474" s="11"/>
      <c r="I474" s="12"/>
    </row>
    <row r="475" spans="1:9">
      <c r="A475" s="102"/>
      <c r="B475" s="10"/>
      <c r="C475" s="66"/>
      <c r="D475" s="11"/>
      <c r="E475" s="11"/>
      <c r="F475" s="11"/>
      <c r="G475" s="11"/>
      <c r="H475" s="11"/>
      <c r="I475" s="12"/>
    </row>
    <row r="476" spans="1:9">
      <c r="A476" s="102"/>
      <c r="B476" s="10"/>
      <c r="C476" s="66"/>
      <c r="D476" s="11"/>
      <c r="E476" s="11"/>
      <c r="F476" s="11"/>
      <c r="G476" s="11"/>
      <c r="H476" s="11"/>
      <c r="I476" s="12"/>
    </row>
    <row r="477" spans="1:9">
      <c r="A477" s="102"/>
      <c r="B477" s="10"/>
      <c r="C477" s="66"/>
      <c r="D477" s="11"/>
      <c r="E477" s="11"/>
      <c r="F477" s="11"/>
      <c r="G477" s="11"/>
      <c r="H477" s="11"/>
      <c r="I477" s="12"/>
    </row>
    <row r="478" spans="1:9">
      <c r="A478" s="102"/>
      <c r="B478" s="10"/>
      <c r="C478" s="66"/>
      <c r="D478" s="11"/>
      <c r="E478" s="11"/>
      <c r="F478" s="11"/>
      <c r="G478" s="11"/>
      <c r="H478" s="11"/>
      <c r="I478" s="12"/>
    </row>
    <row r="479" spans="1:9">
      <c r="A479" s="102"/>
      <c r="B479" s="10"/>
      <c r="C479" s="66"/>
      <c r="D479" s="11"/>
      <c r="E479" s="11"/>
      <c r="F479" s="11"/>
      <c r="G479" s="11"/>
      <c r="H479" s="11"/>
      <c r="I479" s="12"/>
    </row>
    <row r="480" spans="1:9">
      <c r="A480" s="102"/>
      <c r="B480" s="10"/>
      <c r="C480" s="66"/>
      <c r="D480" s="11"/>
      <c r="E480" s="11"/>
      <c r="F480" s="11"/>
      <c r="G480" s="11"/>
      <c r="H480" s="11"/>
      <c r="I480" s="12"/>
    </row>
    <row r="481" spans="1:9">
      <c r="A481" s="102"/>
      <c r="B481" s="10"/>
      <c r="C481" s="66"/>
      <c r="D481" s="11"/>
      <c r="E481" s="11"/>
      <c r="F481" s="11"/>
      <c r="G481" s="11"/>
      <c r="H481" s="11"/>
      <c r="I481" s="12"/>
    </row>
    <row r="482" spans="1:9">
      <c r="A482" s="102"/>
      <c r="B482" s="10"/>
      <c r="C482" s="66"/>
      <c r="D482" s="11"/>
      <c r="E482" s="11"/>
      <c r="F482" s="11"/>
      <c r="G482" s="11"/>
      <c r="H482" s="11"/>
      <c r="I482" s="12"/>
    </row>
    <row r="483" spans="1:9">
      <c r="A483" s="102"/>
      <c r="B483" s="10"/>
      <c r="C483" s="66"/>
      <c r="D483" s="11"/>
      <c r="E483" s="11"/>
      <c r="F483" s="11"/>
      <c r="G483" s="11"/>
      <c r="H483" s="11"/>
      <c r="I483" s="12"/>
    </row>
    <row r="484" spans="1:9">
      <c r="A484" s="102"/>
      <c r="B484" s="10"/>
      <c r="C484" s="66"/>
      <c r="D484" s="11"/>
      <c r="E484" s="11"/>
      <c r="F484" s="11"/>
      <c r="G484" s="11"/>
      <c r="H484" s="11"/>
      <c r="I484" s="12"/>
    </row>
    <row r="485" spans="1:9">
      <c r="A485" s="102"/>
      <c r="B485" s="10"/>
      <c r="C485" s="66"/>
      <c r="D485" s="11"/>
      <c r="E485" s="11"/>
      <c r="F485" s="11"/>
      <c r="G485" s="11"/>
      <c r="H485" s="11"/>
      <c r="I485" s="12"/>
    </row>
    <row r="486" spans="1:9">
      <c r="B486" s="10"/>
      <c r="C486" s="66"/>
      <c r="D486" s="11"/>
      <c r="E486" s="11"/>
      <c r="F486" s="11"/>
      <c r="G486" s="11"/>
      <c r="H486" s="11"/>
      <c r="I486" s="12"/>
    </row>
    <row r="487" spans="1:9">
      <c r="B487" s="10"/>
      <c r="C487" s="66"/>
      <c r="D487" s="11"/>
      <c r="E487" s="11"/>
      <c r="F487" s="11"/>
      <c r="G487" s="11"/>
      <c r="H487" s="11"/>
      <c r="I487" s="12"/>
    </row>
    <row r="488" spans="1:9">
      <c r="B488" s="10"/>
      <c r="C488" s="66"/>
      <c r="D488" s="11"/>
      <c r="E488" s="11"/>
      <c r="F488" s="11"/>
      <c r="G488" s="11"/>
      <c r="H488" s="11"/>
      <c r="I488" s="12"/>
    </row>
    <row r="489" spans="1:9">
      <c r="B489" s="10"/>
      <c r="C489" s="66"/>
      <c r="D489" s="11"/>
      <c r="E489" s="11"/>
      <c r="F489" s="11"/>
      <c r="G489" s="11"/>
      <c r="H489" s="11"/>
      <c r="I489" s="12"/>
    </row>
    <row r="490" spans="1:9">
      <c r="B490" s="10"/>
      <c r="C490" s="66"/>
      <c r="D490" s="11"/>
      <c r="E490" s="11"/>
      <c r="F490" s="11"/>
      <c r="G490" s="11"/>
      <c r="H490" s="11"/>
      <c r="I490" s="12"/>
    </row>
    <row r="491" spans="1:9">
      <c r="B491" s="10"/>
      <c r="C491" s="66"/>
      <c r="D491" s="11"/>
      <c r="E491" s="11"/>
      <c r="F491" s="11"/>
      <c r="G491" s="11"/>
      <c r="H491" s="11"/>
      <c r="I491" s="12"/>
    </row>
    <row r="492" spans="1:9">
      <c r="B492" s="10"/>
      <c r="C492" s="66"/>
      <c r="D492" s="11"/>
      <c r="E492" s="11"/>
      <c r="F492" s="11"/>
      <c r="G492" s="11"/>
      <c r="H492" s="11"/>
      <c r="I492" s="12"/>
    </row>
    <row r="493" spans="1:9">
      <c r="B493" s="10"/>
      <c r="C493" s="66"/>
      <c r="D493" s="11"/>
      <c r="E493" s="11"/>
      <c r="F493" s="11"/>
      <c r="G493" s="11"/>
      <c r="H493" s="11"/>
      <c r="I493" s="12"/>
    </row>
    <row r="494" spans="1:9">
      <c r="B494" s="10"/>
      <c r="C494" s="66"/>
      <c r="D494" s="11"/>
      <c r="E494" s="11"/>
      <c r="F494" s="11"/>
      <c r="G494" s="11"/>
      <c r="H494" s="11"/>
      <c r="I494" s="12"/>
    </row>
    <row r="495" spans="1:9">
      <c r="B495" s="10"/>
      <c r="C495" s="66"/>
      <c r="D495" s="11"/>
      <c r="E495" s="11"/>
      <c r="F495" s="11"/>
      <c r="G495" s="11"/>
      <c r="H495" s="11"/>
      <c r="I495" s="12"/>
    </row>
    <row r="496" spans="1:9">
      <c r="B496" s="10"/>
      <c r="C496" s="66"/>
      <c r="D496" s="11"/>
      <c r="E496" s="11"/>
      <c r="F496" s="11"/>
      <c r="G496" s="11"/>
      <c r="H496" s="11"/>
      <c r="I496" s="12"/>
    </row>
    <row r="497" spans="2:9">
      <c r="B497" s="10"/>
      <c r="C497" s="66"/>
      <c r="D497" s="11"/>
      <c r="E497" s="11"/>
      <c r="F497" s="11"/>
      <c r="G497" s="11"/>
      <c r="H497" s="11"/>
      <c r="I497" s="12"/>
    </row>
    <row r="498" spans="2:9">
      <c r="B498" s="10"/>
      <c r="C498" s="66"/>
      <c r="D498" s="11"/>
      <c r="E498" s="11"/>
      <c r="F498" s="11"/>
      <c r="G498" s="11"/>
      <c r="H498" s="11"/>
      <c r="I498" s="12"/>
    </row>
    <row r="499" spans="2:9">
      <c r="B499" s="10"/>
      <c r="C499" s="66"/>
      <c r="D499" s="11"/>
      <c r="E499" s="11"/>
      <c r="F499" s="11"/>
      <c r="G499" s="11"/>
      <c r="H499" s="11"/>
      <c r="I499" s="12"/>
    </row>
    <row r="500" spans="2:9">
      <c r="B500" s="10"/>
      <c r="C500" s="66"/>
      <c r="D500" s="11"/>
      <c r="E500" s="11"/>
      <c r="F500" s="11"/>
      <c r="G500" s="11"/>
      <c r="H500" s="11"/>
      <c r="I500" s="12"/>
    </row>
    <row r="501" spans="2:9">
      <c r="B501" s="10"/>
      <c r="C501" s="66"/>
      <c r="D501" s="11"/>
      <c r="E501" s="11"/>
      <c r="F501" s="11"/>
      <c r="G501" s="11"/>
      <c r="H501" s="11"/>
      <c r="I501" s="12"/>
    </row>
    <row r="502" spans="2:9">
      <c r="B502" s="10"/>
      <c r="C502" s="66"/>
      <c r="D502" s="11"/>
      <c r="E502" s="11"/>
      <c r="F502" s="11"/>
      <c r="G502" s="11"/>
      <c r="H502" s="11"/>
      <c r="I502" s="12"/>
    </row>
    <row r="503" spans="2:9">
      <c r="B503" s="10"/>
      <c r="C503" s="66"/>
      <c r="D503" s="11"/>
      <c r="E503" s="11"/>
      <c r="F503" s="11"/>
      <c r="G503" s="11"/>
      <c r="H503" s="11"/>
      <c r="I503" s="12"/>
    </row>
    <row r="504" spans="2:9">
      <c r="B504" s="10"/>
      <c r="C504" s="66"/>
      <c r="D504" s="11"/>
      <c r="E504" s="11"/>
      <c r="F504" s="11"/>
      <c r="G504" s="11"/>
      <c r="H504" s="11"/>
      <c r="I504" s="12"/>
    </row>
    <row r="505" spans="2:9">
      <c r="B505" s="10"/>
      <c r="C505" s="66"/>
      <c r="D505" s="11"/>
      <c r="E505" s="11"/>
      <c r="F505" s="11"/>
      <c r="G505" s="11"/>
      <c r="H505" s="11"/>
      <c r="I505" s="12"/>
    </row>
    <row r="506" spans="2:9">
      <c r="B506" s="10"/>
      <c r="C506" s="66"/>
      <c r="D506" s="11"/>
      <c r="E506" s="11"/>
      <c r="F506" s="11"/>
      <c r="G506" s="11"/>
      <c r="H506" s="11"/>
      <c r="I506" s="12"/>
    </row>
    <row r="507" spans="2:9">
      <c r="B507" s="10"/>
      <c r="C507" s="66"/>
      <c r="D507" s="11"/>
      <c r="E507" s="11"/>
      <c r="F507" s="11"/>
      <c r="G507" s="11"/>
      <c r="H507" s="11"/>
      <c r="I507" s="12"/>
    </row>
    <row r="508" spans="2:9">
      <c r="B508" s="10"/>
      <c r="C508" s="66"/>
      <c r="D508" s="11"/>
      <c r="E508" s="11"/>
      <c r="F508" s="11"/>
      <c r="G508" s="11"/>
      <c r="H508" s="11"/>
      <c r="I508" s="12"/>
    </row>
    <row r="509" spans="2:9">
      <c r="B509" s="10"/>
      <c r="C509" s="66"/>
      <c r="D509" s="11"/>
      <c r="E509" s="11"/>
      <c r="F509" s="11"/>
      <c r="G509" s="11"/>
      <c r="H509" s="11"/>
      <c r="I509" s="12"/>
    </row>
    <row r="510" spans="2:9">
      <c r="B510" s="10"/>
      <c r="C510" s="66"/>
      <c r="D510" s="11"/>
      <c r="E510" s="11"/>
      <c r="F510" s="11"/>
      <c r="G510" s="11"/>
      <c r="H510" s="11"/>
      <c r="I510" s="12"/>
    </row>
    <row r="511" spans="2:9">
      <c r="B511" s="10"/>
      <c r="C511" s="66"/>
      <c r="D511" s="11"/>
      <c r="E511" s="11"/>
      <c r="F511" s="11"/>
      <c r="G511" s="11"/>
      <c r="H511" s="11"/>
      <c r="I511" s="12"/>
    </row>
    <row r="512" spans="2:9">
      <c r="B512" s="10"/>
      <c r="C512" s="66"/>
      <c r="D512" s="11"/>
      <c r="E512" s="11"/>
      <c r="F512" s="11"/>
      <c r="G512" s="11"/>
      <c r="H512" s="11"/>
      <c r="I512" s="12"/>
    </row>
    <row r="513" spans="2:9">
      <c r="B513" s="10"/>
      <c r="C513" s="66"/>
      <c r="D513" s="11"/>
      <c r="E513" s="11"/>
      <c r="F513" s="11"/>
      <c r="G513" s="11"/>
      <c r="H513" s="11"/>
      <c r="I513" s="12"/>
    </row>
    <row r="514" spans="2:9">
      <c r="B514" s="10"/>
      <c r="C514" s="66"/>
      <c r="D514" s="11"/>
      <c r="E514" s="11"/>
      <c r="F514" s="11"/>
      <c r="G514" s="11"/>
      <c r="H514" s="11"/>
      <c r="I514" s="12"/>
    </row>
    <row r="515" spans="2:9">
      <c r="B515" s="10"/>
      <c r="C515" s="66"/>
      <c r="D515" s="11"/>
      <c r="E515" s="11"/>
      <c r="F515" s="11"/>
      <c r="G515" s="11"/>
      <c r="H515" s="11"/>
      <c r="I515" s="12"/>
    </row>
    <row r="516" spans="2:9">
      <c r="B516" s="10"/>
      <c r="C516" s="66"/>
      <c r="D516" s="11"/>
      <c r="E516" s="11"/>
      <c r="F516" s="11"/>
      <c r="G516" s="11"/>
      <c r="H516" s="11"/>
      <c r="I516" s="12"/>
    </row>
    <row r="517" spans="2:9">
      <c r="B517" s="10"/>
      <c r="C517" s="66"/>
      <c r="D517" s="11"/>
      <c r="E517" s="11"/>
      <c r="F517" s="11"/>
      <c r="G517" s="11"/>
      <c r="H517" s="11"/>
      <c r="I517" s="12"/>
    </row>
    <row r="518" spans="2:9">
      <c r="B518" s="10"/>
      <c r="C518" s="66"/>
      <c r="D518" s="11"/>
      <c r="E518" s="11"/>
      <c r="F518" s="11"/>
      <c r="G518" s="11"/>
      <c r="H518" s="11"/>
      <c r="I518" s="12"/>
    </row>
    <row r="519" spans="2:9">
      <c r="B519" s="10"/>
      <c r="C519" s="66"/>
      <c r="D519" s="11"/>
      <c r="E519" s="11"/>
      <c r="F519" s="11"/>
      <c r="G519" s="11"/>
      <c r="H519" s="11"/>
      <c r="I519" s="12"/>
    </row>
    <row r="520" spans="2:9">
      <c r="B520" s="10"/>
      <c r="C520" s="66"/>
      <c r="D520" s="11"/>
      <c r="E520" s="11"/>
      <c r="F520" s="11"/>
      <c r="G520" s="11"/>
      <c r="H520" s="11"/>
      <c r="I520" s="12"/>
    </row>
    <row r="521" spans="2:9">
      <c r="B521" s="10"/>
      <c r="C521" s="66"/>
      <c r="D521" s="11"/>
      <c r="E521" s="11"/>
      <c r="F521" s="11"/>
      <c r="G521" s="11"/>
      <c r="H521" s="11"/>
      <c r="I521" s="12"/>
    </row>
    <row r="522" spans="2:9">
      <c r="B522" s="10"/>
      <c r="C522" s="66"/>
      <c r="D522" s="11"/>
      <c r="E522" s="11"/>
      <c r="F522" s="11"/>
      <c r="G522" s="11"/>
      <c r="H522" s="11"/>
      <c r="I522" s="12"/>
    </row>
    <row r="523" spans="2:9">
      <c r="B523" s="10"/>
      <c r="C523" s="66"/>
      <c r="D523" s="11"/>
      <c r="E523" s="11"/>
      <c r="F523" s="11"/>
      <c r="G523" s="11"/>
      <c r="H523" s="11"/>
      <c r="I523" s="12"/>
    </row>
    <row r="524" spans="2:9">
      <c r="B524" s="10"/>
      <c r="C524" s="66"/>
      <c r="D524" s="11"/>
      <c r="E524" s="11"/>
      <c r="F524" s="11"/>
      <c r="G524" s="11"/>
      <c r="H524" s="11"/>
      <c r="I524" s="12"/>
    </row>
    <row r="525" spans="2:9">
      <c r="B525" s="10"/>
      <c r="C525" s="66"/>
      <c r="D525" s="11"/>
      <c r="E525" s="11"/>
      <c r="F525" s="11"/>
      <c r="G525" s="11"/>
      <c r="H525" s="11"/>
      <c r="I525" s="12"/>
    </row>
    <row r="526" spans="2:9">
      <c r="B526" s="10"/>
      <c r="C526" s="66"/>
      <c r="D526" s="11"/>
      <c r="E526" s="11"/>
      <c r="F526" s="11"/>
      <c r="G526" s="11"/>
      <c r="H526" s="11"/>
      <c r="I526" s="12"/>
    </row>
    <row r="527" spans="2:9">
      <c r="B527" s="10"/>
      <c r="C527" s="66"/>
      <c r="D527" s="11"/>
      <c r="E527" s="11"/>
      <c r="F527" s="11"/>
      <c r="G527" s="11"/>
      <c r="H527" s="11"/>
      <c r="I527" s="12"/>
    </row>
    <row r="528" spans="2:9">
      <c r="B528" s="10"/>
      <c r="C528" s="66"/>
      <c r="D528" s="11"/>
      <c r="E528" s="11"/>
      <c r="F528" s="11"/>
      <c r="G528" s="11"/>
      <c r="H528" s="11"/>
      <c r="I528" s="12"/>
    </row>
    <row r="529" spans="2:9">
      <c r="B529" s="10"/>
      <c r="C529" s="66"/>
      <c r="D529" s="11"/>
      <c r="E529" s="11"/>
      <c r="F529" s="11"/>
      <c r="G529" s="11"/>
      <c r="H529" s="11"/>
      <c r="I529" s="12"/>
    </row>
    <row r="530" spans="2:9">
      <c r="B530" s="10"/>
      <c r="C530" s="66"/>
      <c r="D530" s="11"/>
      <c r="E530" s="11"/>
      <c r="F530" s="11"/>
      <c r="G530" s="11"/>
      <c r="H530" s="11"/>
      <c r="I530" s="12"/>
    </row>
    <row r="531" spans="2:9">
      <c r="B531" s="10"/>
      <c r="C531" s="66"/>
      <c r="D531" s="11"/>
      <c r="E531" s="11"/>
      <c r="F531" s="11"/>
      <c r="G531" s="11"/>
      <c r="H531" s="11"/>
      <c r="I531" s="12"/>
    </row>
    <row r="532" spans="2:9">
      <c r="B532" s="10"/>
      <c r="C532" s="66"/>
      <c r="D532" s="11"/>
      <c r="E532" s="11"/>
      <c r="F532" s="11"/>
      <c r="G532" s="11"/>
      <c r="H532" s="11"/>
      <c r="I532" s="12"/>
    </row>
    <row r="533" spans="2:9">
      <c r="B533" s="10"/>
      <c r="C533" s="66"/>
      <c r="D533" s="11"/>
      <c r="E533" s="11"/>
      <c r="F533" s="11"/>
      <c r="G533" s="11"/>
      <c r="H533" s="11"/>
      <c r="I533" s="12"/>
    </row>
    <row r="534" spans="2:9">
      <c r="B534" s="10"/>
      <c r="C534" s="66"/>
      <c r="D534" s="11"/>
      <c r="E534" s="11"/>
      <c r="F534" s="11"/>
      <c r="G534" s="11"/>
      <c r="H534" s="11"/>
      <c r="I534" s="12"/>
    </row>
    <row r="535" spans="2:9">
      <c r="B535" s="10"/>
      <c r="C535" s="66"/>
      <c r="D535" s="11"/>
      <c r="E535" s="11"/>
      <c r="F535" s="11"/>
      <c r="G535" s="11"/>
      <c r="H535" s="11"/>
      <c r="I535" s="12"/>
    </row>
    <row r="536" spans="2:9">
      <c r="B536" s="10"/>
      <c r="C536" s="66"/>
      <c r="D536" s="11"/>
      <c r="E536" s="11"/>
      <c r="F536" s="11"/>
      <c r="G536" s="11"/>
      <c r="H536" s="11"/>
      <c r="I536" s="12"/>
    </row>
    <row r="537" spans="2:9">
      <c r="B537" s="10"/>
      <c r="C537" s="66"/>
      <c r="D537" s="11"/>
      <c r="E537" s="11"/>
      <c r="F537" s="11"/>
      <c r="G537" s="11"/>
      <c r="H537" s="11"/>
      <c r="I537" s="12"/>
    </row>
    <row r="538" spans="2:9">
      <c r="B538" s="10"/>
      <c r="C538" s="66"/>
      <c r="D538" s="11"/>
      <c r="E538" s="11"/>
      <c r="F538" s="11"/>
      <c r="G538" s="11"/>
      <c r="H538" s="11"/>
      <c r="I538" s="12"/>
    </row>
    <row r="539" spans="2:9">
      <c r="B539" s="10"/>
      <c r="C539" s="66"/>
      <c r="D539" s="11"/>
      <c r="E539" s="11"/>
      <c r="F539" s="11"/>
      <c r="G539" s="11"/>
      <c r="H539" s="11"/>
      <c r="I539" s="12"/>
    </row>
    <row r="540" spans="2:9">
      <c r="B540" s="10"/>
      <c r="C540" s="66"/>
      <c r="D540" s="11"/>
      <c r="E540" s="11"/>
      <c r="F540" s="11"/>
      <c r="G540" s="11"/>
      <c r="H540" s="11"/>
      <c r="I540" s="12"/>
    </row>
    <row r="541" spans="2:9">
      <c r="B541" s="10"/>
      <c r="C541" s="66"/>
      <c r="D541" s="11"/>
      <c r="E541" s="11"/>
      <c r="F541" s="11"/>
      <c r="G541" s="11"/>
      <c r="H541" s="11"/>
      <c r="I541" s="12"/>
    </row>
    <row r="542" spans="2:9">
      <c r="B542" s="10"/>
      <c r="C542" s="66"/>
      <c r="D542" s="11"/>
      <c r="E542" s="11"/>
      <c r="F542" s="11"/>
      <c r="G542" s="11"/>
      <c r="H542" s="11"/>
      <c r="I542" s="12"/>
    </row>
    <row r="543" spans="2:9">
      <c r="B543" s="10"/>
      <c r="C543" s="66"/>
      <c r="D543" s="11"/>
      <c r="E543" s="11"/>
      <c r="F543" s="11"/>
      <c r="G543" s="11"/>
      <c r="H543" s="11"/>
      <c r="I543" s="12"/>
    </row>
    <row r="544" spans="2:9">
      <c r="B544" s="10"/>
      <c r="C544" s="66"/>
      <c r="D544" s="11"/>
      <c r="E544" s="11"/>
      <c r="F544" s="11"/>
      <c r="G544" s="11"/>
      <c r="H544" s="11"/>
      <c r="I544" s="12"/>
    </row>
    <row r="545" spans="2:9">
      <c r="B545" s="10"/>
      <c r="C545" s="66"/>
      <c r="D545" s="11"/>
      <c r="E545" s="11"/>
      <c r="F545" s="11"/>
      <c r="G545" s="11"/>
      <c r="H545" s="11"/>
      <c r="I545" s="12"/>
    </row>
    <row r="546" spans="2:9">
      <c r="B546" s="10"/>
      <c r="C546" s="66"/>
      <c r="D546" s="11"/>
      <c r="E546" s="11"/>
      <c r="F546" s="11"/>
      <c r="G546" s="11"/>
      <c r="H546" s="11"/>
      <c r="I546" s="12"/>
    </row>
    <row r="547" spans="2:9">
      <c r="B547" s="10"/>
      <c r="C547" s="66"/>
      <c r="D547" s="11"/>
      <c r="E547" s="11"/>
      <c r="F547" s="11"/>
      <c r="G547" s="11"/>
      <c r="H547" s="11"/>
      <c r="I547" s="12"/>
    </row>
    <row r="548" spans="2:9">
      <c r="B548" s="10"/>
      <c r="C548" s="66"/>
      <c r="D548" s="11"/>
      <c r="E548" s="11"/>
      <c r="F548" s="11"/>
      <c r="G548" s="11"/>
      <c r="H548" s="11"/>
      <c r="I548" s="12"/>
    </row>
    <row r="549" spans="2:9">
      <c r="B549" s="10"/>
      <c r="C549" s="66"/>
      <c r="D549" s="11"/>
      <c r="E549" s="11"/>
      <c r="F549" s="11"/>
      <c r="G549" s="11"/>
      <c r="H549" s="11"/>
      <c r="I549" s="12"/>
    </row>
    <row r="550" spans="2:9">
      <c r="B550" s="10"/>
      <c r="C550" s="66"/>
      <c r="D550" s="11"/>
      <c r="E550" s="11"/>
      <c r="F550" s="11"/>
      <c r="G550" s="11"/>
      <c r="H550" s="11"/>
      <c r="I550" s="12"/>
    </row>
    <row r="551" spans="2:9">
      <c r="B551" s="10"/>
      <c r="C551" s="66"/>
      <c r="D551" s="11"/>
      <c r="E551" s="11"/>
      <c r="F551" s="11"/>
      <c r="G551" s="11"/>
      <c r="H551" s="11"/>
      <c r="I551" s="12"/>
    </row>
    <row r="552" spans="2:9">
      <c r="B552" s="10"/>
      <c r="C552" s="66"/>
      <c r="D552" s="11"/>
      <c r="E552" s="11"/>
      <c r="F552" s="11"/>
      <c r="G552" s="11"/>
      <c r="H552" s="11"/>
      <c r="I552" s="12"/>
    </row>
    <row r="553" spans="2:9">
      <c r="B553" s="10"/>
      <c r="C553" s="66"/>
      <c r="D553" s="11"/>
      <c r="E553" s="11"/>
      <c r="F553" s="11"/>
      <c r="G553" s="11"/>
      <c r="H553" s="11"/>
      <c r="I553" s="12"/>
    </row>
    <row r="554" spans="2:9">
      <c r="B554" s="10"/>
      <c r="C554" s="66"/>
      <c r="D554" s="11"/>
      <c r="E554" s="11"/>
      <c r="F554" s="11"/>
      <c r="G554" s="11"/>
      <c r="H554" s="11"/>
      <c r="I554" s="12"/>
    </row>
    <row r="555" spans="2:9">
      <c r="B555" s="10"/>
      <c r="C555" s="66"/>
      <c r="D555" s="11"/>
      <c r="E555" s="11"/>
      <c r="F555" s="11"/>
      <c r="G555" s="11"/>
      <c r="H555" s="11"/>
      <c r="I555" s="12"/>
    </row>
    <row r="556" spans="2:9">
      <c r="B556" s="10"/>
      <c r="C556" s="66"/>
      <c r="D556" s="11"/>
      <c r="E556" s="11"/>
      <c r="F556" s="11"/>
      <c r="G556" s="11"/>
      <c r="H556" s="11"/>
      <c r="I556" s="12"/>
    </row>
    <row r="557" spans="2:9">
      <c r="B557" s="10"/>
      <c r="C557" s="66"/>
      <c r="D557" s="11"/>
      <c r="E557" s="11"/>
      <c r="F557" s="11"/>
      <c r="G557" s="11"/>
      <c r="H557" s="11"/>
      <c r="I557" s="12"/>
    </row>
    <row r="558" spans="2:9">
      <c r="B558" s="10"/>
      <c r="C558" s="66"/>
      <c r="D558" s="11"/>
      <c r="E558" s="11"/>
      <c r="F558" s="11"/>
      <c r="G558" s="11"/>
      <c r="H558" s="11"/>
      <c r="I558" s="12"/>
    </row>
    <row r="559" spans="2:9">
      <c r="B559" s="10"/>
      <c r="C559" s="66"/>
      <c r="D559" s="11"/>
      <c r="E559" s="11"/>
      <c r="F559" s="11"/>
      <c r="G559" s="11"/>
      <c r="H559" s="11"/>
      <c r="I559" s="12"/>
    </row>
    <row r="560" spans="2:9">
      <c r="B560" s="10"/>
      <c r="C560" s="66"/>
      <c r="D560" s="11"/>
      <c r="E560" s="11"/>
      <c r="F560" s="11"/>
      <c r="G560" s="11"/>
      <c r="H560" s="11"/>
      <c r="I560" s="12"/>
    </row>
    <row r="561" spans="2:9">
      <c r="B561" s="10"/>
      <c r="C561" s="66"/>
      <c r="D561" s="11"/>
      <c r="E561" s="11"/>
      <c r="F561" s="11"/>
      <c r="G561" s="11"/>
      <c r="H561" s="11"/>
      <c r="I561" s="12"/>
    </row>
    <row r="562" spans="2:9">
      <c r="B562" s="10"/>
      <c r="C562" s="66"/>
      <c r="D562" s="11"/>
      <c r="E562" s="11"/>
      <c r="F562" s="11"/>
      <c r="G562" s="11"/>
      <c r="H562" s="11"/>
      <c r="I562" s="12"/>
    </row>
    <row r="563" spans="2:9">
      <c r="B563" s="10"/>
      <c r="C563" s="66"/>
      <c r="D563" s="11"/>
      <c r="E563" s="11"/>
      <c r="F563" s="11"/>
      <c r="G563" s="11"/>
      <c r="H563" s="11"/>
      <c r="I563" s="12"/>
    </row>
    <row r="564" spans="2:9">
      <c r="B564" s="10"/>
      <c r="C564" s="66"/>
      <c r="D564" s="11"/>
      <c r="E564" s="11"/>
      <c r="F564" s="11"/>
      <c r="G564" s="11"/>
      <c r="H564" s="11"/>
      <c r="I564" s="12"/>
    </row>
    <row r="565" spans="2:9">
      <c r="B565" s="10"/>
      <c r="C565" s="66"/>
      <c r="D565" s="11"/>
      <c r="E565" s="11"/>
      <c r="F565" s="11"/>
      <c r="G565" s="11"/>
      <c r="H565" s="11"/>
      <c r="I565" s="12"/>
    </row>
    <row r="566" spans="2:9">
      <c r="B566" s="10"/>
      <c r="C566" s="66"/>
      <c r="D566" s="11"/>
      <c r="E566" s="11"/>
      <c r="F566" s="11"/>
      <c r="G566" s="11"/>
      <c r="H566" s="11"/>
      <c r="I566" s="12"/>
    </row>
    <row r="567" spans="2:9">
      <c r="B567" s="10"/>
      <c r="C567" s="66"/>
      <c r="D567" s="11"/>
      <c r="E567" s="11"/>
      <c r="F567" s="11"/>
      <c r="G567" s="11"/>
      <c r="H567" s="11"/>
      <c r="I567" s="12"/>
    </row>
    <row r="568" spans="2:9">
      <c r="B568" s="10"/>
      <c r="C568" s="66"/>
      <c r="D568" s="11"/>
      <c r="E568" s="11"/>
      <c r="F568" s="11"/>
      <c r="G568" s="11"/>
      <c r="H568" s="11"/>
      <c r="I568" s="12"/>
    </row>
    <row r="569" spans="2:9">
      <c r="B569" s="10"/>
      <c r="C569" s="66"/>
      <c r="D569" s="11"/>
      <c r="E569" s="11"/>
      <c r="F569" s="11"/>
      <c r="G569" s="11"/>
      <c r="H569" s="11"/>
      <c r="I569" s="12"/>
    </row>
    <row r="570" spans="2:9">
      <c r="B570" s="10"/>
      <c r="C570" s="66"/>
      <c r="D570" s="11"/>
      <c r="E570" s="11"/>
      <c r="F570" s="11"/>
      <c r="G570" s="11"/>
      <c r="H570" s="11"/>
      <c r="I570" s="12"/>
    </row>
    <row r="571" spans="2:9">
      <c r="B571" s="10"/>
      <c r="C571" s="66"/>
      <c r="D571" s="11"/>
      <c r="E571" s="11"/>
      <c r="F571" s="11"/>
      <c r="G571" s="11"/>
      <c r="H571" s="11"/>
      <c r="I571" s="12"/>
    </row>
    <row r="572" spans="2:9">
      <c r="B572" s="10"/>
      <c r="C572" s="66"/>
      <c r="D572" s="11"/>
      <c r="E572" s="11"/>
      <c r="F572" s="11"/>
      <c r="G572" s="11"/>
      <c r="H572" s="11"/>
      <c r="I572" s="12"/>
    </row>
    <row r="573" spans="2:9">
      <c r="B573" s="10"/>
      <c r="C573" s="66"/>
      <c r="D573" s="11"/>
      <c r="E573" s="11"/>
      <c r="F573" s="11"/>
      <c r="G573" s="11"/>
      <c r="H573" s="11"/>
      <c r="I573" s="12"/>
    </row>
    <row r="574" spans="2:9">
      <c r="B574" s="10"/>
      <c r="C574" s="66"/>
      <c r="D574" s="11"/>
      <c r="E574" s="11"/>
      <c r="F574" s="11"/>
      <c r="G574" s="11"/>
      <c r="H574" s="11"/>
      <c r="I574" s="12"/>
    </row>
    <row r="575" spans="2:9">
      <c r="B575" s="10"/>
      <c r="C575" s="66"/>
      <c r="D575" s="11"/>
      <c r="E575" s="11"/>
      <c r="F575" s="11"/>
      <c r="G575" s="11"/>
      <c r="H575" s="11"/>
      <c r="I575" s="12"/>
    </row>
    <row r="576" spans="2:9">
      <c r="B576" s="10"/>
      <c r="C576" s="66"/>
      <c r="D576" s="11"/>
      <c r="E576" s="11"/>
      <c r="F576" s="11"/>
      <c r="G576" s="11"/>
      <c r="H576" s="11"/>
      <c r="I576" s="12"/>
    </row>
    <row r="577" spans="2:9">
      <c r="B577" s="10"/>
      <c r="C577" s="66"/>
      <c r="D577" s="11"/>
      <c r="E577" s="11"/>
      <c r="F577" s="11"/>
      <c r="G577" s="11"/>
      <c r="H577" s="11"/>
      <c r="I577" s="12"/>
    </row>
    <row r="578" spans="2:9">
      <c r="B578" s="10"/>
      <c r="C578" s="66"/>
      <c r="D578" s="11"/>
      <c r="E578" s="11"/>
      <c r="F578" s="11"/>
      <c r="G578" s="11"/>
      <c r="H578" s="11"/>
      <c r="I578" s="12"/>
    </row>
    <row r="579" spans="2:9">
      <c r="B579" s="10"/>
      <c r="C579" s="66"/>
      <c r="D579" s="11"/>
      <c r="E579" s="11"/>
      <c r="F579" s="11"/>
      <c r="G579" s="11"/>
      <c r="H579" s="11"/>
      <c r="I579" s="12"/>
    </row>
    <row r="580" spans="2:9">
      <c r="B580" s="10"/>
      <c r="C580" s="66"/>
      <c r="D580" s="11"/>
      <c r="E580" s="11"/>
      <c r="F580" s="11"/>
      <c r="G580" s="11"/>
      <c r="H580" s="11"/>
      <c r="I580" s="12"/>
    </row>
    <row r="581" spans="2:9">
      <c r="B581" s="10"/>
      <c r="C581" s="66"/>
      <c r="D581" s="11"/>
      <c r="E581" s="11"/>
      <c r="F581" s="11"/>
      <c r="G581" s="11"/>
      <c r="H581" s="11"/>
      <c r="I581" s="12"/>
    </row>
    <row r="582" spans="2:9">
      <c r="B582" s="10"/>
      <c r="C582" s="66"/>
      <c r="D582" s="11"/>
      <c r="E582" s="11"/>
      <c r="F582" s="11"/>
      <c r="G582" s="11"/>
      <c r="H582" s="11"/>
      <c r="I582" s="12"/>
    </row>
    <row r="583" spans="2:9">
      <c r="B583" s="10"/>
      <c r="C583" s="66"/>
      <c r="D583" s="11"/>
      <c r="E583" s="11"/>
      <c r="F583" s="11"/>
      <c r="G583" s="11"/>
      <c r="H583" s="11"/>
      <c r="I583" s="12"/>
    </row>
    <row r="584" spans="2:9">
      <c r="B584" s="10"/>
      <c r="C584" s="66"/>
      <c r="D584" s="11"/>
      <c r="E584" s="11"/>
      <c r="F584" s="11"/>
      <c r="G584" s="11"/>
      <c r="H584" s="11"/>
      <c r="I584" s="12"/>
    </row>
    <row r="585" spans="2:9">
      <c r="B585" s="10"/>
      <c r="C585" s="66"/>
      <c r="D585" s="11"/>
      <c r="E585" s="11"/>
      <c r="F585" s="11"/>
      <c r="G585" s="11"/>
      <c r="H585" s="11"/>
      <c r="I585" s="12"/>
    </row>
    <row r="586" spans="2:9">
      <c r="B586" s="10"/>
      <c r="C586" s="66"/>
      <c r="D586" s="11"/>
      <c r="E586" s="11"/>
      <c r="F586" s="11"/>
      <c r="G586" s="11"/>
      <c r="H586" s="11"/>
      <c r="I586" s="12"/>
    </row>
    <row r="587" spans="2:9">
      <c r="B587" s="10"/>
      <c r="C587" s="66"/>
      <c r="D587" s="11"/>
      <c r="E587" s="11"/>
      <c r="F587" s="11"/>
      <c r="G587" s="11"/>
      <c r="H587" s="11"/>
      <c r="I587" s="12"/>
    </row>
    <row r="588" spans="2:9">
      <c r="B588" s="10"/>
      <c r="C588" s="66"/>
      <c r="D588" s="11"/>
      <c r="E588" s="11"/>
      <c r="F588" s="11"/>
      <c r="G588" s="11"/>
      <c r="H588" s="11"/>
      <c r="I588" s="12"/>
    </row>
    <row r="589" spans="2:9">
      <c r="B589" s="10"/>
      <c r="C589" s="66"/>
      <c r="D589" s="11"/>
      <c r="E589" s="11"/>
      <c r="F589" s="11"/>
      <c r="G589" s="11"/>
      <c r="H589" s="11"/>
      <c r="I589" s="12"/>
    </row>
    <row r="590" spans="2:9">
      <c r="B590" s="10"/>
      <c r="C590" s="66"/>
      <c r="D590" s="11"/>
      <c r="E590" s="11"/>
      <c r="F590" s="11"/>
      <c r="G590" s="11"/>
      <c r="H590" s="11"/>
      <c r="I590" s="12"/>
    </row>
    <row r="591" spans="2:9">
      <c r="B591" s="10"/>
      <c r="C591" s="66"/>
      <c r="D591" s="11"/>
      <c r="E591" s="11"/>
      <c r="F591" s="11"/>
      <c r="G591" s="11"/>
      <c r="H591" s="11"/>
      <c r="I591" s="12"/>
    </row>
    <row r="592" spans="2:9">
      <c r="B592" s="10"/>
      <c r="C592" s="66"/>
      <c r="D592" s="11"/>
      <c r="E592" s="11"/>
      <c r="F592" s="11"/>
      <c r="G592" s="11"/>
      <c r="H592" s="11"/>
      <c r="I592" s="12"/>
    </row>
    <row r="593" spans="2:9">
      <c r="B593" s="10"/>
      <c r="C593" s="66"/>
      <c r="D593" s="11"/>
      <c r="E593" s="11"/>
      <c r="F593" s="11"/>
      <c r="G593" s="11"/>
      <c r="H593" s="11"/>
      <c r="I593" s="12"/>
    </row>
    <row r="594" spans="2:9">
      <c r="B594" s="10"/>
      <c r="C594" s="66"/>
      <c r="D594" s="11"/>
      <c r="E594" s="11"/>
      <c r="F594" s="11"/>
      <c r="G594" s="11"/>
      <c r="H594" s="11"/>
      <c r="I594" s="12"/>
    </row>
    <row r="595" spans="2:9">
      <c r="B595" s="10"/>
      <c r="C595" s="66"/>
      <c r="D595" s="11"/>
      <c r="E595" s="11"/>
      <c r="F595" s="11"/>
      <c r="G595" s="11"/>
      <c r="H595" s="11"/>
      <c r="I595" s="12"/>
    </row>
    <row r="596" spans="2:9">
      <c r="B596" s="10"/>
      <c r="C596" s="66"/>
      <c r="D596" s="11"/>
      <c r="E596" s="11"/>
      <c r="F596" s="11"/>
      <c r="G596" s="11"/>
      <c r="H596" s="11"/>
      <c r="I596" s="12"/>
    </row>
    <row r="597" spans="2:9">
      <c r="B597" s="10"/>
      <c r="C597" s="66"/>
      <c r="D597" s="11"/>
      <c r="E597" s="11"/>
      <c r="F597" s="11"/>
      <c r="G597" s="11"/>
      <c r="H597" s="11"/>
      <c r="I597" s="12"/>
    </row>
    <row r="598" spans="2:9">
      <c r="B598" s="10"/>
      <c r="C598" s="66"/>
      <c r="D598" s="11"/>
      <c r="E598" s="11"/>
      <c r="F598" s="11"/>
      <c r="G598" s="11"/>
      <c r="H598" s="11"/>
      <c r="I598" s="12"/>
    </row>
    <row r="599" spans="2:9">
      <c r="B599" s="10"/>
      <c r="C599" s="66"/>
      <c r="D599" s="11"/>
      <c r="E599" s="11"/>
      <c r="F599" s="11"/>
      <c r="G599" s="11"/>
      <c r="H599" s="11"/>
      <c r="I599" s="12"/>
    </row>
    <row r="600" spans="2:9">
      <c r="B600" s="10"/>
      <c r="C600" s="66"/>
      <c r="D600" s="11"/>
      <c r="E600" s="11"/>
      <c r="F600" s="11"/>
      <c r="G600" s="11"/>
      <c r="H600" s="11"/>
      <c r="I600" s="12"/>
    </row>
    <row r="601" spans="2:9">
      <c r="B601" s="10"/>
      <c r="C601" s="66"/>
      <c r="D601" s="11"/>
      <c r="E601" s="11"/>
      <c r="F601" s="11"/>
      <c r="G601" s="11"/>
      <c r="H601" s="11"/>
      <c r="I601" s="12"/>
    </row>
    <row r="602" spans="2:9">
      <c r="B602" s="10"/>
      <c r="C602" s="66"/>
      <c r="D602" s="11"/>
      <c r="E602" s="11"/>
      <c r="F602" s="11"/>
      <c r="G602" s="11"/>
      <c r="H602" s="11"/>
      <c r="I602" s="12"/>
    </row>
    <row r="603" spans="2:9">
      <c r="B603" s="10"/>
      <c r="C603" s="66"/>
      <c r="D603" s="11"/>
      <c r="E603" s="11"/>
      <c r="F603" s="11"/>
      <c r="G603" s="11"/>
      <c r="H603" s="11"/>
      <c r="I603" s="12"/>
    </row>
    <row r="604" spans="2:9">
      <c r="B604" s="10"/>
      <c r="C604" s="66"/>
      <c r="D604" s="11"/>
      <c r="E604" s="11"/>
      <c r="F604" s="11"/>
      <c r="G604" s="11"/>
      <c r="H604" s="11"/>
      <c r="I604" s="12"/>
    </row>
    <row r="605" spans="2:9">
      <c r="B605" s="10"/>
      <c r="C605" s="66"/>
      <c r="D605" s="11"/>
      <c r="E605" s="11"/>
      <c r="F605" s="11"/>
      <c r="G605" s="11"/>
      <c r="H605" s="11"/>
      <c r="I605" s="12"/>
    </row>
    <row r="606" spans="2:9">
      <c r="B606" s="10"/>
      <c r="C606" s="66"/>
      <c r="D606" s="11"/>
      <c r="E606" s="11"/>
      <c r="F606" s="11"/>
      <c r="G606" s="11"/>
      <c r="H606" s="11"/>
      <c r="I606" s="12"/>
    </row>
    <row r="607" spans="2:9">
      <c r="B607" s="10"/>
      <c r="C607" s="66"/>
      <c r="D607" s="11"/>
      <c r="E607" s="11"/>
      <c r="F607" s="11"/>
      <c r="G607" s="11"/>
      <c r="H607" s="11"/>
      <c r="I607" s="12"/>
    </row>
    <row r="608" spans="2:9">
      <c r="B608" s="10"/>
      <c r="C608" s="66"/>
      <c r="D608" s="11"/>
      <c r="E608" s="11"/>
      <c r="F608" s="11"/>
      <c r="G608" s="11"/>
      <c r="H608" s="11"/>
      <c r="I608" s="12"/>
    </row>
    <row r="609" spans="2:9">
      <c r="B609" s="10"/>
      <c r="C609" s="66"/>
      <c r="D609" s="11"/>
      <c r="E609" s="11"/>
      <c r="F609" s="11"/>
      <c r="G609" s="11"/>
      <c r="H609" s="11"/>
      <c r="I609" s="12"/>
    </row>
    <row r="610" spans="2:9">
      <c r="B610" s="10"/>
      <c r="C610" s="66"/>
      <c r="D610" s="11"/>
      <c r="E610" s="11"/>
      <c r="F610" s="11"/>
      <c r="G610" s="11"/>
      <c r="H610" s="11"/>
      <c r="I610" s="12"/>
    </row>
    <row r="611" spans="2:9">
      <c r="B611" s="10"/>
      <c r="C611" s="66"/>
      <c r="D611" s="11"/>
      <c r="E611" s="11"/>
      <c r="F611" s="11"/>
      <c r="G611" s="11"/>
      <c r="H611" s="11"/>
      <c r="I611" s="12"/>
    </row>
    <row r="612" spans="2:9">
      <c r="B612" s="10"/>
      <c r="C612" s="66"/>
      <c r="D612" s="11"/>
      <c r="E612" s="11"/>
      <c r="F612" s="11"/>
      <c r="G612" s="11"/>
      <c r="H612" s="11"/>
      <c r="I612" s="12"/>
    </row>
    <row r="613" spans="2:9">
      <c r="B613" s="10"/>
      <c r="C613" s="66"/>
      <c r="D613" s="11"/>
      <c r="E613" s="11"/>
      <c r="F613" s="11"/>
      <c r="G613" s="11"/>
      <c r="H613" s="11"/>
      <c r="I613" s="12"/>
    </row>
    <row r="614" spans="2:9">
      <c r="B614" s="10"/>
      <c r="C614" s="66"/>
      <c r="D614" s="11"/>
      <c r="E614" s="11"/>
      <c r="F614" s="11"/>
      <c r="G614" s="11"/>
      <c r="H614" s="11"/>
      <c r="I614" s="12"/>
    </row>
    <row r="615" spans="2:9">
      <c r="B615" s="10"/>
      <c r="C615" s="66"/>
      <c r="D615" s="11"/>
      <c r="E615" s="11"/>
      <c r="F615" s="11"/>
      <c r="G615" s="11"/>
      <c r="H615" s="11"/>
      <c r="I615" s="12"/>
    </row>
    <row r="616" spans="2:9">
      <c r="B616" s="10"/>
      <c r="C616" s="66"/>
      <c r="D616" s="11"/>
      <c r="E616" s="11"/>
      <c r="F616" s="11"/>
      <c r="G616" s="11"/>
      <c r="H616" s="11"/>
      <c r="I616" s="12"/>
    </row>
    <row r="617" spans="2:9">
      <c r="B617" s="10"/>
      <c r="C617" s="66"/>
      <c r="D617" s="11"/>
      <c r="E617" s="11"/>
      <c r="F617" s="11"/>
      <c r="G617" s="11"/>
      <c r="H617" s="11"/>
      <c r="I617" s="12"/>
    </row>
    <row r="618" spans="2:9">
      <c r="B618" s="10"/>
      <c r="C618" s="66"/>
      <c r="D618" s="11"/>
      <c r="E618" s="11"/>
      <c r="F618" s="11"/>
      <c r="G618" s="11"/>
      <c r="H618" s="11"/>
      <c r="I618" s="12"/>
    </row>
    <row r="619" spans="2:9">
      <c r="B619" s="10"/>
      <c r="C619" s="66"/>
      <c r="D619" s="11"/>
      <c r="E619" s="11"/>
      <c r="F619" s="11"/>
      <c r="G619" s="11"/>
      <c r="H619" s="11"/>
      <c r="I619" s="12"/>
    </row>
    <row r="620" spans="2:9">
      <c r="B620" s="10"/>
      <c r="C620" s="66"/>
      <c r="D620" s="11"/>
      <c r="E620" s="11"/>
      <c r="F620" s="11"/>
      <c r="G620" s="11"/>
      <c r="H620" s="11"/>
      <c r="I620" s="12"/>
    </row>
    <row r="621" spans="2:9">
      <c r="B621" s="10"/>
      <c r="C621" s="66"/>
      <c r="D621" s="11"/>
      <c r="E621" s="11"/>
      <c r="F621" s="11"/>
      <c r="G621" s="11"/>
      <c r="H621" s="11"/>
      <c r="I621" s="12"/>
    </row>
    <row r="622" spans="2:9">
      <c r="B622" s="10"/>
      <c r="C622" s="66"/>
      <c r="D622" s="11"/>
      <c r="E622" s="11"/>
      <c r="F622" s="11"/>
      <c r="G622" s="11"/>
      <c r="H622" s="11"/>
      <c r="I622" s="12"/>
    </row>
    <row r="623" spans="2:9">
      <c r="B623" s="10"/>
      <c r="C623" s="66"/>
      <c r="D623" s="11"/>
      <c r="E623" s="11"/>
      <c r="F623" s="11"/>
      <c r="G623" s="11"/>
      <c r="H623" s="11"/>
      <c r="I623" s="12"/>
    </row>
    <row r="624" spans="2:9">
      <c r="B624" s="10"/>
      <c r="C624" s="66"/>
      <c r="D624" s="11"/>
      <c r="E624" s="11"/>
      <c r="F624" s="11"/>
      <c r="G624" s="11"/>
      <c r="H624" s="11"/>
      <c r="I624" s="12"/>
    </row>
    <row r="625" spans="2:9">
      <c r="B625" s="10"/>
      <c r="C625" s="66"/>
      <c r="D625" s="11"/>
      <c r="E625" s="11"/>
      <c r="F625" s="11"/>
      <c r="G625" s="11"/>
      <c r="H625" s="11"/>
      <c r="I625" s="12"/>
    </row>
    <row r="626" spans="2:9">
      <c r="B626" s="10"/>
      <c r="C626" s="66"/>
      <c r="D626" s="11"/>
      <c r="E626" s="11"/>
      <c r="F626" s="11"/>
      <c r="G626" s="11"/>
      <c r="H626" s="11"/>
      <c r="I626" s="12"/>
    </row>
    <row r="627" spans="2:9">
      <c r="B627" s="10"/>
      <c r="C627" s="66"/>
      <c r="D627" s="11"/>
      <c r="E627" s="11"/>
      <c r="F627" s="11"/>
      <c r="G627" s="11"/>
      <c r="H627" s="11"/>
      <c r="I627" s="12"/>
    </row>
    <row r="628" spans="2:9">
      <c r="B628" s="10"/>
      <c r="C628" s="66"/>
      <c r="D628" s="11"/>
      <c r="E628" s="11"/>
      <c r="F628" s="11"/>
      <c r="G628" s="11"/>
      <c r="H628" s="11"/>
      <c r="I628" s="12"/>
    </row>
    <row r="629" spans="2:9">
      <c r="B629" s="10"/>
      <c r="C629" s="66"/>
      <c r="D629" s="11"/>
      <c r="E629" s="11"/>
      <c r="F629" s="11"/>
      <c r="G629" s="11"/>
      <c r="H629" s="11"/>
      <c r="I629" s="12"/>
    </row>
    <row r="630" spans="2:9">
      <c r="B630" s="10"/>
      <c r="C630" s="66"/>
      <c r="D630" s="11"/>
      <c r="E630" s="11"/>
      <c r="F630" s="11"/>
      <c r="G630" s="11"/>
      <c r="H630" s="11"/>
      <c r="I630" s="12"/>
    </row>
    <row r="631" spans="2:9">
      <c r="B631" s="10"/>
      <c r="C631" s="66"/>
      <c r="D631" s="11"/>
      <c r="E631" s="11"/>
      <c r="F631" s="11"/>
      <c r="G631" s="11"/>
      <c r="H631" s="11"/>
      <c r="I631" s="12"/>
    </row>
    <row r="632" spans="2:9">
      <c r="B632" s="10"/>
      <c r="C632" s="66"/>
      <c r="D632" s="11"/>
      <c r="E632" s="11"/>
      <c r="F632" s="11"/>
      <c r="G632" s="11"/>
      <c r="H632" s="11"/>
      <c r="I632" s="12"/>
    </row>
    <row r="633" spans="2:9">
      <c r="B633" s="10"/>
      <c r="C633" s="66"/>
      <c r="D633" s="11"/>
      <c r="E633" s="11"/>
      <c r="F633" s="11"/>
      <c r="G633" s="11"/>
      <c r="H633" s="11"/>
      <c r="I633" s="12"/>
    </row>
    <row r="634" spans="2:9">
      <c r="B634" s="10"/>
      <c r="C634" s="66"/>
      <c r="D634" s="11"/>
      <c r="E634" s="11"/>
      <c r="F634" s="11"/>
      <c r="G634" s="11"/>
      <c r="H634" s="11"/>
      <c r="I634" s="12"/>
    </row>
    <row r="635" spans="2:9">
      <c r="B635" s="10"/>
      <c r="C635" s="66"/>
      <c r="D635" s="11"/>
      <c r="E635" s="11"/>
      <c r="F635" s="11"/>
      <c r="G635" s="11"/>
      <c r="H635" s="11"/>
      <c r="I635" s="12"/>
    </row>
    <row r="636" spans="2:9">
      <c r="B636" s="10"/>
      <c r="C636" s="66"/>
      <c r="D636" s="11"/>
      <c r="E636" s="11"/>
      <c r="F636" s="11"/>
      <c r="G636" s="11"/>
      <c r="H636" s="11"/>
      <c r="I636" s="12"/>
    </row>
    <row r="637" spans="2:9">
      <c r="B637" s="10"/>
      <c r="C637" s="66"/>
      <c r="D637" s="11"/>
      <c r="E637" s="11"/>
      <c r="F637" s="11"/>
      <c r="G637" s="11"/>
      <c r="H637" s="11"/>
      <c r="I637" s="12"/>
    </row>
    <row r="638" spans="2:9">
      <c r="B638" s="10"/>
      <c r="C638" s="66"/>
      <c r="D638" s="11"/>
      <c r="E638" s="11"/>
      <c r="F638" s="11"/>
      <c r="G638" s="11"/>
      <c r="H638" s="11"/>
      <c r="I638" s="12"/>
    </row>
    <row r="639" spans="2:9">
      <c r="B639" s="10"/>
      <c r="C639" s="66"/>
      <c r="D639" s="11"/>
      <c r="E639" s="11"/>
      <c r="F639" s="11"/>
      <c r="G639" s="11"/>
      <c r="H639" s="11"/>
      <c r="I639" s="12"/>
    </row>
    <row r="640" spans="2:9">
      <c r="B640" s="10"/>
      <c r="C640" s="66"/>
      <c r="D640" s="11"/>
      <c r="E640" s="11"/>
      <c r="F640" s="11"/>
      <c r="G640" s="11"/>
      <c r="H640" s="11"/>
      <c r="I640" s="12"/>
    </row>
    <row r="641" spans="2:9">
      <c r="B641" s="10"/>
      <c r="C641" s="66"/>
      <c r="D641" s="11"/>
      <c r="E641" s="11"/>
      <c r="F641" s="11"/>
      <c r="G641" s="11"/>
      <c r="H641" s="11"/>
      <c r="I641" s="12"/>
    </row>
    <row r="642" spans="2:9">
      <c r="B642" s="10"/>
      <c r="C642" s="66"/>
      <c r="D642" s="11"/>
      <c r="E642" s="11"/>
      <c r="F642" s="11"/>
      <c r="G642" s="11"/>
      <c r="H642" s="11"/>
      <c r="I642" s="12"/>
    </row>
    <row r="643" spans="2:9">
      <c r="B643" s="10"/>
      <c r="C643" s="66"/>
      <c r="D643" s="11"/>
      <c r="E643" s="11"/>
      <c r="F643" s="11"/>
      <c r="G643" s="11"/>
      <c r="H643" s="11"/>
      <c r="I643" s="12"/>
    </row>
    <row r="644" spans="2:9">
      <c r="B644" s="10"/>
      <c r="C644" s="66"/>
      <c r="D644" s="11"/>
      <c r="E644" s="11"/>
      <c r="F644" s="11"/>
      <c r="G644" s="11"/>
      <c r="H644" s="11"/>
      <c r="I644" s="12"/>
    </row>
    <row r="645" spans="2:9">
      <c r="B645" s="10"/>
      <c r="C645" s="66"/>
      <c r="D645" s="11"/>
      <c r="E645" s="11"/>
      <c r="F645" s="11"/>
      <c r="G645" s="11"/>
      <c r="H645" s="11"/>
      <c r="I645" s="12"/>
    </row>
    <row r="646" spans="2:9">
      <c r="B646" s="10"/>
      <c r="C646" s="66"/>
      <c r="D646" s="11"/>
      <c r="E646" s="11"/>
      <c r="F646" s="11"/>
      <c r="G646" s="11"/>
      <c r="H646" s="11"/>
      <c r="I646" s="12"/>
    </row>
    <row r="647" spans="2:9">
      <c r="B647" s="10"/>
      <c r="C647" s="66"/>
      <c r="D647" s="11"/>
      <c r="E647" s="11"/>
      <c r="F647" s="11"/>
      <c r="G647" s="11"/>
      <c r="H647" s="11"/>
      <c r="I647" s="12"/>
    </row>
    <row r="648" spans="2:9">
      <c r="B648" s="10"/>
      <c r="C648" s="66"/>
      <c r="D648" s="11"/>
      <c r="E648" s="11"/>
      <c r="F648" s="11"/>
      <c r="G648" s="11"/>
      <c r="H648" s="11"/>
      <c r="I648" s="12"/>
    </row>
    <row r="649" spans="2:9">
      <c r="B649" s="10"/>
      <c r="C649" s="66"/>
      <c r="D649" s="11"/>
      <c r="E649" s="11"/>
      <c r="F649" s="11"/>
      <c r="G649" s="11"/>
      <c r="H649" s="11"/>
      <c r="I649" s="12"/>
    </row>
    <row r="650" spans="2:9">
      <c r="B650" s="10"/>
      <c r="C650" s="66"/>
      <c r="D650" s="11"/>
      <c r="E650" s="11"/>
      <c r="F650" s="11"/>
      <c r="G650" s="11"/>
      <c r="H650" s="11"/>
      <c r="I650" s="12"/>
    </row>
    <row r="651" spans="2:9">
      <c r="B651" s="10"/>
      <c r="C651" s="66"/>
      <c r="D651" s="11"/>
      <c r="E651" s="11"/>
      <c r="F651" s="11"/>
      <c r="G651" s="11"/>
      <c r="H651" s="11"/>
      <c r="I651" s="12"/>
    </row>
    <row r="652" spans="2:9">
      <c r="B652" s="10"/>
      <c r="C652" s="66"/>
      <c r="D652" s="11"/>
      <c r="E652" s="11"/>
      <c r="F652" s="11"/>
      <c r="G652" s="11"/>
      <c r="H652" s="11"/>
      <c r="I652" s="12"/>
    </row>
    <row r="653" spans="2:9">
      <c r="B653" s="10"/>
      <c r="C653" s="66"/>
      <c r="D653" s="11"/>
      <c r="E653" s="11"/>
      <c r="F653" s="11"/>
      <c r="G653" s="11"/>
      <c r="H653" s="11"/>
      <c r="I653" s="12"/>
    </row>
    <row r="654" spans="2:9">
      <c r="B654" s="10"/>
      <c r="C654" s="66"/>
      <c r="D654" s="11"/>
      <c r="E654" s="11"/>
      <c r="F654" s="11"/>
      <c r="G654" s="11"/>
      <c r="H654" s="11"/>
      <c r="I654" s="12"/>
    </row>
    <row r="655" spans="2:9">
      <c r="B655" s="10"/>
      <c r="C655" s="66"/>
      <c r="D655" s="11"/>
      <c r="E655" s="11"/>
      <c r="F655" s="11"/>
      <c r="G655" s="11"/>
      <c r="H655" s="11"/>
      <c r="I655" s="12"/>
    </row>
    <row r="656" spans="2:9">
      <c r="B656" s="10"/>
      <c r="C656" s="66"/>
      <c r="D656" s="11"/>
      <c r="E656" s="11"/>
      <c r="F656" s="11"/>
      <c r="G656" s="11"/>
      <c r="H656" s="11"/>
      <c r="I656" s="12"/>
    </row>
    <row r="657" spans="2:9">
      <c r="B657" s="10"/>
      <c r="C657" s="66"/>
      <c r="D657" s="11"/>
      <c r="E657" s="11"/>
      <c r="F657" s="11"/>
      <c r="G657" s="11"/>
      <c r="H657" s="11"/>
      <c r="I657" s="12"/>
    </row>
    <row r="658" spans="2:9">
      <c r="B658" s="10"/>
      <c r="C658" s="66"/>
      <c r="D658" s="11"/>
      <c r="E658" s="11"/>
      <c r="F658" s="11"/>
      <c r="G658" s="11"/>
      <c r="H658" s="11"/>
      <c r="I658" s="12"/>
    </row>
    <row r="659" spans="2:9">
      <c r="B659" s="10"/>
      <c r="C659" s="66"/>
      <c r="D659" s="11"/>
      <c r="E659" s="11"/>
      <c r="F659" s="11"/>
      <c r="G659" s="11"/>
      <c r="H659" s="11"/>
      <c r="I659" s="12"/>
    </row>
    <row r="660" spans="2:9">
      <c r="B660" s="10"/>
      <c r="C660" s="66"/>
      <c r="D660" s="11"/>
      <c r="E660" s="11"/>
      <c r="F660" s="11"/>
      <c r="G660" s="11"/>
      <c r="H660" s="11"/>
      <c r="I660" s="12"/>
    </row>
    <row r="661" spans="2:9">
      <c r="B661" s="10"/>
      <c r="C661" s="66"/>
      <c r="D661" s="11"/>
      <c r="E661" s="11"/>
      <c r="F661" s="11"/>
      <c r="G661" s="11"/>
      <c r="H661" s="11"/>
      <c r="I661" s="12"/>
    </row>
    <row r="662" spans="2:9">
      <c r="B662" s="10"/>
      <c r="C662" s="66"/>
      <c r="D662" s="11"/>
      <c r="E662" s="11"/>
      <c r="F662" s="11"/>
      <c r="G662" s="11"/>
      <c r="H662" s="11"/>
      <c r="I662" s="12"/>
    </row>
    <row r="663" spans="2:9">
      <c r="B663" s="10"/>
      <c r="C663" s="66"/>
      <c r="D663" s="11"/>
      <c r="E663" s="11"/>
      <c r="F663" s="11"/>
      <c r="G663" s="11"/>
      <c r="H663" s="11"/>
      <c r="I663" s="12"/>
    </row>
    <row r="664" spans="2:9">
      <c r="B664" s="10"/>
      <c r="C664" s="66"/>
      <c r="D664" s="11"/>
      <c r="E664" s="11"/>
      <c r="F664" s="11"/>
      <c r="G664" s="11"/>
      <c r="H664" s="11"/>
      <c r="I664" s="12"/>
    </row>
    <row r="665" spans="2:9">
      <c r="B665" s="10"/>
      <c r="C665" s="66"/>
      <c r="D665" s="11"/>
      <c r="E665" s="11"/>
      <c r="F665" s="11"/>
      <c r="G665" s="11"/>
      <c r="H665" s="11"/>
      <c r="I665" s="12"/>
    </row>
    <row r="666" spans="2:9">
      <c r="B666" s="10"/>
      <c r="C666" s="66"/>
      <c r="D666" s="11"/>
      <c r="E666" s="11"/>
      <c r="F666" s="11"/>
      <c r="G666" s="11"/>
      <c r="H666" s="11"/>
      <c r="I666" s="12"/>
    </row>
    <row r="667" spans="2:9">
      <c r="B667" s="10"/>
      <c r="C667" s="66"/>
      <c r="D667" s="11"/>
      <c r="E667" s="11"/>
      <c r="F667" s="11"/>
      <c r="G667" s="11"/>
      <c r="H667" s="11"/>
      <c r="I667" s="12"/>
    </row>
    <row r="668" spans="2:9">
      <c r="B668" s="10"/>
      <c r="C668" s="66"/>
      <c r="D668" s="11"/>
      <c r="E668" s="11"/>
      <c r="F668" s="11"/>
      <c r="G668" s="11"/>
      <c r="H668" s="11"/>
      <c r="I668" s="12"/>
    </row>
    <row r="669" spans="2:9">
      <c r="B669" s="10"/>
      <c r="C669" s="66"/>
      <c r="D669" s="11"/>
      <c r="E669" s="11"/>
      <c r="F669" s="11"/>
      <c r="G669" s="11"/>
      <c r="H669" s="11"/>
      <c r="I669" s="12"/>
    </row>
    <row r="670" spans="2:9">
      <c r="B670" s="10"/>
      <c r="C670" s="66"/>
      <c r="D670" s="11"/>
      <c r="E670" s="11"/>
      <c r="F670" s="11"/>
      <c r="G670" s="11"/>
      <c r="H670" s="11"/>
      <c r="I670" s="12"/>
    </row>
    <row r="671" spans="2:9">
      <c r="B671" s="10"/>
      <c r="C671" s="66"/>
      <c r="D671" s="11"/>
      <c r="E671" s="11"/>
      <c r="F671" s="11"/>
      <c r="G671" s="11"/>
      <c r="H671" s="11"/>
      <c r="I671" s="12"/>
    </row>
    <row r="672" spans="2:9">
      <c r="B672" s="10"/>
      <c r="C672" s="66"/>
      <c r="D672" s="11"/>
      <c r="E672" s="11"/>
      <c r="F672" s="11"/>
      <c r="G672" s="11"/>
      <c r="H672" s="11"/>
      <c r="I672" s="12"/>
    </row>
    <row r="673" spans="2:9">
      <c r="B673" s="10"/>
      <c r="C673" s="66"/>
      <c r="D673" s="11"/>
      <c r="E673" s="11"/>
      <c r="F673" s="11"/>
      <c r="G673" s="11"/>
      <c r="H673" s="11"/>
      <c r="I673" s="12"/>
    </row>
    <row r="674" spans="2:9">
      <c r="B674" s="10"/>
      <c r="C674" s="66"/>
      <c r="D674" s="11"/>
      <c r="E674" s="11"/>
      <c r="F674" s="11"/>
      <c r="G674" s="11"/>
      <c r="H674" s="11"/>
      <c r="I674" s="12"/>
    </row>
    <row r="675" spans="2:9">
      <c r="B675" s="10"/>
      <c r="C675" s="66"/>
      <c r="D675" s="11"/>
      <c r="E675" s="11"/>
      <c r="F675" s="11"/>
      <c r="G675" s="11"/>
      <c r="H675" s="11"/>
      <c r="I675" s="12"/>
    </row>
    <row r="676" spans="2:9">
      <c r="B676" s="10"/>
      <c r="C676" s="66"/>
      <c r="D676" s="11"/>
      <c r="E676" s="11"/>
      <c r="F676" s="11"/>
      <c r="G676" s="11"/>
      <c r="H676" s="11"/>
      <c r="I676" s="12"/>
    </row>
    <row r="677" spans="2:9">
      <c r="B677" s="10"/>
      <c r="C677" s="66"/>
      <c r="D677" s="11"/>
      <c r="E677" s="11"/>
      <c r="F677" s="11"/>
      <c r="G677" s="11"/>
      <c r="H677" s="11"/>
      <c r="I677" s="12"/>
    </row>
    <row r="678" spans="2:9">
      <c r="B678" s="10"/>
      <c r="C678" s="66"/>
      <c r="D678" s="11"/>
      <c r="E678" s="11"/>
      <c r="F678" s="11"/>
      <c r="G678" s="11"/>
      <c r="H678" s="11"/>
      <c r="I678" s="12"/>
    </row>
    <row r="679" spans="2:9">
      <c r="B679" s="10"/>
      <c r="C679" s="66"/>
      <c r="D679" s="11"/>
      <c r="E679" s="11"/>
      <c r="F679" s="11"/>
      <c r="G679" s="11"/>
      <c r="H679" s="11"/>
      <c r="I679" s="12"/>
    </row>
    <row r="680" spans="2:9">
      <c r="B680" s="10"/>
      <c r="C680" s="66"/>
      <c r="D680" s="11"/>
      <c r="E680" s="11"/>
      <c r="F680" s="11"/>
      <c r="G680" s="11"/>
      <c r="H680" s="11"/>
      <c r="I680" s="12"/>
    </row>
    <row r="681" spans="2:9">
      <c r="B681" s="10"/>
      <c r="C681" s="66"/>
      <c r="D681" s="11"/>
      <c r="E681" s="11"/>
      <c r="F681" s="11"/>
      <c r="G681" s="11"/>
      <c r="H681" s="11"/>
      <c r="I681" s="12"/>
    </row>
    <row r="682" spans="2:9">
      <c r="B682" s="10"/>
      <c r="C682" s="66"/>
      <c r="D682" s="11"/>
      <c r="E682" s="11"/>
      <c r="F682" s="11"/>
      <c r="G682" s="11"/>
      <c r="H682" s="11"/>
      <c r="I682" s="12"/>
    </row>
    <row r="683" spans="2:9">
      <c r="B683" s="10"/>
      <c r="C683" s="66"/>
      <c r="D683" s="11"/>
      <c r="E683" s="11"/>
      <c r="F683" s="11"/>
      <c r="G683" s="11"/>
      <c r="H683" s="11"/>
      <c r="I683" s="12"/>
    </row>
    <row r="684" spans="2:9">
      <c r="B684" s="10"/>
      <c r="C684" s="66"/>
      <c r="D684" s="11"/>
      <c r="E684" s="11"/>
      <c r="F684" s="11"/>
      <c r="G684" s="11"/>
      <c r="H684" s="11"/>
      <c r="I684" s="12"/>
    </row>
    <row r="685" spans="2:9">
      <c r="B685" s="10"/>
      <c r="C685" s="66"/>
      <c r="D685" s="11"/>
      <c r="E685" s="11"/>
      <c r="F685" s="11"/>
      <c r="G685" s="11"/>
      <c r="H685" s="11"/>
      <c r="I685" s="12"/>
    </row>
    <row r="686" spans="2:9">
      <c r="B686" s="10"/>
      <c r="C686" s="66"/>
      <c r="D686" s="11"/>
      <c r="E686" s="11"/>
      <c r="F686" s="11"/>
      <c r="G686" s="11"/>
      <c r="H686" s="11"/>
      <c r="I686" s="12"/>
    </row>
    <row r="687" spans="2:9">
      <c r="B687" s="10"/>
      <c r="C687" s="66"/>
      <c r="D687" s="11"/>
      <c r="E687" s="11"/>
      <c r="F687" s="11"/>
      <c r="G687" s="11"/>
      <c r="H687" s="11"/>
      <c r="I687" s="12"/>
    </row>
    <row r="688" spans="2:9">
      <c r="B688" s="10"/>
      <c r="C688" s="66"/>
      <c r="D688" s="11"/>
      <c r="E688" s="11"/>
      <c r="F688" s="11"/>
      <c r="G688" s="11"/>
      <c r="H688" s="11"/>
      <c r="I688" s="12"/>
    </row>
    <row r="689" spans="2:9">
      <c r="B689" s="10"/>
      <c r="C689" s="66"/>
      <c r="D689" s="11"/>
      <c r="E689" s="11"/>
      <c r="F689" s="11"/>
      <c r="G689" s="11"/>
      <c r="H689" s="11"/>
      <c r="I689" s="12"/>
    </row>
    <row r="690" spans="2:9">
      <c r="B690" s="10"/>
      <c r="C690" s="66"/>
      <c r="D690" s="11"/>
      <c r="E690" s="11"/>
      <c r="F690" s="11"/>
      <c r="G690" s="11"/>
      <c r="H690" s="11"/>
      <c r="I690" s="12"/>
    </row>
    <row r="691" spans="2:9">
      <c r="B691" s="10"/>
      <c r="C691" s="66"/>
      <c r="D691" s="11"/>
      <c r="E691" s="11"/>
      <c r="F691" s="11"/>
      <c r="G691" s="11"/>
      <c r="H691" s="11"/>
      <c r="I691" s="12"/>
    </row>
    <row r="692" spans="2:9">
      <c r="B692" s="10"/>
      <c r="C692" s="66"/>
      <c r="D692" s="11"/>
      <c r="E692" s="11"/>
      <c r="F692" s="11"/>
      <c r="G692" s="11"/>
      <c r="H692" s="11"/>
      <c r="I692" s="12"/>
    </row>
    <row r="693" spans="2:9">
      <c r="B693" s="10"/>
      <c r="C693" s="66"/>
      <c r="D693" s="11"/>
      <c r="E693" s="11"/>
      <c r="F693" s="11"/>
      <c r="G693" s="11"/>
      <c r="H693" s="11"/>
      <c r="I693" s="12"/>
    </row>
    <row r="694" spans="2:9">
      <c r="B694" s="10"/>
      <c r="C694" s="66"/>
      <c r="D694" s="11"/>
      <c r="E694" s="11"/>
      <c r="F694" s="11"/>
      <c r="G694" s="11"/>
      <c r="H694" s="11"/>
      <c r="I694" s="12"/>
    </row>
    <row r="695" spans="2:9">
      <c r="B695" s="10"/>
      <c r="C695" s="66"/>
      <c r="D695" s="11"/>
      <c r="E695" s="11"/>
      <c r="F695" s="11"/>
      <c r="G695" s="11"/>
      <c r="H695" s="11"/>
      <c r="I695" s="12"/>
    </row>
    <row r="696" spans="2:9">
      <c r="B696" s="10"/>
      <c r="C696" s="66"/>
      <c r="D696" s="11"/>
      <c r="E696" s="11"/>
      <c r="F696" s="11"/>
      <c r="G696" s="11"/>
      <c r="H696" s="11"/>
      <c r="I696" s="12"/>
    </row>
    <row r="697" spans="2:9">
      <c r="B697" s="10"/>
      <c r="C697" s="66"/>
      <c r="D697" s="11"/>
      <c r="E697" s="11"/>
      <c r="F697" s="11"/>
      <c r="G697" s="11"/>
      <c r="H697" s="11"/>
      <c r="I697" s="12"/>
    </row>
    <row r="698" spans="2:9">
      <c r="B698" s="10"/>
      <c r="C698" s="66"/>
      <c r="D698" s="11"/>
      <c r="E698" s="11"/>
      <c r="F698" s="11"/>
      <c r="G698" s="11"/>
      <c r="H698" s="11"/>
      <c r="I698" s="12"/>
    </row>
    <row r="699" spans="2:9">
      <c r="B699" s="10"/>
      <c r="C699" s="66"/>
      <c r="D699" s="11"/>
      <c r="E699" s="11"/>
      <c r="F699" s="11"/>
      <c r="G699" s="11"/>
      <c r="H699" s="11"/>
      <c r="I699" s="12"/>
    </row>
    <row r="700" spans="2:9">
      <c r="B700" s="10"/>
      <c r="C700" s="66"/>
      <c r="D700" s="11"/>
      <c r="E700" s="11"/>
      <c r="F700" s="11"/>
      <c r="G700" s="11"/>
      <c r="H700" s="11"/>
      <c r="I700" s="12"/>
    </row>
    <row r="701" spans="2:9">
      <c r="B701" s="10"/>
      <c r="C701" s="66"/>
      <c r="D701" s="11"/>
      <c r="E701" s="11"/>
      <c r="F701" s="11"/>
      <c r="G701" s="11"/>
      <c r="H701" s="11"/>
      <c r="I701" s="12"/>
    </row>
    <row r="702" spans="2:9">
      <c r="B702" s="10"/>
      <c r="C702" s="66"/>
      <c r="D702" s="11"/>
      <c r="E702" s="11"/>
      <c r="F702" s="11"/>
      <c r="G702" s="11"/>
      <c r="H702" s="11"/>
      <c r="I702" s="12"/>
    </row>
    <row r="703" spans="2:9">
      <c r="B703" s="10"/>
      <c r="C703" s="66"/>
      <c r="D703" s="11"/>
      <c r="E703" s="11"/>
      <c r="F703" s="11"/>
      <c r="G703" s="11"/>
      <c r="H703" s="11"/>
      <c r="I703" s="12"/>
    </row>
    <row r="704" spans="2:9">
      <c r="B704" s="10"/>
      <c r="C704" s="66"/>
      <c r="D704" s="11"/>
      <c r="E704" s="11"/>
      <c r="F704" s="11"/>
      <c r="G704" s="11"/>
      <c r="H704" s="11"/>
      <c r="I704" s="12"/>
    </row>
    <row r="705" spans="2:9">
      <c r="B705" s="10"/>
      <c r="C705" s="66"/>
      <c r="D705" s="11"/>
      <c r="E705" s="11"/>
      <c r="F705" s="11"/>
      <c r="G705" s="11"/>
      <c r="H705" s="11"/>
      <c r="I705" s="12"/>
    </row>
    <row r="706" spans="2:9">
      <c r="B706" s="10"/>
      <c r="C706" s="66"/>
      <c r="D706" s="11"/>
      <c r="E706" s="11"/>
      <c r="F706" s="11"/>
      <c r="G706" s="11"/>
      <c r="H706" s="11"/>
      <c r="I706" s="12"/>
    </row>
    <row r="707" spans="2:9">
      <c r="B707" s="10"/>
      <c r="C707" s="66"/>
      <c r="D707" s="11"/>
      <c r="E707" s="11"/>
      <c r="F707" s="11"/>
      <c r="G707" s="11"/>
      <c r="H707" s="11"/>
      <c r="I707" s="12"/>
    </row>
    <row r="708" spans="2:9">
      <c r="B708" s="10"/>
      <c r="C708" s="66"/>
      <c r="D708" s="11"/>
      <c r="E708" s="11"/>
      <c r="F708" s="11"/>
      <c r="G708" s="11"/>
      <c r="H708" s="11"/>
      <c r="I708" s="12"/>
    </row>
    <row r="709" spans="2:9">
      <c r="B709" s="10"/>
      <c r="C709" s="66"/>
      <c r="D709" s="11"/>
      <c r="E709" s="11"/>
      <c r="F709" s="11"/>
      <c r="G709" s="11"/>
      <c r="H709" s="11"/>
      <c r="I709" s="12"/>
    </row>
    <row r="710" spans="2:9">
      <c r="B710" s="10"/>
      <c r="C710" s="66"/>
      <c r="D710" s="11"/>
      <c r="E710" s="11"/>
      <c r="F710" s="11"/>
      <c r="G710" s="11"/>
      <c r="H710" s="11"/>
      <c r="I710" s="12"/>
    </row>
    <row r="711" spans="2:9">
      <c r="B711" s="10"/>
      <c r="C711" s="66"/>
      <c r="D711" s="11"/>
      <c r="E711" s="11"/>
      <c r="F711" s="11"/>
      <c r="G711" s="11"/>
      <c r="H711" s="11"/>
      <c r="I711" s="12"/>
    </row>
    <row r="712" spans="2:9">
      <c r="B712" s="10"/>
      <c r="C712" s="66"/>
      <c r="D712" s="11"/>
      <c r="E712" s="11"/>
      <c r="F712" s="11"/>
      <c r="G712" s="11"/>
      <c r="H712" s="11"/>
      <c r="I712" s="12"/>
    </row>
    <row r="713" spans="2:9">
      <c r="B713" s="10"/>
      <c r="C713" s="66"/>
      <c r="D713" s="11"/>
      <c r="E713" s="11"/>
      <c r="F713" s="11"/>
      <c r="G713" s="11"/>
      <c r="H713" s="11"/>
      <c r="I713" s="12"/>
    </row>
    <row r="714" spans="2:9">
      <c r="B714" s="10"/>
      <c r="C714" s="66"/>
      <c r="D714" s="11"/>
      <c r="E714" s="11"/>
      <c r="F714" s="11"/>
      <c r="G714" s="11"/>
      <c r="H714" s="11"/>
      <c r="I714" s="12"/>
    </row>
    <row r="715" spans="2:9">
      <c r="B715" s="10"/>
      <c r="C715" s="66"/>
      <c r="D715" s="11"/>
      <c r="E715" s="11"/>
      <c r="F715" s="11"/>
      <c r="G715" s="11"/>
      <c r="H715" s="11"/>
      <c r="I715" s="12"/>
    </row>
    <row r="716" spans="2:9">
      <c r="B716" s="10"/>
      <c r="C716" s="66"/>
      <c r="D716" s="11"/>
      <c r="E716" s="11"/>
      <c r="F716" s="11"/>
      <c r="G716" s="11"/>
      <c r="H716" s="11"/>
      <c r="I716" s="12"/>
    </row>
    <row r="717" spans="2:9">
      <c r="B717" s="10"/>
      <c r="C717" s="66"/>
      <c r="D717" s="11"/>
      <c r="E717" s="11"/>
      <c r="F717" s="11"/>
      <c r="G717" s="11"/>
      <c r="H717" s="11"/>
      <c r="I717" s="12"/>
    </row>
    <row r="718" spans="2:9">
      <c r="B718" s="10"/>
      <c r="C718" s="66"/>
      <c r="D718" s="11"/>
      <c r="E718" s="11"/>
      <c r="F718" s="11"/>
      <c r="G718" s="11"/>
      <c r="H718" s="11"/>
      <c r="I718" s="12"/>
    </row>
    <row r="719" spans="2:9">
      <c r="B719" s="10"/>
      <c r="C719" s="66"/>
      <c r="D719" s="11"/>
      <c r="E719" s="11"/>
      <c r="F719" s="11"/>
      <c r="G719" s="11"/>
      <c r="H719" s="11"/>
      <c r="I719" s="12"/>
    </row>
    <row r="720" spans="2:9">
      <c r="B720" s="10"/>
      <c r="C720" s="66"/>
      <c r="D720" s="11"/>
      <c r="E720" s="11"/>
      <c r="F720" s="11"/>
      <c r="G720" s="11"/>
      <c r="H720" s="11"/>
      <c r="I720" s="12"/>
    </row>
    <row r="721" spans="2:9">
      <c r="B721" s="10"/>
      <c r="C721" s="66"/>
      <c r="D721" s="11"/>
      <c r="E721" s="11"/>
      <c r="F721" s="11"/>
      <c r="G721" s="11"/>
      <c r="H721" s="11"/>
      <c r="I721" s="12"/>
    </row>
    <row r="722" spans="2:9">
      <c r="B722" s="10"/>
      <c r="C722" s="66"/>
      <c r="D722" s="11"/>
      <c r="E722" s="11"/>
      <c r="F722" s="11"/>
      <c r="G722" s="11"/>
      <c r="H722" s="11"/>
      <c r="I722" s="12"/>
    </row>
    <row r="723" spans="2:9">
      <c r="B723" s="10"/>
      <c r="C723" s="66"/>
      <c r="D723" s="11"/>
      <c r="E723" s="11"/>
      <c r="F723" s="11"/>
      <c r="G723" s="11"/>
      <c r="H723" s="11"/>
      <c r="I723" s="12"/>
    </row>
    <row r="724" spans="2:9">
      <c r="B724" s="10"/>
      <c r="C724" s="66"/>
      <c r="D724" s="11"/>
      <c r="E724" s="11"/>
      <c r="F724" s="11"/>
      <c r="G724" s="11"/>
      <c r="H724" s="11"/>
      <c r="I724" s="12"/>
    </row>
    <row r="725" spans="2:9">
      <c r="B725" s="10"/>
      <c r="C725" s="66"/>
      <c r="D725" s="11"/>
      <c r="E725" s="11"/>
      <c r="F725" s="11"/>
      <c r="G725" s="11"/>
      <c r="H725" s="11"/>
      <c r="I725" s="12"/>
    </row>
    <row r="726" spans="2:9">
      <c r="B726" s="10"/>
      <c r="C726" s="66"/>
      <c r="D726" s="11"/>
      <c r="E726" s="11"/>
      <c r="F726" s="11"/>
      <c r="G726" s="11"/>
      <c r="H726" s="11"/>
      <c r="I726" s="12"/>
    </row>
    <row r="727" spans="2:9">
      <c r="B727" s="10"/>
      <c r="C727" s="66"/>
      <c r="D727" s="11"/>
      <c r="E727" s="11"/>
      <c r="F727" s="11"/>
      <c r="G727" s="11"/>
      <c r="H727" s="11"/>
      <c r="I727" s="12"/>
    </row>
    <row r="728" spans="2:9">
      <c r="B728" s="10"/>
      <c r="C728" s="66"/>
      <c r="D728" s="11"/>
      <c r="E728" s="11"/>
      <c r="F728" s="11"/>
      <c r="G728" s="11"/>
      <c r="H728" s="11"/>
      <c r="I728" s="12"/>
    </row>
    <row r="729" spans="2:9">
      <c r="B729" s="10"/>
      <c r="C729" s="66"/>
      <c r="D729" s="11"/>
      <c r="E729" s="11"/>
      <c r="F729" s="11"/>
      <c r="G729" s="11"/>
      <c r="H729" s="11"/>
      <c r="I729" s="12"/>
    </row>
    <row r="730" spans="2:9">
      <c r="B730" s="10"/>
      <c r="C730" s="66"/>
      <c r="D730" s="11"/>
      <c r="E730" s="11"/>
      <c r="F730" s="11"/>
      <c r="G730" s="11"/>
      <c r="H730" s="11"/>
      <c r="I730" s="12"/>
    </row>
    <row r="731" spans="2:9">
      <c r="B731" s="10"/>
      <c r="C731" s="66"/>
      <c r="D731" s="11"/>
      <c r="E731" s="11"/>
      <c r="F731" s="11"/>
      <c r="G731" s="11"/>
      <c r="H731" s="11"/>
      <c r="I731" s="12"/>
    </row>
    <row r="732" spans="2:9">
      <c r="B732" s="10"/>
      <c r="C732" s="66"/>
      <c r="D732" s="11"/>
      <c r="E732" s="11"/>
      <c r="F732" s="11"/>
      <c r="G732" s="11"/>
      <c r="H732" s="11"/>
      <c r="I732" s="12"/>
    </row>
    <row r="733" spans="2:9">
      <c r="B733" s="10"/>
      <c r="C733" s="66"/>
      <c r="D733" s="11"/>
      <c r="E733" s="11"/>
      <c r="F733" s="11"/>
      <c r="G733" s="11"/>
      <c r="H733" s="11"/>
      <c r="I733" s="12"/>
    </row>
    <row r="734" spans="2:9">
      <c r="B734" s="10"/>
      <c r="C734" s="66"/>
      <c r="D734" s="11"/>
      <c r="E734" s="11"/>
      <c r="F734" s="11"/>
      <c r="G734" s="11"/>
      <c r="H734" s="11"/>
      <c r="I734" s="12"/>
    </row>
    <row r="735" spans="2:9">
      <c r="B735" s="10"/>
      <c r="C735" s="66"/>
      <c r="D735" s="11"/>
      <c r="E735" s="11"/>
      <c r="F735" s="11"/>
      <c r="G735" s="11"/>
      <c r="H735" s="11"/>
      <c r="I735" s="12"/>
    </row>
    <row r="736" spans="2:9">
      <c r="B736" s="10"/>
      <c r="C736" s="66"/>
      <c r="D736" s="11"/>
      <c r="E736" s="11"/>
      <c r="F736" s="11"/>
      <c r="G736" s="11"/>
      <c r="H736" s="11"/>
      <c r="I736" s="12"/>
    </row>
    <row r="737" spans="2:9">
      <c r="B737" s="10"/>
      <c r="C737" s="66"/>
      <c r="D737" s="11"/>
      <c r="E737" s="11"/>
      <c r="F737" s="11"/>
      <c r="G737" s="11"/>
      <c r="H737" s="11"/>
      <c r="I737" s="12"/>
    </row>
    <row r="738" spans="2:9">
      <c r="B738" s="10"/>
      <c r="C738" s="66"/>
      <c r="D738" s="11"/>
      <c r="E738" s="11"/>
      <c r="F738" s="11"/>
      <c r="G738" s="11"/>
      <c r="H738" s="11"/>
      <c r="I738" s="12"/>
    </row>
    <row r="739" spans="2:9">
      <c r="B739" s="10"/>
      <c r="C739" s="66"/>
      <c r="D739" s="11"/>
      <c r="E739" s="11"/>
      <c r="F739" s="11"/>
      <c r="G739" s="11"/>
      <c r="H739" s="11"/>
      <c r="I739" s="12"/>
    </row>
    <row r="740" spans="2:9">
      <c r="B740" s="10"/>
      <c r="C740" s="66"/>
      <c r="D740" s="11"/>
      <c r="E740" s="11"/>
      <c r="F740" s="11"/>
      <c r="G740" s="11"/>
      <c r="H740" s="11"/>
      <c r="I740" s="12"/>
    </row>
    <row r="741" spans="2:9">
      <c r="B741" s="10"/>
      <c r="C741" s="66"/>
      <c r="D741" s="11"/>
      <c r="E741" s="11"/>
      <c r="F741" s="11"/>
      <c r="G741" s="11"/>
      <c r="H741" s="11"/>
      <c r="I741" s="12"/>
    </row>
    <row r="742" spans="2:9">
      <c r="B742" s="10"/>
      <c r="C742" s="66"/>
      <c r="D742" s="11"/>
      <c r="E742" s="11"/>
      <c r="F742" s="11"/>
      <c r="G742" s="11"/>
      <c r="H742" s="11"/>
      <c r="I742" s="12"/>
    </row>
    <row r="743" spans="2:9">
      <c r="B743" s="10"/>
      <c r="C743" s="66"/>
      <c r="D743" s="11"/>
      <c r="E743" s="11"/>
      <c r="F743" s="11"/>
      <c r="G743" s="11"/>
      <c r="H743" s="11"/>
      <c r="I743" s="12"/>
    </row>
    <row r="744" spans="2:9">
      <c r="B744" s="10"/>
      <c r="C744" s="66"/>
      <c r="D744" s="11"/>
      <c r="E744" s="11"/>
      <c r="F744" s="11"/>
      <c r="G744" s="11"/>
      <c r="H744" s="11"/>
      <c r="I744" s="12"/>
    </row>
    <row r="745" spans="2:9">
      <c r="B745" s="10"/>
      <c r="C745" s="66"/>
      <c r="D745" s="11"/>
      <c r="E745" s="11"/>
      <c r="F745" s="11"/>
      <c r="G745" s="11"/>
      <c r="H745" s="11"/>
      <c r="I745" s="12"/>
    </row>
    <row r="746" spans="2:9">
      <c r="B746" s="10"/>
      <c r="C746" s="66"/>
      <c r="D746" s="11"/>
      <c r="E746" s="11"/>
      <c r="F746" s="11"/>
      <c r="G746" s="11"/>
      <c r="H746" s="11"/>
      <c r="I746" s="12"/>
    </row>
    <row r="747" spans="2:9">
      <c r="B747" s="10"/>
      <c r="C747" s="66"/>
      <c r="D747" s="11"/>
      <c r="E747" s="11"/>
      <c r="F747" s="11"/>
      <c r="G747" s="11"/>
      <c r="H747" s="11"/>
      <c r="I747" s="12"/>
    </row>
    <row r="748" spans="2:9">
      <c r="B748" s="10"/>
      <c r="C748" s="66"/>
      <c r="D748" s="11"/>
      <c r="E748" s="11"/>
      <c r="F748" s="11"/>
      <c r="G748" s="11"/>
      <c r="H748" s="11"/>
      <c r="I748" s="12"/>
    </row>
    <row r="749" spans="2:9">
      <c r="B749" s="10"/>
      <c r="C749" s="66"/>
      <c r="D749" s="11"/>
      <c r="E749" s="11"/>
      <c r="F749" s="11"/>
      <c r="G749" s="11"/>
      <c r="H749" s="11"/>
      <c r="I749" s="12"/>
    </row>
    <row r="750" spans="2:9">
      <c r="B750" s="10"/>
      <c r="C750" s="66"/>
      <c r="D750" s="11"/>
      <c r="E750" s="11"/>
      <c r="F750" s="11"/>
      <c r="G750" s="11"/>
      <c r="H750" s="11"/>
      <c r="I750" s="12"/>
    </row>
    <row r="751" spans="2:9">
      <c r="B751" s="10"/>
      <c r="C751" s="66"/>
      <c r="D751" s="11"/>
      <c r="E751" s="11"/>
      <c r="F751" s="11"/>
      <c r="G751" s="11"/>
      <c r="H751" s="11"/>
      <c r="I751" s="12"/>
    </row>
    <row r="752" spans="2:9">
      <c r="B752" s="10"/>
      <c r="C752" s="66"/>
      <c r="D752" s="11"/>
      <c r="E752" s="11"/>
      <c r="F752" s="11"/>
      <c r="G752" s="11"/>
      <c r="H752" s="11"/>
      <c r="I752" s="12"/>
    </row>
    <row r="753" spans="2:9">
      <c r="B753" s="10"/>
      <c r="C753" s="66"/>
      <c r="D753" s="11"/>
      <c r="E753" s="11"/>
      <c r="F753" s="11"/>
      <c r="G753" s="11"/>
      <c r="H753" s="11"/>
      <c r="I753" s="12"/>
    </row>
    <row r="754" spans="2:9">
      <c r="B754" s="10"/>
      <c r="C754" s="66"/>
      <c r="D754" s="11"/>
      <c r="E754" s="11"/>
      <c r="F754" s="11"/>
      <c r="G754" s="11"/>
      <c r="H754" s="11"/>
      <c r="I754" s="12"/>
    </row>
    <row r="755" spans="2:9">
      <c r="B755" s="10"/>
      <c r="C755" s="66"/>
      <c r="D755" s="11"/>
      <c r="E755" s="11"/>
      <c r="F755" s="11"/>
      <c r="G755" s="11"/>
      <c r="H755" s="11"/>
      <c r="I755" s="12"/>
    </row>
    <row r="756" spans="2:9">
      <c r="B756" s="10"/>
      <c r="C756" s="66"/>
      <c r="D756" s="11"/>
      <c r="E756" s="11"/>
      <c r="F756" s="11"/>
      <c r="G756" s="11"/>
      <c r="H756" s="11"/>
      <c r="I756" s="12"/>
    </row>
    <row r="757" spans="2:9">
      <c r="B757" s="10"/>
      <c r="C757" s="66"/>
      <c r="D757" s="11"/>
      <c r="E757" s="11"/>
      <c r="F757" s="11"/>
      <c r="G757" s="11"/>
      <c r="H757" s="11"/>
      <c r="I757" s="12"/>
    </row>
    <row r="758" spans="2:9">
      <c r="B758" s="10"/>
      <c r="C758" s="66"/>
      <c r="D758" s="11"/>
      <c r="E758" s="11"/>
      <c r="F758" s="11"/>
      <c r="G758" s="11"/>
      <c r="H758" s="11"/>
      <c r="I758" s="12"/>
    </row>
    <row r="759" spans="2:9">
      <c r="B759" s="10"/>
      <c r="C759" s="66"/>
      <c r="D759" s="11"/>
      <c r="E759" s="11"/>
      <c r="F759" s="11"/>
      <c r="G759" s="11"/>
      <c r="H759" s="11"/>
      <c r="I759" s="12"/>
    </row>
    <row r="760" spans="2:9">
      <c r="B760" s="10"/>
      <c r="C760" s="66"/>
      <c r="D760" s="11"/>
      <c r="E760" s="11"/>
      <c r="F760" s="11"/>
      <c r="G760" s="11"/>
      <c r="H760" s="11"/>
      <c r="I760" s="12"/>
    </row>
    <row r="761" spans="2:9">
      <c r="B761" s="10"/>
      <c r="C761" s="66"/>
      <c r="D761" s="11"/>
      <c r="E761" s="11"/>
      <c r="F761" s="11"/>
      <c r="G761" s="11"/>
      <c r="H761" s="11"/>
      <c r="I761" s="12"/>
    </row>
    <row r="762" spans="2:9">
      <c r="B762" s="10"/>
      <c r="C762" s="66"/>
      <c r="D762" s="11"/>
      <c r="E762" s="11"/>
      <c r="F762" s="11"/>
      <c r="G762" s="11"/>
      <c r="H762" s="11"/>
      <c r="I762" s="12"/>
    </row>
    <row r="763" spans="2:9">
      <c r="B763" s="10"/>
      <c r="C763" s="66"/>
      <c r="D763" s="11"/>
      <c r="E763" s="11"/>
      <c r="F763" s="11"/>
      <c r="G763" s="11"/>
      <c r="H763" s="11"/>
      <c r="I763" s="12"/>
    </row>
    <row r="764" spans="2:9">
      <c r="B764" s="10"/>
      <c r="C764" s="66"/>
      <c r="D764" s="11"/>
      <c r="E764" s="11"/>
      <c r="F764" s="11"/>
      <c r="G764" s="11"/>
      <c r="H764" s="11"/>
      <c r="I764" s="12"/>
    </row>
    <row r="765" spans="2:9">
      <c r="B765" s="10"/>
      <c r="C765" s="66"/>
      <c r="D765" s="11"/>
      <c r="E765" s="11"/>
      <c r="F765" s="11"/>
      <c r="G765" s="11"/>
      <c r="H765" s="11"/>
      <c r="I765" s="12"/>
    </row>
    <row r="766" spans="2:9">
      <c r="B766" s="10"/>
      <c r="C766" s="66"/>
      <c r="D766" s="11"/>
      <c r="E766" s="11"/>
      <c r="F766" s="11"/>
      <c r="G766" s="11"/>
      <c r="H766" s="11"/>
      <c r="I766" s="12"/>
    </row>
    <row r="767" spans="2:9">
      <c r="B767" s="10"/>
      <c r="C767" s="66"/>
      <c r="D767" s="11"/>
      <c r="E767" s="11"/>
      <c r="F767" s="11"/>
      <c r="G767" s="11"/>
      <c r="H767" s="11"/>
      <c r="I767" s="12"/>
    </row>
    <row r="768" spans="2:9">
      <c r="B768" s="10"/>
      <c r="C768" s="66"/>
      <c r="D768" s="11"/>
      <c r="E768" s="11"/>
      <c r="F768" s="11"/>
      <c r="G768" s="11"/>
      <c r="H768" s="11"/>
      <c r="I768" s="12"/>
    </row>
    <row r="769" spans="2:9">
      <c r="B769" s="10"/>
      <c r="C769" s="66"/>
      <c r="D769" s="11"/>
      <c r="E769" s="11"/>
      <c r="F769" s="11"/>
      <c r="G769" s="11"/>
      <c r="H769" s="11"/>
      <c r="I769" s="12"/>
    </row>
    <row r="770" spans="2:9">
      <c r="B770" s="10"/>
      <c r="C770" s="66"/>
      <c r="D770" s="11"/>
      <c r="E770" s="11"/>
      <c r="F770" s="11"/>
      <c r="G770" s="11"/>
      <c r="H770" s="11"/>
      <c r="I770" s="12"/>
    </row>
    <row r="771" spans="2:9">
      <c r="B771" s="10"/>
      <c r="C771" s="66"/>
      <c r="D771" s="11"/>
      <c r="E771" s="11"/>
      <c r="F771" s="11"/>
      <c r="G771" s="11"/>
      <c r="H771" s="11"/>
      <c r="I771" s="12"/>
    </row>
    <row r="772" spans="2:9">
      <c r="B772" s="10"/>
      <c r="C772" s="66"/>
      <c r="D772" s="11"/>
      <c r="E772" s="11"/>
      <c r="F772" s="11"/>
      <c r="G772" s="11"/>
      <c r="H772" s="11"/>
      <c r="I772" s="12"/>
    </row>
    <row r="773" spans="2:9">
      <c r="B773" s="10"/>
      <c r="C773" s="66"/>
      <c r="D773" s="11"/>
      <c r="E773" s="11"/>
      <c r="F773" s="11"/>
      <c r="G773" s="11"/>
      <c r="H773" s="11"/>
      <c r="I773" s="12"/>
    </row>
    <row r="774" spans="2:9">
      <c r="B774" s="10"/>
      <c r="C774" s="66"/>
      <c r="D774" s="11"/>
      <c r="E774" s="11"/>
      <c r="F774" s="11"/>
      <c r="G774" s="11"/>
      <c r="H774" s="11"/>
      <c r="I774" s="12"/>
    </row>
    <row r="775" spans="2:9">
      <c r="B775" s="10"/>
      <c r="C775" s="66"/>
      <c r="D775" s="11"/>
      <c r="E775" s="11"/>
      <c r="F775" s="11"/>
      <c r="G775" s="11"/>
      <c r="H775" s="11"/>
      <c r="I775" s="12"/>
    </row>
    <row r="776" spans="2:9">
      <c r="B776" s="10"/>
      <c r="C776" s="66"/>
      <c r="D776" s="11"/>
      <c r="E776" s="11"/>
      <c r="F776" s="11"/>
      <c r="G776" s="11"/>
      <c r="H776" s="11"/>
      <c r="I776" s="12"/>
    </row>
    <row r="777" spans="2:9">
      <c r="B777" s="10"/>
      <c r="C777" s="66"/>
      <c r="D777" s="11"/>
      <c r="E777" s="11"/>
      <c r="F777" s="11"/>
      <c r="G777" s="11"/>
      <c r="H777" s="11"/>
      <c r="I777" s="12"/>
    </row>
    <row r="778" spans="2:9">
      <c r="B778" s="10"/>
      <c r="C778" s="66"/>
      <c r="D778" s="11"/>
      <c r="E778" s="11"/>
      <c r="F778" s="11"/>
      <c r="G778" s="11"/>
      <c r="H778" s="11"/>
      <c r="I778" s="12"/>
    </row>
    <row r="779" spans="2:9">
      <c r="B779" s="10"/>
      <c r="C779" s="66"/>
      <c r="D779" s="11"/>
      <c r="E779" s="11"/>
      <c r="F779" s="11"/>
      <c r="G779" s="11"/>
      <c r="H779" s="11"/>
      <c r="I779" s="12"/>
    </row>
    <row r="780" spans="2:9">
      <c r="B780" s="10"/>
      <c r="C780" s="66"/>
      <c r="D780" s="11"/>
      <c r="E780" s="11"/>
      <c r="F780" s="11"/>
      <c r="G780" s="11"/>
      <c r="H780" s="11"/>
      <c r="I780" s="12"/>
    </row>
    <row r="781" spans="2:9">
      <c r="B781" s="10"/>
      <c r="C781" s="66"/>
      <c r="D781" s="11"/>
      <c r="E781" s="11"/>
      <c r="F781" s="11"/>
      <c r="G781" s="11"/>
      <c r="H781" s="11"/>
      <c r="I781" s="12"/>
    </row>
    <row r="782" spans="2:9">
      <c r="B782" s="10"/>
      <c r="C782" s="66"/>
      <c r="D782" s="11"/>
      <c r="E782" s="11"/>
      <c r="F782" s="11"/>
      <c r="G782" s="11"/>
      <c r="H782" s="11"/>
      <c r="I782" s="12"/>
    </row>
    <row r="783" spans="2:9">
      <c r="B783" s="10"/>
      <c r="C783" s="66"/>
      <c r="D783" s="11"/>
      <c r="E783" s="11"/>
      <c r="F783" s="11"/>
      <c r="G783" s="11"/>
      <c r="H783" s="11"/>
      <c r="I783" s="12"/>
    </row>
    <row r="784" spans="2:9">
      <c r="B784" s="10"/>
      <c r="C784" s="66"/>
      <c r="D784" s="11"/>
      <c r="E784" s="11"/>
      <c r="F784" s="11"/>
      <c r="G784" s="11"/>
      <c r="H784" s="11"/>
      <c r="I784" s="12"/>
    </row>
    <row r="785" spans="2:9">
      <c r="B785" s="10"/>
      <c r="C785" s="66"/>
      <c r="D785" s="11"/>
      <c r="E785" s="11"/>
      <c r="F785" s="11"/>
      <c r="G785" s="11"/>
      <c r="H785" s="11"/>
      <c r="I785" s="12"/>
    </row>
    <row r="786" spans="2:9">
      <c r="B786" s="10"/>
      <c r="C786" s="66"/>
      <c r="D786" s="11"/>
      <c r="E786" s="11"/>
      <c r="F786" s="11"/>
      <c r="G786" s="11"/>
      <c r="H786" s="11"/>
      <c r="I786" s="12"/>
    </row>
    <row r="787" spans="2:9">
      <c r="B787" s="10"/>
      <c r="C787" s="66"/>
      <c r="D787" s="11"/>
      <c r="E787" s="11"/>
      <c r="F787" s="11"/>
      <c r="G787" s="11"/>
      <c r="H787" s="11"/>
      <c r="I787" s="12"/>
    </row>
    <row r="788" spans="2:9">
      <c r="B788" s="10"/>
      <c r="C788" s="66"/>
      <c r="D788" s="11"/>
      <c r="E788" s="11"/>
      <c r="F788" s="11"/>
      <c r="G788" s="11"/>
      <c r="H788" s="11"/>
      <c r="I788" s="12"/>
    </row>
    <row r="789" spans="2:9">
      <c r="B789" s="10"/>
      <c r="C789" s="66"/>
      <c r="D789" s="11"/>
      <c r="E789" s="11"/>
      <c r="F789" s="11"/>
      <c r="G789" s="11"/>
      <c r="H789" s="11"/>
      <c r="I789" s="12"/>
    </row>
    <row r="790" spans="2:9">
      <c r="B790" s="10"/>
      <c r="C790" s="66"/>
      <c r="D790" s="11"/>
      <c r="E790" s="11"/>
      <c r="F790" s="11"/>
      <c r="G790" s="11"/>
      <c r="H790" s="11"/>
      <c r="I790" s="12"/>
    </row>
    <row r="791" spans="2:9">
      <c r="B791" s="10"/>
      <c r="C791" s="66"/>
      <c r="D791" s="11"/>
      <c r="E791" s="11"/>
      <c r="F791" s="11"/>
      <c r="G791" s="11"/>
      <c r="H791" s="11"/>
      <c r="I791" s="12"/>
    </row>
    <row r="792" spans="2:9">
      <c r="B792" s="10"/>
      <c r="C792" s="66"/>
      <c r="D792" s="11"/>
      <c r="E792" s="11"/>
      <c r="F792" s="11"/>
      <c r="G792" s="11"/>
      <c r="H792" s="11"/>
      <c r="I792" s="12"/>
    </row>
    <row r="793" spans="2:9">
      <c r="B793" s="10"/>
      <c r="C793" s="66"/>
      <c r="D793" s="11"/>
      <c r="E793" s="11"/>
      <c r="F793" s="11"/>
      <c r="G793" s="11"/>
      <c r="H793" s="11"/>
      <c r="I793" s="12"/>
    </row>
    <row r="794" spans="2:9">
      <c r="B794" s="10"/>
      <c r="C794" s="66"/>
      <c r="D794" s="11"/>
      <c r="E794" s="11"/>
      <c r="F794" s="11"/>
      <c r="G794" s="11"/>
      <c r="H794" s="11"/>
      <c r="I794" s="12"/>
    </row>
    <row r="795" spans="2:9">
      <c r="B795" s="10"/>
      <c r="C795" s="66"/>
      <c r="D795" s="11"/>
      <c r="E795" s="11"/>
      <c r="F795" s="11"/>
      <c r="G795" s="11"/>
      <c r="H795" s="11"/>
      <c r="I795" s="12"/>
    </row>
    <row r="796" spans="2:9">
      <c r="B796" s="10"/>
      <c r="C796" s="66"/>
      <c r="D796" s="11"/>
      <c r="E796" s="11"/>
      <c r="F796" s="11"/>
      <c r="G796" s="11"/>
      <c r="H796" s="11"/>
      <c r="I796" s="12"/>
    </row>
    <row r="797" spans="2:9">
      <c r="B797" s="10"/>
      <c r="C797" s="66"/>
      <c r="D797" s="11"/>
      <c r="E797" s="11"/>
      <c r="F797" s="11"/>
      <c r="G797" s="11"/>
      <c r="H797" s="11"/>
      <c r="I797" s="12"/>
    </row>
    <row r="798" spans="2:9">
      <c r="B798" s="10"/>
      <c r="C798" s="66"/>
      <c r="D798" s="11"/>
      <c r="E798" s="11"/>
      <c r="F798" s="11"/>
      <c r="G798" s="11"/>
      <c r="H798" s="11"/>
      <c r="I798" s="12"/>
    </row>
    <row r="799" spans="2:9">
      <c r="B799" s="10"/>
      <c r="C799" s="66"/>
      <c r="D799" s="11"/>
      <c r="E799" s="11"/>
      <c r="F799" s="11"/>
      <c r="G799" s="11"/>
      <c r="H799" s="11"/>
      <c r="I799" s="12"/>
    </row>
    <row r="800" spans="2:9">
      <c r="B800" s="10"/>
      <c r="C800" s="66"/>
      <c r="D800" s="11"/>
      <c r="E800" s="11"/>
      <c r="F800" s="11"/>
      <c r="G800" s="11"/>
      <c r="H800" s="11"/>
      <c r="I800" s="12"/>
    </row>
    <row r="801" spans="2:9">
      <c r="B801" s="10"/>
      <c r="C801" s="66"/>
      <c r="D801" s="11"/>
      <c r="E801" s="11"/>
      <c r="F801" s="11"/>
      <c r="G801" s="11"/>
      <c r="H801" s="11"/>
      <c r="I801" s="12"/>
    </row>
    <row r="802" spans="2:9">
      <c r="B802" s="10"/>
      <c r="C802" s="66"/>
      <c r="D802" s="11"/>
      <c r="E802" s="11"/>
      <c r="F802" s="11"/>
      <c r="G802" s="11"/>
      <c r="H802" s="11"/>
      <c r="I802" s="12"/>
    </row>
    <row r="803" spans="2:9">
      <c r="B803" s="10"/>
      <c r="C803" s="66"/>
      <c r="D803" s="11"/>
      <c r="E803" s="11"/>
      <c r="F803" s="11"/>
      <c r="G803" s="11"/>
      <c r="H803" s="11"/>
      <c r="I803" s="12"/>
    </row>
    <row r="804" spans="2:9">
      <c r="B804" s="10"/>
      <c r="C804" s="66"/>
      <c r="D804" s="11"/>
      <c r="E804" s="11"/>
      <c r="F804" s="11"/>
      <c r="G804" s="11"/>
      <c r="H804" s="11"/>
      <c r="I804" s="12"/>
    </row>
    <row r="805" spans="2:9">
      <c r="B805" s="10"/>
      <c r="C805" s="66"/>
      <c r="D805" s="11"/>
      <c r="E805" s="11"/>
      <c r="F805" s="11"/>
      <c r="G805" s="11"/>
      <c r="H805" s="11"/>
      <c r="I805" s="12"/>
    </row>
    <row r="806" spans="2:9">
      <c r="B806" s="10"/>
      <c r="C806" s="66"/>
      <c r="D806" s="11"/>
      <c r="E806" s="11"/>
      <c r="F806" s="11"/>
      <c r="G806" s="11"/>
      <c r="H806" s="11"/>
      <c r="I806" s="12"/>
    </row>
    <row r="807" spans="2:9">
      <c r="B807" s="10"/>
      <c r="C807" s="66"/>
      <c r="D807" s="11"/>
      <c r="E807" s="11"/>
      <c r="F807" s="11"/>
      <c r="G807" s="11"/>
      <c r="H807" s="11"/>
      <c r="I807" s="12"/>
    </row>
    <row r="808" spans="2:9">
      <c r="B808" s="10"/>
      <c r="C808" s="66"/>
      <c r="D808" s="11"/>
      <c r="E808" s="11"/>
      <c r="F808" s="11"/>
      <c r="G808" s="11"/>
      <c r="H808" s="11"/>
      <c r="I808" s="12"/>
    </row>
    <row r="809" spans="2:9">
      <c r="B809" s="10"/>
      <c r="C809" s="66"/>
      <c r="D809" s="11"/>
      <c r="E809" s="11"/>
      <c r="F809" s="11"/>
      <c r="G809" s="11"/>
      <c r="H809" s="11"/>
      <c r="I809" s="12"/>
    </row>
    <row r="810" spans="2:9">
      <c r="B810" s="10"/>
      <c r="C810" s="66"/>
      <c r="D810" s="11"/>
      <c r="E810" s="11"/>
      <c r="F810" s="11"/>
      <c r="G810" s="11"/>
      <c r="H810" s="11"/>
      <c r="I810" s="12"/>
    </row>
    <row r="811" spans="2:9">
      <c r="B811" s="10"/>
      <c r="C811" s="66"/>
      <c r="D811" s="11"/>
      <c r="E811" s="11"/>
      <c r="F811" s="11"/>
      <c r="G811" s="11"/>
      <c r="H811" s="11"/>
      <c r="I811" s="12"/>
    </row>
    <row r="812" spans="2:9">
      <c r="B812" s="10"/>
      <c r="C812" s="66"/>
      <c r="D812" s="11"/>
      <c r="E812" s="11"/>
      <c r="F812" s="11"/>
      <c r="G812" s="11"/>
      <c r="H812" s="11"/>
      <c r="I812" s="12"/>
    </row>
    <row r="813" spans="2:9">
      <c r="B813" s="10"/>
      <c r="C813" s="66"/>
      <c r="D813" s="11"/>
      <c r="E813" s="11"/>
      <c r="F813" s="11"/>
      <c r="G813" s="11"/>
      <c r="H813" s="11"/>
      <c r="I813" s="12"/>
    </row>
    <row r="814" spans="2:9">
      <c r="B814" s="10"/>
      <c r="C814" s="66"/>
      <c r="D814" s="11"/>
      <c r="E814" s="11"/>
      <c r="F814" s="11"/>
      <c r="G814" s="11"/>
      <c r="H814" s="11"/>
      <c r="I814" s="12"/>
    </row>
    <row r="815" spans="2:9">
      <c r="B815" s="10"/>
      <c r="C815" s="66"/>
      <c r="D815" s="11"/>
      <c r="E815" s="11"/>
      <c r="F815" s="11"/>
      <c r="G815" s="11"/>
      <c r="H815" s="11"/>
      <c r="I815" s="12"/>
    </row>
    <row r="816" spans="2:9">
      <c r="B816" s="10"/>
      <c r="C816" s="66"/>
      <c r="D816" s="11"/>
      <c r="E816" s="11"/>
      <c r="F816" s="11"/>
      <c r="G816" s="11"/>
      <c r="H816" s="11"/>
      <c r="I816" s="12"/>
    </row>
    <row r="817" spans="2:9">
      <c r="B817" s="10"/>
      <c r="C817" s="66"/>
      <c r="D817" s="11"/>
      <c r="E817" s="11"/>
      <c r="F817" s="11"/>
      <c r="G817" s="11"/>
      <c r="H817" s="11"/>
      <c r="I817" s="12"/>
    </row>
    <row r="818" spans="2:9">
      <c r="B818" s="10"/>
      <c r="C818" s="66"/>
      <c r="D818" s="11"/>
      <c r="E818" s="11"/>
      <c r="F818" s="11"/>
      <c r="G818" s="11"/>
      <c r="H818" s="11"/>
      <c r="I818" s="12"/>
    </row>
    <row r="819" spans="2:9">
      <c r="B819" s="10"/>
      <c r="C819" s="66"/>
      <c r="D819" s="11"/>
      <c r="E819" s="11"/>
      <c r="F819" s="11"/>
      <c r="G819" s="11"/>
      <c r="H819" s="11"/>
      <c r="I819" s="12"/>
    </row>
    <row r="820" spans="2:9">
      <c r="B820" s="10"/>
      <c r="C820" s="66"/>
      <c r="D820" s="11"/>
      <c r="E820" s="11"/>
      <c r="F820" s="11"/>
      <c r="G820" s="11"/>
      <c r="H820" s="11"/>
      <c r="I820" s="12"/>
    </row>
    <row r="821" spans="2:9">
      <c r="B821" s="10"/>
      <c r="C821" s="66"/>
      <c r="D821" s="11"/>
      <c r="E821" s="11"/>
      <c r="F821" s="11"/>
      <c r="G821" s="11"/>
      <c r="H821" s="11"/>
      <c r="I821" s="12"/>
    </row>
    <row r="822" spans="2:9">
      <c r="B822" s="10"/>
      <c r="C822" s="66"/>
      <c r="D822" s="11"/>
      <c r="E822" s="11"/>
      <c r="F822" s="11"/>
      <c r="G822" s="11"/>
      <c r="H822" s="11"/>
      <c r="I822" s="12"/>
    </row>
    <row r="823" spans="2:9">
      <c r="B823" s="10"/>
      <c r="C823" s="66"/>
      <c r="D823" s="11"/>
      <c r="E823" s="11"/>
      <c r="F823" s="11"/>
      <c r="G823" s="11"/>
      <c r="H823" s="11"/>
      <c r="I823" s="12"/>
    </row>
    <row r="824" spans="2:9">
      <c r="B824" s="10"/>
      <c r="C824" s="66"/>
      <c r="D824" s="11"/>
      <c r="E824" s="11"/>
      <c r="F824" s="11"/>
      <c r="G824" s="11"/>
      <c r="H824" s="11"/>
      <c r="I824" s="12"/>
    </row>
    <row r="825" spans="2:9">
      <c r="B825" s="10"/>
      <c r="C825" s="66"/>
      <c r="D825" s="11"/>
      <c r="E825" s="11"/>
      <c r="F825" s="11"/>
      <c r="G825" s="11"/>
      <c r="H825" s="11"/>
      <c r="I825" s="12"/>
    </row>
    <row r="826" spans="2:9">
      <c r="B826" s="10"/>
      <c r="C826" s="66"/>
      <c r="D826" s="11"/>
      <c r="E826" s="11"/>
      <c r="F826" s="11"/>
      <c r="G826" s="11"/>
      <c r="H826" s="11"/>
      <c r="I826" s="12"/>
    </row>
    <row r="827" spans="2:9">
      <c r="B827" s="10"/>
      <c r="C827" s="66"/>
      <c r="D827" s="11"/>
      <c r="E827" s="11"/>
      <c r="F827" s="11"/>
      <c r="G827" s="11"/>
      <c r="H827" s="11"/>
      <c r="I827" s="12"/>
    </row>
    <row r="828" spans="2:9">
      <c r="B828" s="10"/>
      <c r="C828" s="66"/>
      <c r="D828" s="11"/>
      <c r="E828" s="11"/>
      <c r="F828" s="11"/>
      <c r="G828" s="11"/>
      <c r="H828" s="11"/>
      <c r="I828" s="12"/>
    </row>
    <row r="829" spans="2:9">
      <c r="B829" s="10"/>
      <c r="C829" s="66"/>
      <c r="D829" s="11"/>
      <c r="E829" s="11"/>
      <c r="F829" s="11"/>
      <c r="G829" s="11"/>
      <c r="H829" s="11"/>
      <c r="I829" s="12"/>
    </row>
    <row r="830" spans="2:9">
      <c r="B830" s="10"/>
      <c r="C830" s="66"/>
      <c r="D830" s="11"/>
      <c r="E830" s="11"/>
      <c r="F830" s="11"/>
      <c r="G830" s="11"/>
      <c r="H830" s="11"/>
      <c r="I830" s="12"/>
    </row>
    <row r="831" spans="2:9">
      <c r="B831" s="10"/>
      <c r="C831" s="66"/>
      <c r="D831" s="11"/>
      <c r="E831" s="11"/>
      <c r="F831" s="11"/>
      <c r="G831" s="11"/>
      <c r="H831" s="11"/>
      <c r="I831" s="12"/>
    </row>
    <row r="832" spans="2:9">
      <c r="B832" s="10"/>
      <c r="C832" s="66"/>
      <c r="D832" s="11"/>
      <c r="E832" s="11"/>
      <c r="F832" s="11"/>
      <c r="G832" s="11"/>
      <c r="H832" s="11"/>
      <c r="I832" s="12"/>
    </row>
    <row r="833" spans="2:9">
      <c r="B833" s="10"/>
      <c r="C833" s="66"/>
      <c r="D833" s="11"/>
      <c r="E833" s="11"/>
      <c r="F833" s="11"/>
      <c r="G833" s="11"/>
      <c r="H833" s="11"/>
      <c r="I833" s="12"/>
    </row>
    <row r="834" spans="2:9">
      <c r="B834" s="10"/>
      <c r="C834" s="66"/>
      <c r="D834" s="11"/>
      <c r="E834" s="11"/>
      <c r="F834" s="11"/>
      <c r="G834" s="11"/>
      <c r="H834" s="11"/>
      <c r="I834" s="12"/>
    </row>
    <row r="835" spans="2:9">
      <c r="B835" s="10"/>
      <c r="C835" s="66"/>
      <c r="D835" s="11"/>
      <c r="E835" s="11"/>
      <c r="F835" s="11"/>
      <c r="G835" s="11"/>
      <c r="H835" s="11"/>
      <c r="I835" s="12"/>
    </row>
    <row r="836" spans="2:9">
      <c r="B836" s="10"/>
      <c r="C836" s="66"/>
      <c r="D836" s="11"/>
      <c r="E836" s="11"/>
      <c r="F836" s="11"/>
      <c r="G836" s="11"/>
      <c r="H836" s="11"/>
      <c r="I836" s="12"/>
    </row>
    <row r="837" spans="2:9">
      <c r="B837" s="10"/>
      <c r="C837" s="66"/>
      <c r="D837" s="11"/>
      <c r="E837" s="11"/>
      <c r="F837" s="11"/>
      <c r="G837" s="11"/>
      <c r="H837" s="11"/>
      <c r="I837" s="12"/>
    </row>
    <row r="838" spans="2:9">
      <c r="B838" s="10"/>
      <c r="C838" s="66"/>
      <c r="D838" s="11"/>
      <c r="E838" s="11"/>
      <c r="F838" s="11"/>
      <c r="G838" s="11"/>
      <c r="H838" s="11"/>
      <c r="I838" s="12"/>
    </row>
    <row r="839" spans="2:9">
      <c r="B839" s="10"/>
      <c r="C839" s="66"/>
      <c r="D839" s="11"/>
      <c r="E839" s="11"/>
      <c r="F839" s="11"/>
      <c r="G839" s="11"/>
      <c r="H839" s="11"/>
      <c r="I839" s="12"/>
    </row>
    <row r="840" spans="2:9">
      <c r="B840" s="10"/>
      <c r="C840" s="66"/>
      <c r="D840" s="11"/>
      <c r="E840" s="11"/>
      <c r="F840" s="11"/>
      <c r="G840" s="11"/>
      <c r="H840" s="11"/>
      <c r="I840" s="12"/>
    </row>
    <row r="841" spans="2:9">
      <c r="B841" s="10"/>
      <c r="C841" s="66"/>
      <c r="D841" s="11"/>
      <c r="E841" s="11"/>
      <c r="F841" s="11"/>
      <c r="G841" s="11"/>
      <c r="H841" s="11"/>
      <c r="I841" s="12"/>
    </row>
    <row r="842" spans="2:9">
      <c r="B842" s="10"/>
      <c r="C842" s="66"/>
      <c r="D842" s="11"/>
      <c r="E842" s="11"/>
      <c r="F842" s="11"/>
      <c r="G842" s="11"/>
      <c r="H842" s="11"/>
      <c r="I842" s="12"/>
    </row>
    <row r="843" spans="2:9">
      <c r="B843" s="10"/>
      <c r="C843" s="66"/>
      <c r="D843" s="11"/>
      <c r="E843" s="11"/>
      <c r="F843" s="11"/>
      <c r="G843" s="11"/>
      <c r="H843" s="11"/>
      <c r="I843" s="12"/>
    </row>
    <row r="844" spans="2:9">
      <c r="B844" s="10"/>
      <c r="C844" s="66"/>
      <c r="D844" s="11"/>
      <c r="E844" s="11"/>
      <c r="F844" s="11"/>
      <c r="G844" s="11"/>
      <c r="H844" s="11"/>
      <c r="I844" s="12"/>
    </row>
    <row r="845" spans="2:9">
      <c r="B845" s="10"/>
      <c r="C845" s="66"/>
      <c r="D845" s="11"/>
      <c r="E845" s="11"/>
      <c r="F845" s="11"/>
      <c r="G845" s="11"/>
      <c r="H845" s="11"/>
      <c r="I845" s="12"/>
    </row>
    <row r="846" spans="2:9">
      <c r="B846" s="10"/>
      <c r="C846" s="66"/>
      <c r="D846" s="11"/>
      <c r="E846" s="11"/>
      <c r="F846" s="11"/>
      <c r="G846" s="11"/>
      <c r="H846" s="11"/>
      <c r="I846" s="12"/>
    </row>
    <row r="847" spans="2:9">
      <c r="B847" s="10"/>
      <c r="C847" s="66"/>
      <c r="D847" s="11"/>
      <c r="E847" s="11"/>
      <c r="F847" s="11"/>
      <c r="G847" s="11"/>
      <c r="H847" s="11"/>
      <c r="I847" s="12"/>
    </row>
    <row r="848" spans="2:9">
      <c r="B848" s="10"/>
      <c r="C848" s="66"/>
      <c r="D848" s="11"/>
      <c r="E848" s="11"/>
      <c r="F848" s="11"/>
      <c r="G848" s="11"/>
      <c r="H848" s="11"/>
      <c r="I848" s="12"/>
    </row>
    <row r="849" spans="2:9">
      <c r="B849" s="10"/>
      <c r="C849" s="66"/>
      <c r="D849" s="11"/>
      <c r="E849" s="11"/>
      <c r="F849" s="11"/>
      <c r="G849" s="11"/>
      <c r="H849" s="11"/>
      <c r="I849" s="12"/>
    </row>
    <row r="850" spans="2:9">
      <c r="B850" s="10"/>
      <c r="C850" s="66"/>
      <c r="D850" s="11"/>
      <c r="E850" s="11"/>
      <c r="F850" s="11"/>
      <c r="G850" s="11"/>
      <c r="H850" s="11"/>
      <c r="I850" s="12"/>
    </row>
    <row r="851" spans="2:9">
      <c r="B851" s="10"/>
      <c r="C851" s="66"/>
      <c r="D851" s="11"/>
      <c r="E851" s="11"/>
      <c r="F851" s="11"/>
      <c r="G851" s="11"/>
      <c r="H851" s="11"/>
      <c r="I851" s="12"/>
    </row>
    <row r="852" spans="2:9">
      <c r="B852" s="10"/>
      <c r="C852" s="66"/>
      <c r="D852" s="11"/>
      <c r="E852" s="11"/>
      <c r="F852" s="11"/>
      <c r="G852" s="11"/>
      <c r="H852" s="11"/>
      <c r="I852" s="12"/>
    </row>
    <row r="853" spans="2:9">
      <c r="B853" s="10"/>
      <c r="C853" s="66"/>
      <c r="D853" s="11"/>
      <c r="E853" s="11"/>
      <c r="F853" s="11"/>
      <c r="G853" s="11"/>
      <c r="H853" s="11"/>
      <c r="I853" s="12"/>
    </row>
    <row r="854" spans="2:9">
      <c r="B854" s="10"/>
      <c r="C854" s="66"/>
      <c r="D854" s="11"/>
      <c r="E854" s="11"/>
      <c r="F854" s="11"/>
      <c r="G854" s="11"/>
      <c r="H854" s="11"/>
      <c r="I854" s="12"/>
    </row>
    <row r="855" spans="2:9">
      <c r="B855" s="10"/>
      <c r="C855" s="66"/>
      <c r="D855" s="11"/>
      <c r="E855" s="11"/>
      <c r="F855" s="11"/>
      <c r="G855" s="11"/>
      <c r="H855" s="11"/>
      <c r="I855" s="12"/>
    </row>
    <row r="856" spans="2:9">
      <c r="B856" s="10"/>
      <c r="C856" s="66"/>
      <c r="D856" s="11"/>
      <c r="E856" s="11"/>
      <c r="F856" s="11"/>
      <c r="G856" s="11"/>
      <c r="H856" s="11"/>
      <c r="I856" s="12"/>
    </row>
    <row r="857" spans="2:9">
      <c r="B857" s="10"/>
      <c r="C857" s="66"/>
      <c r="D857" s="11"/>
      <c r="E857" s="11"/>
      <c r="F857" s="11"/>
      <c r="G857" s="11"/>
      <c r="H857" s="11"/>
      <c r="I857" s="12"/>
    </row>
    <row r="858" spans="2:9">
      <c r="B858" s="10"/>
      <c r="C858" s="66"/>
      <c r="D858" s="11"/>
      <c r="E858" s="11"/>
      <c r="F858" s="11"/>
      <c r="G858" s="11"/>
      <c r="H858" s="11"/>
      <c r="I858" s="12"/>
    </row>
    <row r="859" spans="2:9">
      <c r="B859" s="10"/>
      <c r="C859" s="66"/>
      <c r="D859" s="11"/>
      <c r="E859" s="11"/>
      <c r="F859" s="11"/>
      <c r="G859" s="11"/>
      <c r="H859" s="11"/>
      <c r="I859" s="12"/>
    </row>
    <row r="860" spans="2:9">
      <c r="B860" s="10"/>
      <c r="C860" s="66"/>
      <c r="D860" s="11"/>
      <c r="E860" s="11"/>
      <c r="F860" s="11"/>
      <c r="G860" s="11"/>
      <c r="H860" s="11"/>
      <c r="I860" s="12"/>
    </row>
    <row r="861" spans="2:9">
      <c r="B861" s="10"/>
      <c r="C861" s="66"/>
      <c r="D861" s="11"/>
      <c r="E861" s="11"/>
      <c r="F861" s="11"/>
      <c r="G861" s="11"/>
      <c r="H861" s="11"/>
      <c r="I861" s="12"/>
    </row>
    <row r="862" spans="2:9">
      <c r="B862" s="10"/>
      <c r="C862" s="66"/>
      <c r="D862" s="11"/>
      <c r="E862" s="11"/>
      <c r="F862" s="11"/>
      <c r="G862" s="11"/>
      <c r="H862" s="11"/>
      <c r="I862" s="12"/>
    </row>
    <row r="863" spans="2:9">
      <c r="B863" s="10"/>
      <c r="C863" s="66"/>
      <c r="D863" s="11"/>
      <c r="E863" s="11"/>
      <c r="F863" s="11"/>
      <c r="G863" s="11"/>
      <c r="H863" s="11"/>
      <c r="I863" s="12"/>
    </row>
    <row r="864" spans="2:9">
      <c r="B864" s="10"/>
      <c r="C864" s="66"/>
      <c r="D864" s="11"/>
      <c r="E864" s="11"/>
      <c r="F864" s="11"/>
      <c r="G864" s="11"/>
      <c r="H864" s="11"/>
      <c r="I864" s="12"/>
    </row>
    <row r="865" spans="2:9">
      <c r="B865" s="10"/>
      <c r="C865" s="66"/>
      <c r="D865" s="11"/>
      <c r="E865" s="11"/>
      <c r="F865" s="11"/>
      <c r="G865" s="11"/>
      <c r="H865" s="11"/>
      <c r="I865" s="12"/>
    </row>
    <row r="866" spans="2:9">
      <c r="B866" s="10"/>
      <c r="C866" s="66"/>
      <c r="D866" s="11"/>
      <c r="E866" s="11"/>
      <c r="F866" s="11"/>
      <c r="G866" s="11"/>
      <c r="H866" s="11"/>
      <c r="I866" s="12"/>
    </row>
    <row r="867" spans="2:9">
      <c r="B867" s="10"/>
      <c r="C867" s="66"/>
      <c r="D867" s="11"/>
      <c r="E867" s="11"/>
      <c r="F867" s="11"/>
      <c r="G867" s="11"/>
      <c r="H867" s="11"/>
      <c r="I867" s="12"/>
    </row>
    <row r="868" spans="2:9">
      <c r="B868" s="10"/>
      <c r="C868" s="66"/>
      <c r="D868" s="11"/>
      <c r="E868" s="11"/>
      <c r="F868" s="11"/>
      <c r="G868" s="11"/>
      <c r="H868" s="11"/>
      <c r="I868" s="12"/>
    </row>
    <row r="869" spans="2:9">
      <c r="B869" s="10"/>
      <c r="C869" s="66"/>
      <c r="D869" s="11"/>
      <c r="E869" s="11"/>
      <c r="F869" s="11"/>
      <c r="G869" s="11"/>
      <c r="H869" s="11"/>
      <c r="I869" s="12"/>
    </row>
    <row r="870" spans="2:9">
      <c r="B870" s="10"/>
      <c r="C870" s="66"/>
      <c r="D870" s="11"/>
      <c r="E870" s="11"/>
      <c r="F870" s="11"/>
      <c r="G870" s="11"/>
      <c r="H870" s="11"/>
      <c r="I870" s="12"/>
    </row>
    <row r="871" spans="2:9">
      <c r="B871" s="10"/>
      <c r="C871" s="66"/>
      <c r="D871" s="11"/>
      <c r="E871" s="11"/>
      <c r="F871" s="11"/>
      <c r="G871" s="11"/>
      <c r="H871" s="11"/>
      <c r="I871" s="12"/>
    </row>
    <row r="872" spans="2:9">
      <c r="B872" s="10"/>
      <c r="C872" s="66"/>
      <c r="D872" s="11"/>
      <c r="E872" s="11"/>
      <c r="F872" s="11"/>
      <c r="G872" s="11"/>
      <c r="H872" s="11"/>
      <c r="I872" s="12"/>
    </row>
    <row r="873" spans="2:9">
      <c r="B873" s="10"/>
      <c r="C873" s="66"/>
      <c r="D873" s="11"/>
      <c r="E873" s="11"/>
      <c r="F873" s="11"/>
      <c r="G873" s="11"/>
      <c r="H873" s="11"/>
      <c r="I873" s="12"/>
    </row>
    <row r="874" spans="2:9">
      <c r="B874" s="10"/>
      <c r="C874" s="66"/>
      <c r="D874" s="11"/>
      <c r="E874" s="11"/>
      <c r="F874" s="11"/>
      <c r="G874" s="11"/>
      <c r="H874" s="11"/>
      <c r="I874" s="12"/>
    </row>
    <row r="875" spans="2:9">
      <c r="B875" s="10"/>
      <c r="C875" s="66"/>
      <c r="D875" s="11"/>
      <c r="E875" s="11"/>
      <c r="F875" s="11"/>
      <c r="G875" s="11"/>
      <c r="H875" s="11"/>
      <c r="I875" s="12"/>
    </row>
    <row r="876" spans="2:9">
      <c r="B876" s="10"/>
      <c r="C876" s="66"/>
      <c r="D876" s="11"/>
      <c r="E876" s="11"/>
      <c r="F876" s="11"/>
      <c r="G876" s="11"/>
      <c r="H876" s="11"/>
      <c r="I876" s="12"/>
    </row>
    <row r="877" spans="2:9">
      <c r="B877" s="10"/>
      <c r="C877" s="66"/>
      <c r="D877" s="11"/>
      <c r="E877" s="11"/>
      <c r="F877" s="11"/>
      <c r="G877" s="11"/>
      <c r="H877" s="11"/>
      <c r="I877" s="12"/>
    </row>
    <row r="878" spans="2:9">
      <c r="B878" s="10"/>
      <c r="C878" s="66"/>
      <c r="D878" s="11"/>
      <c r="E878" s="11"/>
      <c r="F878" s="11"/>
      <c r="G878" s="11"/>
      <c r="H878" s="11"/>
      <c r="I878" s="12"/>
    </row>
    <row r="879" spans="2:9">
      <c r="B879" s="10"/>
      <c r="C879" s="66"/>
      <c r="D879" s="11"/>
      <c r="E879" s="11"/>
      <c r="F879" s="11"/>
      <c r="G879" s="11"/>
      <c r="H879" s="11"/>
      <c r="I879" s="12"/>
    </row>
    <row r="880" spans="2:9">
      <c r="B880" s="10"/>
      <c r="C880" s="66"/>
      <c r="D880" s="11"/>
      <c r="E880" s="11"/>
      <c r="F880" s="11"/>
      <c r="G880" s="11"/>
      <c r="H880" s="11"/>
      <c r="I880" s="12"/>
    </row>
    <row r="881" spans="2:9">
      <c r="B881" s="10"/>
      <c r="C881" s="66"/>
      <c r="D881" s="11"/>
      <c r="E881" s="11"/>
      <c r="F881" s="11"/>
      <c r="G881" s="11"/>
      <c r="H881" s="11"/>
      <c r="I881" s="12"/>
    </row>
    <row r="882" spans="2:9">
      <c r="B882" s="10"/>
      <c r="C882" s="66"/>
      <c r="D882" s="11"/>
      <c r="E882" s="11"/>
      <c r="F882" s="11"/>
      <c r="G882" s="11"/>
      <c r="H882" s="11"/>
      <c r="I882" s="12"/>
    </row>
    <row r="883" spans="2:9">
      <c r="B883" s="10"/>
      <c r="C883" s="66"/>
      <c r="D883" s="11"/>
      <c r="E883" s="11"/>
      <c r="F883" s="11"/>
      <c r="G883" s="11"/>
      <c r="H883" s="11"/>
      <c r="I883" s="12"/>
    </row>
    <row r="884" spans="2:9">
      <c r="B884" s="10"/>
      <c r="C884" s="66"/>
      <c r="D884" s="11"/>
      <c r="E884" s="11"/>
      <c r="F884" s="11"/>
      <c r="G884" s="11"/>
      <c r="H884" s="11"/>
      <c r="I884" s="12"/>
    </row>
    <row r="885" spans="2:9">
      <c r="B885" s="10"/>
      <c r="C885" s="66"/>
      <c r="D885" s="11"/>
      <c r="E885" s="11"/>
      <c r="F885" s="11"/>
      <c r="G885" s="11"/>
      <c r="H885" s="11"/>
      <c r="I885" s="12"/>
    </row>
    <row r="886" spans="2:9">
      <c r="B886" s="10"/>
      <c r="C886" s="66"/>
      <c r="D886" s="11"/>
      <c r="E886" s="11"/>
      <c r="F886" s="11"/>
      <c r="G886" s="11"/>
      <c r="H886" s="11"/>
      <c r="I886" s="12"/>
    </row>
    <row r="887" spans="2:9">
      <c r="B887" s="10"/>
      <c r="C887" s="66"/>
      <c r="D887" s="11"/>
      <c r="E887" s="11"/>
      <c r="F887" s="11"/>
      <c r="G887" s="11"/>
      <c r="H887" s="11"/>
      <c r="I887" s="12"/>
    </row>
    <row r="888" spans="2:9">
      <c r="B888" s="10"/>
      <c r="C888" s="66"/>
      <c r="D888" s="11"/>
      <c r="E888" s="11"/>
      <c r="F888" s="11"/>
      <c r="G888" s="11"/>
      <c r="H888" s="11"/>
      <c r="I888" s="12"/>
    </row>
    <row r="889" spans="2:9">
      <c r="B889" s="10"/>
      <c r="C889" s="66"/>
      <c r="D889" s="11"/>
      <c r="E889" s="11"/>
      <c r="F889" s="11"/>
      <c r="G889" s="11"/>
      <c r="H889" s="11"/>
      <c r="I889" s="12"/>
    </row>
    <row r="890" spans="2:9">
      <c r="B890" s="10"/>
      <c r="C890" s="66"/>
      <c r="D890" s="11"/>
      <c r="E890" s="11"/>
      <c r="F890" s="11"/>
      <c r="G890" s="11"/>
      <c r="H890" s="11"/>
      <c r="I890" s="12"/>
    </row>
    <row r="891" spans="2:9">
      <c r="B891" s="10"/>
      <c r="C891" s="66"/>
      <c r="D891" s="11"/>
      <c r="E891" s="11"/>
      <c r="F891" s="11"/>
      <c r="G891" s="11"/>
      <c r="H891" s="11"/>
      <c r="I891" s="12"/>
    </row>
    <row r="892" spans="2:9">
      <c r="B892" s="10"/>
      <c r="C892" s="66"/>
      <c r="D892" s="11"/>
      <c r="E892" s="11"/>
      <c r="F892" s="11"/>
      <c r="G892" s="11"/>
      <c r="H892" s="11"/>
      <c r="I892" s="12"/>
    </row>
    <row r="893" spans="2:9">
      <c r="B893" s="10"/>
      <c r="C893" s="66"/>
      <c r="D893" s="11"/>
      <c r="E893" s="11"/>
      <c r="F893" s="11"/>
      <c r="G893" s="11"/>
      <c r="H893" s="11"/>
      <c r="I893" s="12"/>
    </row>
    <row r="894" spans="2:9">
      <c r="B894" s="10"/>
      <c r="C894" s="66"/>
      <c r="D894" s="11"/>
      <c r="E894" s="11"/>
      <c r="F894" s="11"/>
      <c r="G894" s="11"/>
      <c r="H894" s="11"/>
      <c r="I894" s="12"/>
    </row>
    <row r="895" spans="2:9">
      <c r="B895" s="10"/>
      <c r="C895" s="66"/>
      <c r="D895" s="11"/>
      <c r="E895" s="11"/>
      <c r="F895" s="11"/>
      <c r="G895" s="11"/>
      <c r="H895" s="11"/>
      <c r="I895" s="12"/>
    </row>
    <row r="896" spans="2:9">
      <c r="B896" s="10"/>
      <c r="C896" s="66"/>
      <c r="D896" s="11"/>
      <c r="E896" s="11"/>
      <c r="F896" s="11"/>
      <c r="G896" s="11"/>
      <c r="H896" s="11"/>
      <c r="I896" s="12"/>
    </row>
    <row r="897" spans="2:9">
      <c r="B897" s="10"/>
      <c r="C897" s="66"/>
      <c r="D897" s="11"/>
      <c r="E897" s="11"/>
      <c r="F897" s="11"/>
      <c r="G897" s="11"/>
      <c r="H897" s="11"/>
      <c r="I897" s="12"/>
    </row>
    <row r="898" spans="2:9">
      <c r="B898" s="10"/>
      <c r="C898" s="66"/>
      <c r="D898" s="11"/>
      <c r="E898" s="11"/>
      <c r="F898" s="11"/>
      <c r="G898" s="11"/>
      <c r="H898" s="11"/>
      <c r="I898" s="12"/>
    </row>
    <row r="899" spans="2:9">
      <c r="B899" s="10"/>
      <c r="C899" s="66"/>
      <c r="D899" s="11"/>
      <c r="E899" s="11"/>
      <c r="F899" s="11"/>
      <c r="G899" s="11"/>
      <c r="H899" s="11"/>
      <c r="I899" s="12"/>
    </row>
    <row r="900" spans="2:9">
      <c r="B900" s="10"/>
      <c r="C900" s="66"/>
      <c r="D900" s="11"/>
      <c r="E900" s="11"/>
      <c r="F900" s="11"/>
      <c r="G900" s="11"/>
      <c r="H900" s="11"/>
      <c r="I900" s="12"/>
    </row>
    <row r="901" spans="2:9">
      <c r="B901" s="10"/>
      <c r="C901" s="66"/>
      <c r="D901" s="11"/>
      <c r="E901" s="11"/>
      <c r="F901" s="11"/>
      <c r="G901" s="11"/>
      <c r="H901" s="11"/>
      <c r="I901" s="12"/>
    </row>
    <row r="902" spans="2:9">
      <c r="B902" s="10"/>
      <c r="C902" s="66"/>
      <c r="D902" s="11"/>
      <c r="E902" s="11"/>
      <c r="F902" s="11"/>
      <c r="G902" s="11"/>
      <c r="H902" s="11"/>
      <c r="I902" s="12"/>
    </row>
    <row r="903" spans="2:9">
      <c r="B903" s="10"/>
      <c r="C903" s="66"/>
      <c r="D903" s="11"/>
      <c r="E903" s="11"/>
      <c r="F903" s="11"/>
      <c r="G903" s="11"/>
      <c r="H903" s="11"/>
      <c r="I903" s="12"/>
    </row>
    <row r="904" spans="2:9">
      <c r="B904" s="10"/>
      <c r="C904" s="66"/>
      <c r="D904" s="11"/>
      <c r="E904" s="11"/>
      <c r="F904" s="11"/>
      <c r="G904" s="11"/>
      <c r="H904" s="11"/>
      <c r="I904" s="12"/>
    </row>
    <row r="905" spans="2:9">
      <c r="B905" s="10"/>
      <c r="C905" s="66"/>
      <c r="D905" s="11"/>
      <c r="E905" s="11"/>
      <c r="F905" s="11"/>
      <c r="G905" s="11"/>
      <c r="H905" s="11"/>
      <c r="I905" s="12"/>
    </row>
    <row r="906" spans="2:9">
      <c r="B906" s="10"/>
      <c r="C906" s="66"/>
      <c r="D906" s="11"/>
      <c r="E906" s="11"/>
      <c r="F906" s="11"/>
      <c r="G906" s="11"/>
      <c r="H906" s="11"/>
      <c r="I906" s="12"/>
    </row>
    <row r="907" spans="2:9">
      <c r="B907" s="10"/>
      <c r="C907" s="66"/>
      <c r="D907" s="11"/>
      <c r="E907" s="11"/>
      <c r="F907" s="11"/>
      <c r="G907" s="11"/>
      <c r="H907" s="11"/>
      <c r="I907" s="12"/>
    </row>
    <row r="908" spans="2:9">
      <c r="B908" s="10"/>
      <c r="C908" s="66"/>
      <c r="D908" s="11"/>
      <c r="E908" s="11"/>
      <c r="F908" s="11"/>
      <c r="G908" s="11"/>
      <c r="H908" s="11"/>
      <c r="I908" s="12"/>
    </row>
    <row r="909" spans="2:9">
      <c r="B909" s="10"/>
      <c r="C909" s="66"/>
      <c r="D909" s="11"/>
      <c r="E909" s="11"/>
      <c r="F909" s="11"/>
      <c r="G909" s="11"/>
      <c r="H909" s="11"/>
      <c r="I909" s="12"/>
    </row>
    <row r="910" spans="2:9">
      <c r="B910" s="10"/>
      <c r="C910" s="66"/>
      <c r="D910" s="11"/>
      <c r="E910" s="11"/>
      <c r="F910" s="11"/>
      <c r="G910" s="11"/>
      <c r="H910" s="11"/>
      <c r="I910" s="12"/>
    </row>
    <row r="911" spans="2:9">
      <c r="B911" s="10"/>
      <c r="C911" s="66"/>
      <c r="D911" s="11"/>
      <c r="E911" s="11"/>
      <c r="F911" s="11"/>
      <c r="G911" s="11"/>
      <c r="H911" s="11"/>
      <c r="I911" s="12"/>
    </row>
    <row r="912" spans="2:9">
      <c r="B912" s="10"/>
      <c r="C912" s="66"/>
      <c r="D912" s="11"/>
      <c r="E912" s="11"/>
      <c r="F912" s="11"/>
      <c r="G912" s="11"/>
      <c r="H912" s="11"/>
      <c r="I912" s="12"/>
    </row>
    <row r="913" spans="2:9">
      <c r="B913" s="10"/>
      <c r="C913" s="66"/>
      <c r="D913" s="11"/>
      <c r="E913" s="11"/>
      <c r="F913" s="11"/>
      <c r="G913" s="11"/>
      <c r="H913" s="11"/>
      <c r="I913" s="12"/>
    </row>
    <row r="914" spans="2:9">
      <c r="B914" s="10"/>
      <c r="C914" s="66"/>
      <c r="D914" s="11"/>
      <c r="E914" s="11"/>
      <c r="F914" s="11"/>
      <c r="G914" s="11"/>
      <c r="H914" s="11"/>
      <c r="I914" s="12"/>
    </row>
    <row r="915" spans="2:9">
      <c r="B915" s="10"/>
      <c r="C915" s="66"/>
      <c r="D915" s="11"/>
      <c r="E915" s="11"/>
      <c r="F915" s="11"/>
      <c r="G915" s="11"/>
      <c r="H915" s="11"/>
      <c r="I915" s="12"/>
    </row>
    <row r="916" spans="2:9">
      <c r="B916" s="10"/>
      <c r="C916" s="66"/>
      <c r="D916" s="11"/>
      <c r="E916" s="11"/>
      <c r="F916" s="11"/>
      <c r="G916" s="11"/>
      <c r="H916" s="11"/>
      <c r="I916" s="12"/>
    </row>
    <row r="917" spans="2:9">
      <c r="B917" s="10"/>
      <c r="C917" s="66"/>
      <c r="D917" s="11"/>
      <c r="E917" s="11"/>
      <c r="F917" s="11"/>
      <c r="G917" s="11"/>
      <c r="H917" s="11"/>
      <c r="I917" s="12"/>
    </row>
    <row r="918" spans="2:9">
      <c r="B918" s="10"/>
      <c r="C918" s="66"/>
      <c r="D918" s="11"/>
      <c r="E918" s="11"/>
      <c r="F918" s="11"/>
      <c r="G918" s="11"/>
      <c r="H918" s="11"/>
      <c r="I918" s="12"/>
    </row>
    <row r="919" spans="2:9">
      <c r="B919" s="10"/>
      <c r="C919" s="66"/>
      <c r="D919" s="11"/>
      <c r="E919" s="11"/>
      <c r="F919" s="11"/>
      <c r="G919" s="11"/>
      <c r="H919" s="11"/>
      <c r="I919" s="12"/>
    </row>
    <row r="920" spans="2:9">
      <c r="B920" s="10"/>
      <c r="C920" s="66"/>
      <c r="D920" s="11"/>
      <c r="E920" s="11"/>
      <c r="F920" s="11"/>
      <c r="G920" s="11"/>
      <c r="H920" s="11"/>
      <c r="I920" s="12"/>
    </row>
    <row r="921" spans="2:9">
      <c r="B921" s="10"/>
      <c r="C921" s="66"/>
      <c r="D921" s="11"/>
      <c r="E921" s="11"/>
      <c r="F921" s="11"/>
      <c r="G921" s="11"/>
      <c r="H921" s="11"/>
      <c r="I921" s="12"/>
    </row>
    <row r="922" spans="2:9">
      <c r="B922" s="10"/>
      <c r="C922" s="66"/>
      <c r="D922" s="11"/>
      <c r="E922" s="11"/>
      <c r="F922" s="11"/>
      <c r="G922" s="11"/>
      <c r="H922" s="11"/>
      <c r="I922" s="12"/>
    </row>
    <row r="923" spans="2:9">
      <c r="B923" s="10"/>
      <c r="C923" s="66"/>
      <c r="D923" s="11"/>
      <c r="E923" s="11"/>
      <c r="F923" s="11"/>
      <c r="G923" s="11"/>
      <c r="H923" s="11"/>
      <c r="I923" s="12"/>
    </row>
    <row r="924" spans="2:9">
      <c r="B924" s="10"/>
      <c r="C924" s="66"/>
      <c r="D924" s="11"/>
      <c r="E924" s="11"/>
      <c r="F924" s="11"/>
      <c r="G924" s="11"/>
      <c r="H924" s="11"/>
      <c r="I924" s="12"/>
    </row>
    <row r="925" spans="2:9">
      <c r="B925" s="10"/>
      <c r="C925" s="66"/>
      <c r="D925" s="11"/>
      <c r="E925" s="11"/>
      <c r="F925" s="11"/>
      <c r="G925" s="11"/>
      <c r="H925" s="11"/>
      <c r="I925" s="12"/>
    </row>
    <row r="926" spans="2:9">
      <c r="B926" s="10"/>
      <c r="C926" s="66"/>
      <c r="D926" s="11"/>
      <c r="E926" s="11"/>
      <c r="F926" s="11"/>
      <c r="G926" s="11"/>
      <c r="H926" s="11"/>
      <c r="I926" s="12"/>
    </row>
    <row r="927" spans="2:9">
      <c r="B927" s="10"/>
      <c r="C927" s="66"/>
      <c r="D927" s="11"/>
      <c r="E927" s="11"/>
      <c r="F927" s="11"/>
      <c r="G927" s="11"/>
      <c r="H927" s="11"/>
      <c r="I927" s="12"/>
    </row>
    <row r="928" spans="2:9">
      <c r="B928" s="10"/>
      <c r="C928" s="66"/>
      <c r="D928" s="11"/>
      <c r="E928" s="11"/>
      <c r="F928" s="11"/>
      <c r="G928" s="11"/>
      <c r="H928" s="11"/>
      <c r="I928" s="12"/>
    </row>
    <row r="929" spans="2:9">
      <c r="B929" s="10"/>
      <c r="C929" s="66"/>
      <c r="D929" s="11"/>
      <c r="E929" s="11"/>
      <c r="F929" s="11"/>
      <c r="G929" s="11"/>
      <c r="H929" s="11"/>
      <c r="I929" s="12"/>
    </row>
    <row r="930" spans="2:9">
      <c r="B930" s="10"/>
      <c r="C930" s="66"/>
      <c r="D930" s="11"/>
      <c r="E930" s="11"/>
      <c r="F930" s="11"/>
      <c r="G930" s="11"/>
      <c r="H930" s="11"/>
      <c r="I930" s="12"/>
    </row>
    <row r="931" spans="2:9">
      <c r="B931" s="10"/>
      <c r="C931" s="66"/>
      <c r="D931" s="11"/>
      <c r="E931" s="11"/>
      <c r="F931" s="11"/>
      <c r="G931" s="11"/>
      <c r="H931" s="11"/>
      <c r="I931" s="12"/>
    </row>
    <row r="932" spans="2:9">
      <c r="B932" s="10"/>
      <c r="C932" s="66"/>
      <c r="D932" s="11"/>
      <c r="E932" s="11"/>
      <c r="F932" s="11"/>
      <c r="G932" s="11"/>
      <c r="H932" s="11"/>
      <c r="I932" s="12"/>
    </row>
    <row r="933" spans="2:9">
      <c r="B933" s="10"/>
      <c r="C933" s="66"/>
      <c r="D933" s="11"/>
      <c r="E933" s="11"/>
      <c r="F933" s="11"/>
      <c r="G933" s="11"/>
      <c r="H933" s="11"/>
      <c r="I933" s="12"/>
    </row>
    <row r="934" spans="2:9">
      <c r="B934" s="10"/>
      <c r="C934" s="66"/>
      <c r="D934" s="11"/>
      <c r="E934" s="11"/>
      <c r="F934" s="11"/>
      <c r="G934" s="11"/>
      <c r="H934" s="11"/>
      <c r="I934" s="12"/>
    </row>
    <row r="935" spans="2:9">
      <c r="B935" s="10"/>
      <c r="C935" s="66"/>
      <c r="D935" s="11"/>
      <c r="E935" s="11"/>
      <c r="F935" s="11"/>
      <c r="G935" s="11"/>
      <c r="H935" s="11"/>
      <c r="I935" s="12"/>
    </row>
    <row r="936" spans="2:9">
      <c r="B936" s="10"/>
      <c r="C936" s="66"/>
      <c r="D936" s="11"/>
      <c r="E936" s="11"/>
      <c r="F936" s="11"/>
      <c r="G936" s="11"/>
      <c r="H936" s="11"/>
      <c r="I936" s="12"/>
    </row>
    <row r="937" spans="2:9">
      <c r="B937" s="10"/>
      <c r="C937" s="66"/>
      <c r="D937" s="11"/>
      <c r="E937" s="11"/>
      <c r="F937" s="11"/>
      <c r="G937" s="11"/>
      <c r="H937" s="11"/>
      <c r="I937" s="12"/>
    </row>
    <row r="938" spans="2:9">
      <c r="B938" s="10"/>
      <c r="C938" s="66"/>
      <c r="D938" s="11"/>
      <c r="E938" s="11"/>
      <c r="F938" s="11"/>
      <c r="G938" s="11"/>
      <c r="H938" s="11"/>
      <c r="I938" s="12"/>
    </row>
    <row r="939" spans="2:9">
      <c r="B939" s="10"/>
      <c r="C939" s="66"/>
      <c r="D939" s="11"/>
      <c r="E939" s="11"/>
      <c r="F939" s="11"/>
      <c r="G939" s="11"/>
      <c r="H939" s="11"/>
      <c r="I939" s="12"/>
    </row>
    <row r="940" spans="2:9">
      <c r="B940" s="10"/>
      <c r="C940" s="66"/>
      <c r="D940" s="11"/>
      <c r="E940" s="11"/>
      <c r="F940" s="11"/>
      <c r="G940" s="11"/>
      <c r="H940" s="11"/>
      <c r="I940" s="12"/>
    </row>
    <row r="941" spans="2:9">
      <c r="B941" s="10"/>
      <c r="C941" s="66"/>
      <c r="D941" s="11"/>
      <c r="E941" s="11"/>
      <c r="F941" s="11"/>
      <c r="G941" s="11"/>
      <c r="H941" s="11"/>
      <c r="I941" s="12"/>
    </row>
    <row r="942" spans="2:9">
      <c r="B942" s="10"/>
      <c r="C942" s="66"/>
      <c r="D942" s="11"/>
      <c r="E942" s="11"/>
      <c r="F942" s="11"/>
      <c r="G942" s="11"/>
      <c r="H942" s="11"/>
      <c r="I942" s="12"/>
    </row>
    <row r="943" spans="2:9">
      <c r="B943" s="10"/>
      <c r="C943" s="66"/>
      <c r="D943" s="11"/>
      <c r="E943" s="11"/>
      <c r="F943" s="11"/>
      <c r="G943" s="11"/>
      <c r="H943" s="11"/>
      <c r="I943" s="12"/>
    </row>
    <row r="944" spans="2:9">
      <c r="B944" s="10"/>
      <c r="C944" s="66"/>
      <c r="D944" s="11"/>
      <c r="E944" s="11"/>
      <c r="F944" s="11"/>
      <c r="G944" s="11"/>
      <c r="H944" s="11"/>
      <c r="I944" s="12"/>
    </row>
    <row r="945" spans="2:9">
      <c r="B945" s="10"/>
      <c r="C945" s="66"/>
      <c r="D945" s="11"/>
      <c r="E945" s="11"/>
      <c r="F945" s="11"/>
      <c r="G945" s="11"/>
      <c r="H945" s="11"/>
      <c r="I945" s="12"/>
    </row>
    <row r="946" spans="2:9">
      <c r="B946" s="10"/>
      <c r="C946" s="66"/>
      <c r="D946" s="11"/>
      <c r="E946" s="11"/>
      <c r="F946" s="11"/>
      <c r="G946" s="11"/>
      <c r="H946" s="11"/>
      <c r="I946" s="12"/>
    </row>
    <row r="947" spans="2:9">
      <c r="B947" s="10"/>
      <c r="C947" s="66"/>
      <c r="D947" s="11"/>
      <c r="E947" s="11"/>
      <c r="F947" s="11"/>
      <c r="G947" s="11"/>
      <c r="H947" s="11"/>
      <c r="I947" s="12"/>
    </row>
    <row r="948" spans="2:9">
      <c r="B948" s="10"/>
      <c r="C948" s="66"/>
      <c r="D948" s="11"/>
      <c r="E948" s="11"/>
      <c r="F948" s="11"/>
      <c r="G948" s="11"/>
      <c r="H948" s="11"/>
      <c r="I948" s="12"/>
    </row>
    <row r="949" spans="2:9">
      <c r="B949" s="10"/>
      <c r="C949" s="66"/>
      <c r="D949" s="11"/>
      <c r="E949" s="11"/>
      <c r="F949" s="11"/>
      <c r="G949" s="11"/>
      <c r="H949" s="11"/>
      <c r="I949" s="12"/>
    </row>
    <row r="950" spans="2:9">
      <c r="B950" s="10"/>
      <c r="C950" s="66"/>
      <c r="D950" s="11"/>
      <c r="E950" s="11"/>
      <c r="F950" s="11"/>
      <c r="G950" s="11"/>
      <c r="H950" s="11"/>
      <c r="I950" s="12"/>
    </row>
    <row r="951" spans="2:9">
      <c r="B951" s="10"/>
      <c r="C951" s="66"/>
      <c r="D951" s="11"/>
      <c r="E951" s="11"/>
      <c r="F951" s="11"/>
      <c r="G951" s="11"/>
      <c r="H951" s="11"/>
      <c r="I951" s="12"/>
    </row>
    <row r="952" spans="2:9">
      <c r="B952" s="10"/>
      <c r="C952" s="66"/>
      <c r="D952" s="11"/>
      <c r="E952" s="11"/>
      <c r="F952" s="11"/>
      <c r="G952" s="11"/>
      <c r="H952" s="11"/>
      <c r="I952" s="12"/>
    </row>
    <row r="953" spans="2:9">
      <c r="B953" s="10"/>
      <c r="C953" s="66"/>
      <c r="D953" s="11"/>
      <c r="E953" s="11"/>
      <c r="F953" s="11"/>
      <c r="G953" s="11"/>
      <c r="H953" s="11"/>
      <c r="I953" s="12"/>
    </row>
    <row r="954" spans="2:9">
      <c r="B954" s="10"/>
      <c r="C954" s="66"/>
      <c r="D954" s="11"/>
      <c r="E954" s="11"/>
      <c r="F954" s="11"/>
      <c r="G954" s="11"/>
      <c r="H954" s="11"/>
      <c r="I954" s="12"/>
    </row>
    <row r="955" spans="2:9">
      <c r="B955" s="10"/>
      <c r="C955" s="66"/>
      <c r="D955" s="11"/>
      <c r="E955" s="11"/>
      <c r="F955" s="11"/>
      <c r="G955" s="11"/>
      <c r="H955" s="11"/>
      <c r="I955" s="12"/>
    </row>
    <row r="956" spans="2:9">
      <c r="B956" s="10"/>
      <c r="C956" s="66"/>
      <c r="D956" s="11"/>
      <c r="E956" s="11"/>
      <c r="F956" s="11"/>
      <c r="G956" s="11"/>
      <c r="H956" s="11"/>
      <c r="I956" s="12"/>
    </row>
    <row r="957" spans="2:9">
      <c r="B957" s="10"/>
      <c r="C957" s="66"/>
      <c r="D957" s="11"/>
      <c r="E957" s="11"/>
      <c r="F957" s="11"/>
      <c r="G957" s="11"/>
      <c r="H957" s="11"/>
      <c r="I957" s="12"/>
    </row>
    <row r="958" spans="2:9">
      <c r="B958" s="10"/>
      <c r="C958" s="66"/>
      <c r="D958" s="11"/>
      <c r="E958" s="11"/>
      <c r="F958" s="11"/>
      <c r="G958" s="11"/>
      <c r="H958" s="11"/>
      <c r="I958" s="12"/>
    </row>
    <row r="959" spans="2:9">
      <c r="B959" s="10"/>
      <c r="C959" s="66"/>
      <c r="D959" s="11"/>
      <c r="E959" s="11"/>
      <c r="F959" s="11"/>
      <c r="G959" s="11"/>
      <c r="H959" s="11"/>
      <c r="I959" s="12"/>
    </row>
    <row r="960" spans="2:9">
      <c r="B960" s="10"/>
      <c r="C960" s="66"/>
      <c r="D960" s="11"/>
      <c r="E960" s="11"/>
      <c r="F960" s="11"/>
      <c r="G960" s="11"/>
      <c r="H960" s="11"/>
      <c r="I960" s="12"/>
    </row>
    <row r="961" spans="2:9">
      <c r="B961" s="10"/>
      <c r="C961" s="66"/>
      <c r="D961" s="11"/>
      <c r="E961" s="11"/>
      <c r="F961" s="11"/>
      <c r="G961" s="11"/>
      <c r="H961" s="11"/>
      <c r="I961" s="12"/>
    </row>
    <row r="962" spans="2:9">
      <c r="B962" s="10"/>
      <c r="C962" s="66"/>
      <c r="D962" s="11"/>
      <c r="E962" s="11"/>
      <c r="F962" s="11"/>
      <c r="G962" s="11"/>
      <c r="H962" s="11"/>
      <c r="I962" s="12"/>
    </row>
    <row r="963" spans="2:9">
      <c r="B963" s="10"/>
      <c r="C963" s="66"/>
      <c r="D963" s="11"/>
      <c r="E963" s="11"/>
      <c r="F963" s="11"/>
      <c r="G963" s="11"/>
      <c r="H963" s="11"/>
      <c r="I963" s="12"/>
    </row>
    <row r="964" spans="2:9">
      <c r="B964" s="10"/>
      <c r="C964" s="66"/>
      <c r="D964" s="11"/>
      <c r="E964" s="11"/>
      <c r="F964" s="11"/>
      <c r="G964" s="11"/>
      <c r="H964" s="11"/>
      <c r="I964" s="12"/>
    </row>
    <row r="965" spans="2:9">
      <c r="B965" s="10"/>
      <c r="C965" s="66"/>
      <c r="D965" s="11"/>
      <c r="E965" s="11"/>
      <c r="F965" s="11"/>
      <c r="G965" s="11"/>
      <c r="H965" s="11"/>
      <c r="I965" s="12"/>
    </row>
    <row r="966" spans="2:9">
      <c r="B966" s="10"/>
      <c r="C966" s="66"/>
      <c r="D966" s="11"/>
      <c r="E966" s="11"/>
      <c r="F966" s="11"/>
      <c r="G966" s="11"/>
      <c r="H966" s="11"/>
      <c r="I966" s="12"/>
    </row>
    <row r="967" spans="2:9">
      <c r="B967" s="10"/>
      <c r="C967" s="66"/>
      <c r="D967" s="11"/>
      <c r="E967" s="11"/>
      <c r="F967" s="11"/>
      <c r="G967" s="11"/>
      <c r="H967" s="11"/>
      <c r="I967" s="12"/>
    </row>
    <row r="968" spans="2:9">
      <c r="B968" s="10"/>
      <c r="C968" s="66"/>
      <c r="D968" s="11"/>
      <c r="E968" s="11"/>
      <c r="F968" s="11"/>
      <c r="G968" s="11"/>
      <c r="H968" s="11"/>
      <c r="I968" s="12"/>
    </row>
    <row r="969" spans="2:9">
      <c r="B969" s="10"/>
      <c r="C969" s="66"/>
      <c r="D969" s="11"/>
      <c r="E969" s="11"/>
      <c r="F969" s="11"/>
      <c r="G969" s="11"/>
      <c r="H969" s="11"/>
      <c r="I969" s="12"/>
    </row>
    <row r="970" spans="2:9">
      <c r="B970" s="10"/>
      <c r="C970" s="66"/>
      <c r="D970" s="11"/>
      <c r="E970" s="11"/>
      <c r="F970" s="11"/>
      <c r="G970" s="11"/>
      <c r="H970" s="11"/>
      <c r="I970" s="12"/>
    </row>
    <row r="971" spans="2:9">
      <c r="B971" s="10"/>
      <c r="C971" s="66"/>
      <c r="D971" s="11"/>
      <c r="E971" s="11"/>
      <c r="F971" s="11"/>
      <c r="G971" s="11"/>
      <c r="H971" s="11"/>
      <c r="I971" s="12"/>
    </row>
    <row r="972" spans="2:9">
      <c r="B972" s="10"/>
      <c r="C972" s="66"/>
      <c r="D972" s="11"/>
      <c r="E972" s="11"/>
      <c r="F972" s="11"/>
      <c r="G972" s="11"/>
      <c r="H972" s="11"/>
      <c r="I972" s="12"/>
    </row>
    <row r="973" spans="2:9">
      <c r="B973" s="10"/>
      <c r="C973" s="66"/>
      <c r="D973" s="11"/>
      <c r="E973" s="11"/>
      <c r="F973" s="11"/>
      <c r="G973" s="11"/>
      <c r="H973" s="11"/>
      <c r="I973" s="12"/>
    </row>
    <row r="974" spans="2:9">
      <c r="B974" s="10"/>
      <c r="C974" s="66"/>
      <c r="D974" s="11"/>
      <c r="E974" s="11"/>
      <c r="F974" s="11"/>
      <c r="G974" s="11"/>
      <c r="H974" s="11"/>
      <c r="I974" s="12"/>
    </row>
    <row r="975" spans="2:9">
      <c r="B975" s="10"/>
      <c r="C975" s="66"/>
      <c r="D975" s="11"/>
      <c r="E975" s="11"/>
      <c r="F975" s="11"/>
      <c r="G975" s="11"/>
      <c r="H975" s="11"/>
      <c r="I975" s="12"/>
    </row>
    <row r="976" spans="2:9">
      <c r="B976" s="10"/>
      <c r="C976" s="66"/>
      <c r="D976" s="11"/>
      <c r="E976" s="11"/>
      <c r="F976" s="11"/>
      <c r="G976" s="11"/>
      <c r="H976" s="11"/>
      <c r="I976" s="12"/>
    </row>
    <row r="977" spans="2:9">
      <c r="B977" s="10"/>
      <c r="C977" s="66"/>
      <c r="D977" s="11"/>
      <c r="E977" s="11"/>
      <c r="F977" s="11"/>
      <c r="G977" s="11"/>
      <c r="H977" s="11"/>
      <c r="I977" s="12"/>
    </row>
    <row r="978" spans="2:9">
      <c r="B978" s="10"/>
      <c r="C978" s="66"/>
      <c r="D978" s="11"/>
      <c r="E978" s="11"/>
      <c r="F978" s="11"/>
      <c r="G978" s="11"/>
      <c r="H978" s="11"/>
      <c r="I978" s="12"/>
    </row>
    <row r="979" spans="2:9">
      <c r="B979" s="10"/>
      <c r="C979" s="66"/>
      <c r="D979" s="11"/>
      <c r="E979" s="11"/>
      <c r="F979" s="11"/>
      <c r="G979" s="11"/>
      <c r="H979" s="11"/>
      <c r="I979" s="12"/>
    </row>
    <row r="980" spans="2:9">
      <c r="B980" s="10"/>
      <c r="C980" s="66"/>
      <c r="D980" s="11"/>
      <c r="E980" s="11"/>
      <c r="F980" s="11"/>
      <c r="G980" s="11"/>
      <c r="H980" s="11"/>
      <c r="I980" s="12"/>
    </row>
    <row r="981" spans="2:9">
      <c r="B981" s="10"/>
      <c r="C981" s="66"/>
      <c r="D981" s="11"/>
      <c r="E981" s="11"/>
      <c r="F981" s="11"/>
      <c r="G981" s="11"/>
      <c r="H981" s="11"/>
      <c r="I981" s="12"/>
    </row>
    <row r="982" spans="2:9">
      <c r="B982" s="10"/>
      <c r="C982" s="66"/>
      <c r="D982" s="11"/>
      <c r="E982" s="11"/>
      <c r="F982" s="11"/>
      <c r="G982" s="11"/>
      <c r="H982" s="11"/>
      <c r="I982" s="12"/>
    </row>
    <row r="983" spans="2:9">
      <c r="B983" s="10"/>
      <c r="C983" s="66"/>
      <c r="D983" s="11"/>
      <c r="E983" s="11"/>
      <c r="F983" s="11"/>
      <c r="G983" s="11"/>
      <c r="H983" s="11"/>
      <c r="I983" s="12"/>
    </row>
    <row r="984" spans="2:9">
      <c r="B984" s="10"/>
      <c r="C984" s="66"/>
      <c r="D984" s="11"/>
      <c r="E984" s="11"/>
      <c r="F984" s="11"/>
      <c r="G984" s="11"/>
      <c r="H984" s="11"/>
      <c r="I984" s="12"/>
    </row>
    <row r="985" spans="2:9">
      <c r="B985" s="10"/>
      <c r="C985" s="66"/>
      <c r="D985" s="11"/>
      <c r="E985" s="11"/>
      <c r="F985" s="11"/>
      <c r="G985" s="11"/>
      <c r="H985" s="11"/>
      <c r="I985" s="12"/>
    </row>
    <row r="986" spans="2:9">
      <c r="B986" s="10"/>
      <c r="C986" s="66"/>
      <c r="D986" s="11"/>
      <c r="E986" s="11"/>
      <c r="F986" s="11"/>
      <c r="G986" s="11"/>
      <c r="H986" s="11"/>
      <c r="I986" s="12"/>
    </row>
    <row r="987" spans="2:9">
      <c r="B987" s="10"/>
      <c r="C987" s="66"/>
      <c r="D987" s="11"/>
      <c r="E987" s="11"/>
      <c r="F987" s="11"/>
      <c r="G987" s="11"/>
      <c r="H987" s="11"/>
      <c r="I987" s="12"/>
    </row>
    <row r="988" spans="2:9">
      <c r="B988" s="10"/>
      <c r="C988" s="66"/>
      <c r="D988" s="11"/>
      <c r="E988" s="11"/>
      <c r="F988" s="11"/>
      <c r="G988" s="11"/>
      <c r="H988" s="11"/>
      <c r="I988" s="12"/>
    </row>
    <row r="989" spans="2:9">
      <c r="B989" s="10"/>
      <c r="C989" s="66"/>
      <c r="D989" s="11"/>
      <c r="E989" s="11"/>
      <c r="F989" s="11"/>
      <c r="G989" s="11"/>
      <c r="H989" s="11"/>
      <c r="I989" s="12"/>
    </row>
    <row r="990" spans="2:9">
      <c r="B990" s="10"/>
      <c r="C990" s="66"/>
      <c r="D990" s="11"/>
      <c r="E990" s="11"/>
      <c r="F990" s="11"/>
      <c r="G990" s="11"/>
      <c r="H990" s="11"/>
      <c r="I990" s="12"/>
    </row>
    <row r="991" spans="2:9">
      <c r="B991" s="10"/>
      <c r="C991" s="66"/>
      <c r="D991" s="11"/>
      <c r="E991" s="11"/>
      <c r="F991" s="11"/>
      <c r="G991" s="11"/>
      <c r="H991" s="11"/>
      <c r="I991" s="12"/>
    </row>
    <row r="992" spans="2:9">
      <c r="B992" s="10"/>
      <c r="C992" s="66"/>
      <c r="D992" s="11"/>
      <c r="E992" s="11"/>
      <c r="F992" s="11"/>
      <c r="G992" s="11"/>
      <c r="H992" s="11"/>
      <c r="I992" s="12"/>
    </row>
    <row r="993" spans="2:9">
      <c r="B993" s="10"/>
      <c r="C993" s="66"/>
      <c r="D993" s="11"/>
      <c r="E993" s="11"/>
      <c r="F993" s="11"/>
      <c r="G993" s="11"/>
      <c r="H993" s="11"/>
      <c r="I993" s="12"/>
    </row>
    <row r="994" spans="2:9">
      <c r="B994" s="10"/>
      <c r="C994" s="66"/>
      <c r="D994" s="11"/>
      <c r="E994" s="11"/>
      <c r="F994" s="11"/>
      <c r="G994" s="11"/>
      <c r="H994" s="11"/>
      <c r="I994" s="12"/>
    </row>
    <row r="995" spans="2:9">
      <c r="B995" s="10"/>
      <c r="C995" s="66"/>
      <c r="D995" s="11"/>
      <c r="E995" s="11"/>
      <c r="F995" s="11"/>
      <c r="G995" s="11"/>
      <c r="H995" s="11"/>
      <c r="I995" s="12"/>
    </row>
    <row r="996" spans="2:9">
      <c r="B996" s="10"/>
      <c r="C996" s="66"/>
      <c r="D996" s="11"/>
      <c r="E996" s="11"/>
      <c r="F996" s="11"/>
      <c r="G996" s="11"/>
      <c r="H996" s="11"/>
      <c r="I996" s="12"/>
    </row>
    <row r="997" spans="2:9">
      <c r="B997" s="10"/>
      <c r="C997" s="66"/>
      <c r="D997" s="11"/>
      <c r="E997" s="11"/>
      <c r="F997" s="11"/>
      <c r="G997" s="11"/>
      <c r="H997" s="11"/>
      <c r="I997" s="12"/>
    </row>
    <row r="998" spans="2:9">
      <c r="B998" s="10"/>
      <c r="C998" s="66"/>
      <c r="D998" s="11"/>
      <c r="E998" s="11"/>
      <c r="F998" s="11"/>
      <c r="G998" s="11"/>
      <c r="H998" s="11"/>
      <c r="I998" s="12"/>
    </row>
    <row r="999" spans="2:9">
      <c r="B999" s="10"/>
      <c r="C999" s="66"/>
      <c r="D999" s="11"/>
      <c r="E999" s="11"/>
      <c r="F999" s="11"/>
      <c r="G999" s="11"/>
      <c r="H999" s="11"/>
      <c r="I999" s="12"/>
    </row>
    <row r="1000" spans="2:9">
      <c r="B1000" s="10"/>
      <c r="C1000" s="66"/>
      <c r="D1000" s="11"/>
      <c r="E1000" s="11"/>
      <c r="F1000" s="11"/>
      <c r="G1000" s="11"/>
      <c r="H1000" s="11"/>
      <c r="I1000" s="12"/>
    </row>
    <row r="1001" spans="2:9">
      <c r="B1001" s="10"/>
      <c r="C1001" s="66"/>
      <c r="D1001" s="11"/>
      <c r="E1001" s="11"/>
      <c r="F1001" s="11"/>
      <c r="G1001" s="11"/>
      <c r="H1001" s="11"/>
      <c r="I1001" s="12"/>
    </row>
    <row r="1002" spans="2:9">
      <c r="B1002" s="10"/>
      <c r="C1002" s="66"/>
      <c r="D1002" s="11"/>
      <c r="E1002" s="11"/>
      <c r="F1002" s="11"/>
      <c r="G1002" s="11"/>
      <c r="H1002" s="11"/>
      <c r="I1002" s="12"/>
    </row>
    <row r="1003" spans="2:9">
      <c r="B1003" s="10"/>
      <c r="C1003" s="66"/>
      <c r="D1003" s="11"/>
      <c r="E1003" s="11"/>
      <c r="F1003" s="11"/>
      <c r="G1003" s="11"/>
      <c r="H1003" s="11"/>
      <c r="I1003" s="12"/>
    </row>
    <row r="1004" spans="2:9">
      <c r="B1004" s="10"/>
      <c r="C1004" s="66"/>
      <c r="D1004" s="11"/>
      <c r="E1004" s="11"/>
      <c r="F1004" s="11"/>
      <c r="G1004" s="11"/>
      <c r="H1004" s="11"/>
      <c r="I1004" s="12"/>
    </row>
    <row r="1005" spans="2:9">
      <c r="B1005" s="10"/>
      <c r="C1005" s="66"/>
      <c r="D1005" s="11"/>
      <c r="E1005" s="11"/>
      <c r="F1005" s="11"/>
      <c r="G1005" s="11"/>
      <c r="H1005" s="11"/>
      <c r="I1005" s="12"/>
    </row>
    <row r="1006" spans="2:9">
      <c r="B1006" s="10"/>
      <c r="C1006" s="66"/>
      <c r="D1006" s="11"/>
      <c r="E1006" s="11"/>
      <c r="F1006" s="11"/>
      <c r="G1006" s="11"/>
      <c r="H1006" s="11"/>
      <c r="I1006" s="12"/>
    </row>
    <row r="1007" spans="2:9">
      <c r="B1007" s="10"/>
      <c r="C1007" s="66"/>
      <c r="D1007" s="11"/>
      <c r="E1007" s="11"/>
      <c r="F1007" s="11"/>
      <c r="G1007" s="11"/>
      <c r="H1007" s="11"/>
      <c r="I1007" s="12"/>
    </row>
    <row r="1008" spans="2:9">
      <c r="B1008" s="10"/>
      <c r="C1008" s="66"/>
      <c r="D1008" s="11"/>
      <c r="E1008" s="11"/>
      <c r="F1008" s="11"/>
      <c r="G1008" s="11"/>
      <c r="H1008" s="11"/>
      <c r="I1008" s="12"/>
    </row>
    <row r="1009" spans="2:9">
      <c r="B1009" s="10"/>
      <c r="C1009" s="66"/>
      <c r="D1009" s="11"/>
      <c r="E1009" s="11"/>
      <c r="F1009" s="11"/>
      <c r="G1009" s="11"/>
      <c r="H1009" s="11"/>
      <c r="I1009" s="12"/>
    </row>
    <row r="1010" spans="2:9">
      <c r="B1010" s="10"/>
      <c r="C1010" s="66"/>
      <c r="D1010" s="11"/>
      <c r="E1010" s="11"/>
      <c r="F1010" s="11"/>
      <c r="G1010" s="11"/>
      <c r="H1010" s="11"/>
      <c r="I1010" s="12"/>
    </row>
    <row r="1011" spans="2:9">
      <c r="B1011" s="10"/>
      <c r="C1011" s="66"/>
      <c r="D1011" s="11"/>
      <c r="E1011" s="11"/>
      <c r="F1011" s="11"/>
      <c r="G1011" s="11"/>
      <c r="H1011" s="11"/>
      <c r="I1011" s="12"/>
    </row>
    <row r="1012" spans="2:9">
      <c r="B1012" s="10"/>
      <c r="C1012" s="66"/>
      <c r="D1012" s="11"/>
      <c r="E1012" s="11"/>
      <c r="F1012" s="11"/>
      <c r="G1012" s="11"/>
      <c r="H1012" s="11"/>
      <c r="I1012" s="12"/>
    </row>
    <row r="1013" spans="2:9">
      <c r="B1013" s="10"/>
      <c r="C1013" s="66"/>
      <c r="D1013" s="11"/>
      <c r="E1013" s="11"/>
      <c r="F1013" s="11"/>
      <c r="G1013" s="11"/>
      <c r="H1013" s="11"/>
      <c r="I1013" s="12"/>
    </row>
    <row r="1014" spans="2:9">
      <c r="B1014" s="10"/>
      <c r="C1014" s="66"/>
      <c r="D1014" s="11"/>
      <c r="E1014" s="11"/>
      <c r="F1014" s="11"/>
      <c r="G1014" s="11"/>
      <c r="H1014" s="11"/>
      <c r="I1014" s="12"/>
    </row>
    <row r="1015" spans="2:9">
      <c r="B1015" s="10"/>
      <c r="C1015" s="66"/>
      <c r="D1015" s="11"/>
      <c r="E1015" s="11"/>
      <c r="F1015" s="11"/>
      <c r="G1015" s="11"/>
      <c r="H1015" s="11"/>
      <c r="I1015" s="12"/>
    </row>
    <row r="1016" spans="2:9">
      <c r="B1016" s="10"/>
      <c r="C1016" s="66"/>
      <c r="D1016" s="11"/>
      <c r="E1016" s="11"/>
      <c r="F1016" s="11"/>
      <c r="G1016" s="11"/>
      <c r="H1016" s="11"/>
      <c r="I1016" s="12"/>
    </row>
    <row r="1017" spans="2:9">
      <c r="B1017" s="10"/>
      <c r="C1017" s="66"/>
      <c r="D1017" s="11"/>
      <c r="E1017" s="11"/>
      <c r="F1017" s="11"/>
      <c r="G1017" s="11"/>
      <c r="H1017" s="11"/>
      <c r="I1017" s="12"/>
    </row>
    <row r="1018" spans="2:9">
      <c r="B1018" s="10"/>
      <c r="C1018" s="66"/>
      <c r="D1018" s="11"/>
      <c r="E1018" s="11"/>
      <c r="F1018" s="11"/>
      <c r="G1018" s="11"/>
      <c r="H1018" s="11"/>
      <c r="I1018" s="12"/>
    </row>
    <row r="1019" spans="2:9">
      <c r="B1019" s="10"/>
      <c r="C1019" s="66"/>
      <c r="D1019" s="11"/>
      <c r="E1019" s="11"/>
      <c r="F1019" s="11"/>
      <c r="G1019" s="11"/>
      <c r="H1019" s="11"/>
      <c r="I1019" s="12"/>
    </row>
    <row r="1020" spans="2:9">
      <c r="B1020" s="10"/>
      <c r="C1020" s="66"/>
      <c r="D1020" s="11"/>
      <c r="E1020" s="11"/>
      <c r="F1020" s="11"/>
      <c r="G1020" s="11"/>
      <c r="H1020" s="11"/>
      <c r="I1020" s="12"/>
    </row>
    <row r="1021" spans="2:9">
      <c r="B1021" s="10"/>
      <c r="C1021" s="66"/>
      <c r="D1021" s="11"/>
      <c r="E1021" s="11"/>
      <c r="F1021" s="11"/>
      <c r="G1021" s="11"/>
      <c r="H1021" s="11"/>
      <c r="I1021" s="12"/>
    </row>
    <row r="1022" spans="2:9">
      <c r="B1022" s="10"/>
      <c r="C1022" s="66"/>
      <c r="D1022" s="11"/>
      <c r="E1022" s="11"/>
      <c r="F1022" s="11"/>
      <c r="G1022" s="11"/>
      <c r="H1022" s="11"/>
      <c r="I1022" s="12"/>
    </row>
    <row r="1023" spans="2:9">
      <c r="B1023" s="10"/>
      <c r="C1023" s="66"/>
      <c r="D1023" s="11"/>
      <c r="E1023" s="11"/>
      <c r="F1023" s="11"/>
      <c r="G1023" s="11"/>
      <c r="H1023" s="11"/>
      <c r="I1023" s="12"/>
    </row>
    <row r="1024" spans="2:9">
      <c r="B1024" s="10"/>
      <c r="C1024" s="66"/>
      <c r="D1024" s="11"/>
      <c r="E1024" s="11"/>
      <c r="F1024" s="11"/>
      <c r="G1024" s="11"/>
      <c r="H1024" s="11"/>
      <c r="I1024" s="12"/>
    </row>
    <row r="1025" spans="2:9">
      <c r="B1025" s="10"/>
      <c r="C1025" s="66"/>
      <c r="D1025" s="11"/>
      <c r="E1025" s="11"/>
      <c r="F1025" s="11"/>
      <c r="G1025" s="11"/>
      <c r="H1025" s="11"/>
      <c r="I1025" s="12"/>
    </row>
    <row r="1026" spans="2:9">
      <c r="B1026" s="10"/>
      <c r="C1026" s="66"/>
      <c r="D1026" s="11"/>
      <c r="E1026" s="11"/>
      <c r="F1026" s="11"/>
      <c r="G1026" s="11"/>
      <c r="H1026" s="11"/>
      <c r="I1026" s="12"/>
    </row>
    <row r="1027" spans="2:9">
      <c r="B1027" s="10"/>
      <c r="C1027" s="66"/>
      <c r="D1027" s="11"/>
      <c r="E1027" s="11"/>
      <c r="F1027" s="11"/>
      <c r="G1027" s="11"/>
      <c r="H1027" s="11"/>
      <c r="I1027" s="12"/>
    </row>
    <row r="1028" spans="2:9">
      <c r="B1028" s="10"/>
      <c r="C1028" s="66"/>
      <c r="D1028" s="11"/>
      <c r="E1028" s="11"/>
      <c r="F1028" s="11"/>
      <c r="G1028" s="11"/>
      <c r="H1028" s="11"/>
      <c r="I1028" s="12"/>
    </row>
    <row r="1029" spans="2:9">
      <c r="B1029" s="10"/>
      <c r="C1029" s="66"/>
      <c r="D1029" s="11"/>
      <c r="E1029" s="11"/>
      <c r="F1029" s="11"/>
      <c r="G1029" s="11"/>
      <c r="H1029" s="11"/>
      <c r="I1029" s="12"/>
    </row>
    <row r="1030" spans="2:9">
      <c r="B1030" s="10"/>
      <c r="C1030" s="66"/>
      <c r="D1030" s="11"/>
      <c r="E1030" s="11"/>
      <c r="F1030" s="11"/>
      <c r="G1030" s="11"/>
      <c r="H1030" s="11"/>
      <c r="I1030" s="12"/>
    </row>
    <row r="1031" spans="2:9">
      <c r="B1031" s="10"/>
      <c r="C1031" s="66"/>
      <c r="D1031" s="11"/>
      <c r="E1031" s="11"/>
      <c r="F1031" s="11"/>
      <c r="G1031" s="11"/>
      <c r="H1031" s="11"/>
      <c r="I1031" s="12"/>
    </row>
    <row r="1032" spans="2:9">
      <c r="B1032" s="10"/>
      <c r="C1032" s="66"/>
      <c r="D1032" s="11"/>
      <c r="E1032" s="11"/>
      <c r="F1032" s="11"/>
      <c r="G1032" s="11"/>
      <c r="H1032" s="11"/>
      <c r="I1032" s="12"/>
    </row>
    <row r="1033" spans="2:9">
      <c r="B1033" s="10"/>
      <c r="C1033" s="66"/>
      <c r="D1033" s="11"/>
      <c r="E1033" s="11"/>
      <c r="F1033" s="11"/>
      <c r="G1033" s="11"/>
      <c r="H1033" s="11"/>
      <c r="I1033" s="12"/>
    </row>
    <row r="1034" spans="2:9">
      <c r="B1034" s="10"/>
      <c r="C1034" s="66"/>
      <c r="D1034" s="11"/>
      <c r="E1034" s="11"/>
      <c r="F1034" s="11"/>
      <c r="G1034" s="11"/>
      <c r="H1034" s="11"/>
      <c r="I1034" s="12"/>
    </row>
    <row r="1035" spans="2:9">
      <c r="B1035" s="10"/>
      <c r="C1035" s="66"/>
      <c r="D1035" s="11"/>
      <c r="E1035" s="11"/>
      <c r="F1035" s="11"/>
      <c r="G1035" s="11"/>
      <c r="H1035" s="11"/>
      <c r="I1035" s="12"/>
    </row>
    <row r="1036" spans="2:9">
      <c r="B1036" s="10"/>
      <c r="C1036" s="66"/>
      <c r="D1036" s="11"/>
      <c r="E1036" s="11"/>
      <c r="F1036" s="11"/>
      <c r="G1036" s="11"/>
      <c r="H1036" s="11"/>
      <c r="I1036" s="12"/>
    </row>
    <row r="1037" spans="2:9">
      <c r="B1037" s="10"/>
      <c r="C1037" s="66"/>
      <c r="D1037" s="11"/>
      <c r="E1037" s="11"/>
      <c r="F1037" s="11"/>
      <c r="G1037" s="11"/>
      <c r="H1037" s="11"/>
      <c r="I1037" s="12"/>
    </row>
    <row r="1038" spans="2:9">
      <c r="B1038" s="10"/>
      <c r="C1038" s="66"/>
      <c r="D1038" s="11"/>
      <c r="E1038" s="11"/>
      <c r="F1038" s="11"/>
      <c r="G1038" s="11"/>
      <c r="H1038" s="11"/>
      <c r="I1038" s="12"/>
    </row>
    <row r="1039" spans="2:9">
      <c r="B1039" s="10"/>
      <c r="C1039" s="66"/>
      <c r="D1039" s="11"/>
      <c r="E1039" s="11"/>
      <c r="F1039" s="11"/>
      <c r="G1039" s="11"/>
      <c r="H1039" s="11"/>
      <c r="I1039" s="12"/>
    </row>
    <row r="1040" spans="2:9">
      <c r="B1040" s="10"/>
      <c r="C1040" s="66"/>
      <c r="D1040" s="11"/>
      <c r="E1040" s="11"/>
      <c r="F1040" s="11"/>
      <c r="G1040" s="11"/>
      <c r="H1040" s="11"/>
      <c r="I1040" s="12"/>
    </row>
    <row r="1041" spans="2:9">
      <c r="B1041" s="10"/>
      <c r="C1041" s="66"/>
      <c r="D1041" s="11"/>
      <c r="E1041" s="11"/>
      <c r="F1041" s="11"/>
      <c r="G1041" s="11"/>
      <c r="H1041" s="11"/>
      <c r="I1041" s="12"/>
    </row>
    <row r="1042" spans="2:9">
      <c r="B1042" s="10"/>
      <c r="C1042" s="66"/>
      <c r="D1042" s="11"/>
      <c r="E1042" s="11"/>
      <c r="F1042" s="11"/>
      <c r="G1042" s="11"/>
      <c r="H1042" s="11"/>
      <c r="I1042" s="12"/>
    </row>
    <row r="1043" spans="2:9">
      <c r="B1043" s="10"/>
      <c r="C1043" s="66"/>
      <c r="D1043" s="11"/>
      <c r="E1043" s="11"/>
      <c r="F1043" s="11"/>
      <c r="G1043" s="11"/>
      <c r="H1043" s="11"/>
      <c r="I1043" s="12"/>
    </row>
    <row r="1044" spans="2:9">
      <c r="B1044" s="10"/>
      <c r="C1044" s="66"/>
      <c r="D1044" s="11"/>
      <c r="E1044" s="11"/>
      <c r="F1044" s="11"/>
      <c r="G1044" s="11"/>
      <c r="H1044" s="11"/>
      <c r="I1044" s="12"/>
    </row>
    <row r="1045" spans="2:9">
      <c r="B1045" s="10"/>
      <c r="C1045" s="66"/>
      <c r="D1045" s="11"/>
      <c r="E1045" s="11"/>
      <c r="F1045" s="11"/>
      <c r="G1045" s="11"/>
      <c r="H1045" s="11"/>
      <c r="I1045" s="12"/>
    </row>
    <row r="1046" spans="2:9">
      <c r="B1046" s="10"/>
      <c r="C1046" s="66"/>
      <c r="D1046" s="11"/>
      <c r="E1046" s="11"/>
      <c r="F1046" s="11"/>
      <c r="G1046" s="11"/>
      <c r="H1046" s="11"/>
      <c r="I1046" s="12"/>
    </row>
    <row r="1047" spans="2:9">
      <c r="B1047" s="10"/>
      <c r="C1047" s="66"/>
      <c r="D1047" s="11"/>
      <c r="E1047" s="11"/>
      <c r="F1047" s="11"/>
      <c r="G1047" s="11"/>
      <c r="H1047" s="11"/>
      <c r="I1047" s="12"/>
    </row>
    <row r="1048" spans="2:9">
      <c r="B1048" s="10"/>
      <c r="C1048" s="66"/>
      <c r="D1048" s="11"/>
      <c r="E1048" s="11"/>
      <c r="F1048" s="11"/>
      <c r="G1048" s="11"/>
      <c r="H1048" s="11"/>
      <c r="I1048" s="12"/>
    </row>
    <row r="1049" spans="2:9">
      <c r="B1049" s="10"/>
      <c r="C1049" s="66"/>
      <c r="D1049" s="11"/>
      <c r="E1049" s="11"/>
      <c r="F1049" s="11"/>
      <c r="G1049" s="11"/>
      <c r="H1049" s="11"/>
      <c r="I1049" s="12"/>
    </row>
    <row r="1050" spans="2:9">
      <c r="B1050" s="10"/>
      <c r="C1050" s="66"/>
      <c r="D1050" s="11"/>
      <c r="E1050" s="11"/>
      <c r="F1050" s="11"/>
      <c r="G1050" s="11"/>
      <c r="H1050" s="11"/>
      <c r="I1050" s="12"/>
    </row>
    <row r="1051" spans="2:9">
      <c r="B1051" s="10"/>
      <c r="C1051" s="66"/>
      <c r="D1051" s="11"/>
      <c r="E1051" s="11"/>
      <c r="F1051" s="11"/>
      <c r="G1051" s="11"/>
      <c r="H1051" s="11"/>
      <c r="I1051" s="12"/>
    </row>
    <row r="1052" spans="2:9">
      <c r="B1052" s="10"/>
      <c r="C1052" s="66"/>
      <c r="D1052" s="11"/>
      <c r="E1052" s="11"/>
      <c r="F1052" s="11"/>
      <c r="G1052" s="11"/>
      <c r="H1052" s="11"/>
      <c r="I1052" s="12"/>
    </row>
    <row r="1053" spans="2:9">
      <c r="B1053" s="10"/>
      <c r="C1053" s="66"/>
      <c r="D1053" s="11"/>
      <c r="E1053" s="11"/>
      <c r="F1053" s="11"/>
      <c r="G1053" s="11"/>
      <c r="H1053" s="11"/>
      <c r="I1053" s="12"/>
    </row>
    <row r="1054" spans="2:9">
      <c r="B1054" s="10"/>
      <c r="C1054" s="66"/>
      <c r="D1054" s="11"/>
      <c r="E1054" s="11"/>
      <c r="F1054" s="11"/>
      <c r="G1054" s="11"/>
      <c r="H1054" s="11"/>
      <c r="I1054" s="12"/>
    </row>
    <row r="1055" spans="2:9">
      <c r="B1055" s="10"/>
      <c r="C1055" s="66"/>
      <c r="D1055" s="11"/>
      <c r="E1055" s="11"/>
      <c r="F1055" s="11"/>
      <c r="G1055" s="11"/>
      <c r="H1055" s="11"/>
      <c r="I1055" s="12"/>
    </row>
    <row r="1056" spans="2:9">
      <c r="B1056" s="10"/>
      <c r="C1056" s="66"/>
      <c r="D1056" s="11"/>
      <c r="E1056" s="11"/>
      <c r="F1056" s="11"/>
      <c r="G1056" s="11"/>
      <c r="H1056" s="11"/>
      <c r="I1056" s="12"/>
    </row>
    <row r="1057" spans="2:9">
      <c r="B1057" s="10"/>
      <c r="C1057" s="66"/>
      <c r="D1057" s="11"/>
      <c r="E1057" s="11"/>
      <c r="F1057" s="11"/>
      <c r="G1057" s="11"/>
      <c r="H1057" s="11"/>
      <c r="I1057" s="12"/>
    </row>
    <row r="1058" spans="2:9">
      <c r="B1058" s="10"/>
      <c r="C1058" s="66"/>
      <c r="D1058" s="11"/>
      <c r="E1058" s="11"/>
      <c r="F1058" s="11"/>
      <c r="G1058" s="11"/>
      <c r="H1058" s="11"/>
      <c r="I1058" s="12"/>
    </row>
    <row r="1059" spans="2:9">
      <c r="B1059" s="10"/>
      <c r="C1059" s="66"/>
      <c r="D1059" s="11"/>
      <c r="E1059" s="11"/>
      <c r="F1059" s="11"/>
      <c r="G1059" s="11"/>
      <c r="H1059" s="11"/>
      <c r="I1059" s="12"/>
    </row>
    <row r="1060" spans="2:9">
      <c r="B1060" s="10"/>
      <c r="C1060" s="66"/>
      <c r="D1060" s="11"/>
      <c r="E1060" s="11"/>
      <c r="F1060" s="11"/>
      <c r="G1060" s="11"/>
      <c r="H1060" s="11"/>
      <c r="I1060" s="12"/>
    </row>
    <row r="1061" spans="2:9">
      <c r="B1061" s="10"/>
      <c r="C1061" s="66"/>
      <c r="D1061" s="11"/>
      <c r="E1061" s="11"/>
      <c r="F1061" s="11"/>
      <c r="G1061" s="11"/>
      <c r="H1061" s="11"/>
      <c r="I1061" s="12"/>
    </row>
    <row r="1062" spans="2:9">
      <c r="B1062" s="10"/>
      <c r="C1062" s="66"/>
      <c r="D1062" s="11"/>
      <c r="E1062" s="11"/>
      <c r="F1062" s="11"/>
      <c r="G1062" s="11"/>
      <c r="H1062" s="11"/>
      <c r="I1062" s="12"/>
    </row>
    <row r="1063" spans="2:9">
      <c r="B1063" s="10"/>
      <c r="C1063" s="66"/>
      <c r="D1063" s="11"/>
      <c r="E1063" s="11"/>
      <c r="F1063" s="11"/>
      <c r="G1063" s="11"/>
      <c r="H1063" s="11"/>
      <c r="I1063" s="12"/>
    </row>
    <row r="1064" spans="2:9">
      <c r="B1064" s="10"/>
      <c r="C1064" s="66"/>
      <c r="D1064" s="11"/>
      <c r="E1064" s="11"/>
      <c r="F1064" s="11"/>
      <c r="G1064" s="11"/>
      <c r="H1064" s="11"/>
      <c r="I1064" s="12"/>
    </row>
    <row r="1065" spans="2:9">
      <c r="B1065" s="10"/>
      <c r="C1065" s="66"/>
      <c r="D1065" s="11"/>
      <c r="E1065" s="11"/>
      <c r="F1065" s="11"/>
      <c r="G1065" s="11"/>
      <c r="H1065" s="11"/>
      <c r="I1065" s="12"/>
    </row>
    <row r="1066" spans="2:9">
      <c r="B1066" s="10"/>
      <c r="C1066" s="66"/>
      <c r="D1066" s="11"/>
      <c r="E1066" s="11"/>
      <c r="F1066" s="11"/>
      <c r="G1066" s="11"/>
      <c r="H1066" s="11"/>
      <c r="I1066" s="12"/>
    </row>
    <row r="1067" spans="2:9">
      <c r="B1067" s="10"/>
      <c r="C1067" s="66"/>
      <c r="D1067" s="11"/>
      <c r="E1067" s="11"/>
      <c r="F1067" s="11"/>
      <c r="G1067" s="11"/>
      <c r="H1067" s="11"/>
      <c r="I1067" s="12"/>
    </row>
    <row r="1068" spans="2:9">
      <c r="B1068" s="10"/>
      <c r="C1068" s="66"/>
      <c r="D1068" s="11"/>
      <c r="E1068" s="11"/>
      <c r="F1068" s="11"/>
      <c r="G1068" s="11"/>
      <c r="H1068" s="11"/>
      <c r="I1068" s="12"/>
    </row>
    <row r="1069" spans="2:9">
      <c r="B1069" s="10"/>
      <c r="C1069" s="66"/>
      <c r="D1069" s="11"/>
      <c r="E1069" s="11"/>
      <c r="F1069" s="11"/>
      <c r="G1069" s="11"/>
      <c r="H1069" s="11"/>
      <c r="I1069" s="12"/>
    </row>
    <row r="1070" spans="2:9">
      <c r="B1070" s="10"/>
      <c r="C1070" s="66"/>
      <c r="D1070" s="11"/>
      <c r="E1070" s="11"/>
      <c r="F1070" s="11"/>
      <c r="G1070" s="11"/>
      <c r="H1070" s="11"/>
      <c r="I1070" s="12"/>
    </row>
    <row r="1071" spans="2:9">
      <c r="B1071" s="10"/>
      <c r="C1071" s="66"/>
      <c r="D1071" s="11"/>
      <c r="E1071" s="11"/>
      <c r="F1071" s="11"/>
      <c r="G1071" s="11"/>
      <c r="H1071" s="11"/>
      <c r="I1071" s="12"/>
    </row>
    <row r="1072" spans="2:9">
      <c r="B1072" s="10"/>
      <c r="C1072" s="66"/>
      <c r="D1072" s="11"/>
      <c r="E1072" s="11"/>
      <c r="F1072" s="11"/>
      <c r="G1072" s="11"/>
      <c r="H1072" s="11"/>
      <c r="I1072" s="12"/>
    </row>
    <row r="1073" spans="2:9">
      <c r="B1073" s="10"/>
      <c r="C1073" s="66"/>
      <c r="D1073" s="11"/>
      <c r="E1073" s="11"/>
      <c r="F1073" s="11"/>
      <c r="G1073" s="11"/>
      <c r="H1073" s="11"/>
      <c r="I1073" s="12"/>
    </row>
    <row r="1074" spans="2:9">
      <c r="B1074" s="10"/>
      <c r="C1074" s="66"/>
      <c r="D1074" s="11"/>
      <c r="E1074" s="11"/>
      <c r="F1074" s="11"/>
      <c r="G1074" s="11"/>
      <c r="H1074" s="11"/>
      <c r="I1074" s="12"/>
    </row>
    <row r="1075" spans="2:9">
      <c r="B1075" s="10"/>
      <c r="C1075" s="66"/>
      <c r="D1075" s="11"/>
      <c r="E1075" s="11"/>
      <c r="F1075" s="11"/>
      <c r="G1075" s="11"/>
      <c r="H1075" s="11"/>
      <c r="I1075" s="12"/>
    </row>
    <row r="1076" spans="2:9">
      <c r="B1076" s="10"/>
      <c r="C1076" s="66"/>
      <c r="D1076" s="11"/>
      <c r="E1076" s="11"/>
      <c r="F1076" s="11"/>
      <c r="G1076" s="11"/>
      <c r="H1076" s="11"/>
      <c r="I1076" s="12"/>
    </row>
    <row r="1077" spans="2:9">
      <c r="B1077" s="10"/>
      <c r="C1077" s="66"/>
      <c r="D1077" s="11"/>
      <c r="E1077" s="11"/>
      <c r="F1077" s="11"/>
      <c r="G1077" s="11"/>
      <c r="H1077" s="11"/>
      <c r="I1077" s="12"/>
    </row>
    <row r="1078" spans="2:9">
      <c r="B1078" s="10"/>
      <c r="C1078" s="66"/>
      <c r="D1078" s="11"/>
      <c r="E1078" s="11"/>
      <c r="F1078" s="11"/>
      <c r="G1078" s="11"/>
      <c r="H1078" s="11"/>
      <c r="I1078" s="12"/>
    </row>
    <row r="1079" spans="2:9">
      <c r="B1079" s="10"/>
      <c r="C1079" s="66"/>
      <c r="D1079" s="11"/>
      <c r="E1079" s="11"/>
      <c r="F1079" s="11"/>
      <c r="G1079" s="11"/>
      <c r="H1079" s="11"/>
      <c r="I1079" s="12"/>
    </row>
    <row r="1080" spans="2:9">
      <c r="B1080" s="10"/>
      <c r="C1080" s="66"/>
      <c r="D1080" s="11"/>
      <c r="E1080" s="11"/>
      <c r="F1080" s="11"/>
      <c r="G1080" s="11"/>
      <c r="H1080" s="11"/>
      <c r="I1080" s="12"/>
    </row>
    <row r="1081" spans="2:9">
      <c r="B1081" s="10"/>
      <c r="C1081" s="66"/>
      <c r="D1081" s="11"/>
      <c r="E1081" s="11"/>
      <c r="F1081" s="11"/>
      <c r="G1081" s="11"/>
      <c r="H1081" s="11"/>
      <c r="I1081" s="12"/>
    </row>
    <row r="1082" spans="2:9">
      <c r="B1082" s="10"/>
      <c r="C1082" s="66"/>
      <c r="D1082" s="11"/>
      <c r="E1082" s="11"/>
      <c r="F1082" s="11"/>
      <c r="G1082" s="11"/>
      <c r="H1082" s="11"/>
      <c r="I1082" s="12"/>
    </row>
    <row r="1083" spans="2:9">
      <c r="B1083" s="10"/>
      <c r="C1083" s="66"/>
      <c r="D1083" s="11"/>
      <c r="E1083" s="11"/>
      <c r="F1083" s="11"/>
      <c r="G1083" s="11"/>
      <c r="H1083" s="11"/>
      <c r="I1083" s="12"/>
    </row>
    <row r="1084" spans="2:9">
      <c r="B1084" s="10"/>
      <c r="C1084" s="66"/>
      <c r="D1084" s="11"/>
      <c r="E1084" s="11"/>
      <c r="F1084" s="11"/>
      <c r="G1084" s="11"/>
      <c r="H1084" s="11"/>
      <c r="I1084" s="12"/>
    </row>
    <row r="1085" spans="2:9">
      <c r="B1085" s="10"/>
      <c r="C1085" s="66"/>
      <c r="D1085" s="11"/>
      <c r="E1085" s="11"/>
      <c r="F1085" s="11"/>
      <c r="G1085" s="11"/>
      <c r="H1085" s="11"/>
      <c r="I1085" s="12"/>
    </row>
    <row r="1086" spans="2:9">
      <c r="B1086" s="10"/>
      <c r="C1086" s="66"/>
      <c r="D1086" s="11"/>
      <c r="E1086" s="11"/>
      <c r="F1086" s="11"/>
      <c r="G1086" s="11"/>
      <c r="H1086" s="11"/>
      <c r="I1086" s="12"/>
    </row>
  </sheetData>
  <sheetProtection formatCells="0" formatColumns="0" formatRows="0" insertColumns="0" insertRows="0" deleteColumns="0" deleteRows="0"/>
  <mergeCells count="17">
    <mergeCell ref="B10:D10"/>
    <mergeCell ref="G11:H11"/>
    <mergeCell ref="B11:C11"/>
    <mergeCell ref="A332:I332"/>
    <mergeCell ref="B6:D6"/>
    <mergeCell ref="B7:D7"/>
    <mergeCell ref="D11:F11"/>
    <mergeCell ref="B12:C12"/>
    <mergeCell ref="B8:D8"/>
    <mergeCell ref="B9:D9"/>
    <mergeCell ref="B4:D4"/>
    <mergeCell ref="B5:D5"/>
    <mergeCell ref="J1:M1"/>
    <mergeCell ref="D1:F1"/>
    <mergeCell ref="B2:D2"/>
    <mergeCell ref="B3:D3"/>
    <mergeCell ref="L2:L9"/>
  </mergeCells>
  <phoneticPr fontId="4" type="noConversion"/>
  <dataValidations count="1">
    <dataValidation type="list" allowBlank="1" showInputMessage="1" showErrorMessage="1" sqref="B10:D10">
      <formula1>$E$335:$E$337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O1087"/>
  <sheetViews>
    <sheetView topLeftCell="A43" workbookViewId="0">
      <selection activeCell="E28" sqref="E28"/>
    </sheetView>
  </sheetViews>
  <sheetFormatPr defaultColWidth="9.109375" defaultRowHeight="12" customHeight="1"/>
  <cols>
    <col min="1" max="1" width="6.44140625" style="6" customWidth="1"/>
    <col min="2" max="2" width="45.88671875" style="5" customWidth="1"/>
    <col min="3" max="3" width="8.5546875" style="1" hidden="1" customWidth="1"/>
    <col min="4" max="6" width="16.5546875" style="7" customWidth="1"/>
    <col min="7" max="8" width="15.6640625" style="7" customWidth="1"/>
    <col min="9" max="9" width="15.6640625" style="8" customWidth="1"/>
    <col min="10" max="10" width="1.5546875" style="2" hidden="1" customWidth="1"/>
    <col min="11" max="11" width="3.33203125" style="5" bestFit="1" customWidth="1"/>
    <col min="12" max="12" width="15.109375" style="5" customWidth="1"/>
    <col min="13" max="15" width="13.44140625" style="5" customWidth="1"/>
    <col min="16" max="16384" width="9.109375" style="2"/>
  </cols>
  <sheetData>
    <row r="1" spans="1:15" ht="12" customHeight="1">
      <c r="A1" s="465" t="s">
        <v>782</v>
      </c>
      <c r="B1" s="466" t="s">
        <v>783</v>
      </c>
      <c r="C1" s="466"/>
      <c r="D1" s="476"/>
      <c r="E1" s="477"/>
      <c r="F1" s="478" t="s">
        <v>784</v>
      </c>
      <c r="G1" s="467" t="s">
        <v>785</v>
      </c>
      <c r="H1" s="467" t="s">
        <v>786</v>
      </c>
      <c r="I1" s="468" t="s">
        <v>787</v>
      </c>
      <c r="J1" s="546"/>
      <c r="K1" s="546"/>
      <c r="L1" s="546"/>
      <c r="M1" s="546"/>
      <c r="N1" s="1"/>
      <c r="O1" s="1"/>
    </row>
    <row r="2" spans="1:15" ht="12" customHeight="1">
      <c r="A2" s="4"/>
      <c r="B2" s="545" t="s">
        <v>825</v>
      </c>
      <c r="C2" s="545"/>
      <c r="D2" s="545"/>
      <c r="E2" s="2"/>
      <c r="F2" s="469">
        <f>'HL KNIHA VYPOC'!H4</f>
        <v>22109.5</v>
      </c>
      <c r="G2" s="469">
        <f>'HL KNIHA VYPOC'!I4</f>
        <v>71197.440000000002</v>
      </c>
      <c r="H2" s="469">
        <f>'HL KNIHA VYPOC'!J4</f>
        <v>42798.47</v>
      </c>
      <c r="I2" s="469">
        <f>'HL KNIHA VYPOC'!K4</f>
        <v>50508.47</v>
      </c>
      <c r="J2" s="246"/>
      <c r="K2" s="246"/>
      <c r="L2" s="550" t="s">
        <v>2274</v>
      </c>
      <c r="M2" s="246"/>
      <c r="N2" s="1"/>
      <c r="O2" s="1"/>
    </row>
    <row r="3" spans="1:15" ht="12" customHeight="1">
      <c r="A3" s="4"/>
      <c r="B3" s="545" t="s">
        <v>76</v>
      </c>
      <c r="C3" s="545"/>
      <c r="D3" s="545"/>
      <c r="E3" s="2"/>
      <c r="F3" s="469">
        <f>'HL KNIHA VYPOC'!H80</f>
        <v>567066.79</v>
      </c>
      <c r="G3" s="469">
        <f>'HL KNIHA VYPOC'!I80</f>
        <v>12595846.15</v>
      </c>
      <c r="H3" s="469">
        <f>'HL KNIHA VYPOC'!J80</f>
        <v>12448635.920000002</v>
      </c>
      <c r="I3" s="469">
        <f>'HL KNIHA VYPOC'!K80</f>
        <v>714277.01999999979</v>
      </c>
      <c r="J3" s="246"/>
      <c r="K3" s="246"/>
      <c r="L3" s="550"/>
      <c r="M3" s="246"/>
      <c r="N3" s="1"/>
      <c r="O3" s="1"/>
    </row>
    <row r="4" spans="1:15" ht="12" customHeight="1">
      <c r="A4" s="4"/>
      <c r="B4" s="545" t="s">
        <v>116</v>
      </c>
      <c r="C4" s="545"/>
      <c r="D4" s="545"/>
      <c r="E4" s="2"/>
      <c r="F4" s="469">
        <f>'HL KNIHA VYPOC'!H107</f>
        <v>33802.19</v>
      </c>
      <c r="G4" s="469">
        <f>'HL KNIHA VYPOC'!I107</f>
        <v>50515315.989999995</v>
      </c>
      <c r="H4" s="469">
        <f>'HL KNIHA VYPOC'!J107</f>
        <v>50367819.879999995</v>
      </c>
      <c r="I4" s="469">
        <f>'HL KNIHA VYPOC'!K107</f>
        <v>181298.30000000075</v>
      </c>
      <c r="J4" s="246"/>
      <c r="K4" s="246"/>
      <c r="L4" s="550"/>
      <c r="M4" s="246"/>
      <c r="N4" s="1"/>
      <c r="O4" s="1"/>
    </row>
    <row r="5" spans="1:15" ht="12" customHeight="1">
      <c r="A5" s="4"/>
      <c r="B5" s="545" t="s">
        <v>165</v>
      </c>
      <c r="C5" s="545"/>
      <c r="D5" s="545"/>
      <c r="E5" s="2"/>
      <c r="F5" s="469">
        <f>'HL KNIHA VYPOC'!H140</f>
        <v>-538540.05999999994</v>
      </c>
      <c r="G5" s="469">
        <f>'HL KNIHA VYPOC'!I140</f>
        <v>40613544.049999997</v>
      </c>
      <c r="H5" s="469">
        <f>'HL KNIHA VYPOC'!J140</f>
        <v>40821119.899999999</v>
      </c>
      <c r="I5" s="469">
        <f>'HL KNIHA VYPOC'!K140</f>
        <v>-746115.90999999479</v>
      </c>
      <c r="J5" s="246"/>
      <c r="K5" s="246"/>
      <c r="L5" s="550"/>
      <c r="M5" s="246"/>
      <c r="N5" s="1"/>
      <c r="O5" s="1"/>
    </row>
    <row r="6" spans="1:15" ht="12" customHeight="1">
      <c r="A6" s="4"/>
      <c r="B6" s="545" t="s">
        <v>284</v>
      </c>
      <c r="C6" s="545"/>
      <c r="D6" s="545"/>
      <c r="E6" s="2"/>
      <c r="F6" s="469">
        <f>'HL KNIHA VYPOC'!H213</f>
        <v>-84438.42</v>
      </c>
      <c r="G6" s="469">
        <f>'HL KNIHA VYPOC'!I213</f>
        <v>4013743.06</v>
      </c>
      <c r="H6" s="469">
        <f>'HL KNIHA VYPOC'!J213</f>
        <v>4146327.94</v>
      </c>
      <c r="I6" s="469">
        <f>'HL KNIHA VYPOC'!K213</f>
        <v>-217023.2999999997</v>
      </c>
      <c r="J6" s="246"/>
      <c r="K6" s="246"/>
      <c r="L6" s="550"/>
      <c r="M6" s="246"/>
      <c r="N6" s="1"/>
      <c r="O6" s="1"/>
    </row>
    <row r="7" spans="1:15" ht="12" customHeight="1">
      <c r="A7" s="4"/>
      <c r="B7" s="545" t="s">
        <v>359</v>
      </c>
      <c r="C7" s="545"/>
      <c r="D7" s="545"/>
      <c r="E7" s="2"/>
      <c r="F7" s="469">
        <f>'HL KNIHA VYPOC'!H262</f>
        <v>0</v>
      </c>
      <c r="G7" s="469">
        <f>'HL KNIHA VYPOC'!I262</f>
        <v>15569000.029999999</v>
      </c>
      <c r="H7" s="469">
        <f>'HL KNIHA VYPOC'!J262</f>
        <v>0</v>
      </c>
      <c r="I7" s="469">
        <f>'HL KNIHA VYPOC'!K262</f>
        <v>15569000.029999999</v>
      </c>
      <c r="J7" s="246"/>
      <c r="K7" s="246"/>
      <c r="L7" s="550"/>
      <c r="M7" s="246"/>
      <c r="N7" s="1"/>
      <c r="O7" s="1"/>
    </row>
    <row r="8" spans="1:15" ht="12" customHeight="1">
      <c r="A8" s="4"/>
      <c r="B8" s="545" t="s">
        <v>584</v>
      </c>
      <c r="C8" s="545"/>
      <c r="D8" s="545"/>
      <c r="E8" s="2"/>
      <c r="F8" s="469">
        <f>'HL KNIHA VYPOC'!H349</f>
        <v>0</v>
      </c>
      <c r="G8" s="469">
        <f>'HL KNIHA VYPOC'!I349</f>
        <v>2028394.3</v>
      </c>
      <c r="H8" s="469">
        <f>'HL KNIHA VYPOC'!J349</f>
        <v>17576753.91</v>
      </c>
      <c r="I8" s="469">
        <f>'HL KNIHA VYPOC'!K349</f>
        <v>-15548359.609999999</v>
      </c>
      <c r="J8" s="246"/>
      <c r="K8" s="246"/>
      <c r="L8" s="550"/>
      <c r="M8" s="246"/>
      <c r="N8" s="1"/>
      <c r="O8" s="1"/>
    </row>
    <row r="9" spans="1:15" ht="12" customHeight="1">
      <c r="A9" s="4"/>
      <c r="B9" s="562" t="s">
        <v>796</v>
      </c>
      <c r="C9" s="562"/>
      <c r="D9" s="562"/>
      <c r="E9" s="2"/>
      <c r="F9" s="469">
        <f>SUM(F2:F8)</f>
        <v>4.3655745685100555E-11</v>
      </c>
      <c r="G9" s="469">
        <f>SUM(G2:G8)</f>
        <v>125407041.02</v>
      </c>
      <c r="H9" s="469">
        <f>SUM(H2:H8)</f>
        <v>125403456.01999998</v>
      </c>
      <c r="I9" s="469">
        <f>SUM(I2:I8)</f>
        <v>3585.0000000055879</v>
      </c>
      <c r="J9" s="246"/>
      <c r="K9" s="246"/>
      <c r="L9" s="550"/>
      <c r="M9" s="246"/>
      <c r="N9" s="1"/>
      <c r="O9" s="1"/>
    </row>
    <row r="10" spans="1:15" ht="18" customHeight="1">
      <c r="A10" s="4"/>
      <c r="B10" s="551" t="s">
        <v>2174</v>
      </c>
      <c r="C10" s="552"/>
      <c r="D10" s="552"/>
      <c r="E10" s="369">
        <f>IF(E326=B10,D326,IF(E325=B10,D325,IF(E327=B10,D327)))</f>
        <v>3</v>
      </c>
      <c r="F10" s="469"/>
      <c r="G10" s="469"/>
      <c r="H10" s="469"/>
      <c r="I10" s="469">
        <f>SUM(I8*-1-I7)</f>
        <v>-20640.419999999925</v>
      </c>
      <c r="J10" s="246"/>
      <c r="K10" s="246"/>
      <c r="L10" s="550"/>
      <c r="M10" s="246"/>
      <c r="N10" s="1"/>
      <c r="O10" s="1"/>
    </row>
    <row r="11" spans="1:15" s="3" customFormat="1" ht="12" customHeight="1">
      <c r="A11" s="105"/>
      <c r="B11" s="71"/>
      <c r="C11" s="71"/>
      <c r="D11" s="564" t="s">
        <v>784</v>
      </c>
      <c r="E11" s="565"/>
      <c r="F11" s="566"/>
      <c r="G11" s="564" t="s">
        <v>1378</v>
      </c>
      <c r="H11" s="565"/>
      <c r="I11" s="103" t="s">
        <v>1379</v>
      </c>
      <c r="J11" s="246"/>
      <c r="K11" s="246"/>
      <c r="L11" s="550"/>
      <c r="M11" s="246"/>
      <c r="N11" s="1"/>
      <c r="O11" s="1"/>
    </row>
    <row r="12" spans="1:15" ht="96" customHeight="1">
      <c r="A12" s="472" t="s">
        <v>788</v>
      </c>
      <c r="B12" s="479" t="s">
        <v>4312</v>
      </c>
      <c r="C12" s="480"/>
      <c r="D12" s="481" t="s">
        <v>4261</v>
      </c>
      <c r="E12" s="481" t="s">
        <v>4262</v>
      </c>
      <c r="F12" s="481" t="s">
        <v>4263</v>
      </c>
      <c r="G12" s="482" t="s">
        <v>4264</v>
      </c>
      <c r="H12" s="482" t="s">
        <v>4265</v>
      </c>
      <c r="I12" s="482" t="s">
        <v>789</v>
      </c>
      <c r="J12" s="3"/>
      <c r="K12" s="2"/>
      <c r="L12" s="2"/>
      <c r="M12" s="2"/>
      <c r="N12" s="2"/>
      <c r="O12" s="2"/>
    </row>
    <row r="13" spans="1:15" s="69" customFormat="1" ht="12" customHeight="1">
      <c r="A13" s="243" t="s">
        <v>719</v>
      </c>
      <c r="B13" s="483" t="str">
        <f>IFERROR(IF(VLOOKUP($A13,Osnova!$A:$E,1)=$A13,VLOOKUP($A13,Osnova!$A:$E,$E$10)),"")</f>
        <v xml:space="preserve">Samostatné hnuteľné veci a súbory hnuteľných vecí </v>
      </c>
      <c r="C13" s="111" t="str">
        <f>IF(VLOOKUP($A13,Osnova!$A:$C,1)=$A13,VLOOKUP($A13,Osnova!$A:$F,4),0)</f>
        <v>Eigenständige Mobilien und Mobilienkomplexe</v>
      </c>
      <c r="D13" s="257">
        <v>0</v>
      </c>
      <c r="E13" s="257">
        <v>0</v>
      </c>
      <c r="F13" s="484">
        <f t="shared" ref="F13:F15" si="0">SUM(D13-E13)</f>
        <v>0</v>
      </c>
      <c r="G13" s="257">
        <v>38553.47</v>
      </c>
      <c r="H13" s="257">
        <v>0</v>
      </c>
      <c r="I13" s="484">
        <f t="shared" ref="I13:I15" si="1">SUM(F13+G13-H13)</f>
        <v>38553.47</v>
      </c>
      <c r="J13" s="112"/>
    </row>
    <row r="14" spans="1:15" s="69" customFormat="1" ht="12" customHeight="1">
      <c r="A14" s="243" t="s">
        <v>727</v>
      </c>
      <c r="B14" s="483" t="str">
        <f>IFERROR(IF(VLOOKUP($A14,Osnova!$A:$E,1)=$A14,VLOOKUP($A14,Osnova!$A:$E,$E$10)),"")</f>
        <v xml:space="preserve">Obstaranie dlhodobého hmotného majetku </v>
      </c>
      <c r="C14" s="111"/>
      <c r="D14" s="257">
        <v>22109.5</v>
      </c>
      <c r="E14" s="257">
        <v>0</v>
      </c>
      <c r="F14" s="484">
        <f t="shared" si="0"/>
        <v>22109.5</v>
      </c>
      <c r="G14" s="257">
        <v>32643.97</v>
      </c>
      <c r="H14" s="257">
        <v>38553.47</v>
      </c>
      <c r="I14" s="484">
        <f t="shared" si="1"/>
        <v>16200</v>
      </c>
      <c r="J14" s="112"/>
    </row>
    <row r="15" spans="1:15" s="69" customFormat="1" ht="12" customHeight="1">
      <c r="A15" s="243" t="s">
        <v>750</v>
      </c>
      <c r="B15" s="483" t="str">
        <f>IFERROR(IF(VLOOKUP($A15,Osnova!$A:$E,1)=$A15,VLOOKUP($A15,Osnova!$A:$E,$E$10)),"")</f>
        <v xml:space="preserve">Oprávky k samostatným hnuteľným veciam a k súboru hnuteľných vecí </v>
      </c>
      <c r="C15" s="111"/>
      <c r="D15" s="257">
        <v>0</v>
      </c>
      <c r="E15" s="257">
        <v>0</v>
      </c>
      <c r="F15" s="484">
        <f t="shared" si="0"/>
        <v>0</v>
      </c>
      <c r="G15" s="257">
        <v>0</v>
      </c>
      <c r="H15" s="257">
        <v>4245</v>
      </c>
      <c r="I15" s="484">
        <f t="shared" si="1"/>
        <v>-4245</v>
      </c>
      <c r="J15" s="112"/>
    </row>
    <row r="16" spans="1:15" s="8" customFormat="1" ht="12" customHeight="1">
      <c r="A16" s="243" t="s">
        <v>774</v>
      </c>
      <c r="B16" s="483" t="str">
        <f>IFERROR(IF(VLOOKUP($A16,Osnova!$A:$E,1)=$A16,VLOOKUP($A16,Osnova!$A:$E,$E$10)),"")</f>
        <v xml:space="preserve">Obstaranie materiálu </v>
      </c>
      <c r="C16" s="253" t="str">
        <f>IF(VLOOKUP($A16,Osnova!$A:$C,1)=$A16,VLOOKUP($A16,Osnova!$A:$F,4),0)</f>
        <v>Materialbeschaffung</v>
      </c>
      <c r="D16" s="257">
        <v>0</v>
      </c>
      <c r="E16" s="257">
        <v>0</v>
      </c>
      <c r="F16" s="486">
        <f t="shared" ref="F16:F88" si="2">SUM(D16-E16)</f>
        <v>0</v>
      </c>
      <c r="G16" s="257">
        <v>1670693.34</v>
      </c>
      <c r="H16" s="257">
        <v>1670693.34</v>
      </c>
      <c r="I16" s="481">
        <f t="shared" ref="I16:I88" si="3">SUM(F16+G16-H16)</f>
        <v>0</v>
      </c>
      <c r="J16" s="254"/>
    </row>
    <row r="17" spans="1:15" s="8" customFormat="1" ht="12" customHeight="1">
      <c r="A17" s="243" t="s">
        <v>775</v>
      </c>
      <c r="B17" s="483" t="str">
        <f>IFERROR(IF(VLOOKUP($A17,Osnova!$A:$E,1)=$A17,VLOOKUP($A17,Osnova!$A:$E,$E$10)),"")</f>
        <v xml:space="preserve">Materiál na sklade </v>
      </c>
      <c r="C17" s="253" t="str">
        <f>IF(VLOOKUP($A17,Osnova!$A:$C,1)=$A17,VLOOKUP($A17,Osnova!$A:$F,4),0)</f>
        <v>Material auf Lager</v>
      </c>
      <c r="D17" s="257">
        <v>104238.37</v>
      </c>
      <c r="E17" s="257">
        <v>0</v>
      </c>
      <c r="F17" s="486">
        <f t="shared" si="2"/>
        <v>104238.37</v>
      </c>
      <c r="G17" s="257">
        <v>50487.43</v>
      </c>
      <c r="H17" s="257">
        <v>335.45</v>
      </c>
      <c r="I17" s="481">
        <f t="shared" si="3"/>
        <v>154390.34999999998</v>
      </c>
      <c r="J17" s="185"/>
    </row>
    <row r="18" spans="1:15" s="8" customFormat="1" ht="12" customHeight="1">
      <c r="A18" s="243" t="s">
        <v>404</v>
      </c>
      <c r="B18" s="483" t="str">
        <f>IFERROR(IF(VLOOKUP($A18,Osnova!$A:$E,1)=$A18,VLOOKUP($A18,Osnova!$A:$E,$E$10)),"")</f>
        <v xml:space="preserve">Materiál na ceste </v>
      </c>
      <c r="C18" s="253" t="str">
        <f>IF(VLOOKUP($A18,Osnova!$A:$C,1)=$A18,VLOOKUP($A18,Osnova!$A:$F,4),0)</f>
        <v>Material unterwegs</v>
      </c>
      <c r="D18" s="257">
        <v>0</v>
      </c>
      <c r="E18" s="257">
        <v>0</v>
      </c>
      <c r="F18" s="486">
        <f t="shared" si="2"/>
        <v>0</v>
      </c>
      <c r="G18" s="257">
        <v>1746.31</v>
      </c>
      <c r="H18" s="257">
        <v>1746.31</v>
      </c>
      <c r="I18" s="481">
        <f t="shared" si="3"/>
        <v>0</v>
      </c>
      <c r="J18" s="254"/>
    </row>
    <row r="19" spans="1:15" s="8" customFormat="1" ht="12" customHeight="1">
      <c r="A19" s="243" t="s">
        <v>408</v>
      </c>
      <c r="B19" s="483" t="str">
        <f>IFERROR(IF(VLOOKUP($A19,Osnova!$A:$E,1)=$A19,VLOOKUP($A19,Osnova!$A:$E,$E$10)),"")</f>
        <v xml:space="preserve">Výrobky </v>
      </c>
      <c r="C19" s="253" t="str">
        <f>IF(VLOOKUP($A19,Osnova!$A:$C,1)=$A19,VLOOKUP($A19,Osnova!$A:$F,4),0)</f>
        <v>Erzeugnisse</v>
      </c>
      <c r="D19" s="257">
        <v>1930.65</v>
      </c>
      <c r="E19" s="257">
        <v>0</v>
      </c>
      <c r="F19" s="486">
        <f t="shared" si="2"/>
        <v>1930.65</v>
      </c>
      <c r="G19" s="257">
        <v>2028928.9</v>
      </c>
      <c r="H19" s="257">
        <v>2028396.3</v>
      </c>
      <c r="I19" s="481">
        <f t="shared" si="3"/>
        <v>2463.2499999997672</v>
      </c>
      <c r="J19" s="255"/>
    </row>
    <row r="20" spans="1:15" s="8" customFormat="1" ht="12" customHeight="1">
      <c r="A20" s="243" t="s">
        <v>979</v>
      </c>
      <c r="B20" s="483" t="str">
        <f>IFERROR(IF(VLOOKUP($A20,Osnova!$A:$E,1)=$A20,VLOOKUP($A20,Osnova!$A:$E,$E$10)),"")</f>
        <v xml:space="preserve">Obstaranie tovaru </v>
      </c>
      <c r="C20" s="253" t="str">
        <f>IF(VLOOKUP($A20,Osnova!$A:$C,1)=$A20,VLOOKUP($A20,Osnova!$A:$F,4),0)</f>
        <v>Warenbeschaffung</v>
      </c>
      <c r="D20" s="257">
        <v>0</v>
      </c>
      <c r="E20" s="257">
        <v>0</v>
      </c>
      <c r="F20" s="486">
        <f t="shared" si="2"/>
        <v>0</v>
      </c>
      <c r="G20" s="257">
        <v>8713419.8000000007</v>
      </c>
      <c r="H20" s="257">
        <v>8713419.8000000007</v>
      </c>
      <c r="I20" s="481">
        <f t="shared" si="3"/>
        <v>0</v>
      </c>
      <c r="J20" s="254"/>
    </row>
    <row r="21" spans="1:15" s="8" customFormat="1" ht="12" customHeight="1">
      <c r="A21" s="243" t="s">
        <v>981</v>
      </c>
      <c r="B21" s="483" t="str">
        <f>IFERROR(IF(VLOOKUP($A21,Osnova!$A:$E,1)=$A21,VLOOKUP($A21,Osnova!$A:$E,$E$10)),"")</f>
        <v xml:space="preserve">Tovar na sklade a v predajniach </v>
      </c>
      <c r="C21" s="253" t="str">
        <f>IF(VLOOKUP($A21,Osnova!$A:$C,1)=$A21,VLOOKUP($A21,Osnova!$A:$F,4),0)</f>
        <v>Waren auf Lager und auf Laden</v>
      </c>
      <c r="D21" s="257">
        <v>460897.77</v>
      </c>
      <c r="E21" s="257">
        <v>0</v>
      </c>
      <c r="F21" s="486">
        <f t="shared" si="2"/>
        <v>460897.77</v>
      </c>
      <c r="G21" s="257">
        <v>130570.37</v>
      </c>
      <c r="H21" s="257">
        <v>34044.720000000001</v>
      </c>
      <c r="I21" s="481">
        <f t="shared" si="3"/>
        <v>557423.42000000004</v>
      </c>
    </row>
    <row r="22" spans="1:15" s="8" customFormat="1" ht="12" customHeight="1">
      <c r="A22" s="243" t="s">
        <v>1001</v>
      </c>
      <c r="B22" s="483" t="str">
        <f>IFERROR(IF(VLOOKUP($A22,Osnova!$A:$E,1)=$A22,VLOOKUP($A22,Osnova!$A:$E,$E$10)),"")</f>
        <v xml:space="preserve">Pokladnica </v>
      </c>
      <c r="C22" s="253" t="str">
        <f>IF(VLOOKUP($A22,Osnova!$A:$C,1)=$A22,VLOOKUP($A22,Osnova!$A:$F,4),0)</f>
        <v>Kasse</v>
      </c>
      <c r="D22" s="257">
        <v>33765.9</v>
      </c>
      <c r="E22" s="257">
        <v>0</v>
      </c>
      <c r="F22" s="486">
        <f t="shared" si="2"/>
        <v>33765.9</v>
      </c>
      <c r="G22" s="257">
        <v>11090998.640000001</v>
      </c>
      <c r="H22" s="257">
        <v>11074175.32</v>
      </c>
      <c r="I22" s="481">
        <f t="shared" si="3"/>
        <v>50589.220000000671</v>
      </c>
    </row>
    <row r="23" spans="1:15" s="8" customFormat="1" ht="12" customHeight="1">
      <c r="A23" s="243" t="s">
        <v>1003</v>
      </c>
      <c r="B23" s="483" t="str">
        <f>IFERROR(IF(VLOOKUP($A23,Osnova!$A:$E,1)=$A23,VLOOKUP($A23,Osnova!$A:$E,$E$10)),"")</f>
        <v xml:space="preserve">Ceniny </v>
      </c>
      <c r="C23" s="253" t="str">
        <f>IF(VLOOKUP($A23,Osnova!$A:$C,1)=$A23,VLOOKUP($A23,Osnova!$A:$F,4),0)</f>
        <v>Werte</v>
      </c>
      <c r="D23" s="257">
        <v>0</v>
      </c>
      <c r="E23" s="257">
        <v>0</v>
      </c>
      <c r="F23" s="486">
        <f t="shared" si="2"/>
        <v>0</v>
      </c>
      <c r="G23" s="257">
        <v>706972.72</v>
      </c>
      <c r="H23" s="257">
        <v>706972.72</v>
      </c>
      <c r="I23" s="481">
        <f t="shared" si="3"/>
        <v>0</v>
      </c>
      <c r="K23" s="7"/>
      <c r="L23" s="7"/>
      <c r="M23" s="7"/>
      <c r="N23" s="7"/>
      <c r="O23" s="7"/>
    </row>
    <row r="24" spans="1:15" s="8" customFormat="1" ht="12" customHeight="1">
      <c r="A24" s="243" t="s">
        <v>412</v>
      </c>
      <c r="B24" s="483" t="str">
        <f>IFERROR(IF(VLOOKUP($A24,Osnova!$A:$E,1)=$A24,VLOOKUP($A24,Osnova!$A:$E,$E$10)),"")</f>
        <v xml:space="preserve">Bankové účty </v>
      </c>
      <c r="C24" s="253" t="str">
        <f>IF(VLOOKUP($A24,Osnova!$A:$C,1)=$A24,VLOOKUP($A24,Osnova!$A:$F,4),0)</f>
        <v>Bankkonten</v>
      </c>
      <c r="D24" s="257">
        <v>36.29</v>
      </c>
      <c r="E24" s="257">
        <v>0</v>
      </c>
      <c r="F24" s="486">
        <f t="shared" si="2"/>
        <v>36.29</v>
      </c>
      <c r="G24" s="257">
        <v>3041047.87</v>
      </c>
      <c r="H24" s="257">
        <v>2962674.33</v>
      </c>
      <c r="I24" s="481">
        <f t="shared" si="3"/>
        <v>78409.830000000075</v>
      </c>
      <c r="K24" s="7"/>
      <c r="L24" s="7"/>
      <c r="M24" s="7"/>
      <c r="N24" s="7"/>
      <c r="O24" s="7"/>
    </row>
    <row r="25" spans="1:15" s="8" customFormat="1" ht="12" customHeight="1">
      <c r="A25" s="243" t="s">
        <v>1037</v>
      </c>
      <c r="B25" s="483" t="str">
        <f>IFERROR(IF(VLOOKUP($A25,Osnova!$A:$E,1)=$A25,VLOOKUP($A25,Osnova!$A:$E,$E$10)),"")</f>
        <v xml:space="preserve">Peniaze na ceste </v>
      </c>
      <c r="C25" s="253" t="str">
        <f>IF(VLOOKUP($A25,Osnova!$A:$C,1)=$A25,VLOOKUP($A25,Osnova!$A:$F,4),0)</f>
        <v>Geld unterwegs</v>
      </c>
      <c r="D25" s="257">
        <v>0</v>
      </c>
      <c r="E25" s="257">
        <v>0</v>
      </c>
      <c r="F25" s="486">
        <f t="shared" si="2"/>
        <v>0</v>
      </c>
      <c r="G25" s="257">
        <v>35676296.759999998</v>
      </c>
      <c r="H25" s="257">
        <v>35623997.509999998</v>
      </c>
      <c r="I25" s="481">
        <f t="shared" si="3"/>
        <v>52299.25</v>
      </c>
      <c r="K25" s="7"/>
      <c r="L25" s="7"/>
      <c r="M25" s="7"/>
      <c r="N25" s="7"/>
      <c r="O25" s="7"/>
    </row>
    <row r="26" spans="1:15" s="8" customFormat="1" ht="12" customHeight="1">
      <c r="A26" s="243" t="s">
        <v>415</v>
      </c>
      <c r="B26" s="483" t="str">
        <f>IFERROR(IF(VLOOKUP($A26,Osnova!$A:$E,1)=$A26,VLOOKUP($A26,Osnova!$A:$E,$E$10)),"")</f>
        <v xml:space="preserve">Odberatelia </v>
      </c>
      <c r="C26" s="253" t="str">
        <f>IF(VLOOKUP($A26,Osnova!$A:$C,1)=$A26,VLOOKUP($A26,Osnova!$A:$F,4),0)</f>
        <v>Abnehmer</v>
      </c>
      <c r="D26" s="257">
        <v>148519.01</v>
      </c>
      <c r="E26" s="257">
        <v>0</v>
      </c>
      <c r="F26" s="486">
        <f t="shared" si="2"/>
        <v>148519.01</v>
      </c>
      <c r="G26" s="257">
        <v>5613388.0300000003</v>
      </c>
      <c r="H26" s="257">
        <v>5364634.96</v>
      </c>
      <c r="I26" s="481">
        <f t="shared" si="3"/>
        <v>397272.08000000007</v>
      </c>
      <c r="K26" s="7"/>
      <c r="L26" s="7"/>
      <c r="M26" s="7"/>
      <c r="N26" s="7"/>
      <c r="O26" s="7"/>
    </row>
    <row r="27" spans="1:15" s="8" customFormat="1" ht="12" customHeight="1">
      <c r="A27" s="243" t="s">
        <v>418</v>
      </c>
      <c r="B27" s="483" t="str">
        <f>IFERROR(IF(VLOOKUP($A27,Osnova!$A:$E,1)=$A27,VLOOKUP($A27,Osnova!$A:$E,$E$10)),"")</f>
        <v xml:space="preserve">Poskytnuté preddavky </v>
      </c>
      <c r="C27" s="253" t="str">
        <f>IF(VLOOKUP($A27,Osnova!$A:$C,1)=$A27,VLOOKUP($A27,Osnova!$A:$F,4),0)</f>
        <v>Geleistete Anzahlungen</v>
      </c>
      <c r="D27" s="257">
        <v>7340.22</v>
      </c>
      <c r="E27" s="257">
        <v>0</v>
      </c>
      <c r="F27" s="486">
        <f t="shared" si="2"/>
        <v>7340.22</v>
      </c>
      <c r="G27" s="257">
        <v>3431.92</v>
      </c>
      <c r="H27" s="257">
        <v>542.34</v>
      </c>
      <c r="I27" s="481">
        <f t="shared" si="3"/>
        <v>10229.799999999999</v>
      </c>
      <c r="K27" s="563"/>
      <c r="L27" s="563"/>
      <c r="M27" s="7"/>
      <c r="N27" s="7"/>
      <c r="O27" s="7"/>
    </row>
    <row r="28" spans="1:15" s="8" customFormat="1" ht="12" customHeight="1">
      <c r="A28" s="243" t="s">
        <v>419</v>
      </c>
      <c r="B28" s="483" t="str">
        <f>IFERROR(IF(VLOOKUP($A28,Osnova!$A:$E,1)=$A28,VLOOKUP($A28,Osnova!$A:$E,$E$10)),"")</f>
        <v xml:space="preserve">Ostatné pohľadávky </v>
      </c>
      <c r="C28" s="253" t="str">
        <f>IF(VLOOKUP($A28,Osnova!$A:$C,1)=$A28,VLOOKUP($A28,Osnova!$A:$F,4),0)</f>
        <v>Sonstige Forderungen</v>
      </c>
      <c r="D28" s="257">
        <v>785250.05</v>
      </c>
      <c r="E28" s="257">
        <v>0</v>
      </c>
      <c r="F28" s="486">
        <f t="shared" si="2"/>
        <v>785250.05</v>
      </c>
      <c r="G28" s="257">
        <v>3441380.31</v>
      </c>
      <c r="H28" s="257">
        <v>2883845.57</v>
      </c>
      <c r="I28" s="481">
        <f t="shared" si="3"/>
        <v>1342784.7900000005</v>
      </c>
      <c r="K28" s="7"/>
      <c r="L28" s="7"/>
      <c r="M28" s="7"/>
      <c r="N28" s="7"/>
      <c r="O28" s="7"/>
    </row>
    <row r="29" spans="1:15" s="8" customFormat="1" ht="12" customHeight="1">
      <c r="A29" s="243" t="s">
        <v>421</v>
      </c>
      <c r="B29" s="483" t="str">
        <f>IFERROR(IF(VLOOKUP($A29,Osnova!$A:$E,1)=$A29,VLOOKUP($A29,Osnova!$A:$E,$E$10)),"")</f>
        <v xml:space="preserve">Dodávatelia </v>
      </c>
      <c r="C29" s="253" t="str">
        <f>IF(VLOOKUP($A29,Osnova!$A:$C,1)=$A29,VLOOKUP($A29,Osnova!$A:$F,4),0)</f>
        <v>Lieferanten</v>
      </c>
      <c r="D29" s="257">
        <v>0</v>
      </c>
      <c r="E29" s="257">
        <v>904592.65</v>
      </c>
      <c r="F29" s="486">
        <f t="shared" si="2"/>
        <v>-904592.65</v>
      </c>
      <c r="G29" s="257">
        <v>19698026.550000001</v>
      </c>
      <c r="H29" s="257">
        <v>20081561.579999998</v>
      </c>
      <c r="I29" s="481">
        <f t="shared" si="3"/>
        <v>-1288127.679999996</v>
      </c>
      <c r="K29" s="7"/>
      <c r="L29" s="7"/>
      <c r="M29" s="7"/>
      <c r="N29" s="7"/>
      <c r="O29" s="7"/>
    </row>
    <row r="30" spans="1:15" s="8" customFormat="1" ht="12" customHeight="1">
      <c r="A30" s="243" t="s">
        <v>1056</v>
      </c>
      <c r="B30" s="483" t="str">
        <f>IFERROR(IF(VLOOKUP($A30,Osnova!$A:$E,1)=$A30,VLOOKUP($A30,Osnova!$A:$E,$E$10)),"")</f>
        <v xml:space="preserve">Prijaté preddavky </v>
      </c>
      <c r="C30" s="253"/>
      <c r="D30" s="257">
        <v>0</v>
      </c>
      <c r="E30" s="257">
        <v>0</v>
      </c>
      <c r="F30" s="486">
        <f t="shared" si="2"/>
        <v>0</v>
      </c>
      <c r="G30" s="257">
        <v>0</v>
      </c>
      <c r="H30" s="257">
        <v>7088</v>
      </c>
      <c r="I30" s="481">
        <f t="shared" si="3"/>
        <v>-7088</v>
      </c>
      <c r="K30" s="7"/>
      <c r="L30" s="7"/>
      <c r="M30" s="7"/>
      <c r="N30" s="7"/>
      <c r="O30" s="7"/>
    </row>
    <row r="31" spans="1:15" s="8" customFormat="1" ht="12" customHeight="1">
      <c r="A31" s="243" t="s">
        <v>1058</v>
      </c>
      <c r="B31" s="483" t="str">
        <f>IFERROR(IF(VLOOKUP($A31,Osnova!$A:$E,1)=$A31,VLOOKUP($A31,Osnova!$A:$E,$E$10)),"")</f>
        <v xml:space="preserve">Ostatné záväzky </v>
      </c>
      <c r="C31" s="253">
        <f>IF(VLOOKUP($A31,Osnova!$A:$C,1)=$A31,VLOOKUP($A31,Osnova!$A:$F,4),0)</f>
        <v>0</v>
      </c>
      <c r="D31" s="257">
        <v>0</v>
      </c>
      <c r="E31" s="257">
        <v>572518.12</v>
      </c>
      <c r="F31" s="486">
        <f t="shared" si="2"/>
        <v>-572518.12</v>
      </c>
      <c r="G31" s="257">
        <v>4295567.57</v>
      </c>
      <c r="H31" s="257">
        <v>4924686.7300000004</v>
      </c>
      <c r="I31" s="481">
        <f t="shared" si="3"/>
        <v>-1201637.2800000003</v>
      </c>
      <c r="K31" s="7"/>
      <c r="L31" s="7"/>
      <c r="M31" s="7"/>
      <c r="N31" s="7"/>
      <c r="O31" s="7"/>
    </row>
    <row r="32" spans="1:15" s="8" customFormat="1" ht="12" customHeight="1">
      <c r="A32" s="243" t="s">
        <v>1060</v>
      </c>
      <c r="B32" s="483" t="str">
        <f>IFERROR(IF(VLOOKUP($A32,Osnova!$A:$E,1)=$A32,VLOOKUP($A32,Osnova!$A:$E,$E$10)),"")</f>
        <v xml:space="preserve">Nevyfaktúrované dodávky </v>
      </c>
      <c r="C32" s="253">
        <f>IF(VLOOKUP($A32,Osnova!$A:$C,1)=$A32,VLOOKUP($A32,Osnova!$A:$F,4),0)</f>
        <v>0</v>
      </c>
      <c r="D32" s="257">
        <v>0</v>
      </c>
      <c r="E32" s="257">
        <v>2352.48</v>
      </c>
      <c r="F32" s="486">
        <f t="shared" si="2"/>
        <v>-2352.48</v>
      </c>
      <c r="G32" s="257">
        <v>5635.36</v>
      </c>
      <c r="H32" s="257">
        <v>6830.8</v>
      </c>
      <c r="I32" s="481">
        <f t="shared" si="3"/>
        <v>-3547.9200000000005</v>
      </c>
      <c r="K32" s="7"/>
      <c r="L32" s="7"/>
      <c r="M32" s="7"/>
      <c r="N32" s="7"/>
      <c r="O32" s="7"/>
    </row>
    <row r="33" spans="1:15" s="8" customFormat="1" ht="12" customHeight="1">
      <c r="A33" s="243" t="s">
        <v>427</v>
      </c>
      <c r="B33" s="483" t="str">
        <f>IFERROR(IF(VLOOKUP($A33,Osnova!$A:$E,1)=$A33,VLOOKUP($A33,Osnova!$A:$E,$E$10)),"")</f>
        <v xml:space="preserve">Daň z pridanej hodnoty </v>
      </c>
      <c r="C33" s="253" t="str">
        <f>IF(VLOOKUP($A33,Osnova!$A:$C,1)=$A33,VLOOKUP($A33,Osnova!$A:$F,4),0)</f>
        <v>Mehrwertsteuer</v>
      </c>
      <c r="D33" s="257">
        <v>0</v>
      </c>
      <c r="E33" s="257">
        <v>827.31</v>
      </c>
      <c r="F33" s="486">
        <f t="shared" si="2"/>
        <v>-827.31</v>
      </c>
      <c r="G33" s="257">
        <v>4990497.7300000004</v>
      </c>
      <c r="H33" s="257">
        <v>5008375.16</v>
      </c>
      <c r="I33" s="481">
        <f t="shared" si="3"/>
        <v>-18704.739999999292</v>
      </c>
      <c r="K33" s="7"/>
      <c r="L33" s="7"/>
      <c r="M33" s="7"/>
      <c r="N33" s="7"/>
      <c r="O33" s="7"/>
    </row>
    <row r="34" spans="1:15" s="8" customFormat="1" ht="12" customHeight="1">
      <c r="A34" s="243" t="s">
        <v>428</v>
      </c>
      <c r="B34" s="483" t="str">
        <f>IFERROR(IF(VLOOKUP($A34,Osnova!$A:$E,1)=$A34,VLOOKUP($A34,Osnova!$A:$E,$E$10)),"")</f>
        <v xml:space="preserve">Ostatné dane a poplatky </v>
      </c>
      <c r="C34" s="253" t="str">
        <f>IF(VLOOKUP($A34,Osnova!$A:$C,1)=$A34,VLOOKUP($A34,Osnova!$A:$F,4),0)</f>
        <v>Sonstige Steuern und Gebühren</v>
      </c>
      <c r="D34" s="257">
        <v>0</v>
      </c>
      <c r="E34" s="257">
        <v>3575.59</v>
      </c>
      <c r="F34" s="486">
        <f t="shared" si="2"/>
        <v>-3575.59</v>
      </c>
      <c r="G34" s="257">
        <v>14554.98</v>
      </c>
      <c r="H34" s="257">
        <v>11141.9</v>
      </c>
      <c r="I34" s="481">
        <f t="shared" si="3"/>
        <v>-162.51000000000022</v>
      </c>
      <c r="K34" s="7"/>
      <c r="L34" s="7"/>
      <c r="M34" s="7"/>
      <c r="N34" s="7"/>
      <c r="O34" s="7"/>
    </row>
    <row r="35" spans="1:15" s="8" customFormat="1" ht="12" customHeight="1">
      <c r="A35" s="243" t="s">
        <v>429</v>
      </c>
      <c r="B35" s="483" t="str">
        <f>IFERROR(IF(VLOOKUP($A35,Osnova!$A:$E,1)=$A35,VLOOKUP($A35,Osnova!$A:$E,$E$10)),"")</f>
        <v xml:space="preserve">Dotácie zo štátneho rozpočtu </v>
      </c>
      <c r="C35" s="253"/>
      <c r="D35" s="257">
        <v>0</v>
      </c>
      <c r="E35" s="257">
        <v>0</v>
      </c>
      <c r="F35" s="486">
        <f t="shared" si="2"/>
        <v>0</v>
      </c>
      <c r="G35" s="257">
        <v>364.9</v>
      </c>
      <c r="H35" s="257">
        <v>364.9</v>
      </c>
      <c r="I35" s="481">
        <f t="shared" si="3"/>
        <v>0</v>
      </c>
      <c r="K35" s="7"/>
      <c r="L35" s="7"/>
      <c r="M35" s="7"/>
      <c r="N35" s="7"/>
      <c r="O35" s="7"/>
    </row>
    <row r="36" spans="1:15" s="8" customFormat="1" ht="12" customHeight="1">
      <c r="A36" s="243" t="s">
        <v>443</v>
      </c>
      <c r="B36" s="483" t="str">
        <f>IFERROR(IF(VLOOKUP($A36,Osnova!$A:$E,1)=$A36,VLOOKUP($A36,Osnova!$A:$E,$E$10)),"")</f>
        <v xml:space="preserve">Iné pohľadávky </v>
      </c>
      <c r="C36" s="253" t="str">
        <f>IF(VLOOKUP($A36,Osnova!$A:$C,1)=$A36,VLOOKUP($A36,Osnova!$A:$F,4),0)</f>
        <v>Sonstige Forderungen</v>
      </c>
      <c r="D36" s="257">
        <v>0</v>
      </c>
      <c r="E36" s="257">
        <v>0</v>
      </c>
      <c r="F36" s="486">
        <f t="shared" si="2"/>
        <v>0</v>
      </c>
      <c r="G36" s="257">
        <v>38866.300000000003</v>
      </c>
      <c r="H36" s="257">
        <v>20471.3</v>
      </c>
      <c r="I36" s="481">
        <f t="shared" si="3"/>
        <v>18395.000000000004</v>
      </c>
      <c r="K36" s="7"/>
      <c r="L36" s="7"/>
      <c r="M36" s="7"/>
      <c r="N36" s="7"/>
      <c r="O36" s="7"/>
    </row>
    <row r="37" spans="1:15" s="8" customFormat="1" ht="12" customHeight="1">
      <c r="A37" s="243" t="s">
        <v>444</v>
      </c>
      <c r="B37" s="483" t="str">
        <f>IFERROR(IF(VLOOKUP($A37,Osnova!$A:$E,1)=$A37,VLOOKUP($A37,Osnova!$A:$E,$E$10)),"")</f>
        <v xml:space="preserve">Náklady budúcich období </v>
      </c>
      <c r="C37" s="253" t="str">
        <f>IF(VLOOKUP($A37,Osnova!$A:$C,1)=$A37,VLOOKUP($A37,Osnova!$A:$F,4),0)</f>
        <v>Kosten für künftige Abrechnungszeiträume</v>
      </c>
      <c r="D37" s="257">
        <v>4216.8100000000004</v>
      </c>
      <c r="E37" s="257"/>
      <c r="F37" s="486">
        <f t="shared" si="2"/>
        <v>4216.8100000000004</v>
      </c>
      <c r="G37" s="257">
        <v>4470.55</v>
      </c>
      <c r="H37" s="257">
        <v>4216.8100000000004</v>
      </c>
      <c r="I37" s="481">
        <f t="shared" si="3"/>
        <v>4470.55</v>
      </c>
      <c r="K37" s="7"/>
      <c r="L37" s="7"/>
      <c r="M37" s="7"/>
      <c r="N37" s="7"/>
      <c r="O37" s="7"/>
    </row>
    <row r="38" spans="1:15" s="8" customFormat="1" ht="12" customHeight="1">
      <c r="A38" s="243" t="s">
        <v>1116</v>
      </c>
      <c r="B38" s="483" t="str">
        <f>IFERROR(IF(VLOOKUP($A38,Osnova!$A:$E,1)=$A38,VLOOKUP($A38,Osnova!$A:$E,$E$10)),"")</f>
        <v xml:space="preserve">Vnútorné zúčtovanie </v>
      </c>
      <c r="C38" s="253" t="str">
        <f>IF(VLOOKUP($A38,Osnova!$A:$C,1)=$A38,VLOOKUP($A38,Osnova!$A:$F,4),0)</f>
        <v>Innerbetriebliche Verrechnung</v>
      </c>
      <c r="D38" s="257">
        <v>0</v>
      </c>
      <c r="E38" s="257">
        <v>0</v>
      </c>
      <c r="F38" s="486">
        <f t="shared" si="2"/>
        <v>0</v>
      </c>
      <c r="G38" s="257">
        <v>2507359.85</v>
      </c>
      <c r="H38" s="257">
        <v>2507359.85</v>
      </c>
      <c r="I38" s="481">
        <f t="shared" si="3"/>
        <v>0</v>
      </c>
      <c r="K38" s="7"/>
      <c r="L38" s="7"/>
      <c r="M38" s="7"/>
      <c r="N38" s="7"/>
      <c r="O38" s="7"/>
    </row>
    <row r="39" spans="1:15" s="8" customFormat="1" ht="12" customHeight="1">
      <c r="A39" s="243" t="s">
        <v>1123</v>
      </c>
      <c r="B39" s="483" t="str">
        <f>IFERROR(IF(VLOOKUP($A39,Osnova!$A:$E,1)=$A39,VLOOKUP($A39,Osnova!$A:$E,$E$10)),"")</f>
        <v xml:space="preserve">Základné imanie </v>
      </c>
      <c r="C39" s="253" t="str">
        <f>IF(VLOOKUP($A39,Osnova!$A:$C,1)=$A39,VLOOKUP($A39,Osnova!$A:$F,4),0)</f>
        <v>Grundkapital</v>
      </c>
      <c r="D39" s="257"/>
      <c r="E39" s="257">
        <v>105000</v>
      </c>
      <c r="F39" s="486">
        <f t="shared" si="2"/>
        <v>-105000</v>
      </c>
      <c r="G39" s="257"/>
      <c r="H39" s="257"/>
      <c r="I39" s="481">
        <f t="shared" si="3"/>
        <v>-105000</v>
      </c>
      <c r="K39" s="7"/>
      <c r="L39" s="7"/>
      <c r="M39" s="7"/>
      <c r="N39" s="7"/>
      <c r="O39" s="7"/>
    </row>
    <row r="40" spans="1:15" s="8" customFormat="1" ht="12" customHeight="1">
      <c r="A40" s="243" t="s">
        <v>1151</v>
      </c>
      <c r="B40" s="483" t="str">
        <f>IFERROR(IF(VLOOKUP($A40,Osnova!$A:$E,1)=$A40,VLOOKUP($A40,Osnova!$A:$E,$E$10)),"")</f>
        <v xml:space="preserve">Nerozdelený zisk minulých rokov </v>
      </c>
      <c r="C40" s="253" t="str">
        <f>IF(VLOOKUP($A40,Osnova!$A:$C,1)=$A40,VLOOKUP($A40,Osnova!$A:$F,4),0)</f>
        <v>Gewinnvortrag</v>
      </c>
      <c r="D40" s="257"/>
      <c r="E40" s="257">
        <v>1662.16</v>
      </c>
      <c r="F40" s="486">
        <f t="shared" si="2"/>
        <v>-1662.16</v>
      </c>
      <c r="G40" s="257"/>
      <c r="H40" s="257"/>
      <c r="I40" s="481">
        <f t="shared" si="3"/>
        <v>-1662.16</v>
      </c>
      <c r="K40" s="7"/>
      <c r="L40" s="448"/>
      <c r="M40" s="7"/>
      <c r="N40" s="7"/>
      <c r="O40" s="7"/>
    </row>
    <row r="41" spans="1:15" s="8" customFormat="1" ht="12" customHeight="1">
      <c r="A41" s="243" t="s">
        <v>1153</v>
      </c>
      <c r="B41" s="483" t="str">
        <f>IFERROR(IF(VLOOKUP($A41,Osnova!$A:$E,1)=$A41,VLOOKUP($A41,Osnova!$A:$E,$E$10)),"")</f>
        <v xml:space="preserve">Neuhradená strata minulých rokov </v>
      </c>
      <c r="C41" s="253" t="str">
        <f>IF(VLOOKUP($A41,Osnova!$A:$C,1)=$A41,VLOOKUP($A41,Osnova!$A:$F,4),0)</f>
        <v>Verlustvortrag</v>
      </c>
      <c r="D41" s="257">
        <v>12908.52</v>
      </c>
      <c r="E41" s="257"/>
      <c r="F41" s="486">
        <f t="shared" si="2"/>
        <v>12908.52</v>
      </c>
      <c r="G41" s="257">
        <v>28460.19</v>
      </c>
      <c r="H41" s="257"/>
      <c r="I41" s="481">
        <f t="shared" si="3"/>
        <v>41368.71</v>
      </c>
      <c r="K41" s="7"/>
      <c r="L41" s="7"/>
      <c r="M41" s="7"/>
      <c r="N41" s="7"/>
      <c r="O41" s="7"/>
    </row>
    <row r="42" spans="1:15" s="8" customFormat="1" ht="12" customHeight="1">
      <c r="A42" s="243" t="s">
        <v>1157</v>
      </c>
      <c r="B42" s="483" t="str">
        <f>IFERROR(IF(VLOOKUP($A42,Osnova!$A:$E,1)=$A42,VLOOKUP($A42,Osnova!$A:$E,$E$10)),"")</f>
        <v xml:space="preserve">Výsledok hospodárenia v schvaľovaní </v>
      </c>
      <c r="C42" s="253" t="str">
        <f>IF(VLOOKUP($A42,Osnova!$A:$C,1)=$A42,VLOOKUP($A42,Osnova!$A:$F,4),0)</f>
        <v>Wirtschafsergebnis im Genehmigungsprocess</v>
      </c>
      <c r="D42" s="257">
        <v>28460.19</v>
      </c>
      <c r="E42" s="257">
        <v>0</v>
      </c>
      <c r="F42" s="486">
        <f t="shared" si="2"/>
        <v>28460.19</v>
      </c>
      <c r="G42" s="257"/>
      <c r="H42" s="257">
        <v>28460.19</v>
      </c>
      <c r="I42" s="481">
        <f t="shared" si="3"/>
        <v>0</v>
      </c>
      <c r="K42" s="7"/>
      <c r="L42" s="7"/>
      <c r="M42" s="7"/>
      <c r="N42" s="7"/>
      <c r="O42" s="7"/>
    </row>
    <row r="43" spans="1:15" s="8" customFormat="1" ht="12" customHeight="1">
      <c r="A43" s="243" t="s">
        <v>1167</v>
      </c>
      <c r="B43" s="483" t="str">
        <f>IFERROR(IF(VLOOKUP($A43,Osnova!$A:$E,1)=$A43,VLOOKUP($A43,Osnova!$A:$E,$E$10)),"")</f>
        <v xml:space="preserve">Záväzky zo sociálneho fondu </v>
      </c>
      <c r="C43" s="253" t="str">
        <f>IF(VLOOKUP($A43,Osnova!$A:$C,1)=$A43,VLOOKUP($A43,Osnova!$A:$F,4),0)</f>
        <v>Verbindlichkeiten vom Sozialfonds</v>
      </c>
      <c r="D43" s="257"/>
      <c r="E43" s="257">
        <v>19.440000000000001</v>
      </c>
      <c r="F43" s="486">
        <f t="shared" si="2"/>
        <v>-19.440000000000001</v>
      </c>
      <c r="G43" s="257">
        <v>0</v>
      </c>
      <c r="H43" s="257">
        <v>0</v>
      </c>
      <c r="I43" s="481">
        <f t="shared" si="3"/>
        <v>-19.440000000000001</v>
      </c>
      <c r="K43" s="7"/>
      <c r="L43" s="7"/>
      <c r="M43" s="7"/>
      <c r="N43" s="7"/>
      <c r="O43" s="7"/>
    </row>
    <row r="44" spans="1:15" s="8" customFormat="1" ht="12" customHeight="1">
      <c r="A44" s="243" t="s">
        <v>460</v>
      </c>
      <c r="B44" s="483" t="str">
        <f>IFERROR(IF(VLOOKUP($A44,Osnova!$A:$E,1)=$A44,VLOOKUP($A44,Osnova!$A:$E,$E$10)),"")</f>
        <v xml:space="preserve">Ostatné dlhodobé záväzky </v>
      </c>
      <c r="C44" s="253" t="str">
        <f>IF(VLOOKUP($A44,Osnova!$A:$C,1)=$A44,VLOOKUP($A44,Osnova!$A:$F,4),0)</f>
        <v>Sonstige langfristige Verbindlichkeiten</v>
      </c>
      <c r="D44" s="257">
        <v>0</v>
      </c>
      <c r="E44" s="257">
        <v>19125.53</v>
      </c>
      <c r="F44" s="486">
        <f t="shared" si="2"/>
        <v>-19125.53</v>
      </c>
      <c r="G44" s="257">
        <v>3985282.87</v>
      </c>
      <c r="H44" s="257">
        <v>4117867.75</v>
      </c>
      <c r="I44" s="481">
        <f t="shared" si="3"/>
        <v>-151710.40999999968</v>
      </c>
      <c r="K44" s="7"/>
      <c r="L44" s="7"/>
      <c r="M44" s="7"/>
      <c r="N44" s="7"/>
      <c r="O44" s="7"/>
    </row>
    <row r="45" spans="1:15" s="8" customFormat="1" ht="12" customHeight="1">
      <c r="A45" s="243" t="s">
        <v>1185</v>
      </c>
      <c r="B45" s="483" t="str">
        <f>IFERROR(IF(VLOOKUP($A45,Osnova!$A:$E,1)=$A45,VLOOKUP($A45,Osnova!$A:$E,$E$10)),"")</f>
        <v xml:space="preserve">Spotreba materiálu </v>
      </c>
      <c r="C45" s="253" t="str">
        <f>IF(VLOOKUP($A45,Osnova!$A:$C,1)=$A45,VLOOKUP($A45,Osnova!$A:$F,4),0)</f>
        <v>Materialverbrauch</v>
      </c>
      <c r="D45" s="257">
        <v>0</v>
      </c>
      <c r="E45" s="257"/>
      <c r="F45" s="486">
        <f t="shared" si="2"/>
        <v>0</v>
      </c>
      <c r="G45" s="257">
        <v>2151570.71</v>
      </c>
      <c r="H45" s="257"/>
      <c r="I45" s="481">
        <f t="shared" si="3"/>
        <v>2151570.71</v>
      </c>
      <c r="K45" s="7"/>
      <c r="L45" s="7"/>
      <c r="M45" s="7"/>
      <c r="N45" s="7"/>
      <c r="O45" s="7"/>
    </row>
    <row r="46" spans="1:15" s="8" customFormat="1" ht="12" customHeight="1">
      <c r="A46" s="243" t="s">
        <v>1187</v>
      </c>
      <c r="B46" s="483" t="str">
        <f>IFERROR(IF(VLOOKUP($A46,Osnova!$A:$E,1)=$A46,VLOOKUP($A46,Osnova!$A:$E,$E$10)),"")</f>
        <v xml:space="preserve">Spotreba energie </v>
      </c>
      <c r="C46" s="253" t="str">
        <f>IF(VLOOKUP($A46,Osnova!$A:$C,1)=$A46,VLOOKUP($A46,Osnova!$A:$F,4),0)</f>
        <v>Energieverbrauch</v>
      </c>
      <c r="D46" s="257">
        <v>0</v>
      </c>
      <c r="E46" s="257"/>
      <c r="F46" s="486">
        <f t="shared" si="2"/>
        <v>0</v>
      </c>
      <c r="G46" s="257">
        <v>464543.9</v>
      </c>
      <c r="H46" s="257"/>
      <c r="I46" s="481">
        <f t="shared" si="3"/>
        <v>464543.9</v>
      </c>
      <c r="K46" s="7"/>
      <c r="L46" s="7"/>
      <c r="M46" s="7"/>
      <c r="N46" s="7"/>
      <c r="O46" s="7"/>
    </row>
    <row r="47" spans="1:15" s="8" customFormat="1" ht="12" customHeight="1">
      <c r="A47" s="243" t="s">
        <v>1191</v>
      </c>
      <c r="B47" s="483" t="str">
        <f>IFERROR(IF(VLOOKUP($A47,Osnova!$A:$E,1)=$A47,VLOOKUP($A47,Osnova!$A:$E,$E$10)),"")</f>
        <v xml:space="preserve">Predaný tovar </v>
      </c>
      <c r="C47" s="253" t="str">
        <f>IF(VLOOKUP($A47,Osnova!$A:$C,1)=$A47,VLOOKUP($A47,Osnova!$A:$F,4),0)</f>
        <v>Verkaufte Ware</v>
      </c>
      <c r="D47" s="257">
        <v>0</v>
      </c>
      <c r="E47" s="257"/>
      <c r="F47" s="486">
        <f t="shared" si="2"/>
        <v>0</v>
      </c>
      <c r="G47" s="257">
        <v>10091488.890000001</v>
      </c>
      <c r="H47" s="257"/>
      <c r="I47" s="481">
        <f t="shared" si="3"/>
        <v>10091488.890000001</v>
      </c>
      <c r="K47" s="7"/>
      <c r="L47" s="7"/>
      <c r="M47" s="7"/>
      <c r="N47" s="7"/>
      <c r="O47" s="7"/>
    </row>
    <row r="48" spans="1:15" s="8" customFormat="1" ht="12" customHeight="1">
      <c r="A48" s="243" t="s">
        <v>1196</v>
      </c>
      <c r="B48" s="483" t="str">
        <f>IFERROR(IF(VLOOKUP($A48,Osnova!$A:$E,1)=$A48,VLOOKUP($A48,Osnova!$A:$E,$E$10)),"")</f>
        <v xml:space="preserve">Opravy a udržiavanie </v>
      </c>
      <c r="C48" s="253" t="str">
        <f>IF(VLOOKUP($A48,Osnova!$A:$C,1)=$A48,VLOOKUP($A48,Osnova!$A:$F,4),0)</f>
        <v>Instandstellung und Instandhaltung</v>
      </c>
      <c r="D48" s="257">
        <v>0</v>
      </c>
      <c r="E48" s="257"/>
      <c r="F48" s="486">
        <f t="shared" si="2"/>
        <v>0</v>
      </c>
      <c r="G48" s="257">
        <v>70782.3</v>
      </c>
      <c r="H48" s="257"/>
      <c r="I48" s="481">
        <f t="shared" si="3"/>
        <v>70782.3</v>
      </c>
      <c r="K48" s="7"/>
      <c r="L48" s="7"/>
      <c r="M48" s="7"/>
      <c r="N48" s="7"/>
      <c r="O48" s="7"/>
    </row>
    <row r="49" spans="1:15" s="8" customFormat="1" ht="12" customHeight="1">
      <c r="A49" s="243" t="s">
        <v>1202</v>
      </c>
      <c r="B49" s="483" t="str">
        <f>IFERROR(IF(VLOOKUP($A49,Osnova!$A:$E,1)=$A49,VLOOKUP($A49,Osnova!$A:$E,$E$10)),"")</f>
        <v xml:space="preserve">Ostatné služby </v>
      </c>
      <c r="C49" s="253" t="str">
        <f>IF(VLOOKUP($A49,Osnova!$A:$C,1)=$A49,VLOOKUP($A49,Osnova!$A:$F,4),0)</f>
        <v>Sonstige Dienstleistungen</v>
      </c>
      <c r="D49" s="257">
        <v>0</v>
      </c>
      <c r="E49" s="257"/>
      <c r="F49" s="486">
        <f t="shared" si="2"/>
        <v>0</v>
      </c>
      <c r="G49" s="257">
        <v>2560961.0099999998</v>
      </c>
      <c r="H49" s="257"/>
      <c r="I49" s="481">
        <f t="shared" si="3"/>
        <v>2560961.0099999998</v>
      </c>
      <c r="K49" s="7"/>
      <c r="L49" s="7"/>
      <c r="M49" s="7"/>
      <c r="N49" s="7"/>
      <c r="O49" s="7"/>
    </row>
    <row r="50" spans="1:15" s="8" customFormat="1" ht="12" customHeight="1">
      <c r="A50" s="243" t="s">
        <v>1217</v>
      </c>
      <c r="B50" s="483" t="str">
        <f>IFERROR(IF(VLOOKUP($A50,Osnova!$A:$E,1)=$A50,VLOOKUP($A50,Osnova!$A:$E,$E$10)),"")</f>
        <v xml:space="preserve">Zákonné sociálne náklady </v>
      </c>
      <c r="C50" s="253" t="str">
        <f>IF(VLOOKUP($A50,Osnova!$A:$C,1)=$A50,VLOOKUP($A50,Osnova!$A:$F,4),0)</f>
        <v>Gesetzliche Sozialkosten</v>
      </c>
      <c r="D50" s="257">
        <v>0</v>
      </c>
      <c r="E50" s="257"/>
      <c r="F50" s="486">
        <f t="shared" si="2"/>
        <v>0</v>
      </c>
      <c r="G50" s="257">
        <v>0</v>
      </c>
      <c r="H50" s="257"/>
      <c r="I50" s="481">
        <f t="shared" si="3"/>
        <v>0</v>
      </c>
      <c r="K50" s="7"/>
      <c r="L50" s="7"/>
      <c r="M50" s="7"/>
      <c r="N50" s="7"/>
      <c r="O50" s="7"/>
    </row>
    <row r="51" spans="1:15" s="8" customFormat="1" ht="12" customHeight="1">
      <c r="A51" s="243" t="s">
        <v>1222</v>
      </c>
      <c r="B51" s="483" t="str">
        <f>IFERROR(IF(VLOOKUP($A51,Osnova!$A:$E,1)=$A51,VLOOKUP($A51,Osnova!$A:$E,$E$10)),"")</f>
        <v xml:space="preserve">Daň z motorových vozidiel </v>
      </c>
      <c r="C51" s="253" t="str">
        <f>IF(VLOOKUP($A51,Osnova!$A:$C,1)=$A51,VLOOKUP($A51,Osnova!$A:$F,4),0)</f>
        <v>Verkehrssteuer</v>
      </c>
      <c r="D51" s="257">
        <v>0</v>
      </c>
      <c r="E51" s="257"/>
      <c r="F51" s="486">
        <f t="shared" si="2"/>
        <v>0</v>
      </c>
      <c r="G51" s="257">
        <v>7513.31</v>
      </c>
      <c r="H51" s="257"/>
      <c r="I51" s="481">
        <f t="shared" si="3"/>
        <v>7513.31</v>
      </c>
      <c r="K51" s="7"/>
      <c r="L51" s="7"/>
      <c r="M51" s="7"/>
      <c r="N51" s="7"/>
      <c r="O51" s="7"/>
    </row>
    <row r="52" spans="1:15" s="8" customFormat="1" ht="12" customHeight="1">
      <c r="A52" s="243" t="s">
        <v>1225</v>
      </c>
      <c r="B52" s="483" t="str">
        <f>IFERROR(IF(VLOOKUP($A52,Osnova!$A:$E,1)=$A52,VLOOKUP($A52,Osnova!$A:$E,$E$10)),"")</f>
        <v xml:space="preserve">Ostatné dane a poplatky </v>
      </c>
      <c r="C52" s="253" t="str">
        <f>IF(VLOOKUP($A52,Osnova!$A:$C,1)=$A52,VLOOKUP($A52,Osnova!$A:$F,4),0)</f>
        <v>Sonstige Steuern und Gebühren</v>
      </c>
      <c r="D52" s="257">
        <v>0</v>
      </c>
      <c r="E52" s="257"/>
      <c r="F52" s="486">
        <f t="shared" si="2"/>
        <v>0</v>
      </c>
      <c r="G52" s="257">
        <v>1072.78</v>
      </c>
      <c r="H52" s="257"/>
      <c r="I52" s="481">
        <f t="shared" si="3"/>
        <v>1072.78</v>
      </c>
      <c r="K52" s="7"/>
      <c r="L52" s="7"/>
      <c r="M52" s="7"/>
      <c r="N52" s="7"/>
      <c r="O52" s="7"/>
    </row>
    <row r="53" spans="1:15" s="8" customFormat="1" ht="12" customHeight="1">
      <c r="A53" s="243" t="s">
        <v>1229</v>
      </c>
      <c r="B53" s="483" t="str">
        <f>IFERROR(IF(VLOOKUP($A53,Osnova!$A:$E,1)=$A53,VLOOKUP($A53,Osnova!$A:$E,$E$10)),"")</f>
        <v xml:space="preserve">Predaný materiál </v>
      </c>
      <c r="C53" s="253" t="str">
        <f>IF(VLOOKUP($A53,Osnova!$A:$C,1)=$A53,VLOOKUP($A53,Osnova!$A:$F,4),0)</f>
        <v>Verkauftes Material</v>
      </c>
      <c r="D53" s="257">
        <v>0</v>
      </c>
      <c r="E53" s="257"/>
      <c r="F53" s="486">
        <f t="shared" si="2"/>
        <v>0</v>
      </c>
      <c r="G53" s="257">
        <v>23825.27</v>
      </c>
      <c r="H53" s="257"/>
      <c r="I53" s="481">
        <f t="shared" si="3"/>
        <v>23825.27</v>
      </c>
      <c r="K53" s="7"/>
      <c r="L53" s="7"/>
      <c r="M53" s="7"/>
      <c r="N53" s="7"/>
      <c r="O53" s="7"/>
    </row>
    <row r="54" spans="1:15" s="8" customFormat="1" ht="12" customHeight="1">
      <c r="A54" s="243" t="s">
        <v>1231</v>
      </c>
      <c r="B54" s="483" t="s">
        <v>506</v>
      </c>
      <c r="C54" s="253"/>
      <c r="D54" s="257">
        <v>0</v>
      </c>
      <c r="E54" s="257"/>
      <c r="F54" s="486">
        <f t="shared" si="2"/>
        <v>0</v>
      </c>
      <c r="G54" s="257">
        <v>2000</v>
      </c>
      <c r="H54" s="257"/>
      <c r="I54" s="481">
        <f t="shared" si="3"/>
        <v>2000</v>
      </c>
      <c r="K54" s="7"/>
      <c r="L54" s="7"/>
      <c r="M54" s="7"/>
      <c r="N54" s="7"/>
      <c r="O54" s="7"/>
    </row>
    <row r="55" spans="1:15" s="8" customFormat="1" ht="12" customHeight="1">
      <c r="A55" s="243" t="s">
        <v>1233</v>
      </c>
      <c r="B55" s="483" t="str">
        <f>IFERROR(IF(VLOOKUP($A55,Osnova!$A:$E,1)=$A55,VLOOKUP($A55,Osnova!$A:$E,$E$10)),"")</f>
        <v xml:space="preserve">Zmluvné pokuty, penále a úroky z omeškania </v>
      </c>
      <c r="C55" s="253" t="str">
        <f>IF(VLOOKUP($A55,Osnova!$A:$C,1)=$A55,VLOOKUP($A55,Osnova!$A:$F,4),0)</f>
        <v>Vertragsstrafen, Geldbußen und Verzugszinsen</v>
      </c>
      <c r="D55" s="257">
        <v>0</v>
      </c>
      <c r="E55" s="257"/>
      <c r="F55" s="486">
        <f t="shared" si="2"/>
        <v>0</v>
      </c>
      <c r="G55" s="257">
        <v>5</v>
      </c>
      <c r="H55" s="257"/>
      <c r="I55" s="481">
        <f t="shared" si="3"/>
        <v>5</v>
      </c>
      <c r="K55" s="7"/>
      <c r="L55" s="7"/>
      <c r="M55" s="7"/>
      <c r="N55" s="7"/>
      <c r="O55" s="7"/>
    </row>
    <row r="56" spans="1:15" s="8" customFormat="1" ht="12" customHeight="1">
      <c r="A56" s="243" t="s">
        <v>1235</v>
      </c>
      <c r="B56" s="483" t="str">
        <f>IFERROR(IF(VLOOKUP($A56,Osnova!$A:$E,1)=$A56,VLOOKUP($A56,Osnova!$A:$E,$E$10)),"")</f>
        <v xml:space="preserve">Ostatné pokuty, penále a úroky z omeškania </v>
      </c>
      <c r="C56" s="253"/>
      <c r="D56" s="257">
        <v>0</v>
      </c>
      <c r="E56" s="257"/>
      <c r="F56" s="486">
        <f t="shared" si="2"/>
        <v>0</v>
      </c>
      <c r="G56" s="257">
        <v>1839.64</v>
      </c>
      <c r="H56" s="257"/>
      <c r="I56" s="481">
        <f t="shared" si="3"/>
        <v>1839.64</v>
      </c>
      <c r="K56" s="7"/>
      <c r="L56" s="7"/>
      <c r="M56" s="7"/>
      <c r="N56" s="7"/>
      <c r="O56" s="7"/>
    </row>
    <row r="57" spans="1:15" s="8" customFormat="1" ht="12" customHeight="1">
      <c r="A57" s="243" t="s">
        <v>1237</v>
      </c>
      <c r="B57" s="483" t="str">
        <f>IFERROR(IF(VLOOKUP($A57,Osnova!$A:$E,1)=$A57,VLOOKUP($A57,Osnova!$A:$E,$E$10)),"")</f>
        <v xml:space="preserve">Odpis pohľadávky </v>
      </c>
      <c r="C57" s="253" t="str">
        <f>IF(VLOOKUP($A57,Osnova!$A:$C,1)=$A57,VLOOKUP($A57,Osnova!$A:$F,4),0)</f>
        <v>Forderungsabschreibung</v>
      </c>
      <c r="D57" s="257">
        <v>0</v>
      </c>
      <c r="E57" s="257"/>
      <c r="F57" s="486">
        <f t="shared" si="2"/>
        <v>0</v>
      </c>
      <c r="G57" s="257">
        <v>49385.22</v>
      </c>
      <c r="H57" s="257"/>
      <c r="I57" s="481">
        <f t="shared" si="3"/>
        <v>49385.22</v>
      </c>
      <c r="K57" s="7"/>
      <c r="L57" s="7"/>
      <c r="M57" s="7"/>
      <c r="N57" s="7"/>
      <c r="O57" s="7"/>
    </row>
    <row r="58" spans="1:15" s="8" customFormat="1" ht="12" customHeight="1">
      <c r="A58" s="243" t="s">
        <v>465</v>
      </c>
      <c r="B58" s="483" t="str">
        <f>IFERROR(IF(VLOOKUP($A58,Osnova!$A:$E,1)=$A58,VLOOKUP($A58,Osnova!$A:$E,$E$10)),"")</f>
        <v xml:space="preserve">Ostatné náklady na hospodársku činnosť </v>
      </c>
      <c r="C58" s="253" t="str">
        <f>IF(VLOOKUP($A58,Osnova!$A:$C,1)=$A58,VLOOKUP($A58,Osnova!$A:$F,4),0)</f>
        <v>Sonstige Wirtschaftstätigkeitskosten</v>
      </c>
      <c r="D58" s="257">
        <v>0</v>
      </c>
      <c r="E58" s="257"/>
      <c r="F58" s="486">
        <f t="shared" si="2"/>
        <v>0</v>
      </c>
      <c r="G58" s="257">
        <v>22394.92</v>
      </c>
      <c r="H58" s="257"/>
      <c r="I58" s="481">
        <f t="shared" si="3"/>
        <v>22394.92</v>
      </c>
      <c r="K58" s="7"/>
      <c r="L58" s="7"/>
      <c r="M58" s="7"/>
      <c r="N58" s="7"/>
      <c r="O58" s="7"/>
    </row>
    <row r="59" spans="1:15" s="8" customFormat="1" ht="12" customHeight="1">
      <c r="A59" s="243" t="s">
        <v>1241</v>
      </c>
      <c r="B59" s="483" t="str">
        <f>IFERROR(IF(VLOOKUP($A59,Osnova!$A:$E,1)=$A59,VLOOKUP($A59,Osnova!$A:$E,$E$10)),"")</f>
        <v xml:space="preserve">Odpisy dlhodobého mehmotného majetku a dlhodobého hmotného majetku </v>
      </c>
      <c r="C59" s="253"/>
      <c r="D59" s="257">
        <v>0</v>
      </c>
      <c r="E59" s="257"/>
      <c r="F59" s="486">
        <f t="shared" si="2"/>
        <v>0</v>
      </c>
      <c r="G59" s="257">
        <v>4245</v>
      </c>
      <c r="H59" s="257"/>
      <c r="I59" s="481">
        <f t="shared" si="3"/>
        <v>4245</v>
      </c>
      <c r="K59" s="7"/>
      <c r="L59" s="7"/>
      <c r="M59" s="7"/>
      <c r="N59" s="7"/>
      <c r="O59" s="7"/>
    </row>
    <row r="60" spans="1:15" s="8" customFormat="1" ht="12" customHeight="1">
      <c r="A60" s="243" t="s">
        <v>1253</v>
      </c>
      <c r="B60" s="483" t="str">
        <f>IFERROR(IF(VLOOKUP($A60,Osnova!$A:$E,1)=$A60,VLOOKUP($A60,Osnova!$A:$E,$E$10)),"")</f>
        <v xml:space="preserve">Kurzové straty </v>
      </c>
      <c r="C60" s="253" t="str">
        <f>IF(VLOOKUP($A60,Osnova!$A:$C,1)=$A60,VLOOKUP($A60,Osnova!$A:$F,4),0)</f>
        <v>Kursverluste</v>
      </c>
      <c r="D60" s="257">
        <v>0</v>
      </c>
      <c r="E60" s="257"/>
      <c r="F60" s="486">
        <f t="shared" si="2"/>
        <v>0</v>
      </c>
      <c r="G60" s="257">
        <v>180.9</v>
      </c>
      <c r="H60" s="257"/>
      <c r="I60" s="481">
        <f t="shared" si="3"/>
        <v>180.9</v>
      </c>
      <c r="K60" s="7"/>
      <c r="L60" s="7"/>
      <c r="M60" s="7"/>
      <c r="N60" s="7"/>
      <c r="O60" s="7"/>
    </row>
    <row r="61" spans="1:15" s="8" customFormat="1" ht="12" customHeight="1">
      <c r="A61" s="243" t="s">
        <v>1262</v>
      </c>
      <c r="B61" s="483" t="str">
        <f>IFERROR(IF(VLOOKUP($A61,Osnova!$A:$E,1)=$A61,VLOOKUP($A61,Osnova!$A:$E,$E$10)),"")</f>
        <v xml:space="preserve">Ostatné finančné náklady </v>
      </c>
      <c r="C61" s="253" t="str">
        <f>IF(VLOOKUP($A61,Osnova!$A:$C,1)=$A61,VLOOKUP($A61,Osnova!$A:$F,4),0)</f>
        <v>Sonstige Finanzkosten</v>
      </c>
      <c r="D61" s="257">
        <v>0</v>
      </c>
      <c r="E61" s="257">
        <v>0</v>
      </c>
      <c r="F61" s="486">
        <f t="shared" si="2"/>
        <v>0</v>
      </c>
      <c r="G61" s="257">
        <v>113606.18</v>
      </c>
      <c r="H61" s="257"/>
      <c r="I61" s="481">
        <f t="shared" si="3"/>
        <v>113606.18</v>
      </c>
      <c r="K61" s="7"/>
      <c r="L61" s="7"/>
      <c r="M61" s="7"/>
      <c r="N61" s="7"/>
      <c r="O61" s="7"/>
    </row>
    <row r="62" spans="1:15" s="8" customFormat="1" ht="12" customHeight="1">
      <c r="A62" s="243" t="s">
        <v>1277</v>
      </c>
      <c r="B62" s="483" t="s">
        <v>570</v>
      </c>
      <c r="C62" s="253"/>
      <c r="D62" s="257">
        <v>0</v>
      </c>
      <c r="E62" s="257">
        <v>0</v>
      </c>
      <c r="F62" s="486">
        <f t="shared" si="2"/>
        <v>0</v>
      </c>
      <c r="G62" s="257">
        <v>3585</v>
      </c>
      <c r="H62" s="257"/>
      <c r="I62" s="481">
        <f t="shared" si="3"/>
        <v>3585</v>
      </c>
      <c r="K62" s="7"/>
      <c r="L62" s="7"/>
      <c r="M62" s="7"/>
      <c r="N62" s="7"/>
      <c r="O62" s="7"/>
    </row>
    <row r="63" spans="1:15" s="8" customFormat="1" ht="12" customHeight="1">
      <c r="A63" s="243" t="s">
        <v>1295</v>
      </c>
      <c r="B63" s="483" t="str">
        <f>IFERROR(IF(VLOOKUP($A63,Osnova!$A:$E,1)=$A63,VLOOKUP($A63,Osnova!$A:$E,$E$10)),"")</f>
        <v xml:space="preserve">Tržby za vlastné výrobky </v>
      </c>
      <c r="C63" s="253" t="str">
        <f>IF(VLOOKUP($A63,Osnova!$A:$C,1)=$A63,VLOOKUP($A63,Osnova!$A:$F,4),0)</f>
        <v>Erlöse für eigene Produkte</v>
      </c>
      <c r="D63" s="257">
        <v>0</v>
      </c>
      <c r="E63" s="257">
        <v>0</v>
      </c>
      <c r="F63" s="486">
        <f t="shared" si="2"/>
        <v>0</v>
      </c>
      <c r="G63" s="257"/>
      <c r="H63" s="257">
        <v>1784545.06</v>
      </c>
      <c r="I63" s="481">
        <f t="shared" si="3"/>
        <v>-1784545.06</v>
      </c>
      <c r="K63" s="7"/>
      <c r="L63" s="7"/>
      <c r="M63" s="7"/>
      <c r="N63" s="7"/>
      <c r="O63" s="7"/>
    </row>
    <row r="64" spans="1:15" s="8" customFormat="1" ht="12" customHeight="1">
      <c r="A64" s="243" t="s">
        <v>1297</v>
      </c>
      <c r="B64" s="483" t="str">
        <f>IFERROR(IF(VLOOKUP($A64,Osnova!$A:$E,1)=$A64,VLOOKUP($A64,Osnova!$A:$E,$E$10)),"")</f>
        <v xml:space="preserve">Tržby z predaja služieb </v>
      </c>
      <c r="C64" s="253" t="str">
        <f>IF(VLOOKUP($A64,Osnova!$A:$C,1)=$A64,VLOOKUP($A64,Osnova!$A:$F,4),0)</f>
        <v>Erlöse aus Verkauf von Diensteistungen</v>
      </c>
      <c r="D64" s="257"/>
      <c r="E64" s="257">
        <v>0</v>
      </c>
      <c r="F64" s="486">
        <f t="shared" si="2"/>
        <v>0</v>
      </c>
      <c r="G64" s="257"/>
      <c r="H64" s="257">
        <v>62298.2</v>
      </c>
      <c r="I64" s="481">
        <f t="shared" si="3"/>
        <v>-62298.2</v>
      </c>
      <c r="K64" s="7"/>
      <c r="L64" s="7"/>
      <c r="M64" s="7"/>
      <c r="N64" s="7"/>
      <c r="O64" s="7"/>
    </row>
    <row r="65" spans="1:15" s="8" customFormat="1" ht="12" customHeight="1">
      <c r="A65" s="243" t="s">
        <v>1299</v>
      </c>
      <c r="B65" s="483" t="str">
        <f>IFERROR(IF(VLOOKUP($A65,Osnova!$A:$E,1)=$A65,VLOOKUP($A65,Osnova!$A:$E,$E$10)),"")</f>
        <v xml:space="preserve">Tržby za tovar </v>
      </c>
      <c r="C65" s="253" t="str">
        <f>IF(VLOOKUP($A65,Osnova!$A:$C,1)=$A65,VLOOKUP($A65,Osnova!$A:$F,4),0)</f>
        <v>Erlöse für Ware</v>
      </c>
      <c r="D65" s="257"/>
      <c r="E65" s="257">
        <v>0</v>
      </c>
      <c r="F65" s="486">
        <f t="shared" si="2"/>
        <v>0</v>
      </c>
      <c r="G65" s="257"/>
      <c r="H65" s="257">
        <v>11324370.58</v>
      </c>
      <c r="I65" s="481">
        <f t="shared" si="3"/>
        <v>-11324370.58</v>
      </c>
      <c r="K65" s="7"/>
      <c r="L65" s="7"/>
      <c r="M65" s="7"/>
      <c r="N65" s="7"/>
      <c r="O65" s="7"/>
    </row>
    <row r="66" spans="1:15" s="8" customFormat="1" ht="12" customHeight="1">
      <c r="A66" s="243" t="s">
        <v>1308</v>
      </c>
      <c r="B66" s="483" t="str">
        <f>IFERROR(IF(VLOOKUP($A66,Osnova!$A:$E,1)=$A66,VLOOKUP($A66,Osnova!$A:$E,$E$10)),"")</f>
        <v xml:space="preserve">Zmena stavu výrobkov </v>
      </c>
      <c r="C66" s="253" t="str">
        <f>IF(VLOOKUP($A66,Osnova!$A:$C,1)=$A66,VLOOKUP($A66,Osnova!$A:$F,4),0)</f>
        <v>Bestandveränderung der Erzeugnisse</v>
      </c>
      <c r="D66" s="257">
        <v>0</v>
      </c>
      <c r="E66" s="257">
        <v>0</v>
      </c>
      <c r="F66" s="486">
        <f t="shared" si="2"/>
        <v>0</v>
      </c>
      <c r="G66" s="257">
        <v>2028394.3</v>
      </c>
      <c r="H66" s="257">
        <v>2028928.9</v>
      </c>
      <c r="I66" s="481">
        <f t="shared" si="3"/>
        <v>-534.5999999998603</v>
      </c>
      <c r="K66" s="7"/>
      <c r="L66" s="7"/>
      <c r="M66" s="7"/>
      <c r="N66" s="7"/>
      <c r="O66" s="7"/>
    </row>
    <row r="67" spans="1:15" s="8" customFormat="1" ht="12" customHeight="1">
      <c r="A67" s="243" t="s">
        <v>1313</v>
      </c>
      <c r="B67" s="483" t="str">
        <f>IFERROR(IF(VLOOKUP($A67,Osnova!$A:$E,1)=$A67,VLOOKUP($A67,Osnova!$A:$E,$E$10)),"")</f>
        <v xml:space="preserve">Aktivácia materiálu a tovaru </v>
      </c>
      <c r="C67" s="253" t="str">
        <f>IF(VLOOKUP($A67,Osnova!$A:$C,1)=$A67,VLOOKUP($A67,Osnova!$A:$F,4),0)</f>
        <v>Material- und Warenaktivierung</v>
      </c>
      <c r="D67" s="257"/>
      <c r="E67" s="257">
        <v>0</v>
      </c>
      <c r="F67" s="486">
        <f t="shared" si="2"/>
        <v>0</v>
      </c>
      <c r="G67" s="257"/>
      <c r="H67" s="257">
        <v>1647631.48</v>
      </c>
      <c r="I67" s="481">
        <f t="shared" si="3"/>
        <v>-1647631.48</v>
      </c>
      <c r="K67" s="7"/>
      <c r="L67" s="7"/>
      <c r="M67" s="7"/>
      <c r="N67" s="7"/>
      <c r="O67" s="7"/>
    </row>
    <row r="68" spans="1:15" s="8" customFormat="1" ht="12" customHeight="1">
      <c r="A68" s="243" t="s">
        <v>1315</v>
      </c>
      <c r="B68" s="483" t="str">
        <f>IFERROR(IF(VLOOKUP($A68,Osnova!$A:$E,1)=$A68,VLOOKUP($A68,Osnova!$A:$E,$E$10)),"")</f>
        <v xml:space="preserve">Aktivácia vnútroorganizačných služieb </v>
      </c>
      <c r="C68" s="253" t="str">
        <f>IF(VLOOKUP($A68,Osnova!$A:$C,1)=$A68,VLOOKUP($A68,Osnova!$A:$F,4),0)</f>
        <v>Aktivierung innerorganisatoricher Diensteistungen</v>
      </c>
      <c r="D68" s="257"/>
      <c r="E68" s="257">
        <v>0</v>
      </c>
      <c r="F68" s="486">
        <f t="shared" si="2"/>
        <v>0</v>
      </c>
      <c r="G68" s="257"/>
      <c r="H68" s="257">
        <v>653948.47</v>
      </c>
      <c r="I68" s="481">
        <f t="shared" si="3"/>
        <v>-653948.47</v>
      </c>
      <c r="K68" s="7"/>
      <c r="L68" s="7"/>
      <c r="M68" s="7"/>
      <c r="N68" s="7"/>
      <c r="O68" s="7"/>
    </row>
    <row r="69" spans="1:15" s="8" customFormat="1" ht="12" customHeight="1">
      <c r="A69" s="243" t="s">
        <v>1324</v>
      </c>
      <c r="B69" s="483" t="str">
        <f>IFERROR(IF(VLOOKUP($A69,Osnova!$A:$E,1)=$A69,VLOOKUP($A69,Osnova!$A:$E,$E$10)),"")</f>
        <v xml:space="preserve">Tržby z predaja materiálu </v>
      </c>
      <c r="C69" s="253" t="str">
        <f>IF(VLOOKUP($A69,Osnova!$A:$C,1)=$A69,VLOOKUP($A69,Osnova!$A:$F,4),0)</f>
        <v>Erlöse aus Verkauf von Material</v>
      </c>
      <c r="D69" s="257"/>
      <c r="E69" s="257">
        <v>0</v>
      </c>
      <c r="F69" s="486">
        <f t="shared" si="2"/>
        <v>0</v>
      </c>
      <c r="G69" s="257"/>
      <c r="H69" s="257">
        <v>24673.03</v>
      </c>
      <c r="I69" s="481">
        <f t="shared" si="3"/>
        <v>-24673.03</v>
      </c>
      <c r="K69" s="7"/>
      <c r="L69" s="7"/>
      <c r="M69" s="7"/>
      <c r="N69" s="7"/>
      <c r="O69" s="7"/>
    </row>
    <row r="70" spans="1:15" s="8" customFormat="1" ht="12" customHeight="1">
      <c r="A70" s="243" t="s">
        <v>1328</v>
      </c>
      <c r="B70" s="483" t="str">
        <f>IFERROR(IF(VLOOKUP($A70,Osnova!$A:$E,1)=$A70,VLOOKUP($A70,Osnova!$A:$E,$E$10)),"")</f>
        <v xml:space="preserve">Výnosy z odpísaných pohľadávok </v>
      </c>
      <c r="C70" s="253" t="str">
        <f>IF(VLOOKUP($A70,Osnova!$A:$C,1)=$A70,VLOOKUP($A70,Osnova!$A:$F,4),0)</f>
        <v>Erträge aus abgeschriebenen Forderungen</v>
      </c>
      <c r="D70" s="257"/>
      <c r="E70" s="257">
        <v>0</v>
      </c>
      <c r="F70" s="486">
        <f t="shared" si="2"/>
        <v>0</v>
      </c>
      <c r="G70" s="257"/>
      <c r="H70" s="257">
        <v>49248.47</v>
      </c>
      <c r="I70" s="481">
        <f t="shared" si="3"/>
        <v>-49248.47</v>
      </c>
      <c r="K70" s="7"/>
      <c r="L70" s="7"/>
      <c r="M70" s="7"/>
      <c r="N70" s="7"/>
      <c r="O70" s="7"/>
    </row>
    <row r="71" spans="1:15" s="8" customFormat="1" ht="12" customHeight="1">
      <c r="A71" s="243" t="s">
        <v>1330</v>
      </c>
      <c r="B71" s="483" t="str">
        <f>IFERROR(IF(VLOOKUP($A71,Osnova!$A:$E,1)=$A71,VLOOKUP($A71,Osnova!$A:$E,$E$10)),"")</f>
        <v xml:space="preserve">Ostatné výnosy z hospodárskej činnosti </v>
      </c>
      <c r="C71" s="253" t="str">
        <f>IF(VLOOKUP($A71,Osnova!$A:$C,1)=$A71,VLOOKUP($A71,Osnova!$A:$F,4),0)</f>
        <v>Sonstige Erträge aus der Wirtschaftstätigkeit</v>
      </c>
      <c r="D71" s="257"/>
      <c r="E71" s="257">
        <v>0</v>
      </c>
      <c r="F71" s="486">
        <f t="shared" si="2"/>
        <v>0</v>
      </c>
      <c r="G71" s="257"/>
      <c r="H71" s="257">
        <v>1105.52</v>
      </c>
      <c r="I71" s="481">
        <f t="shared" si="3"/>
        <v>-1105.52</v>
      </c>
      <c r="K71" s="7"/>
      <c r="L71" s="7"/>
      <c r="M71" s="7"/>
      <c r="N71" s="7"/>
      <c r="O71" s="7"/>
    </row>
    <row r="72" spans="1:15" s="8" customFormat="1" ht="12" customHeight="1">
      <c r="A72" s="243" t="s">
        <v>1340</v>
      </c>
      <c r="B72" s="483" t="str">
        <f>IFERROR(IF(VLOOKUP($A72,Osnova!$A:$E,1)=$A72,VLOOKUP($A72,Osnova!$A:$E,$E$10)),"")</f>
        <v xml:space="preserve">Úroky </v>
      </c>
      <c r="C72" s="253" t="str">
        <f>IF(VLOOKUP($A72,Osnova!$A:$C,1)=$A72,VLOOKUP($A72,Osnova!$A:$F,4),0)</f>
        <v>Zinsen</v>
      </c>
      <c r="D72" s="257"/>
      <c r="E72" s="257">
        <v>0</v>
      </c>
      <c r="F72" s="486">
        <f t="shared" si="2"/>
        <v>0</v>
      </c>
      <c r="G72" s="257"/>
      <c r="H72" s="257">
        <v>4.2</v>
      </c>
      <c r="I72" s="481">
        <f t="shared" si="3"/>
        <v>-4.2</v>
      </c>
      <c r="K72" s="7"/>
      <c r="L72" s="7"/>
      <c r="M72" s="7"/>
      <c r="N72" s="7"/>
      <c r="O72" s="7"/>
    </row>
    <row r="73" spans="1:15" s="8" customFormat="1" ht="12" customHeight="1">
      <c r="A73" s="243" t="s">
        <v>1341</v>
      </c>
      <c r="B73" s="483" t="str">
        <f>IFERROR(IF(VLOOKUP($A73,Osnova!$A:$E,1)=$A73,VLOOKUP($A73,Osnova!$A:$E,$E$10)),"")</f>
        <v xml:space="preserve">Kurzové zisky </v>
      </c>
      <c r="C73" s="253" t="str">
        <f>IF(VLOOKUP($A73,Osnova!$A:$C,1)=$A73,VLOOKUP($A73,Osnova!$A:$F,4),0)</f>
        <v>Kursgewinne</v>
      </c>
      <c r="D73" s="257"/>
      <c r="E73" s="257">
        <v>0</v>
      </c>
      <c r="F73" s="486">
        <f t="shared" si="2"/>
        <v>0</v>
      </c>
      <c r="G73" s="257"/>
      <c r="H73" s="257">
        <v>0</v>
      </c>
      <c r="I73" s="481">
        <f t="shared" si="3"/>
        <v>0</v>
      </c>
      <c r="K73" s="7"/>
      <c r="L73" s="7"/>
      <c r="M73" s="7"/>
      <c r="N73" s="7"/>
      <c r="O73" s="7"/>
    </row>
    <row r="74" spans="1:15" s="8" customFormat="1" ht="12" customHeight="1">
      <c r="A74" s="245"/>
      <c r="B74" s="481" t="str">
        <f>IFERROR(IF(VLOOKUP($A74,Osnova!$A:$E,1)=$A74,VLOOKUP($A74,Osnova!$A:$E,$E$10)),"")</f>
        <v/>
      </c>
      <c r="C74" s="253" t="e">
        <f>IF(VLOOKUP($A74,Osnova!$A:$C,1)=$A74,VLOOKUP($A74,Osnova!$A:$F,4),0)</f>
        <v>#N/A</v>
      </c>
      <c r="D74" s="257"/>
      <c r="E74" s="251"/>
      <c r="F74" s="486">
        <f t="shared" si="2"/>
        <v>0</v>
      </c>
      <c r="G74" s="257"/>
      <c r="H74" s="257"/>
      <c r="I74" s="481">
        <f t="shared" si="3"/>
        <v>0</v>
      </c>
      <c r="K74" s="7"/>
      <c r="L74" s="7"/>
      <c r="M74" s="7"/>
      <c r="N74" s="7"/>
      <c r="O74" s="7"/>
    </row>
    <row r="75" spans="1:15" s="8" customFormat="1" ht="12" customHeight="1">
      <c r="A75" s="245"/>
      <c r="B75" s="481" t="str">
        <f>IFERROR(IF(VLOOKUP($A75,Osnova!$A:$E,1)=$A75,VLOOKUP($A75,Osnova!$A:$E,$E$10)),"")</f>
        <v/>
      </c>
      <c r="C75" s="253" t="e">
        <f>IF(VLOOKUP($A75,Osnova!$A:$C,1)=$A75,VLOOKUP($A75,Osnova!$A:$F,4),0)</f>
        <v>#N/A</v>
      </c>
      <c r="D75" s="257"/>
      <c r="E75" s="251"/>
      <c r="F75" s="486">
        <f t="shared" si="2"/>
        <v>0</v>
      </c>
      <c r="G75" s="257"/>
      <c r="H75" s="257"/>
      <c r="I75" s="481">
        <f t="shared" si="3"/>
        <v>0</v>
      </c>
      <c r="K75" s="7"/>
      <c r="L75" s="7"/>
      <c r="M75" s="7"/>
      <c r="N75" s="7"/>
      <c r="O75" s="7"/>
    </row>
    <row r="76" spans="1:15" s="8" customFormat="1" ht="12" customHeight="1">
      <c r="A76" s="245"/>
      <c r="B76" s="481" t="str">
        <f>IFERROR(IF(VLOOKUP($A76,Osnova!$A:$E,1)=$A76,VLOOKUP($A76,Osnova!$A:$E,$E$10)),"")</f>
        <v/>
      </c>
      <c r="C76" s="253" t="e">
        <f>IF(VLOOKUP($A76,Osnova!$A:$C,1)=$A76,VLOOKUP($A76,Osnova!$A:$F,4),0)</f>
        <v>#N/A</v>
      </c>
      <c r="D76" s="257"/>
      <c r="E76" s="251"/>
      <c r="F76" s="486">
        <f t="shared" si="2"/>
        <v>0</v>
      </c>
      <c r="G76" s="257"/>
      <c r="H76" s="257"/>
      <c r="I76" s="481">
        <f t="shared" si="3"/>
        <v>0</v>
      </c>
      <c r="K76" s="7"/>
      <c r="L76" s="7"/>
      <c r="M76" s="7"/>
      <c r="N76" s="7"/>
      <c r="O76" s="7"/>
    </row>
    <row r="77" spans="1:15" s="8" customFormat="1" ht="12" customHeight="1">
      <c r="A77" s="245"/>
      <c r="B77" s="481" t="str">
        <f>IFERROR(IF(VLOOKUP($A77,Osnova!$A:$E,1)=$A77,VLOOKUP($A77,Osnova!$A:$E,$E$10)),"")</f>
        <v/>
      </c>
      <c r="C77" s="253" t="e">
        <f>IF(VLOOKUP($A77,Osnova!$A:$C,1)=$A77,VLOOKUP($A77,Osnova!$A:$F,4),0)</f>
        <v>#N/A</v>
      </c>
      <c r="D77" s="257"/>
      <c r="E77" s="251"/>
      <c r="F77" s="486">
        <f t="shared" si="2"/>
        <v>0</v>
      </c>
      <c r="G77" s="257"/>
      <c r="H77" s="257"/>
      <c r="I77" s="481">
        <f t="shared" si="3"/>
        <v>0</v>
      </c>
      <c r="K77" s="7"/>
      <c r="L77" s="7"/>
      <c r="M77" s="7"/>
      <c r="N77" s="7"/>
      <c r="O77" s="7"/>
    </row>
    <row r="78" spans="1:15" s="8" customFormat="1" ht="12" customHeight="1">
      <c r="A78" s="245"/>
      <c r="B78" s="481" t="str">
        <f>IFERROR(IF(VLOOKUP($A78,Osnova!$A:$E,1)=$A78,VLOOKUP($A78,Osnova!$A:$E,$E$10)),"")</f>
        <v/>
      </c>
      <c r="C78" s="253" t="e">
        <f>IF(VLOOKUP($A78,Osnova!$A:$C,1)=$A78,VLOOKUP($A78,Osnova!$A:$F,4),0)</f>
        <v>#N/A</v>
      </c>
      <c r="D78" s="257"/>
      <c r="E78" s="251"/>
      <c r="F78" s="486">
        <f t="shared" si="2"/>
        <v>0</v>
      </c>
      <c r="G78" s="257"/>
      <c r="H78" s="257"/>
      <c r="I78" s="481">
        <f t="shared" si="3"/>
        <v>0</v>
      </c>
      <c r="K78" s="7"/>
      <c r="L78" s="7"/>
      <c r="M78" s="7"/>
      <c r="N78" s="7"/>
      <c r="O78" s="7"/>
    </row>
    <row r="79" spans="1:15" s="8" customFormat="1" ht="12" customHeight="1">
      <c r="A79" s="245"/>
      <c r="B79" s="481" t="str">
        <f>IFERROR(IF(VLOOKUP($A79,Osnova!$A:$E,1)=$A79,VLOOKUP($A79,Osnova!$A:$E,$E$10)),"")</f>
        <v/>
      </c>
      <c r="C79" s="253" t="e">
        <f>IF(VLOOKUP($A79,Osnova!$A:$C,1)=$A79,VLOOKUP($A79,Osnova!$A:$F,4),0)</f>
        <v>#N/A</v>
      </c>
      <c r="D79" s="257"/>
      <c r="E79" s="251"/>
      <c r="F79" s="486">
        <f t="shared" si="2"/>
        <v>0</v>
      </c>
      <c r="G79" s="257"/>
      <c r="H79" s="257"/>
      <c r="I79" s="481">
        <f t="shared" si="3"/>
        <v>0</v>
      </c>
      <c r="K79" s="7"/>
      <c r="L79" s="7"/>
      <c r="M79" s="7"/>
      <c r="N79" s="7"/>
      <c r="O79" s="7"/>
    </row>
    <row r="80" spans="1:15" s="8" customFormat="1" ht="12" customHeight="1">
      <c r="A80" s="245"/>
      <c r="B80" s="481" t="str">
        <f>IFERROR(IF(VLOOKUP($A80,Osnova!$A:$E,1)=$A80,VLOOKUP($A80,Osnova!$A:$E,$E$10)),"")</f>
        <v/>
      </c>
      <c r="C80" s="253" t="e">
        <f>IF(VLOOKUP($A80,Osnova!$A:$C,1)=$A80,VLOOKUP($A80,Osnova!$A:$F,4),0)</f>
        <v>#N/A</v>
      </c>
      <c r="D80" s="257"/>
      <c r="E80" s="251"/>
      <c r="F80" s="486">
        <f t="shared" si="2"/>
        <v>0</v>
      </c>
      <c r="G80" s="257"/>
      <c r="H80" s="257"/>
      <c r="I80" s="481">
        <f t="shared" si="3"/>
        <v>0</v>
      </c>
      <c r="K80" s="7"/>
      <c r="L80" s="7"/>
      <c r="M80" s="7"/>
      <c r="N80" s="7"/>
      <c r="O80" s="7"/>
    </row>
    <row r="81" spans="1:15" s="8" customFormat="1" ht="12" customHeight="1">
      <c r="A81" s="245"/>
      <c r="B81" s="481" t="str">
        <f>IFERROR(IF(VLOOKUP($A81,Osnova!$A:$E,1)=$A81,VLOOKUP($A81,Osnova!$A:$E,$E$10)),"")</f>
        <v/>
      </c>
      <c r="C81" s="253" t="e">
        <f>IF(VLOOKUP($A81,Osnova!$A:$C,1)=$A81,VLOOKUP($A81,Osnova!$A:$F,4),0)</f>
        <v>#N/A</v>
      </c>
      <c r="D81" s="257"/>
      <c r="E81" s="251"/>
      <c r="F81" s="486">
        <f t="shared" si="2"/>
        <v>0</v>
      </c>
      <c r="G81" s="257"/>
      <c r="H81" s="257"/>
      <c r="I81" s="481">
        <f t="shared" si="3"/>
        <v>0</v>
      </c>
      <c r="K81" s="7"/>
      <c r="L81" s="7"/>
      <c r="M81" s="7"/>
      <c r="N81" s="7"/>
      <c r="O81" s="7"/>
    </row>
    <row r="82" spans="1:15" s="8" customFormat="1" ht="12" customHeight="1">
      <c r="A82" s="245"/>
      <c r="B82" s="481" t="str">
        <f>IFERROR(IF(VLOOKUP($A82,Osnova!$A:$E,1)=$A82,VLOOKUP($A82,Osnova!$A:$E,$E$10)),"")</f>
        <v/>
      </c>
      <c r="C82" s="253" t="e">
        <f>IF(VLOOKUP($A82,Osnova!$A:$C,1)=$A82,VLOOKUP($A82,Osnova!$A:$F,4),0)</f>
        <v>#N/A</v>
      </c>
      <c r="D82" s="257"/>
      <c r="E82" s="251"/>
      <c r="F82" s="486">
        <f t="shared" si="2"/>
        <v>0</v>
      </c>
      <c r="G82" s="257"/>
      <c r="H82" s="257"/>
      <c r="I82" s="481">
        <f t="shared" si="3"/>
        <v>0</v>
      </c>
      <c r="K82" s="7"/>
      <c r="L82" s="7"/>
      <c r="M82" s="7"/>
      <c r="N82" s="7"/>
      <c r="O82" s="7"/>
    </row>
    <row r="83" spans="1:15" s="8" customFormat="1" ht="12" customHeight="1">
      <c r="A83" s="245"/>
      <c r="B83" s="481" t="str">
        <f>IFERROR(IF(VLOOKUP($A83,Osnova!$A:$E,1)=$A83,VLOOKUP($A83,Osnova!$A:$E,$E$10)),"")</f>
        <v/>
      </c>
      <c r="C83" s="253" t="e">
        <f>IF(VLOOKUP($A83,Osnova!$A:$C,1)=$A83,VLOOKUP($A83,Osnova!$A:$F,4),0)</f>
        <v>#N/A</v>
      </c>
      <c r="D83" s="257"/>
      <c r="E83" s="251"/>
      <c r="F83" s="486">
        <f t="shared" si="2"/>
        <v>0</v>
      </c>
      <c r="G83" s="257"/>
      <c r="H83" s="257"/>
      <c r="I83" s="481">
        <f t="shared" si="3"/>
        <v>0</v>
      </c>
      <c r="K83" s="7"/>
      <c r="L83" s="7"/>
      <c r="M83" s="7"/>
      <c r="N83" s="7"/>
      <c r="O83" s="7"/>
    </row>
    <row r="84" spans="1:15" s="8" customFormat="1" ht="12" customHeight="1">
      <c r="A84" s="245"/>
      <c r="B84" s="481" t="str">
        <f>IFERROR(IF(VLOOKUP($A84,Osnova!$A:$E,1)=$A84,VLOOKUP($A84,Osnova!$A:$E,$E$10)),"")</f>
        <v/>
      </c>
      <c r="C84" s="253" t="e">
        <f>IF(VLOOKUP($A84,Osnova!$A:$C,1)=$A84,VLOOKUP($A84,Osnova!$A:$F,4),0)</f>
        <v>#N/A</v>
      </c>
      <c r="D84" s="257"/>
      <c r="E84" s="251"/>
      <c r="F84" s="486">
        <f t="shared" si="2"/>
        <v>0</v>
      </c>
      <c r="G84" s="257"/>
      <c r="H84" s="257"/>
      <c r="I84" s="481">
        <f t="shared" si="3"/>
        <v>0</v>
      </c>
      <c r="K84" s="7"/>
      <c r="L84" s="7"/>
      <c r="M84" s="7"/>
      <c r="N84" s="7"/>
      <c r="O84" s="7"/>
    </row>
    <row r="85" spans="1:15" s="8" customFormat="1" ht="12" customHeight="1">
      <c r="A85" s="245"/>
      <c r="B85" s="481" t="str">
        <f>IFERROR(IF(VLOOKUP($A85,Osnova!$A:$E,1)=$A85,VLOOKUP($A85,Osnova!$A:$E,$E$10)),"")</f>
        <v/>
      </c>
      <c r="C85" s="253" t="e">
        <f>IF(VLOOKUP($A85,Osnova!$A:$C,1)=$A85,VLOOKUP($A85,Osnova!$A:$F,4),0)</f>
        <v>#N/A</v>
      </c>
      <c r="D85" s="257"/>
      <c r="E85" s="251"/>
      <c r="F85" s="486">
        <f t="shared" si="2"/>
        <v>0</v>
      </c>
      <c r="G85" s="257"/>
      <c r="H85" s="257"/>
      <c r="I85" s="481">
        <f t="shared" si="3"/>
        <v>0</v>
      </c>
      <c r="K85" s="7"/>
      <c r="L85" s="7"/>
      <c r="M85" s="7"/>
      <c r="N85" s="7"/>
      <c r="O85" s="7"/>
    </row>
    <row r="86" spans="1:15" s="8" customFormat="1" ht="12" customHeight="1">
      <c r="A86" s="245"/>
      <c r="B86" s="481" t="str">
        <f>IFERROR(IF(VLOOKUP($A86,Osnova!$A:$E,1)=$A86,VLOOKUP($A86,Osnova!$A:$E,$E$10)),"")</f>
        <v/>
      </c>
      <c r="C86" s="253" t="e">
        <f>IF(VLOOKUP($A86,Osnova!$A:$C,1)=$A86,VLOOKUP($A86,Osnova!$A:$F,4),0)</f>
        <v>#N/A</v>
      </c>
      <c r="D86" s="257"/>
      <c r="E86" s="251"/>
      <c r="F86" s="486">
        <f t="shared" si="2"/>
        <v>0</v>
      </c>
      <c r="G86" s="257"/>
      <c r="H86" s="257"/>
      <c r="I86" s="481">
        <f t="shared" si="3"/>
        <v>0</v>
      </c>
      <c r="K86" s="7"/>
      <c r="L86" s="7"/>
      <c r="M86" s="7"/>
      <c r="N86" s="7"/>
      <c r="O86" s="7"/>
    </row>
    <row r="87" spans="1:15" s="8" customFormat="1" ht="12" customHeight="1">
      <c r="A87" s="245"/>
      <c r="B87" s="481" t="str">
        <f>IFERROR(IF(VLOOKUP($A87,Osnova!$A:$E,1)=$A87,VLOOKUP($A87,Osnova!$A:$E,$E$10)),"")</f>
        <v/>
      </c>
      <c r="C87" s="253" t="e">
        <f>IF(VLOOKUP($A87,Osnova!$A:$C,1)=$A87,VLOOKUP($A87,Osnova!$A:$F,4),0)</f>
        <v>#N/A</v>
      </c>
      <c r="D87" s="257"/>
      <c r="E87" s="251"/>
      <c r="F87" s="486">
        <f t="shared" si="2"/>
        <v>0</v>
      </c>
      <c r="G87" s="257"/>
      <c r="H87" s="257"/>
      <c r="I87" s="481">
        <f t="shared" si="3"/>
        <v>0</v>
      </c>
      <c r="K87" s="7"/>
      <c r="L87" s="7"/>
      <c r="M87" s="7"/>
      <c r="N87" s="7"/>
      <c r="O87" s="7"/>
    </row>
    <row r="88" spans="1:15" s="8" customFormat="1" ht="12" customHeight="1">
      <c r="A88" s="245"/>
      <c r="B88" s="481" t="str">
        <f>IFERROR(IF(VLOOKUP($A88,Osnova!$A:$E,1)=$A88,VLOOKUP($A88,Osnova!$A:$E,$E$10)),"")</f>
        <v/>
      </c>
      <c r="C88" s="253" t="e">
        <f>IF(VLOOKUP($A88,Osnova!$A:$C,1)=$A88,VLOOKUP($A88,Osnova!$A:$F,4),0)</f>
        <v>#N/A</v>
      </c>
      <c r="D88" s="257"/>
      <c r="E88" s="251"/>
      <c r="F88" s="486">
        <f t="shared" si="2"/>
        <v>0</v>
      </c>
      <c r="G88" s="257"/>
      <c r="H88" s="257"/>
      <c r="I88" s="481">
        <f t="shared" si="3"/>
        <v>0</v>
      </c>
      <c r="K88" s="7"/>
      <c r="L88" s="7"/>
      <c r="M88" s="7"/>
      <c r="N88" s="7"/>
      <c r="O88" s="7"/>
    </row>
    <row r="89" spans="1:15" s="8" customFormat="1" ht="12" customHeight="1">
      <c r="A89" s="245"/>
      <c r="B89" s="481" t="str">
        <f>IFERROR(IF(VLOOKUP($A89,Osnova!$A:$E,1)=$A89,VLOOKUP($A89,Osnova!$A:$E,$E$10)),"")</f>
        <v/>
      </c>
      <c r="C89" s="253" t="e">
        <f>IF(VLOOKUP($A89,Osnova!$A:$C,1)=$A89,VLOOKUP($A89,Osnova!$A:$F,4),0)</f>
        <v>#N/A</v>
      </c>
      <c r="D89" s="257"/>
      <c r="E89" s="251"/>
      <c r="F89" s="486">
        <f t="shared" ref="F89:F152" si="4">SUM(D89-E89)</f>
        <v>0</v>
      </c>
      <c r="G89" s="257"/>
      <c r="H89" s="257"/>
      <c r="I89" s="481">
        <f t="shared" ref="I89:I152" si="5">SUM(F89+G89-H89)</f>
        <v>0</v>
      </c>
      <c r="K89" s="7"/>
      <c r="L89" s="7"/>
      <c r="M89" s="7"/>
      <c r="N89" s="7"/>
      <c r="O89" s="7"/>
    </row>
    <row r="90" spans="1:15" s="8" customFormat="1" ht="12" customHeight="1">
      <c r="A90" s="245"/>
      <c r="B90" s="481" t="str">
        <f>IFERROR(IF(VLOOKUP($A90,Osnova!$A:$E,1)=$A90,VLOOKUP($A90,Osnova!$A:$E,$E$10)),"")</f>
        <v/>
      </c>
      <c r="C90" s="253" t="e">
        <f>IF(VLOOKUP($A90,Osnova!$A:$C,1)=$A90,VLOOKUP($A90,Osnova!$A:$F,4),0)</f>
        <v>#N/A</v>
      </c>
      <c r="D90" s="257"/>
      <c r="E90" s="251"/>
      <c r="F90" s="486">
        <f t="shared" si="4"/>
        <v>0</v>
      </c>
      <c r="G90" s="257"/>
      <c r="H90" s="257"/>
      <c r="I90" s="481">
        <f t="shared" si="5"/>
        <v>0</v>
      </c>
      <c r="K90" s="7"/>
      <c r="L90" s="7"/>
      <c r="M90" s="7"/>
      <c r="N90" s="7"/>
      <c r="O90" s="7"/>
    </row>
    <row r="91" spans="1:15" s="8" customFormat="1" ht="12" customHeight="1">
      <c r="A91" s="245"/>
      <c r="B91" s="481" t="str">
        <f>IFERROR(IF(VLOOKUP($A91,Osnova!$A:$E,1)=$A91,VLOOKUP($A91,Osnova!$A:$E,$E$10)),"")</f>
        <v/>
      </c>
      <c r="C91" s="253" t="e">
        <f>IF(VLOOKUP($A91,Osnova!$A:$C,1)=$A91,VLOOKUP($A91,Osnova!$A:$F,4),0)</f>
        <v>#N/A</v>
      </c>
      <c r="D91" s="257"/>
      <c r="E91" s="251"/>
      <c r="F91" s="486">
        <f t="shared" si="4"/>
        <v>0</v>
      </c>
      <c r="G91" s="257"/>
      <c r="H91" s="257"/>
      <c r="I91" s="481">
        <f t="shared" si="5"/>
        <v>0</v>
      </c>
      <c r="K91" s="7"/>
      <c r="L91" s="7"/>
      <c r="M91" s="7"/>
      <c r="N91" s="7"/>
      <c r="O91" s="7"/>
    </row>
    <row r="92" spans="1:15" s="8" customFormat="1" ht="12" customHeight="1">
      <c r="A92" s="245"/>
      <c r="B92" s="481" t="str">
        <f>IFERROR(IF(VLOOKUP($A92,Osnova!$A:$E,1)=$A92,VLOOKUP($A92,Osnova!$A:$E,$E$10)),"")</f>
        <v/>
      </c>
      <c r="C92" s="253" t="e">
        <f>IF(VLOOKUP($A92,Osnova!$A:$C,1)=$A92,VLOOKUP($A92,Osnova!$A:$F,4),0)</f>
        <v>#N/A</v>
      </c>
      <c r="D92" s="257"/>
      <c r="E92" s="251"/>
      <c r="F92" s="486">
        <f t="shared" si="4"/>
        <v>0</v>
      </c>
      <c r="G92" s="257"/>
      <c r="H92" s="257"/>
      <c r="I92" s="481">
        <f t="shared" si="5"/>
        <v>0</v>
      </c>
      <c r="K92" s="7"/>
      <c r="L92" s="7"/>
      <c r="M92" s="7"/>
      <c r="N92" s="7"/>
      <c r="O92" s="7"/>
    </row>
    <row r="93" spans="1:15" s="8" customFormat="1" ht="12" customHeight="1">
      <c r="A93" s="245"/>
      <c r="B93" s="481" t="str">
        <f>IFERROR(IF(VLOOKUP($A93,Osnova!$A:$E,1)=$A93,VLOOKUP($A93,Osnova!$A:$E,$E$10)),"")</f>
        <v/>
      </c>
      <c r="C93" s="253" t="e">
        <f>IF(VLOOKUP($A93,Osnova!$A:$C,1)=$A93,VLOOKUP($A93,Osnova!$A:$F,4),0)</f>
        <v>#N/A</v>
      </c>
      <c r="D93" s="257"/>
      <c r="E93" s="251"/>
      <c r="F93" s="486">
        <f t="shared" si="4"/>
        <v>0</v>
      </c>
      <c r="G93" s="257"/>
      <c r="H93" s="257"/>
      <c r="I93" s="481">
        <f t="shared" si="5"/>
        <v>0</v>
      </c>
      <c r="K93" s="7"/>
      <c r="L93" s="7"/>
      <c r="M93" s="7"/>
      <c r="N93" s="7"/>
      <c r="O93" s="7"/>
    </row>
    <row r="94" spans="1:15" s="8" customFormat="1" ht="12" customHeight="1">
      <c r="A94" s="245"/>
      <c r="B94" s="481" t="str">
        <f>IFERROR(IF(VLOOKUP($A94,Osnova!$A:$E,1)=$A94,VLOOKUP($A94,Osnova!$A:$E,$E$10)),"")</f>
        <v/>
      </c>
      <c r="C94" s="253" t="e">
        <f>IF(VLOOKUP($A94,Osnova!$A:$C,1)=$A94,VLOOKUP($A94,Osnova!$A:$F,4),0)</f>
        <v>#N/A</v>
      </c>
      <c r="D94" s="257"/>
      <c r="E94" s="251"/>
      <c r="F94" s="486">
        <f t="shared" si="4"/>
        <v>0</v>
      </c>
      <c r="G94" s="257"/>
      <c r="H94" s="257"/>
      <c r="I94" s="481">
        <f t="shared" si="5"/>
        <v>0</v>
      </c>
      <c r="K94" s="7"/>
      <c r="L94" s="7"/>
      <c r="M94" s="7"/>
      <c r="N94" s="7"/>
      <c r="O94" s="7"/>
    </row>
    <row r="95" spans="1:15" s="8" customFormat="1" ht="12" customHeight="1">
      <c r="A95" s="245"/>
      <c r="B95" s="481" t="str">
        <f>IFERROR(IF(VLOOKUP($A95,Osnova!$A:$E,1)=$A95,VLOOKUP($A95,Osnova!$A:$E,$E$10)),"")</f>
        <v/>
      </c>
      <c r="C95" s="253" t="e">
        <f>IF(VLOOKUP($A95,Osnova!$A:$C,1)=$A95,VLOOKUP($A95,Osnova!$A:$F,4),0)</f>
        <v>#N/A</v>
      </c>
      <c r="D95" s="257"/>
      <c r="E95" s="251"/>
      <c r="F95" s="486">
        <f t="shared" si="4"/>
        <v>0</v>
      </c>
      <c r="G95" s="257"/>
      <c r="H95" s="257"/>
      <c r="I95" s="481">
        <f t="shared" si="5"/>
        <v>0</v>
      </c>
      <c r="K95" s="7"/>
      <c r="L95" s="7"/>
      <c r="M95" s="7"/>
      <c r="N95" s="7"/>
      <c r="O95" s="7"/>
    </row>
    <row r="96" spans="1:15" s="8" customFormat="1" ht="12" customHeight="1">
      <c r="A96" s="245"/>
      <c r="B96" s="481" t="str">
        <f>IFERROR(IF(VLOOKUP($A96,Osnova!$A:$E,1)=$A96,VLOOKUP($A96,Osnova!$A:$E,$E$10)),"")</f>
        <v/>
      </c>
      <c r="C96" s="253" t="e">
        <f>IF(VLOOKUP($A96,Osnova!$A:$C,1)=$A96,VLOOKUP($A96,Osnova!$A:$F,4),0)</f>
        <v>#N/A</v>
      </c>
      <c r="D96" s="257"/>
      <c r="E96" s="251"/>
      <c r="F96" s="486">
        <f t="shared" si="4"/>
        <v>0</v>
      </c>
      <c r="G96" s="257"/>
      <c r="H96" s="257"/>
      <c r="I96" s="481">
        <f t="shared" si="5"/>
        <v>0</v>
      </c>
      <c r="K96" s="7"/>
      <c r="L96" s="7"/>
      <c r="M96" s="7"/>
      <c r="N96" s="7"/>
      <c r="O96" s="7"/>
    </row>
    <row r="97" spans="1:15" s="8" customFormat="1" ht="12" customHeight="1">
      <c r="A97" s="245"/>
      <c r="B97" s="481" t="str">
        <f>IFERROR(IF(VLOOKUP($A97,Osnova!$A:$E,1)=$A97,VLOOKUP($A97,Osnova!$A:$E,$E$10)),"")</f>
        <v/>
      </c>
      <c r="C97" s="253" t="e">
        <f>IF(VLOOKUP($A97,Osnova!$A:$C,1)=$A97,VLOOKUP($A97,Osnova!$A:$F,4),0)</f>
        <v>#N/A</v>
      </c>
      <c r="D97" s="257"/>
      <c r="E97" s="251"/>
      <c r="F97" s="486">
        <f t="shared" si="4"/>
        <v>0</v>
      </c>
      <c r="G97" s="257"/>
      <c r="H97" s="257"/>
      <c r="I97" s="481">
        <f t="shared" si="5"/>
        <v>0</v>
      </c>
      <c r="K97" s="7"/>
      <c r="L97" s="7"/>
      <c r="M97" s="7"/>
      <c r="N97" s="7"/>
      <c r="O97" s="7"/>
    </row>
    <row r="98" spans="1:15" s="8" customFormat="1" ht="12" customHeight="1">
      <c r="A98" s="245"/>
      <c r="B98" s="481" t="str">
        <f>IFERROR(IF(VLOOKUP($A98,Osnova!$A:$E,1)=$A98,VLOOKUP($A98,Osnova!$A:$E,$E$10)),"")</f>
        <v/>
      </c>
      <c r="C98" s="253" t="e">
        <f>IF(VLOOKUP($A98,Osnova!$A:$C,1)=$A98,VLOOKUP($A98,Osnova!$A:$F,4),0)</f>
        <v>#N/A</v>
      </c>
      <c r="D98" s="257"/>
      <c r="E98" s="251"/>
      <c r="F98" s="486">
        <f t="shared" si="4"/>
        <v>0</v>
      </c>
      <c r="G98" s="257"/>
      <c r="H98" s="257"/>
      <c r="I98" s="481">
        <f t="shared" si="5"/>
        <v>0</v>
      </c>
      <c r="K98" s="7"/>
      <c r="L98" s="7"/>
      <c r="M98" s="7"/>
      <c r="N98" s="7"/>
      <c r="O98" s="7"/>
    </row>
    <row r="99" spans="1:15" s="8" customFormat="1" ht="12" customHeight="1">
      <c r="A99" s="245"/>
      <c r="B99" s="481" t="str">
        <f>IFERROR(IF(VLOOKUP($A99,Osnova!$A:$E,1)=$A99,VLOOKUP($A99,Osnova!$A:$E,$E$10)),"")</f>
        <v/>
      </c>
      <c r="C99" s="253" t="e">
        <f>IF(VLOOKUP($A99,Osnova!$A:$C,1)=$A99,VLOOKUP($A99,Osnova!$A:$F,4),0)</f>
        <v>#N/A</v>
      </c>
      <c r="D99" s="257"/>
      <c r="E99" s="251"/>
      <c r="F99" s="486">
        <f t="shared" si="4"/>
        <v>0</v>
      </c>
      <c r="G99" s="257"/>
      <c r="H99" s="257"/>
      <c r="I99" s="481">
        <f t="shared" si="5"/>
        <v>0</v>
      </c>
      <c r="K99" s="7"/>
      <c r="L99" s="7"/>
      <c r="M99" s="7"/>
      <c r="N99" s="7"/>
      <c r="O99" s="7"/>
    </row>
    <row r="100" spans="1:15" s="8" customFormat="1" ht="12" customHeight="1">
      <c r="A100" s="245"/>
      <c r="B100" s="481" t="str">
        <f>IFERROR(IF(VLOOKUP($A100,Osnova!$A:$E,1)=$A100,VLOOKUP($A100,Osnova!$A:$E,$E$10)),"")</f>
        <v/>
      </c>
      <c r="C100" s="253" t="e">
        <f>IF(VLOOKUP($A100,Osnova!$A:$C,1)=$A100,VLOOKUP($A100,Osnova!$A:$F,4),0)</f>
        <v>#N/A</v>
      </c>
      <c r="D100" s="257"/>
      <c r="E100" s="251"/>
      <c r="F100" s="486">
        <f t="shared" si="4"/>
        <v>0</v>
      </c>
      <c r="G100" s="257"/>
      <c r="H100" s="257"/>
      <c r="I100" s="481">
        <f t="shared" si="5"/>
        <v>0</v>
      </c>
      <c r="K100" s="7"/>
      <c r="L100" s="7"/>
      <c r="M100" s="7"/>
      <c r="N100" s="7"/>
      <c r="O100" s="7"/>
    </row>
    <row r="101" spans="1:15" s="8" customFormat="1" ht="12" customHeight="1">
      <c r="A101" s="245"/>
      <c r="B101" s="481" t="str">
        <f>IFERROR(IF(VLOOKUP($A101,Osnova!$A:$E,1)=$A101,VLOOKUP($A101,Osnova!$A:$E,$E$10)),"")</f>
        <v/>
      </c>
      <c r="C101" s="253" t="e">
        <f>IF(VLOOKUP($A101,Osnova!$A:$C,1)=$A101,VLOOKUP($A101,Osnova!$A:$F,4),0)</f>
        <v>#N/A</v>
      </c>
      <c r="D101" s="257"/>
      <c r="E101" s="251"/>
      <c r="F101" s="486">
        <f t="shared" si="4"/>
        <v>0</v>
      </c>
      <c r="G101" s="257"/>
      <c r="H101" s="257"/>
      <c r="I101" s="481">
        <f t="shared" si="5"/>
        <v>0</v>
      </c>
      <c r="K101" s="7"/>
      <c r="L101" s="7"/>
      <c r="M101" s="7"/>
      <c r="N101" s="7"/>
      <c r="O101" s="7"/>
    </row>
    <row r="102" spans="1:15" s="8" customFormat="1" ht="12" customHeight="1">
      <c r="A102" s="245"/>
      <c r="B102" s="481" t="str">
        <f>IFERROR(IF(VLOOKUP($A102,Osnova!$A:$E,1)=$A102,VLOOKUP($A102,Osnova!$A:$E,$E$10)),"")</f>
        <v/>
      </c>
      <c r="C102" s="253" t="e">
        <f>IF(VLOOKUP($A102,Osnova!$A:$C,1)=$A102,VLOOKUP($A102,Osnova!$A:$F,4),0)</f>
        <v>#N/A</v>
      </c>
      <c r="D102" s="257"/>
      <c r="E102" s="251"/>
      <c r="F102" s="486">
        <f t="shared" si="4"/>
        <v>0</v>
      </c>
      <c r="G102" s="257"/>
      <c r="H102" s="257"/>
      <c r="I102" s="481">
        <f t="shared" si="5"/>
        <v>0</v>
      </c>
      <c r="K102" s="7"/>
      <c r="L102" s="7"/>
      <c r="M102" s="7"/>
      <c r="N102" s="7"/>
      <c r="O102" s="7"/>
    </row>
    <row r="103" spans="1:15" s="8" customFormat="1" ht="12" customHeight="1">
      <c r="A103" s="245"/>
      <c r="B103" s="481" t="str">
        <f>IFERROR(IF(VLOOKUP($A103,Osnova!$A:$E,1)=$A103,VLOOKUP($A103,Osnova!$A:$E,$E$10)),"")</f>
        <v/>
      </c>
      <c r="C103" s="253" t="e">
        <f>IF(VLOOKUP($A103,Osnova!$A:$C,1)=$A103,VLOOKUP($A103,Osnova!$A:$F,4),0)</f>
        <v>#N/A</v>
      </c>
      <c r="D103" s="257"/>
      <c r="E103" s="251"/>
      <c r="F103" s="486">
        <f t="shared" si="4"/>
        <v>0</v>
      </c>
      <c r="G103" s="257"/>
      <c r="H103" s="257"/>
      <c r="I103" s="481">
        <f t="shared" si="5"/>
        <v>0</v>
      </c>
      <c r="K103" s="7"/>
      <c r="L103" s="7"/>
      <c r="M103" s="7"/>
      <c r="N103" s="7"/>
      <c r="O103" s="7"/>
    </row>
    <row r="104" spans="1:15" s="8" customFormat="1" ht="12" customHeight="1">
      <c r="A104" s="245"/>
      <c r="B104" s="481" t="str">
        <f>IFERROR(IF(VLOOKUP($A104,Osnova!$A:$E,1)=$A104,VLOOKUP($A104,Osnova!$A:$E,$E$10)),"")</f>
        <v/>
      </c>
      <c r="C104" s="253" t="e">
        <f>IF(VLOOKUP($A104,Osnova!$A:$C,1)=$A104,VLOOKUP($A104,Osnova!$A:$F,4),0)</f>
        <v>#N/A</v>
      </c>
      <c r="D104" s="257"/>
      <c r="E104" s="251"/>
      <c r="F104" s="486">
        <f t="shared" si="4"/>
        <v>0</v>
      </c>
      <c r="G104" s="257"/>
      <c r="H104" s="257"/>
      <c r="I104" s="481">
        <f t="shared" si="5"/>
        <v>0</v>
      </c>
      <c r="K104" s="7"/>
      <c r="L104" s="7"/>
      <c r="M104" s="7"/>
      <c r="N104" s="7"/>
      <c r="O104" s="7"/>
    </row>
    <row r="105" spans="1:15" s="8" customFormat="1" ht="12" customHeight="1">
      <c r="A105" s="245"/>
      <c r="B105" s="481" t="str">
        <f>IFERROR(IF(VLOOKUP($A105,Osnova!$A:$E,1)=$A105,VLOOKUP($A105,Osnova!$A:$E,$E$10)),"")</f>
        <v/>
      </c>
      <c r="C105" s="253" t="e">
        <f>IF(VLOOKUP($A105,Osnova!$A:$C,1)=$A105,VLOOKUP($A105,Osnova!$A:$F,4),0)</f>
        <v>#N/A</v>
      </c>
      <c r="D105" s="257"/>
      <c r="E105" s="251"/>
      <c r="F105" s="486">
        <f t="shared" si="4"/>
        <v>0</v>
      </c>
      <c r="G105" s="257"/>
      <c r="H105" s="257"/>
      <c r="I105" s="481">
        <f t="shared" si="5"/>
        <v>0</v>
      </c>
      <c r="K105" s="7"/>
      <c r="L105" s="7"/>
      <c r="M105" s="7"/>
      <c r="N105" s="7"/>
      <c r="O105" s="7"/>
    </row>
    <row r="106" spans="1:15" s="8" customFormat="1" ht="12" customHeight="1">
      <c r="A106" s="245"/>
      <c r="B106" s="481" t="str">
        <f>IFERROR(IF(VLOOKUP($A106,Osnova!$A:$E,1)=$A106,VLOOKUP($A106,Osnova!$A:$E,$E$10)),"")</f>
        <v/>
      </c>
      <c r="C106" s="253" t="e">
        <f>IF(VLOOKUP($A106,Osnova!$A:$C,1)=$A106,VLOOKUP($A106,Osnova!$A:$F,4),0)</f>
        <v>#N/A</v>
      </c>
      <c r="D106" s="257"/>
      <c r="E106" s="251"/>
      <c r="F106" s="486">
        <f t="shared" si="4"/>
        <v>0</v>
      </c>
      <c r="G106" s="257"/>
      <c r="H106" s="257"/>
      <c r="I106" s="481">
        <f t="shared" si="5"/>
        <v>0</v>
      </c>
      <c r="K106" s="7"/>
      <c r="L106" s="7"/>
      <c r="M106" s="7"/>
      <c r="N106" s="7"/>
      <c r="O106" s="7"/>
    </row>
    <row r="107" spans="1:15" s="8" customFormat="1" ht="12" customHeight="1">
      <c r="A107" s="245"/>
      <c r="B107" s="481" t="str">
        <f>IFERROR(IF(VLOOKUP($A107,Osnova!$A:$E,1)=$A107,VLOOKUP($A107,Osnova!$A:$E,$E$10)),"")</f>
        <v/>
      </c>
      <c r="C107" s="253" t="e">
        <f>IF(VLOOKUP($A107,Osnova!$A:$C,1)=$A107,VLOOKUP($A107,Osnova!$A:$F,4),0)</f>
        <v>#N/A</v>
      </c>
      <c r="D107" s="257"/>
      <c r="E107" s="251"/>
      <c r="F107" s="486">
        <f t="shared" si="4"/>
        <v>0</v>
      </c>
      <c r="G107" s="257"/>
      <c r="H107" s="257"/>
      <c r="I107" s="481">
        <f t="shared" si="5"/>
        <v>0</v>
      </c>
      <c r="K107" s="7"/>
      <c r="L107" s="7"/>
      <c r="M107" s="7"/>
      <c r="N107" s="7"/>
      <c r="O107" s="7"/>
    </row>
    <row r="108" spans="1:15" s="8" customFormat="1" ht="12" customHeight="1">
      <c r="A108" s="250"/>
      <c r="B108" s="481" t="str">
        <f>IFERROR(IF(VLOOKUP($A108,Osnova!$A:$E,1)=$A108,VLOOKUP($A108,Osnova!$A:$E,$E$10)),"")</f>
        <v/>
      </c>
      <c r="C108" s="253" t="e">
        <f>IF(VLOOKUP($A108,Osnova!$A:$C,1)=$A108,VLOOKUP($A108,Osnova!$A:$F,4),0)</f>
        <v>#N/A</v>
      </c>
      <c r="D108" s="257"/>
      <c r="E108" s="251"/>
      <c r="F108" s="486">
        <f t="shared" si="4"/>
        <v>0</v>
      </c>
      <c r="G108" s="257"/>
      <c r="H108" s="257"/>
      <c r="I108" s="481">
        <f t="shared" si="5"/>
        <v>0</v>
      </c>
      <c r="K108" s="7"/>
      <c r="L108" s="7"/>
      <c r="M108" s="7"/>
      <c r="N108" s="7"/>
      <c r="O108" s="7"/>
    </row>
    <row r="109" spans="1:15" s="8" customFormat="1" ht="12" customHeight="1">
      <c r="A109" s="250"/>
      <c r="B109" s="481" t="str">
        <f>IFERROR(IF(VLOOKUP($A109,Osnova!$A:$E,1)=$A109,VLOOKUP($A109,Osnova!$A:$E,$E$10)),"")</f>
        <v/>
      </c>
      <c r="C109" s="253" t="e">
        <f>IF(VLOOKUP($A109,Osnova!$A:$C,1)=$A109,VLOOKUP($A109,Osnova!$A:$F,4),0)</f>
        <v>#N/A</v>
      </c>
      <c r="D109" s="257"/>
      <c r="E109" s="251"/>
      <c r="F109" s="486">
        <f t="shared" si="4"/>
        <v>0</v>
      </c>
      <c r="G109" s="257"/>
      <c r="H109" s="257"/>
      <c r="I109" s="481">
        <f t="shared" si="5"/>
        <v>0</v>
      </c>
      <c r="K109" s="7"/>
      <c r="L109" s="7"/>
      <c r="M109" s="7"/>
      <c r="N109" s="7"/>
      <c r="O109" s="7"/>
    </row>
    <row r="110" spans="1:15" s="8" customFormat="1" ht="12" customHeight="1">
      <c r="A110" s="250"/>
      <c r="B110" s="481" t="str">
        <f>IFERROR(IF(VLOOKUP($A110,Osnova!$A:$E,1)=$A110,VLOOKUP($A110,Osnova!$A:$E,$E$10)),"")</f>
        <v/>
      </c>
      <c r="C110" s="253" t="e">
        <f>IF(VLOOKUP($A110,Osnova!$A:$C,1)=$A110,VLOOKUP($A110,Osnova!$A:$F,4),0)</f>
        <v>#N/A</v>
      </c>
      <c r="D110" s="257"/>
      <c r="E110" s="251"/>
      <c r="F110" s="486">
        <f t="shared" si="4"/>
        <v>0</v>
      </c>
      <c r="G110" s="257"/>
      <c r="H110" s="257"/>
      <c r="I110" s="481">
        <f t="shared" si="5"/>
        <v>0</v>
      </c>
      <c r="K110" s="7"/>
      <c r="L110" s="7"/>
      <c r="M110" s="7"/>
      <c r="N110" s="7"/>
      <c r="O110" s="7"/>
    </row>
    <row r="111" spans="1:15" s="8" customFormat="1" ht="12" customHeight="1">
      <c r="A111" s="250"/>
      <c r="B111" s="481" t="str">
        <f>IFERROR(IF(VLOOKUP($A111,Osnova!$A:$E,1)=$A111,VLOOKUP($A111,Osnova!$A:$E,$E$10)),"")</f>
        <v/>
      </c>
      <c r="C111" s="253" t="e">
        <f>IF(VLOOKUP($A111,Osnova!$A:$C,1)=$A111,VLOOKUP($A111,Osnova!$A:$F,4),0)</f>
        <v>#N/A</v>
      </c>
      <c r="D111" s="257"/>
      <c r="E111" s="251"/>
      <c r="F111" s="486">
        <f t="shared" si="4"/>
        <v>0</v>
      </c>
      <c r="G111" s="257"/>
      <c r="H111" s="257"/>
      <c r="I111" s="481">
        <f t="shared" si="5"/>
        <v>0</v>
      </c>
      <c r="K111" s="7"/>
      <c r="L111" s="7"/>
      <c r="M111" s="7"/>
      <c r="N111" s="7"/>
      <c r="O111" s="7"/>
    </row>
    <row r="112" spans="1:15" s="8" customFormat="1" ht="12" customHeight="1">
      <c r="A112" s="250"/>
      <c r="B112" s="481" t="str">
        <f>IFERROR(IF(VLOOKUP($A112,Osnova!$A:$E,1)=$A112,VLOOKUP($A112,Osnova!$A:$E,$E$10)),"")</f>
        <v/>
      </c>
      <c r="C112" s="253" t="e">
        <f>IF(VLOOKUP($A112,Osnova!$A:$C,1)=$A112,VLOOKUP($A112,Osnova!$A:$F,4),0)</f>
        <v>#N/A</v>
      </c>
      <c r="D112" s="257"/>
      <c r="E112" s="251"/>
      <c r="F112" s="486">
        <f t="shared" si="4"/>
        <v>0</v>
      </c>
      <c r="G112" s="257"/>
      <c r="H112" s="257"/>
      <c r="I112" s="481">
        <f t="shared" si="5"/>
        <v>0</v>
      </c>
      <c r="K112" s="7"/>
      <c r="L112" s="7"/>
      <c r="M112" s="7"/>
      <c r="N112" s="7"/>
      <c r="O112" s="7"/>
    </row>
    <row r="113" spans="1:15" s="8" customFormat="1" ht="12" customHeight="1">
      <c r="A113" s="250"/>
      <c r="B113" s="481" t="str">
        <f>IFERROR(IF(VLOOKUP($A113,Osnova!$A:$E,1)=$A113,VLOOKUP($A113,Osnova!$A:$E,$E$10)),"")</f>
        <v/>
      </c>
      <c r="C113" s="253" t="e">
        <f>IF(VLOOKUP($A113,Osnova!$A:$C,1)=$A113,VLOOKUP($A113,Osnova!$A:$F,4),0)</f>
        <v>#N/A</v>
      </c>
      <c r="D113" s="257"/>
      <c r="E113" s="251"/>
      <c r="F113" s="486">
        <f t="shared" si="4"/>
        <v>0</v>
      </c>
      <c r="G113" s="257"/>
      <c r="H113" s="257"/>
      <c r="I113" s="481">
        <f t="shared" si="5"/>
        <v>0</v>
      </c>
      <c r="K113" s="7"/>
      <c r="L113" s="7"/>
      <c r="M113" s="7"/>
      <c r="N113" s="7"/>
      <c r="O113" s="7"/>
    </row>
    <row r="114" spans="1:15" s="8" customFormat="1" ht="12" customHeight="1">
      <c r="A114" s="250"/>
      <c r="B114" s="481" t="str">
        <f>IFERROR(IF(VLOOKUP($A114,Osnova!$A:$E,1)=$A114,VLOOKUP($A114,Osnova!$A:$E,$E$10)),"")</f>
        <v/>
      </c>
      <c r="C114" s="253" t="e">
        <f>IF(VLOOKUP($A114,Osnova!$A:$C,1)=$A114,VLOOKUP($A114,Osnova!$A:$F,4),0)</f>
        <v>#N/A</v>
      </c>
      <c r="D114" s="257"/>
      <c r="E114" s="251"/>
      <c r="F114" s="486">
        <f t="shared" si="4"/>
        <v>0</v>
      </c>
      <c r="G114" s="257"/>
      <c r="H114" s="257"/>
      <c r="I114" s="481">
        <f t="shared" si="5"/>
        <v>0</v>
      </c>
      <c r="K114" s="7"/>
      <c r="L114" s="7"/>
      <c r="M114" s="7"/>
      <c r="N114" s="7"/>
      <c r="O114" s="7"/>
    </row>
    <row r="115" spans="1:15" s="8" customFormat="1" ht="12" customHeight="1">
      <c r="A115" s="250"/>
      <c r="B115" s="481" t="str">
        <f>IFERROR(IF(VLOOKUP($A115,Osnova!$A:$E,1)=$A115,VLOOKUP($A115,Osnova!$A:$E,$E$10)),"")</f>
        <v/>
      </c>
      <c r="C115" s="253" t="e">
        <f>IF(VLOOKUP($A115,Osnova!$A:$C,1)=$A115,VLOOKUP($A115,Osnova!$A:$F,4),0)</f>
        <v>#N/A</v>
      </c>
      <c r="D115" s="257"/>
      <c r="E115" s="251"/>
      <c r="F115" s="486">
        <f t="shared" si="4"/>
        <v>0</v>
      </c>
      <c r="G115" s="257"/>
      <c r="H115" s="257"/>
      <c r="I115" s="481">
        <f t="shared" si="5"/>
        <v>0</v>
      </c>
      <c r="K115" s="7"/>
      <c r="L115" s="7"/>
      <c r="M115" s="7"/>
      <c r="N115" s="7"/>
      <c r="O115" s="7"/>
    </row>
    <row r="116" spans="1:15" s="8" customFormat="1" ht="12" customHeight="1">
      <c r="A116" s="250"/>
      <c r="B116" s="481" t="str">
        <f>IFERROR(IF(VLOOKUP($A116,Osnova!$A:$E,1)=$A116,VLOOKUP($A116,Osnova!$A:$E,$E$10)),"")</f>
        <v/>
      </c>
      <c r="C116" s="253" t="e">
        <f>IF(VLOOKUP($A116,Osnova!$A:$C,1)=$A116,VLOOKUP($A116,Osnova!$A:$F,4),0)</f>
        <v>#N/A</v>
      </c>
      <c r="D116" s="257"/>
      <c r="E116" s="251"/>
      <c r="F116" s="486">
        <f t="shared" si="4"/>
        <v>0</v>
      </c>
      <c r="G116" s="257"/>
      <c r="H116" s="257"/>
      <c r="I116" s="481">
        <f t="shared" si="5"/>
        <v>0</v>
      </c>
      <c r="K116" s="7"/>
      <c r="L116" s="7"/>
      <c r="M116" s="7"/>
      <c r="N116" s="7"/>
      <c r="O116" s="7"/>
    </row>
    <row r="117" spans="1:15" s="8" customFormat="1" ht="12" customHeight="1">
      <c r="A117" s="250"/>
      <c r="B117" s="481" t="str">
        <f>IFERROR(IF(VLOOKUP($A117,Osnova!$A:$E,1)=$A117,VLOOKUP($A117,Osnova!$A:$E,$E$10)),"")</f>
        <v/>
      </c>
      <c r="C117" s="253" t="e">
        <f>IF(VLOOKUP($A117,Osnova!$A:$C,1)=$A117,VLOOKUP($A117,Osnova!$A:$F,4),0)</f>
        <v>#N/A</v>
      </c>
      <c r="D117" s="257"/>
      <c r="E117" s="251"/>
      <c r="F117" s="486">
        <f t="shared" si="4"/>
        <v>0</v>
      </c>
      <c r="G117" s="257"/>
      <c r="H117" s="257"/>
      <c r="I117" s="481">
        <f t="shared" si="5"/>
        <v>0</v>
      </c>
      <c r="K117" s="7"/>
      <c r="L117" s="7"/>
      <c r="M117" s="7"/>
      <c r="N117" s="7"/>
      <c r="O117" s="7"/>
    </row>
    <row r="118" spans="1:15" s="8" customFormat="1" ht="12" customHeight="1">
      <c r="A118" s="250"/>
      <c r="B118" s="481" t="str">
        <f>IFERROR(IF(VLOOKUP($A118,Osnova!$A:$E,1)=$A118,VLOOKUP($A118,Osnova!$A:$E,$E$10)),"")</f>
        <v/>
      </c>
      <c r="C118" s="253" t="e">
        <f>IF(VLOOKUP($A118,Osnova!$A:$C,1)=$A118,VLOOKUP($A118,Osnova!$A:$F,4),0)</f>
        <v>#N/A</v>
      </c>
      <c r="D118" s="257"/>
      <c r="E118" s="251"/>
      <c r="F118" s="486">
        <f t="shared" si="4"/>
        <v>0</v>
      </c>
      <c r="G118" s="257"/>
      <c r="H118" s="257"/>
      <c r="I118" s="481">
        <f t="shared" si="5"/>
        <v>0</v>
      </c>
      <c r="K118" s="7"/>
      <c r="L118" s="7"/>
      <c r="M118" s="7"/>
      <c r="N118" s="7"/>
      <c r="O118" s="7"/>
    </row>
    <row r="119" spans="1:15" s="8" customFormat="1" ht="12" customHeight="1">
      <c r="A119" s="250"/>
      <c r="B119" s="481" t="str">
        <f>IFERROR(IF(VLOOKUP($A119,Osnova!$A:$E,1)=$A119,VLOOKUP($A119,Osnova!$A:$E,$E$10)),"")</f>
        <v/>
      </c>
      <c r="C119" s="253" t="e">
        <f>IF(VLOOKUP($A119,Osnova!$A:$C,1)=$A119,VLOOKUP($A119,Osnova!$A:$F,4),0)</f>
        <v>#N/A</v>
      </c>
      <c r="D119" s="257"/>
      <c r="E119" s="251"/>
      <c r="F119" s="486">
        <f t="shared" si="4"/>
        <v>0</v>
      </c>
      <c r="G119" s="257"/>
      <c r="H119" s="257"/>
      <c r="I119" s="481">
        <f t="shared" si="5"/>
        <v>0</v>
      </c>
      <c r="K119" s="7"/>
      <c r="L119" s="7"/>
      <c r="M119" s="7"/>
      <c r="N119" s="7"/>
      <c r="O119" s="7"/>
    </row>
    <row r="120" spans="1:15" s="8" customFormat="1" ht="12" customHeight="1">
      <c r="A120" s="250"/>
      <c r="B120" s="481" t="str">
        <f>IFERROR(IF(VLOOKUP($A120,Osnova!$A:$E,1)=$A120,VLOOKUP($A120,Osnova!$A:$E,$E$10)),"")</f>
        <v/>
      </c>
      <c r="C120" s="253" t="e">
        <f>IF(VLOOKUP($A120,Osnova!$A:$C,1)=$A120,VLOOKUP($A120,Osnova!$A:$F,4),0)</f>
        <v>#N/A</v>
      </c>
      <c r="D120" s="257"/>
      <c r="E120" s="251"/>
      <c r="F120" s="486">
        <f t="shared" si="4"/>
        <v>0</v>
      </c>
      <c r="G120" s="257"/>
      <c r="H120" s="257"/>
      <c r="I120" s="481">
        <f t="shared" si="5"/>
        <v>0</v>
      </c>
      <c r="K120" s="7"/>
      <c r="L120" s="7"/>
      <c r="M120" s="7"/>
      <c r="N120" s="7"/>
      <c r="O120" s="7"/>
    </row>
    <row r="121" spans="1:15" s="8" customFormat="1" ht="12" customHeight="1">
      <c r="A121" s="250"/>
      <c r="B121" s="481" t="str">
        <f>IFERROR(IF(VLOOKUP($A121,Osnova!$A:$E,1)=$A121,VLOOKUP($A121,Osnova!$A:$E,$E$10)),"")</f>
        <v/>
      </c>
      <c r="C121" s="253" t="e">
        <f>IF(VLOOKUP($A121,Osnova!$A:$C,1)=$A121,VLOOKUP($A121,Osnova!$A:$F,4),0)</f>
        <v>#N/A</v>
      </c>
      <c r="D121" s="257"/>
      <c r="E121" s="251"/>
      <c r="F121" s="486">
        <f t="shared" si="4"/>
        <v>0</v>
      </c>
      <c r="G121" s="257"/>
      <c r="H121" s="257"/>
      <c r="I121" s="481">
        <f t="shared" si="5"/>
        <v>0</v>
      </c>
      <c r="K121" s="7"/>
      <c r="L121" s="7"/>
      <c r="M121" s="7"/>
      <c r="N121" s="7"/>
      <c r="O121" s="7"/>
    </row>
    <row r="122" spans="1:15" s="8" customFormat="1" ht="12" customHeight="1">
      <c r="A122" s="250"/>
      <c r="B122" s="481" t="str">
        <f>IFERROR(IF(VLOOKUP($A122,Osnova!$A:$E,1)=$A122,VLOOKUP($A122,Osnova!$A:$E,$E$10)),"")</f>
        <v/>
      </c>
      <c r="C122" s="253" t="e">
        <f>IF(VLOOKUP($A122,Osnova!$A:$C,1)=$A122,VLOOKUP($A122,Osnova!$A:$F,4),0)</f>
        <v>#N/A</v>
      </c>
      <c r="D122" s="257"/>
      <c r="E122" s="251"/>
      <c r="F122" s="486">
        <f t="shared" si="4"/>
        <v>0</v>
      </c>
      <c r="G122" s="257"/>
      <c r="H122" s="257"/>
      <c r="I122" s="481">
        <f t="shared" si="5"/>
        <v>0</v>
      </c>
      <c r="K122" s="7"/>
      <c r="L122" s="7"/>
      <c r="M122" s="7"/>
      <c r="N122" s="7"/>
      <c r="O122" s="7"/>
    </row>
    <row r="123" spans="1:15" s="8" customFormat="1" ht="12" customHeight="1">
      <c r="A123" s="250"/>
      <c r="B123" s="481" t="str">
        <f>IFERROR(IF(VLOOKUP($A123,Osnova!$A:$E,1)=$A123,VLOOKUP($A123,Osnova!$A:$E,$E$10)),"")</f>
        <v/>
      </c>
      <c r="C123" s="253" t="e">
        <f>IF(VLOOKUP($A123,Osnova!$A:$C,1)=$A123,VLOOKUP($A123,Osnova!$A:$F,4),0)</f>
        <v>#N/A</v>
      </c>
      <c r="D123" s="257"/>
      <c r="E123" s="251"/>
      <c r="F123" s="486">
        <f t="shared" si="4"/>
        <v>0</v>
      </c>
      <c r="G123" s="257"/>
      <c r="H123" s="257"/>
      <c r="I123" s="481">
        <f t="shared" si="5"/>
        <v>0</v>
      </c>
      <c r="K123" s="7"/>
      <c r="L123" s="7"/>
      <c r="M123" s="7"/>
      <c r="N123" s="7"/>
      <c r="O123" s="7"/>
    </row>
    <row r="124" spans="1:15" s="8" customFormat="1" ht="12" customHeight="1">
      <c r="A124" s="250"/>
      <c r="B124" s="481" t="str">
        <f>IFERROR(IF(VLOOKUP($A124,Osnova!$A:$E,1)=$A124,VLOOKUP($A124,Osnova!$A:$E,$E$10)),"")</f>
        <v/>
      </c>
      <c r="C124" s="253" t="e">
        <f>IF(VLOOKUP($A124,Osnova!$A:$C,1)=$A124,VLOOKUP($A124,Osnova!$A:$F,4),0)</f>
        <v>#N/A</v>
      </c>
      <c r="D124" s="257"/>
      <c r="E124" s="251"/>
      <c r="F124" s="486">
        <f t="shared" si="4"/>
        <v>0</v>
      </c>
      <c r="G124" s="257"/>
      <c r="H124" s="257"/>
      <c r="I124" s="481">
        <f t="shared" si="5"/>
        <v>0</v>
      </c>
      <c r="K124" s="7"/>
      <c r="L124" s="7"/>
      <c r="M124" s="7"/>
      <c r="N124" s="7"/>
      <c r="O124" s="7"/>
    </row>
    <row r="125" spans="1:15" s="8" customFormat="1" ht="12" customHeight="1">
      <c r="A125" s="250"/>
      <c r="B125" s="481" t="str">
        <f>IFERROR(IF(VLOOKUP($A125,Osnova!$A:$E,1)=$A125,VLOOKUP($A125,Osnova!$A:$E,$E$10)),"")</f>
        <v/>
      </c>
      <c r="C125" s="253" t="e">
        <f>IF(VLOOKUP($A125,Osnova!$A:$C,1)=$A125,VLOOKUP($A125,Osnova!$A:$F,4),0)</f>
        <v>#N/A</v>
      </c>
      <c r="D125" s="257"/>
      <c r="E125" s="251"/>
      <c r="F125" s="486">
        <f t="shared" si="4"/>
        <v>0</v>
      </c>
      <c r="G125" s="257"/>
      <c r="H125" s="257"/>
      <c r="I125" s="481">
        <f t="shared" si="5"/>
        <v>0</v>
      </c>
      <c r="K125" s="7"/>
      <c r="L125" s="7"/>
      <c r="M125" s="7"/>
      <c r="N125" s="7"/>
      <c r="O125" s="7"/>
    </row>
    <row r="126" spans="1:15" s="8" customFormat="1" ht="12" customHeight="1">
      <c r="A126" s="250"/>
      <c r="B126" s="481" t="str">
        <f>IFERROR(IF(VLOOKUP($A126,Osnova!$A:$E,1)=$A126,VLOOKUP($A126,Osnova!$A:$E,$E$10)),"")</f>
        <v/>
      </c>
      <c r="C126" s="253" t="e">
        <f>IF(VLOOKUP($A126,Osnova!$A:$C,1)=$A126,VLOOKUP($A126,Osnova!$A:$F,4),0)</f>
        <v>#N/A</v>
      </c>
      <c r="D126" s="257"/>
      <c r="E126" s="251"/>
      <c r="F126" s="486">
        <f t="shared" si="4"/>
        <v>0</v>
      </c>
      <c r="G126" s="257"/>
      <c r="H126" s="257"/>
      <c r="I126" s="481">
        <f t="shared" si="5"/>
        <v>0</v>
      </c>
      <c r="K126" s="7"/>
      <c r="L126" s="7"/>
      <c r="M126" s="7"/>
      <c r="N126" s="7"/>
      <c r="O126" s="7"/>
    </row>
    <row r="127" spans="1:15" s="8" customFormat="1" ht="12" customHeight="1">
      <c r="A127" s="250"/>
      <c r="B127" s="481" t="str">
        <f>IFERROR(IF(VLOOKUP($A127,Osnova!$A:$E,1)=$A127,VLOOKUP($A127,Osnova!$A:$E,$E$10)),"")</f>
        <v/>
      </c>
      <c r="C127" s="253" t="e">
        <f>IF(VLOOKUP($A127,Osnova!$A:$C,1)=$A127,VLOOKUP($A127,Osnova!$A:$F,4),0)</f>
        <v>#N/A</v>
      </c>
      <c r="D127" s="257"/>
      <c r="E127" s="251"/>
      <c r="F127" s="486">
        <f t="shared" si="4"/>
        <v>0</v>
      </c>
      <c r="G127" s="257"/>
      <c r="H127" s="257"/>
      <c r="I127" s="481">
        <f t="shared" si="5"/>
        <v>0</v>
      </c>
      <c r="K127" s="7"/>
      <c r="L127" s="7"/>
      <c r="M127" s="7"/>
      <c r="N127" s="7"/>
      <c r="O127" s="7"/>
    </row>
    <row r="128" spans="1:15" s="8" customFormat="1" ht="12" customHeight="1">
      <c r="A128" s="250"/>
      <c r="B128" s="481" t="str">
        <f>IFERROR(IF(VLOOKUP($A128,Osnova!$A:$E,1)=$A128,VLOOKUP($A128,Osnova!$A:$E,$E$10)),"")</f>
        <v/>
      </c>
      <c r="C128" s="253" t="e">
        <f>IF(VLOOKUP($A128,Osnova!$A:$C,1)=$A128,VLOOKUP($A128,Osnova!$A:$F,4),0)</f>
        <v>#N/A</v>
      </c>
      <c r="D128" s="257"/>
      <c r="E128" s="251"/>
      <c r="F128" s="486">
        <f t="shared" si="4"/>
        <v>0</v>
      </c>
      <c r="G128" s="257"/>
      <c r="H128" s="257"/>
      <c r="I128" s="481">
        <f t="shared" si="5"/>
        <v>0</v>
      </c>
      <c r="K128" s="7"/>
      <c r="L128" s="7"/>
      <c r="M128" s="7"/>
      <c r="N128" s="7"/>
      <c r="O128" s="7"/>
    </row>
    <row r="129" spans="1:15" s="8" customFormat="1" ht="12" customHeight="1">
      <c r="A129" s="250"/>
      <c r="B129" s="481" t="str">
        <f>IFERROR(IF(VLOOKUP($A129,Osnova!$A:$E,1)=$A129,VLOOKUP($A129,Osnova!$A:$E,$E$10)),"")</f>
        <v/>
      </c>
      <c r="C129" s="253" t="e">
        <f>IF(VLOOKUP($A129,Osnova!$A:$C,1)=$A129,VLOOKUP($A129,Osnova!$A:$F,4),0)</f>
        <v>#N/A</v>
      </c>
      <c r="D129" s="257"/>
      <c r="E129" s="251"/>
      <c r="F129" s="486">
        <f t="shared" si="4"/>
        <v>0</v>
      </c>
      <c r="G129" s="257"/>
      <c r="H129" s="257"/>
      <c r="I129" s="481">
        <f t="shared" si="5"/>
        <v>0</v>
      </c>
      <c r="K129" s="7"/>
      <c r="L129" s="7"/>
      <c r="M129" s="7"/>
      <c r="N129" s="7"/>
      <c r="O129" s="7"/>
    </row>
    <row r="130" spans="1:15" s="8" customFormat="1" ht="12" customHeight="1">
      <c r="A130" s="250"/>
      <c r="B130" s="481" t="str">
        <f>IFERROR(IF(VLOOKUP($A130,Osnova!$A:$E,1)=$A130,VLOOKUP($A130,Osnova!$A:$E,$E$10)),"")</f>
        <v/>
      </c>
      <c r="C130" s="253" t="e">
        <f>IF(VLOOKUP($A130,Osnova!$A:$C,1)=$A130,VLOOKUP($A130,Osnova!$A:$F,4),0)</f>
        <v>#N/A</v>
      </c>
      <c r="D130" s="257"/>
      <c r="E130" s="251"/>
      <c r="F130" s="486">
        <f t="shared" si="4"/>
        <v>0</v>
      </c>
      <c r="G130" s="257"/>
      <c r="H130" s="257"/>
      <c r="I130" s="481">
        <f t="shared" si="5"/>
        <v>0</v>
      </c>
      <c r="K130" s="7"/>
      <c r="L130" s="7"/>
      <c r="M130" s="7"/>
      <c r="N130" s="7"/>
      <c r="O130" s="7"/>
    </row>
    <row r="131" spans="1:15" s="8" customFormat="1" ht="12" customHeight="1">
      <c r="A131" s="250"/>
      <c r="B131" s="481" t="str">
        <f>IFERROR(IF(VLOOKUP($A131,Osnova!$A:$E,1)=$A131,VLOOKUP($A131,Osnova!$A:$E,$E$10)),"")</f>
        <v/>
      </c>
      <c r="C131" s="253" t="e">
        <f>IF(VLOOKUP($A131,Osnova!$A:$C,1)=$A131,VLOOKUP($A131,Osnova!$A:$F,4),0)</f>
        <v>#N/A</v>
      </c>
      <c r="D131" s="257"/>
      <c r="E131" s="251"/>
      <c r="F131" s="486">
        <f t="shared" si="4"/>
        <v>0</v>
      </c>
      <c r="G131" s="257"/>
      <c r="H131" s="257"/>
      <c r="I131" s="481">
        <f t="shared" si="5"/>
        <v>0</v>
      </c>
      <c r="K131" s="7"/>
      <c r="L131" s="7"/>
      <c r="M131" s="7"/>
      <c r="N131" s="7"/>
      <c r="O131" s="7"/>
    </row>
    <row r="132" spans="1:15" s="8" customFormat="1" ht="12" customHeight="1">
      <c r="A132" s="250"/>
      <c r="B132" s="481" t="str">
        <f>IFERROR(IF(VLOOKUP($A132,Osnova!$A:$E,1)=$A132,VLOOKUP($A132,Osnova!$A:$E,$E$10)),"")</f>
        <v/>
      </c>
      <c r="C132" s="253" t="e">
        <f>IF(VLOOKUP($A132,Osnova!$A:$C,1)=$A132,VLOOKUP($A132,Osnova!$A:$F,4),0)</f>
        <v>#N/A</v>
      </c>
      <c r="D132" s="257"/>
      <c r="E132" s="251"/>
      <c r="F132" s="486">
        <f t="shared" si="4"/>
        <v>0</v>
      </c>
      <c r="G132" s="257"/>
      <c r="H132" s="257"/>
      <c r="I132" s="481">
        <f t="shared" si="5"/>
        <v>0</v>
      </c>
      <c r="K132" s="7"/>
      <c r="L132" s="7"/>
      <c r="M132" s="7"/>
      <c r="N132" s="7"/>
      <c r="O132" s="7"/>
    </row>
    <row r="133" spans="1:15" s="8" customFormat="1" ht="12" customHeight="1">
      <c r="A133" s="250"/>
      <c r="B133" s="481" t="str">
        <f>IFERROR(IF(VLOOKUP($A133,Osnova!$A:$E,1)=$A133,VLOOKUP($A133,Osnova!$A:$E,$E$10)),"")</f>
        <v/>
      </c>
      <c r="C133" s="253" t="e">
        <f>IF(VLOOKUP($A133,Osnova!$A:$C,1)=$A133,VLOOKUP($A133,Osnova!$A:$F,4),0)</f>
        <v>#N/A</v>
      </c>
      <c r="D133" s="257"/>
      <c r="E133" s="251"/>
      <c r="F133" s="486">
        <f t="shared" si="4"/>
        <v>0</v>
      </c>
      <c r="G133" s="257"/>
      <c r="H133" s="257"/>
      <c r="I133" s="481">
        <f t="shared" si="5"/>
        <v>0</v>
      </c>
      <c r="K133" s="7"/>
      <c r="L133" s="7"/>
      <c r="M133" s="7"/>
      <c r="N133" s="7"/>
      <c r="O133" s="7"/>
    </row>
    <row r="134" spans="1:15" s="8" customFormat="1" ht="12" customHeight="1">
      <c r="A134" s="250"/>
      <c r="B134" s="481" t="str">
        <f>IFERROR(IF(VLOOKUP($A134,Osnova!$A:$E,1)=$A134,VLOOKUP($A134,Osnova!$A:$E,$E$10)),"")</f>
        <v/>
      </c>
      <c r="C134" s="253" t="e">
        <f>IF(VLOOKUP($A134,Osnova!$A:$C,1)=$A134,VLOOKUP($A134,Osnova!$A:$F,4),0)</f>
        <v>#N/A</v>
      </c>
      <c r="D134" s="257"/>
      <c r="E134" s="251"/>
      <c r="F134" s="486">
        <f t="shared" si="4"/>
        <v>0</v>
      </c>
      <c r="G134" s="257"/>
      <c r="H134" s="257"/>
      <c r="I134" s="481">
        <f t="shared" si="5"/>
        <v>0</v>
      </c>
      <c r="K134" s="7"/>
      <c r="L134" s="7"/>
      <c r="M134" s="7"/>
      <c r="N134" s="7"/>
      <c r="O134" s="7"/>
    </row>
    <row r="135" spans="1:15" s="8" customFormat="1" ht="12" customHeight="1">
      <c r="A135" s="250"/>
      <c r="B135" s="481" t="str">
        <f>IFERROR(IF(VLOOKUP($A135,Osnova!$A:$E,1)=$A135,VLOOKUP($A135,Osnova!$A:$E,$E$10)),"")</f>
        <v/>
      </c>
      <c r="C135" s="253" t="e">
        <f>IF(VLOOKUP($A135,Osnova!$A:$C,1)=$A135,VLOOKUP($A135,Osnova!$A:$F,4),0)</f>
        <v>#N/A</v>
      </c>
      <c r="D135" s="257"/>
      <c r="E135" s="251"/>
      <c r="F135" s="486">
        <f t="shared" si="4"/>
        <v>0</v>
      </c>
      <c r="G135" s="257"/>
      <c r="H135" s="257"/>
      <c r="I135" s="481">
        <f t="shared" si="5"/>
        <v>0</v>
      </c>
      <c r="K135" s="7"/>
      <c r="L135" s="7"/>
      <c r="M135" s="7"/>
      <c r="N135" s="7"/>
      <c r="O135" s="7"/>
    </row>
    <row r="136" spans="1:15" s="8" customFormat="1" ht="12" customHeight="1">
      <c r="A136" s="250"/>
      <c r="B136" s="481" t="str">
        <f>IFERROR(IF(VLOOKUP($A136,Osnova!$A:$E,1)=$A136,VLOOKUP($A136,Osnova!$A:$E,$E$10)),"")</f>
        <v/>
      </c>
      <c r="C136" s="253" t="e">
        <f>IF(VLOOKUP($A136,Osnova!$A:$C,1)=$A136,VLOOKUP($A136,Osnova!$A:$F,4),0)</f>
        <v>#N/A</v>
      </c>
      <c r="D136" s="257"/>
      <c r="E136" s="251"/>
      <c r="F136" s="486">
        <f t="shared" si="4"/>
        <v>0</v>
      </c>
      <c r="G136" s="257"/>
      <c r="H136" s="257"/>
      <c r="I136" s="481">
        <f t="shared" si="5"/>
        <v>0</v>
      </c>
      <c r="K136" s="7"/>
      <c r="L136" s="7"/>
      <c r="M136" s="7"/>
      <c r="N136" s="7"/>
      <c r="O136" s="7"/>
    </row>
    <row r="137" spans="1:15" s="8" customFormat="1" ht="12" customHeight="1">
      <c r="A137" s="250"/>
      <c r="B137" s="481" t="str">
        <f>IFERROR(IF(VLOOKUP($A137,Osnova!$A:$E,1)=$A137,VLOOKUP($A137,Osnova!$A:$E,$E$10)),"")</f>
        <v/>
      </c>
      <c r="C137" s="253" t="e">
        <f>IF(VLOOKUP($A137,Osnova!$A:$C,1)=$A137,VLOOKUP($A137,Osnova!$A:$F,4),0)</f>
        <v>#N/A</v>
      </c>
      <c r="D137" s="257"/>
      <c r="E137" s="251"/>
      <c r="F137" s="486">
        <f t="shared" si="4"/>
        <v>0</v>
      </c>
      <c r="G137" s="257"/>
      <c r="H137" s="257"/>
      <c r="I137" s="481">
        <f t="shared" si="5"/>
        <v>0</v>
      </c>
      <c r="K137" s="7"/>
      <c r="L137" s="7"/>
      <c r="M137" s="7"/>
      <c r="N137" s="7"/>
      <c r="O137" s="7"/>
    </row>
    <row r="138" spans="1:15" s="8" customFormat="1" ht="12" customHeight="1">
      <c r="A138" s="250"/>
      <c r="B138" s="481" t="str">
        <f>IFERROR(IF(VLOOKUP($A138,Osnova!$A:$E,1)=$A138,VLOOKUP($A138,Osnova!$A:$E,$E$10)),"")</f>
        <v/>
      </c>
      <c r="C138" s="253" t="e">
        <f>IF(VLOOKUP($A138,Osnova!$A:$C,1)=$A138,VLOOKUP($A138,Osnova!$A:$F,4),0)</f>
        <v>#N/A</v>
      </c>
      <c r="D138" s="257"/>
      <c r="E138" s="251"/>
      <c r="F138" s="486">
        <f t="shared" si="4"/>
        <v>0</v>
      </c>
      <c r="G138" s="257"/>
      <c r="H138" s="257"/>
      <c r="I138" s="481">
        <f t="shared" si="5"/>
        <v>0</v>
      </c>
      <c r="K138" s="7"/>
      <c r="L138" s="7"/>
      <c r="M138" s="7"/>
      <c r="N138" s="7"/>
      <c r="O138" s="7"/>
    </row>
    <row r="139" spans="1:15" s="8" customFormat="1" ht="12" customHeight="1">
      <c r="A139" s="250"/>
      <c r="B139" s="481" t="str">
        <f>IFERROR(IF(VLOOKUP($A139,Osnova!$A:$E,1)=$A139,VLOOKUP($A139,Osnova!$A:$E,$E$10)),"")</f>
        <v/>
      </c>
      <c r="C139" s="253" t="e">
        <f>IF(VLOOKUP($A139,Osnova!$A:$C,1)=$A139,VLOOKUP($A139,Osnova!$A:$F,4),0)</f>
        <v>#N/A</v>
      </c>
      <c r="D139" s="257"/>
      <c r="E139" s="251"/>
      <c r="F139" s="486">
        <f t="shared" si="4"/>
        <v>0</v>
      </c>
      <c r="G139" s="257"/>
      <c r="H139" s="257"/>
      <c r="I139" s="481">
        <f t="shared" si="5"/>
        <v>0</v>
      </c>
      <c r="K139" s="7"/>
      <c r="L139" s="7"/>
      <c r="M139" s="7"/>
      <c r="N139" s="7"/>
      <c r="O139" s="7"/>
    </row>
    <row r="140" spans="1:15" s="8" customFormat="1" ht="12" customHeight="1">
      <c r="A140" s="250"/>
      <c r="B140" s="481" t="str">
        <f>IFERROR(IF(VLOOKUP($A140,Osnova!$A:$E,1)=$A140,VLOOKUP($A140,Osnova!$A:$E,$E$10)),"")</f>
        <v/>
      </c>
      <c r="C140" s="253" t="e">
        <f>IF(VLOOKUP($A140,Osnova!$A:$C,1)=$A140,VLOOKUP($A140,Osnova!$A:$F,4),0)</f>
        <v>#N/A</v>
      </c>
      <c r="D140" s="257"/>
      <c r="E140" s="251"/>
      <c r="F140" s="486">
        <f t="shared" si="4"/>
        <v>0</v>
      </c>
      <c r="G140" s="257"/>
      <c r="H140" s="257"/>
      <c r="I140" s="481">
        <f t="shared" si="5"/>
        <v>0</v>
      </c>
      <c r="K140" s="7"/>
      <c r="L140" s="7"/>
      <c r="M140" s="7"/>
      <c r="N140" s="7"/>
      <c r="O140" s="7"/>
    </row>
    <row r="141" spans="1:15" s="8" customFormat="1" ht="12" customHeight="1">
      <c r="A141" s="250"/>
      <c r="B141" s="481" t="str">
        <f>IFERROR(IF(VLOOKUP($A141,Osnova!$A:$E,1)=$A141,VLOOKUP($A141,Osnova!$A:$E,$E$10)),"")</f>
        <v/>
      </c>
      <c r="C141" s="253" t="e">
        <f>IF(VLOOKUP($A141,Osnova!$A:$C,1)=$A141,VLOOKUP($A141,Osnova!$A:$F,4),0)</f>
        <v>#N/A</v>
      </c>
      <c r="D141" s="257"/>
      <c r="E141" s="251"/>
      <c r="F141" s="486">
        <f t="shared" si="4"/>
        <v>0</v>
      </c>
      <c r="G141" s="257"/>
      <c r="H141" s="257"/>
      <c r="I141" s="481">
        <f t="shared" si="5"/>
        <v>0</v>
      </c>
      <c r="K141" s="7"/>
      <c r="L141" s="7"/>
      <c r="M141" s="7"/>
      <c r="N141" s="7"/>
      <c r="O141" s="7"/>
    </row>
    <row r="142" spans="1:15" s="8" customFormat="1" ht="12" customHeight="1">
      <c r="A142" s="250"/>
      <c r="B142" s="481" t="str">
        <f>IFERROR(IF(VLOOKUP($A142,Osnova!$A:$E,1)=$A142,VLOOKUP($A142,Osnova!$A:$E,$E$10)),"")</f>
        <v/>
      </c>
      <c r="C142" s="253" t="e">
        <f>IF(VLOOKUP($A142,Osnova!$A:$C,1)=$A142,VLOOKUP($A142,Osnova!$A:$F,4),0)</f>
        <v>#N/A</v>
      </c>
      <c r="D142" s="257"/>
      <c r="E142" s="251"/>
      <c r="F142" s="486">
        <f t="shared" si="4"/>
        <v>0</v>
      </c>
      <c r="G142" s="257"/>
      <c r="H142" s="257"/>
      <c r="I142" s="481">
        <f t="shared" si="5"/>
        <v>0</v>
      </c>
      <c r="K142" s="7"/>
      <c r="L142" s="7"/>
      <c r="M142" s="7"/>
      <c r="N142" s="7"/>
      <c r="O142" s="7"/>
    </row>
    <row r="143" spans="1:15" s="8" customFormat="1" ht="12" customHeight="1">
      <c r="A143" s="250"/>
      <c r="B143" s="481" t="str">
        <f>IFERROR(IF(VLOOKUP($A143,Osnova!$A:$E,1)=$A143,VLOOKUP($A143,Osnova!$A:$E,$E$10)),"")</f>
        <v/>
      </c>
      <c r="C143" s="253" t="e">
        <f>IF(VLOOKUP($A143,Osnova!$A:$C,1)=$A143,VLOOKUP($A143,Osnova!$A:$F,4),0)</f>
        <v>#N/A</v>
      </c>
      <c r="D143" s="257"/>
      <c r="E143" s="251"/>
      <c r="F143" s="486">
        <f t="shared" si="4"/>
        <v>0</v>
      </c>
      <c r="G143" s="257"/>
      <c r="H143" s="257"/>
      <c r="I143" s="481">
        <f t="shared" si="5"/>
        <v>0</v>
      </c>
      <c r="K143" s="7"/>
      <c r="L143" s="7"/>
      <c r="M143" s="7"/>
      <c r="N143" s="7"/>
      <c r="O143" s="7"/>
    </row>
    <row r="144" spans="1:15" s="8" customFormat="1" ht="12" customHeight="1">
      <c r="A144" s="250"/>
      <c r="B144" s="481" t="str">
        <f>IFERROR(IF(VLOOKUP($A144,Osnova!$A:$E,1)=$A144,VLOOKUP($A144,Osnova!$A:$E,$E$10)),"")</f>
        <v/>
      </c>
      <c r="C144" s="253" t="e">
        <f>IF(VLOOKUP($A144,Osnova!$A:$C,1)=$A144,VLOOKUP($A144,Osnova!$A:$F,4),0)</f>
        <v>#N/A</v>
      </c>
      <c r="D144" s="257"/>
      <c r="E144" s="251"/>
      <c r="F144" s="486">
        <f t="shared" si="4"/>
        <v>0</v>
      </c>
      <c r="G144" s="257"/>
      <c r="H144" s="257"/>
      <c r="I144" s="481">
        <f t="shared" si="5"/>
        <v>0</v>
      </c>
      <c r="K144" s="7"/>
      <c r="L144" s="7"/>
      <c r="M144" s="7"/>
      <c r="N144" s="7"/>
      <c r="O144" s="7"/>
    </row>
    <row r="145" spans="1:15" s="8" customFormat="1" ht="12" customHeight="1">
      <c r="A145" s="250"/>
      <c r="B145" s="481" t="str">
        <f>IFERROR(IF(VLOOKUP($A145,Osnova!$A:$E,1)=$A145,VLOOKUP($A145,Osnova!$A:$E,$E$10)),"")</f>
        <v/>
      </c>
      <c r="C145" s="253" t="e">
        <f>IF(VLOOKUP($A145,Osnova!$A:$C,1)=$A145,VLOOKUP($A145,Osnova!$A:$F,4),0)</f>
        <v>#N/A</v>
      </c>
      <c r="D145" s="257"/>
      <c r="E145" s="251"/>
      <c r="F145" s="486">
        <f t="shared" si="4"/>
        <v>0</v>
      </c>
      <c r="G145" s="257"/>
      <c r="H145" s="257"/>
      <c r="I145" s="481">
        <f t="shared" si="5"/>
        <v>0</v>
      </c>
      <c r="K145" s="7"/>
      <c r="L145" s="7"/>
      <c r="M145" s="7"/>
      <c r="N145" s="7"/>
      <c r="O145" s="7"/>
    </row>
    <row r="146" spans="1:15" s="8" customFormat="1" ht="12" customHeight="1">
      <c r="A146" s="250"/>
      <c r="B146" s="481" t="str">
        <f>IFERROR(IF(VLOOKUP($A146,Osnova!$A:$E,1)=$A146,VLOOKUP($A146,Osnova!$A:$E,$E$10)),"")</f>
        <v/>
      </c>
      <c r="C146" s="253" t="e">
        <f>IF(VLOOKUP($A146,Osnova!$A:$C,1)=$A146,VLOOKUP($A146,Osnova!$A:$F,4),0)</f>
        <v>#N/A</v>
      </c>
      <c r="D146" s="257"/>
      <c r="E146" s="251"/>
      <c r="F146" s="486">
        <f t="shared" si="4"/>
        <v>0</v>
      </c>
      <c r="G146" s="257"/>
      <c r="H146" s="257"/>
      <c r="I146" s="481">
        <f t="shared" si="5"/>
        <v>0</v>
      </c>
      <c r="K146" s="7"/>
      <c r="L146" s="7"/>
      <c r="M146" s="7"/>
      <c r="N146" s="7"/>
      <c r="O146" s="7"/>
    </row>
    <row r="147" spans="1:15" s="8" customFormat="1" ht="12" customHeight="1">
      <c r="A147" s="250"/>
      <c r="B147" s="481" t="str">
        <f>IFERROR(IF(VLOOKUP($A147,Osnova!$A:$E,1)=$A147,VLOOKUP($A147,Osnova!$A:$E,$E$10)),"")</f>
        <v/>
      </c>
      <c r="C147" s="253" t="e">
        <f>IF(VLOOKUP($A147,Osnova!$A:$C,1)=$A147,VLOOKUP($A147,Osnova!$A:$F,4),0)</f>
        <v>#N/A</v>
      </c>
      <c r="D147" s="257"/>
      <c r="E147" s="251"/>
      <c r="F147" s="486">
        <f t="shared" si="4"/>
        <v>0</v>
      </c>
      <c r="G147" s="257"/>
      <c r="H147" s="257"/>
      <c r="I147" s="481">
        <f t="shared" si="5"/>
        <v>0</v>
      </c>
      <c r="K147" s="7"/>
      <c r="L147" s="7"/>
      <c r="M147" s="7"/>
      <c r="N147" s="7"/>
      <c r="O147" s="7"/>
    </row>
    <row r="148" spans="1:15" s="8" customFormat="1" ht="12" customHeight="1">
      <c r="A148" s="250"/>
      <c r="B148" s="481" t="str">
        <f>IFERROR(IF(VLOOKUP($A148,Osnova!$A:$E,1)=$A148,VLOOKUP($A148,Osnova!$A:$E,$E$10)),"")</f>
        <v/>
      </c>
      <c r="C148" s="253" t="e">
        <f>IF(VLOOKUP($A148,Osnova!$A:$C,1)=$A148,VLOOKUP($A148,Osnova!$A:$F,4),0)</f>
        <v>#N/A</v>
      </c>
      <c r="D148" s="257"/>
      <c r="E148" s="251"/>
      <c r="F148" s="486">
        <f t="shared" si="4"/>
        <v>0</v>
      </c>
      <c r="G148" s="257"/>
      <c r="H148" s="257"/>
      <c r="I148" s="481">
        <f t="shared" si="5"/>
        <v>0</v>
      </c>
      <c r="K148" s="7"/>
      <c r="L148" s="7"/>
      <c r="M148" s="7"/>
      <c r="N148" s="7"/>
      <c r="O148" s="7"/>
    </row>
    <row r="149" spans="1:15" s="8" customFormat="1" ht="12" customHeight="1">
      <c r="A149" s="250"/>
      <c r="B149" s="481" t="str">
        <f>IFERROR(IF(VLOOKUP($A149,Osnova!$A:$E,1)=$A149,VLOOKUP($A149,Osnova!$A:$E,$E$10)),"")</f>
        <v/>
      </c>
      <c r="C149" s="253" t="e">
        <f>IF(VLOOKUP($A149,Osnova!$A:$C,1)=$A149,VLOOKUP($A149,Osnova!$A:$F,4),0)</f>
        <v>#N/A</v>
      </c>
      <c r="D149" s="257"/>
      <c r="E149" s="251"/>
      <c r="F149" s="486">
        <f t="shared" si="4"/>
        <v>0</v>
      </c>
      <c r="G149" s="257"/>
      <c r="H149" s="257"/>
      <c r="I149" s="481">
        <f t="shared" si="5"/>
        <v>0</v>
      </c>
      <c r="K149" s="7"/>
      <c r="L149" s="7"/>
      <c r="M149" s="7"/>
      <c r="N149" s="7"/>
      <c r="O149" s="7"/>
    </row>
    <row r="150" spans="1:15" s="8" customFormat="1" ht="12" customHeight="1">
      <c r="A150" s="250"/>
      <c r="B150" s="481" t="str">
        <f>IFERROR(IF(VLOOKUP($A150,Osnova!$A:$E,1)=$A150,VLOOKUP($A150,Osnova!$A:$E,$E$10)),"")</f>
        <v/>
      </c>
      <c r="C150" s="253" t="e">
        <f>IF(VLOOKUP($A150,Osnova!$A:$C,1)=$A150,VLOOKUP($A150,Osnova!$A:$F,4),0)</f>
        <v>#N/A</v>
      </c>
      <c r="D150" s="257"/>
      <c r="E150" s="251"/>
      <c r="F150" s="486">
        <f t="shared" si="4"/>
        <v>0</v>
      </c>
      <c r="G150" s="257"/>
      <c r="H150" s="257"/>
      <c r="I150" s="481">
        <f t="shared" si="5"/>
        <v>0</v>
      </c>
      <c r="K150" s="7"/>
      <c r="L150" s="7"/>
      <c r="M150" s="7"/>
      <c r="N150" s="7"/>
      <c r="O150" s="7"/>
    </row>
    <row r="151" spans="1:15" s="8" customFormat="1" ht="12" customHeight="1">
      <c r="A151" s="250"/>
      <c r="B151" s="481" t="str">
        <f>IFERROR(IF(VLOOKUP($A151,Osnova!$A:$E,1)=$A151,VLOOKUP($A151,Osnova!$A:$E,$E$10)),"")</f>
        <v/>
      </c>
      <c r="C151" s="253" t="e">
        <f>IF(VLOOKUP($A151,Osnova!$A:$C,1)=$A151,VLOOKUP($A151,Osnova!$A:$F,4),0)</f>
        <v>#N/A</v>
      </c>
      <c r="D151" s="257"/>
      <c r="E151" s="251"/>
      <c r="F151" s="486">
        <f t="shared" si="4"/>
        <v>0</v>
      </c>
      <c r="G151" s="257"/>
      <c r="H151" s="257"/>
      <c r="I151" s="481">
        <f t="shared" si="5"/>
        <v>0</v>
      </c>
      <c r="K151" s="7"/>
      <c r="L151" s="7"/>
      <c r="M151" s="7"/>
      <c r="N151" s="7"/>
      <c r="O151" s="7"/>
    </row>
    <row r="152" spans="1:15" s="8" customFormat="1" ht="12" customHeight="1">
      <c r="A152" s="250"/>
      <c r="B152" s="481" t="str">
        <f>IFERROR(IF(VLOOKUP($A152,Osnova!$A:$E,1)=$A152,VLOOKUP($A152,Osnova!$A:$E,$E$10)),"")</f>
        <v/>
      </c>
      <c r="C152" s="253" t="e">
        <f>IF(VLOOKUP($A152,Osnova!$A:$C,1)=$A152,VLOOKUP($A152,Osnova!$A:$F,4),0)</f>
        <v>#N/A</v>
      </c>
      <c r="D152" s="257"/>
      <c r="E152" s="251"/>
      <c r="F152" s="486">
        <f t="shared" si="4"/>
        <v>0</v>
      </c>
      <c r="G152" s="257"/>
      <c r="H152" s="257"/>
      <c r="I152" s="481">
        <f t="shared" si="5"/>
        <v>0</v>
      </c>
      <c r="K152" s="7"/>
      <c r="L152" s="7"/>
      <c r="M152" s="7"/>
      <c r="N152" s="7"/>
      <c r="O152" s="7"/>
    </row>
    <row r="153" spans="1:15" s="8" customFormat="1" ht="12" customHeight="1">
      <c r="A153" s="250"/>
      <c r="B153" s="481" t="str">
        <f>IFERROR(IF(VLOOKUP($A153,Osnova!$A:$E,1)=$A153,VLOOKUP($A153,Osnova!$A:$E,$E$10)),"")</f>
        <v/>
      </c>
      <c r="C153" s="253" t="e">
        <f>IF(VLOOKUP($A153,Osnova!$A:$C,1)=$A153,VLOOKUP($A153,Osnova!$A:$F,4),0)</f>
        <v>#N/A</v>
      </c>
      <c r="D153" s="257"/>
      <c r="E153" s="251"/>
      <c r="F153" s="486">
        <f t="shared" ref="F153:F216" si="6">SUM(D153-E153)</f>
        <v>0</v>
      </c>
      <c r="G153" s="257"/>
      <c r="H153" s="257"/>
      <c r="I153" s="481">
        <f t="shared" ref="I153:I190" si="7">SUM(F153+G153-H153)</f>
        <v>0</v>
      </c>
      <c r="K153" s="7"/>
      <c r="L153" s="7"/>
      <c r="M153" s="7"/>
      <c r="N153" s="7"/>
      <c r="O153" s="7"/>
    </row>
    <row r="154" spans="1:15" s="8" customFormat="1" ht="12" customHeight="1">
      <c r="A154" s="250"/>
      <c r="B154" s="481" t="str">
        <f>IFERROR(IF(VLOOKUP($A154,Osnova!$A:$E,1)=$A154,VLOOKUP($A154,Osnova!$A:$E,$E$10)),"")</f>
        <v/>
      </c>
      <c r="C154" s="253" t="e">
        <f>IF(VLOOKUP($A154,Osnova!$A:$C,1)=$A154,VLOOKUP($A154,Osnova!$A:$F,4),0)</f>
        <v>#N/A</v>
      </c>
      <c r="D154" s="257"/>
      <c r="E154" s="251"/>
      <c r="F154" s="486">
        <f t="shared" si="6"/>
        <v>0</v>
      </c>
      <c r="G154" s="257"/>
      <c r="H154" s="257"/>
      <c r="I154" s="481">
        <f t="shared" si="7"/>
        <v>0</v>
      </c>
      <c r="K154" s="7"/>
      <c r="L154" s="7"/>
      <c r="M154" s="7"/>
      <c r="N154" s="7"/>
      <c r="O154" s="7"/>
    </row>
    <row r="155" spans="1:15" s="8" customFormat="1" ht="12" customHeight="1">
      <c r="A155" s="250"/>
      <c r="B155" s="481" t="str">
        <f>IFERROR(IF(VLOOKUP($A155,Osnova!$A:$E,1)=$A155,VLOOKUP($A155,Osnova!$A:$E,$E$10)),"")</f>
        <v/>
      </c>
      <c r="C155" s="253" t="e">
        <f>IF(VLOOKUP($A155,Osnova!$A:$C,1)=$A155,VLOOKUP($A155,Osnova!$A:$F,4),0)</f>
        <v>#N/A</v>
      </c>
      <c r="D155" s="257"/>
      <c r="E155" s="251"/>
      <c r="F155" s="486">
        <f t="shared" si="6"/>
        <v>0</v>
      </c>
      <c r="G155" s="257"/>
      <c r="H155" s="257"/>
      <c r="I155" s="481">
        <f t="shared" si="7"/>
        <v>0</v>
      </c>
      <c r="K155" s="7"/>
      <c r="L155" s="7"/>
      <c r="M155" s="7"/>
      <c r="N155" s="7"/>
      <c r="O155" s="7"/>
    </row>
    <row r="156" spans="1:15" s="8" customFormat="1" ht="12" customHeight="1">
      <c r="A156" s="250"/>
      <c r="B156" s="481" t="str">
        <f>IFERROR(IF(VLOOKUP($A156,Osnova!$A:$E,1)=$A156,VLOOKUP($A156,Osnova!$A:$E,$E$10)),"")</f>
        <v/>
      </c>
      <c r="C156" s="253" t="e">
        <f>IF(VLOOKUP($A156,Osnova!$A:$C,1)=$A156,VLOOKUP($A156,Osnova!$A:$F,4),0)</f>
        <v>#N/A</v>
      </c>
      <c r="D156" s="257"/>
      <c r="E156" s="251"/>
      <c r="F156" s="486">
        <f t="shared" si="6"/>
        <v>0</v>
      </c>
      <c r="G156" s="257"/>
      <c r="H156" s="257"/>
      <c r="I156" s="481">
        <f t="shared" si="7"/>
        <v>0</v>
      </c>
      <c r="K156" s="7"/>
      <c r="L156" s="7"/>
      <c r="M156" s="7"/>
      <c r="N156" s="7"/>
      <c r="O156" s="7"/>
    </row>
    <row r="157" spans="1:15" s="8" customFormat="1" ht="12" customHeight="1">
      <c r="A157" s="250"/>
      <c r="B157" s="481" t="str">
        <f>IFERROR(IF(VLOOKUP($A157,Osnova!$A:$E,1)=$A157,VLOOKUP($A157,Osnova!$A:$E,$E$10)),"")</f>
        <v/>
      </c>
      <c r="C157" s="253" t="e">
        <f>IF(VLOOKUP($A157,Osnova!$A:$C,1)=$A157,VLOOKUP($A157,Osnova!$A:$F,4),0)</f>
        <v>#N/A</v>
      </c>
      <c r="D157" s="257"/>
      <c r="E157" s="251"/>
      <c r="F157" s="486">
        <f t="shared" si="6"/>
        <v>0</v>
      </c>
      <c r="G157" s="257"/>
      <c r="H157" s="257"/>
      <c r="I157" s="481">
        <f t="shared" si="7"/>
        <v>0</v>
      </c>
      <c r="K157" s="7"/>
      <c r="L157" s="7"/>
      <c r="M157" s="7"/>
      <c r="N157" s="7"/>
      <c r="O157" s="7"/>
    </row>
    <row r="158" spans="1:15" s="8" customFormat="1" ht="12" customHeight="1">
      <c r="A158" s="250"/>
      <c r="B158" s="481" t="str">
        <f>IFERROR(IF(VLOOKUP($A158,Osnova!$A:$E,1)=$A158,VLOOKUP($A158,Osnova!$A:$E,$E$10)),"")</f>
        <v/>
      </c>
      <c r="C158" s="253" t="e">
        <f>IF(VLOOKUP($A158,Osnova!$A:$C,1)=$A158,VLOOKUP($A158,Osnova!$A:$F,4),0)</f>
        <v>#N/A</v>
      </c>
      <c r="D158" s="257"/>
      <c r="E158" s="251"/>
      <c r="F158" s="486">
        <f t="shared" si="6"/>
        <v>0</v>
      </c>
      <c r="G158" s="257"/>
      <c r="H158" s="257"/>
      <c r="I158" s="481">
        <f t="shared" si="7"/>
        <v>0</v>
      </c>
      <c r="K158" s="7"/>
      <c r="L158" s="7"/>
      <c r="M158" s="7"/>
      <c r="N158" s="7"/>
      <c r="O158" s="7"/>
    </row>
    <row r="159" spans="1:15" s="8" customFormat="1" ht="12" customHeight="1">
      <c r="A159" s="250"/>
      <c r="B159" s="481" t="str">
        <f>IFERROR(IF(VLOOKUP($A159,Osnova!$A:$E,1)=$A159,VLOOKUP($A159,Osnova!$A:$E,$E$10)),"")</f>
        <v/>
      </c>
      <c r="C159" s="253" t="e">
        <f>IF(VLOOKUP($A159,Osnova!$A:$C,1)=$A159,VLOOKUP($A159,Osnova!$A:$F,4),0)</f>
        <v>#N/A</v>
      </c>
      <c r="D159" s="257"/>
      <c r="E159" s="251"/>
      <c r="F159" s="486">
        <f t="shared" si="6"/>
        <v>0</v>
      </c>
      <c r="G159" s="257"/>
      <c r="H159" s="257"/>
      <c r="I159" s="481">
        <f t="shared" si="7"/>
        <v>0</v>
      </c>
      <c r="K159" s="7"/>
      <c r="L159" s="7"/>
      <c r="M159" s="7"/>
      <c r="N159" s="7"/>
      <c r="O159" s="7"/>
    </row>
    <row r="160" spans="1:15" s="8" customFormat="1" ht="12" customHeight="1">
      <c r="A160" s="250"/>
      <c r="B160" s="481" t="str">
        <f>IFERROR(IF(VLOOKUP($A160,Osnova!$A:$E,1)=$A160,VLOOKUP($A160,Osnova!$A:$E,$E$10)),"")</f>
        <v/>
      </c>
      <c r="C160" s="253" t="e">
        <f>IF(VLOOKUP($A160,Osnova!$A:$C,1)=$A160,VLOOKUP($A160,Osnova!$A:$F,4),0)</f>
        <v>#N/A</v>
      </c>
      <c r="D160" s="257"/>
      <c r="E160" s="251"/>
      <c r="F160" s="486">
        <f t="shared" si="6"/>
        <v>0</v>
      </c>
      <c r="G160" s="257"/>
      <c r="H160" s="257"/>
      <c r="I160" s="481">
        <f t="shared" si="7"/>
        <v>0</v>
      </c>
      <c r="K160" s="7"/>
      <c r="L160" s="7"/>
      <c r="M160" s="7"/>
      <c r="N160" s="7"/>
      <c r="O160" s="7"/>
    </row>
    <row r="161" spans="1:15" s="8" customFormat="1" ht="12" customHeight="1">
      <c r="A161" s="250"/>
      <c r="B161" s="481" t="str">
        <f>IFERROR(IF(VLOOKUP($A161,Osnova!$A:$E,1)=$A161,VLOOKUP($A161,Osnova!$A:$E,$E$10)),"")</f>
        <v/>
      </c>
      <c r="C161" s="253" t="e">
        <f>IF(VLOOKUP($A161,Osnova!$A:$C,1)=$A161,VLOOKUP($A161,Osnova!$A:$F,4),0)</f>
        <v>#N/A</v>
      </c>
      <c r="D161" s="257"/>
      <c r="E161" s="251"/>
      <c r="F161" s="486">
        <f t="shared" si="6"/>
        <v>0</v>
      </c>
      <c r="G161" s="257"/>
      <c r="H161" s="257"/>
      <c r="I161" s="481">
        <f t="shared" si="7"/>
        <v>0</v>
      </c>
      <c r="K161" s="7"/>
      <c r="L161" s="7"/>
      <c r="M161" s="7"/>
      <c r="N161" s="7"/>
      <c r="O161" s="7"/>
    </row>
    <row r="162" spans="1:15" s="8" customFormat="1" ht="12" customHeight="1">
      <c r="A162" s="250"/>
      <c r="B162" s="481" t="str">
        <f>IFERROR(IF(VLOOKUP($A162,Osnova!$A:$E,1)=$A162,VLOOKUP($A162,Osnova!$A:$E,$E$10)),"")</f>
        <v/>
      </c>
      <c r="C162" s="253" t="e">
        <f>IF(VLOOKUP($A162,Osnova!$A:$C,1)=$A162,VLOOKUP($A162,Osnova!$A:$F,4),0)</f>
        <v>#N/A</v>
      </c>
      <c r="D162" s="257"/>
      <c r="E162" s="251"/>
      <c r="F162" s="486">
        <f t="shared" si="6"/>
        <v>0</v>
      </c>
      <c r="G162" s="257"/>
      <c r="H162" s="257"/>
      <c r="I162" s="481">
        <f t="shared" si="7"/>
        <v>0</v>
      </c>
      <c r="K162" s="7"/>
      <c r="L162" s="7"/>
      <c r="M162" s="7"/>
      <c r="N162" s="7"/>
      <c r="O162" s="7"/>
    </row>
    <row r="163" spans="1:15" s="8" customFormat="1" ht="12" customHeight="1">
      <c r="A163" s="250"/>
      <c r="B163" s="481" t="str">
        <f>IFERROR(IF(VLOOKUP($A163,Osnova!$A:$E,1)=$A163,VLOOKUP($A163,Osnova!$A:$E,$E$10)),"")</f>
        <v/>
      </c>
      <c r="C163" s="253" t="e">
        <f>IF(VLOOKUP($A163,Osnova!$A:$C,1)=$A163,VLOOKUP($A163,Osnova!$A:$F,4),0)</f>
        <v>#N/A</v>
      </c>
      <c r="D163" s="257"/>
      <c r="E163" s="251"/>
      <c r="F163" s="486">
        <f t="shared" si="6"/>
        <v>0</v>
      </c>
      <c r="G163" s="257"/>
      <c r="H163" s="257"/>
      <c r="I163" s="481">
        <f t="shared" si="7"/>
        <v>0</v>
      </c>
      <c r="K163" s="7"/>
      <c r="L163" s="7"/>
      <c r="M163" s="7"/>
      <c r="N163" s="7"/>
      <c r="O163" s="7"/>
    </row>
    <row r="164" spans="1:15" s="8" customFormat="1" ht="12" customHeight="1">
      <c r="A164" s="250"/>
      <c r="B164" s="481" t="str">
        <f>IFERROR(IF(VLOOKUP($A164,Osnova!$A:$E,1)=$A164,VLOOKUP($A164,Osnova!$A:$E,$E$10)),"")</f>
        <v/>
      </c>
      <c r="C164" s="253" t="e">
        <f>IF(VLOOKUP($A164,Osnova!$A:$C,1)=$A164,VLOOKUP($A164,Osnova!$A:$F,4),0)</f>
        <v>#N/A</v>
      </c>
      <c r="D164" s="257"/>
      <c r="E164" s="251"/>
      <c r="F164" s="486">
        <f t="shared" si="6"/>
        <v>0</v>
      </c>
      <c r="G164" s="257"/>
      <c r="H164" s="257"/>
      <c r="I164" s="481">
        <f t="shared" si="7"/>
        <v>0</v>
      </c>
      <c r="K164" s="7"/>
      <c r="L164" s="7"/>
      <c r="M164" s="7"/>
      <c r="N164" s="7"/>
      <c r="O164" s="7"/>
    </row>
    <row r="165" spans="1:15" s="8" customFormat="1" ht="12" customHeight="1">
      <c r="A165" s="250"/>
      <c r="B165" s="481" t="str">
        <f>IFERROR(IF(VLOOKUP($A165,Osnova!$A:$E,1)=$A165,VLOOKUP($A165,Osnova!$A:$E,$E$10)),"")</f>
        <v/>
      </c>
      <c r="C165" s="253" t="e">
        <f>IF(VLOOKUP($A165,Osnova!$A:$C,1)=$A165,VLOOKUP($A165,Osnova!$A:$F,4),0)</f>
        <v>#N/A</v>
      </c>
      <c r="D165" s="257"/>
      <c r="E165" s="251"/>
      <c r="F165" s="486">
        <f t="shared" si="6"/>
        <v>0</v>
      </c>
      <c r="G165" s="257"/>
      <c r="H165" s="257"/>
      <c r="I165" s="481">
        <f t="shared" si="7"/>
        <v>0</v>
      </c>
      <c r="K165" s="7"/>
      <c r="L165" s="7"/>
      <c r="M165" s="7"/>
      <c r="N165" s="7"/>
      <c r="O165" s="7"/>
    </row>
    <row r="166" spans="1:15" s="8" customFormat="1" ht="12" customHeight="1">
      <c r="A166" s="250"/>
      <c r="B166" s="481" t="str">
        <f>IFERROR(IF(VLOOKUP($A166,Osnova!$A:$E,1)=$A166,VLOOKUP($A166,Osnova!$A:$E,$E$10)),"")</f>
        <v/>
      </c>
      <c r="C166" s="253" t="e">
        <f>IF(VLOOKUP($A166,Osnova!$A:$C,1)=$A166,VLOOKUP($A166,Osnova!$A:$F,4),0)</f>
        <v>#N/A</v>
      </c>
      <c r="D166" s="257"/>
      <c r="E166" s="251"/>
      <c r="F166" s="486">
        <f t="shared" si="6"/>
        <v>0</v>
      </c>
      <c r="G166" s="257"/>
      <c r="H166" s="257"/>
      <c r="I166" s="481">
        <f t="shared" si="7"/>
        <v>0</v>
      </c>
      <c r="K166" s="7"/>
      <c r="L166" s="7"/>
      <c r="M166" s="7"/>
      <c r="N166" s="7"/>
      <c r="O166" s="7"/>
    </row>
    <row r="167" spans="1:15" s="8" customFormat="1" ht="12" customHeight="1">
      <c r="A167" s="250"/>
      <c r="B167" s="481" t="str">
        <f>IFERROR(IF(VLOOKUP($A167,Osnova!$A:$E,1)=$A167,VLOOKUP($A167,Osnova!$A:$E,$E$10)),"")</f>
        <v/>
      </c>
      <c r="C167" s="253" t="e">
        <f>IF(VLOOKUP($A167,Osnova!$A:$C,1)=$A167,VLOOKUP($A167,Osnova!$A:$F,4),0)</f>
        <v>#N/A</v>
      </c>
      <c r="D167" s="257"/>
      <c r="E167" s="251"/>
      <c r="F167" s="486">
        <f t="shared" si="6"/>
        <v>0</v>
      </c>
      <c r="G167" s="257"/>
      <c r="H167" s="257"/>
      <c r="I167" s="481">
        <f t="shared" si="7"/>
        <v>0</v>
      </c>
      <c r="K167" s="7"/>
      <c r="L167" s="7"/>
      <c r="M167" s="7"/>
      <c r="N167" s="7"/>
      <c r="O167" s="7"/>
    </row>
    <row r="168" spans="1:15" s="8" customFormat="1" ht="12" customHeight="1">
      <c r="A168" s="250"/>
      <c r="B168" s="481" t="str">
        <f>IFERROR(IF(VLOOKUP($A168,Osnova!$A:$E,1)=$A168,VLOOKUP($A168,Osnova!$A:$E,$E$10)),"")</f>
        <v/>
      </c>
      <c r="C168" s="253" t="e">
        <f>IF(VLOOKUP($A168,Osnova!$A:$C,1)=$A168,VLOOKUP($A168,Osnova!$A:$F,4),0)</f>
        <v>#N/A</v>
      </c>
      <c r="D168" s="257"/>
      <c r="E168" s="251"/>
      <c r="F168" s="486">
        <f t="shared" si="6"/>
        <v>0</v>
      </c>
      <c r="G168" s="257"/>
      <c r="H168" s="257"/>
      <c r="I168" s="481">
        <f t="shared" si="7"/>
        <v>0</v>
      </c>
      <c r="K168" s="7"/>
      <c r="L168" s="7"/>
      <c r="M168" s="7"/>
      <c r="N168" s="7"/>
      <c r="O168" s="7"/>
    </row>
    <row r="169" spans="1:15" s="8" customFormat="1" ht="12" customHeight="1">
      <c r="A169" s="250"/>
      <c r="B169" s="481" t="str">
        <f>IFERROR(IF(VLOOKUP($A169,Osnova!$A:$E,1)=$A169,VLOOKUP($A169,Osnova!$A:$E,$E$10)),"")</f>
        <v/>
      </c>
      <c r="C169" s="253" t="e">
        <f>IF(VLOOKUP($A169,Osnova!$A:$C,1)=$A169,VLOOKUP($A169,Osnova!$A:$F,4),0)</f>
        <v>#N/A</v>
      </c>
      <c r="D169" s="257"/>
      <c r="E169" s="251"/>
      <c r="F169" s="486">
        <f t="shared" si="6"/>
        <v>0</v>
      </c>
      <c r="G169" s="257"/>
      <c r="H169" s="257"/>
      <c r="I169" s="481">
        <f t="shared" si="7"/>
        <v>0</v>
      </c>
      <c r="K169" s="7"/>
      <c r="L169" s="7"/>
      <c r="M169" s="7"/>
      <c r="N169" s="7"/>
      <c r="O169" s="7"/>
    </row>
    <row r="170" spans="1:15" s="8" customFormat="1" ht="12" customHeight="1">
      <c r="A170" s="250"/>
      <c r="B170" s="481" t="str">
        <f>IFERROR(IF(VLOOKUP($A170,Osnova!$A:$E,1)=$A170,VLOOKUP($A170,Osnova!$A:$E,$E$10)),"")</f>
        <v/>
      </c>
      <c r="C170" s="253" t="e">
        <f>IF(VLOOKUP($A170,Osnova!$A:$C,1)=$A170,VLOOKUP($A170,Osnova!$A:$F,4),0)</f>
        <v>#N/A</v>
      </c>
      <c r="D170" s="257"/>
      <c r="E170" s="251"/>
      <c r="F170" s="486">
        <f t="shared" si="6"/>
        <v>0</v>
      </c>
      <c r="G170" s="257"/>
      <c r="H170" s="257"/>
      <c r="I170" s="481">
        <f t="shared" si="7"/>
        <v>0</v>
      </c>
      <c r="K170" s="7"/>
      <c r="L170" s="7"/>
      <c r="M170" s="7"/>
      <c r="N170" s="7"/>
      <c r="O170" s="7"/>
    </row>
    <row r="171" spans="1:15" s="8" customFormat="1" ht="12" customHeight="1">
      <c r="A171" s="250"/>
      <c r="B171" s="481" t="str">
        <f>IFERROR(IF(VLOOKUP($A171,Osnova!$A:$E,1)=$A171,VLOOKUP($A171,Osnova!$A:$E,$E$10)),"")</f>
        <v/>
      </c>
      <c r="C171" s="253" t="e">
        <f>IF(VLOOKUP($A171,Osnova!$A:$C,1)=$A171,VLOOKUP($A171,Osnova!$A:$F,4),0)</f>
        <v>#N/A</v>
      </c>
      <c r="D171" s="257"/>
      <c r="E171" s="251"/>
      <c r="F171" s="486">
        <f t="shared" si="6"/>
        <v>0</v>
      </c>
      <c r="G171" s="257"/>
      <c r="H171" s="257"/>
      <c r="I171" s="481">
        <f t="shared" si="7"/>
        <v>0</v>
      </c>
      <c r="K171" s="7"/>
      <c r="L171" s="7"/>
      <c r="M171" s="7"/>
      <c r="N171" s="7"/>
      <c r="O171" s="7"/>
    </row>
    <row r="172" spans="1:15" s="8" customFormat="1" ht="12" customHeight="1">
      <c r="A172" s="250"/>
      <c r="B172" s="481" t="str">
        <f>IFERROR(IF(VLOOKUP($A172,Osnova!$A:$E,1)=$A172,VLOOKUP($A172,Osnova!$A:$E,$E$10)),"")</f>
        <v/>
      </c>
      <c r="C172" s="253" t="e">
        <f>IF(VLOOKUP($A172,Osnova!$A:$C,1)=$A172,VLOOKUP($A172,Osnova!$A:$F,4),0)</f>
        <v>#N/A</v>
      </c>
      <c r="D172" s="257"/>
      <c r="E172" s="251"/>
      <c r="F172" s="486">
        <f t="shared" si="6"/>
        <v>0</v>
      </c>
      <c r="G172" s="257"/>
      <c r="H172" s="257"/>
      <c r="I172" s="481">
        <f t="shared" si="7"/>
        <v>0</v>
      </c>
      <c r="K172" s="7"/>
      <c r="L172" s="7"/>
      <c r="M172" s="7"/>
      <c r="N172" s="7"/>
      <c r="O172" s="7"/>
    </row>
    <row r="173" spans="1:15" s="8" customFormat="1" ht="12" customHeight="1">
      <c r="A173" s="250"/>
      <c r="B173" s="481" t="str">
        <f>IFERROR(IF(VLOOKUP($A173,Osnova!$A:$E,1)=$A173,VLOOKUP($A173,Osnova!$A:$E,$E$10)),"")</f>
        <v/>
      </c>
      <c r="C173" s="253" t="e">
        <f>IF(VLOOKUP($A173,Osnova!$A:$C,1)=$A173,VLOOKUP($A173,Osnova!$A:$F,4),0)</f>
        <v>#N/A</v>
      </c>
      <c r="D173" s="257"/>
      <c r="E173" s="251"/>
      <c r="F173" s="486">
        <f t="shared" si="6"/>
        <v>0</v>
      </c>
      <c r="G173" s="257"/>
      <c r="H173" s="257"/>
      <c r="I173" s="481">
        <f t="shared" si="7"/>
        <v>0</v>
      </c>
      <c r="K173" s="7"/>
      <c r="L173" s="7"/>
      <c r="M173" s="7"/>
      <c r="N173" s="7"/>
      <c r="O173" s="7"/>
    </row>
    <row r="174" spans="1:15" s="8" customFormat="1" ht="12" customHeight="1">
      <c r="A174" s="250"/>
      <c r="B174" s="481" t="str">
        <f>IFERROR(IF(VLOOKUP($A174,Osnova!$A:$E,1)=$A174,VLOOKUP($A174,Osnova!$A:$E,$E$10)),"")</f>
        <v/>
      </c>
      <c r="C174" s="253" t="e">
        <f>IF(VLOOKUP($A174,Osnova!$A:$C,1)=$A174,VLOOKUP($A174,Osnova!$A:$F,4),0)</f>
        <v>#N/A</v>
      </c>
      <c r="D174" s="257"/>
      <c r="E174" s="251"/>
      <c r="F174" s="486">
        <f t="shared" si="6"/>
        <v>0</v>
      </c>
      <c r="G174" s="257"/>
      <c r="H174" s="257"/>
      <c r="I174" s="481">
        <f t="shared" si="7"/>
        <v>0</v>
      </c>
      <c r="K174" s="7"/>
      <c r="L174" s="7"/>
      <c r="M174" s="7"/>
      <c r="N174" s="7"/>
      <c r="O174" s="7"/>
    </row>
    <row r="175" spans="1:15" s="8" customFormat="1" ht="12" customHeight="1">
      <c r="A175" s="250"/>
      <c r="B175" s="481" t="str">
        <f>IFERROR(IF(VLOOKUP($A175,Osnova!$A:$E,1)=$A175,VLOOKUP($A175,Osnova!$A:$E,$E$10)),"")</f>
        <v/>
      </c>
      <c r="C175" s="253" t="e">
        <f>IF(VLOOKUP($A175,Osnova!$A:$C,1)=$A175,VLOOKUP($A175,Osnova!$A:$F,4),0)</f>
        <v>#N/A</v>
      </c>
      <c r="D175" s="257"/>
      <c r="E175" s="251"/>
      <c r="F175" s="486">
        <f t="shared" si="6"/>
        <v>0</v>
      </c>
      <c r="G175" s="257"/>
      <c r="H175" s="257"/>
      <c r="I175" s="481">
        <f t="shared" si="7"/>
        <v>0</v>
      </c>
      <c r="K175" s="7"/>
      <c r="L175" s="7"/>
      <c r="M175" s="7"/>
      <c r="N175" s="7"/>
      <c r="O175" s="7"/>
    </row>
    <row r="176" spans="1:15" s="8" customFormat="1" ht="12" customHeight="1">
      <c r="A176" s="250"/>
      <c r="B176" s="481" t="str">
        <f>IFERROR(IF(VLOOKUP($A176,Osnova!$A:$E,1)=$A176,VLOOKUP($A176,Osnova!$A:$E,$E$10)),"")</f>
        <v/>
      </c>
      <c r="C176" s="253" t="e">
        <f>IF(VLOOKUP($A176,Osnova!$A:$C,1)=$A176,VLOOKUP($A176,Osnova!$A:$F,4),0)</f>
        <v>#N/A</v>
      </c>
      <c r="D176" s="257"/>
      <c r="E176" s="251"/>
      <c r="F176" s="486">
        <f t="shared" si="6"/>
        <v>0</v>
      </c>
      <c r="G176" s="257"/>
      <c r="H176" s="257"/>
      <c r="I176" s="481">
        <f t="shared" si="7"/>
        <v>0</v>
      </c>
      <c r="K176" s="7"/>
      <c r="L176" s="7"/>
      <c r="M176" s="7"/>
      <c r="N176" s="7"/>
      <c r="O176" s="7"/>
    </row>
    <row r="177" spans="1:15" s="8" customFormat="1" ht="12" customHeight="1">
      <c r="A177" s="250"/>
      <c r="B177" s="481" t="str">
        <f>IFERROR(IF(VLOOKUP($A177,Osnova!$A:$E,1)=$A177,VLOOKUP($A177,Osnova!$A:$E,$E$10)),"")</f>
        <v/>
      </c>
      <c r="C177" s="253" t="e">
        <f>IF(VLOOKUP($A177,Osnova!$A:$C,1)=$A177,VLOOKUP($A177,Osnova!$A:$F,4),0)</f>
        <v>#N/A</v>
      </c>
      <c r="D177" s="257"/>
      <c r="E177" s="251"/>
      <c r="F177" s="486">
        <f t="shared" si="6"/>
        <v>0</v>
      </c>
      <c r="G177" s="257"/>
      <c r="H177" s="257"/>
      <c r="I177" s="481">
        <f t="shared" si="7"/>
        <v>0</v>
      </c>
      <c r="K177" s="7"/>
      <c r="L177" s="7"/>
      <c r="M177" s="7"/>
      <c r="N177" s="7"/>
      <c r="O177" s="7"/>
    </row>
    <row r="178" spans="1:15" s="8" customFormat="1" ht="12" customHeight="1">
      <c r="A178" s="250"/>
      <c r="B178" s="481" t="str">
        <f>IFERROR(IF(VLOOKUP($A178,Osnova!$A:$E,1)=$A178,VLOOKUP($A178,Osnova!$A:$E,$E$10)),"")</f>
        <v/>
      </c>
      <c r="C178" s="253" t="e">
        <f>IF(VLOOKUP($A178,Osnova!$A:$C,1)=$A178,VLOOKUP($A178,Osnova!$A:$F,4),0)</f>
        <v>#N/A</v>
      </c>
      <c r="D178" s="257"/>
      <c r="E178" s="251"/>
      <c r="F178" s="486">
        <f t="shared" si="6"/>
        <v>0</v>
      </c>
      <c r="G178" s="257"/>
      <c r="H178" s="257"/>
      <c r="I178" s="481">
        <f t="shared" si="7"/>
        <v>0</v>
      </c>
      <c r="K178" s="7"/>
      <c r="L178" s="7"/>
      <c r="M178" s="7"/>
      <c r="N178" s="7"/>
      <c r="O178" s="7"/>
    </row>
    <row r="179" spans="1:15" s="8" customFormat="1" ht="12" customHeight="1">
      <c r="A179" s="250"/>
      <c r="B179" s="481" t="str">
        <f>IFERROR(IF(VLOOKUP($A179,Osnova!$A:$E,1)=$A179,VLOOKUP($A179,Osnova!$A:$E,$E$10)),"")</f>
        <v/>
      </c>
      <c r="C179" s="253" t="e">
        <f>IF(VLOOKUP($A179,Osnova!$A:$C,1)=$A179,VLOOKUP($A179,Osnova!$A:$F,4),0)</f>
        <v>#N/A</v>
      </c>
      <c r="D179" s="257"/>
      <c r="E179" s="251"/>
      <c r="F179" s="486">
        <f t="shared" si="6"/>
        <v>0</v>
      </c>
      <c r="G179" s="257"/>
      <c r="H179" s="257"/>
      <c r="I179" s="481">
        <f t="shared" si="7"/>
        <v>0</v>
      </c>
      <c r="K179" s="7"/>
      <c r="L179" s="7"/>
      <c r="M179" s="7"/>
      <c r="N179" s="7"/>
      <c r="O179" s="7"/>
    </row>
    <row r="180" spans="1:15" s="8" customFormat="1" ht="12" customHeight="1">
      <c r="A180" s="250"/>
      <c r="B180" s="481" t="str">
        <f>IFERROR(IF(VLOOKUP($A180,Osnova!$A:$E,1)=$A180,VLOOKUP($A180,Osnova!$A:$E,$E$10)),"")</f>
        <v/>
      </c>
      <c r="C180" s="253" t="e">
        <f>IF(VLOOKUP($A180,Osnova!$A:$C,1)=$A180,VLOOKUP($A180,Osnova!$A:$F,4),0)</f>
        <v>#N/A</v>
      </c>
      <c r="D180" s="257"/>
      <c r="E180" s="251"/>
      <c r="F180" s="486">
        <f t="shared" si="6"/>
        <v>0</v>
      </c>
      <c r="G180" s="257"/>
      <c r="H180" s="257"/>
      <c r="I180" s="481">
        <f t="shared" si="7"/>
        <v>0</v>
      </c>
      <c r="K180" s="7"/>
      <c r="L180" s="7"/>
      <c r="M180" s="7"/>
      <c r="N180" s="7"/>
      <c r="O180" s="7"/>
    </row>
    <row r="181" spans="1:15" s="8" customFormat="1" ht="12" customHeight="1">
      <c r="A181" s="250"/>
      <c r="B181" s="481" t="str">
        <f>IFERROR(IF(VLOOKUP($A181,Osnova!$A:$E,1)=$A181,VLOOKUP($A181,Osnova!$A:$E,$E$10)),"")</f>
        <v/>
      </c>
      <c r="C181" s="253" t="e">
        <f>IF(VLOOKUP($A181,Osnova!$A:$C,1)=$A181,VLOOKUP($A181,Osnova!$A:$F,4),0)</f>
        <v>#N/A</v>
      </c>
      <c r="D181" s="257"/>
      <c r="E181" s="251"/>
      <c r="F181" s="486">
        <f t="shared" si="6"/>
        <v>0</v>
      </c>
      <c r="G181" s="257"/>
      <c r="H181" s="257"/>
      <c r="I181" s="481">
        <f t="shared" si="7"/>
        <v>0</v>
      </c>
      <c r="K181" s="7"/>
      <c r="L181" s="7"/>
      <c r="M181" s="7"/>
      <c r="N181" s="7"/>
      <c r="O181" s="7"/>
    </row>
    <row r="182" spans="1:15" s="8" customFormat="1" ht="12" customHeight="1">
      <c r="A182" s="250"/>
      <c r="B182" s="481" t="str">
        <f>IFERROR(IF(VLOOKUP($A182,Osnova!$A:$E,1)=$A182,VLOOKUP($A182,Osnova!$A:$E,$E$10)),"")</f>
        <v/>
      </c>
      <c r="C182" s="253" t="e">
        <f>IF(VLOOKUP($A182,Osnova!$A:$C,1)=$A182,VLOOKUP($A182,Osnova!$A:$F,4),0)</f>
        <v>#N/A</v>
      </c>
      <c r="D182" s="257"/>
      <c r="E182" s="252"/>
      <c r="F182" s="486">
        <f t="shared" si="6"/>
        <v>0</v>
      </c>
      <c r="G182" s="257"/>
      <c r="H182" s="257"/>
      <c r="I182" s="481">
        <f t="shared" si="7"/>
        <v>0</v>
      </c>
      <c r="K182" s="7"/>
      <c r="L182" s="7"/>
      <c r="M182" s="7"/>
      <c r="N182" s="7"/>
      <c r="O182" s="7"/>
    </row>
    <row r="183" spans="1:15" s="8" customFormat="1" ht="12" customHeight="1">
      <c r="A183" s="250"/>
      <c r="B183" s="481" t="str">
        <f>IFERROR(IF(VLOOKUP($A183,Osnova!$A:$E,1)=$A183,VLOOKUP($A183,Osnova!$A:$E,$E$10)),"")</f>
        <v/>
      </c>
      <c r="C183" s="253" t="e">
        <f>IF(VLOOKUP($A183,Osnova!$A:$C,1)=$A183,VLOOKUP($A183,Osnova!$A:$F,4),0)</f>
        <v>#N/A</v>
      </c>
      <c r="D183" s="257"/>
      <c r="E183" s="252"/>
      <c r="F183" s="486">
        <f t="shared" si="6"/>
        <v>0</v>
      </c>
      <c r="G183" s="257"/>
      <c r="H183" s="257"/>
      <c r="I183" s="481">
        <f t="shared" si="7"/>
        <v>0</v>
      </c>
      <c r="K183" s="7"/>
      <c r="L183" s="7"/>
      <c r="M183" s="7"/>
      <c r="N183" s="7"/>
      <c r="O183" s="7"/>
    </row>
    <row r="184" spans="1:15" s="8" customFormat="1" ht="12" customHeight="1">
      <c r="A184" s="250"/>
      <c r="B184" s="481" t="str">
        <f>IFERROR(IF(VLOOKUP($A184,Osnova!$A:$E,1)=$A184,VLOOKUP($A184,Osnova!$A:$E,$E$10)),"")</f>
        <v/>
      </c>
      <c r="C184" s="253" t="e">
        <f>IF(VLOOKUP($A184,Osnova!$A:$C,1)=$A184,VLOOKUP($A184,Osnova!$A:$F,4),0)</f>
        <v>#N/A</v>
      </c>
      <c r="D184" s="257"/>
      <c r="E184" s="252"/>
      <c r="F184" s="486">
        <f t="shared" si="6"/>
        <v>0</v>
      </c>
      <c r="G184" s="257"/>
      <c r="H184" s="257"/>
      <c r="I184" s="481">
        <f t="shared" si="7"/>
        <v>0</v>
      </c>
      <c r="K184" s="7"/>
      <c r="L184" s="7"/>
      <c r="M184" s="7"/>
      <c r="N184" s="7"/>
      <c r="O184" s="7"/>
    </row>
    <row r="185" spans="1:15" s="8" customFormat="1" ht="12" customHeight="1">
      <c r="A185" s="250"/>
      <c r="B185" s="481" t="str">
        <f>IFERROR(IF(VLOOKUP($A185,Osnova!$A:$E,1)=$A185,VLOOKUP($A185,Osnova!$A:$E,$E$10)),"")</f>
        <v/>
      </c>
      <c r="C185" s="253" t="e">
        <f>IF(VLOOKUP($A185,Osnova!$A:$C,1)=$A185,VLOOKUP($A185,Osnova!$A:$F,4),0)</f>
        <v>#N/A</v>
      </c>
      <c r="D185" s="257"/>
      <c r="E185" s="252"/>
      <c r="F185" s="486">
        <f t="shared" si="6"/>
        <v>0</v>
      </c>
      <c r="G185" s="257"/>
      <c r="H185" s="257"/>
      <c r="I185" s="481">
        <f t="shared" si="7"/>
        <v>0</v>
      </c>
      <c r="K185" s="7"/>
      <c r="L185" s="7"/>
      <c r="M185" s="7"/>
      <c r="N185" s="7"/>
      <c r="O185" s="7"/>
    </row>
    <row r="186" spans="1:15" s="8" customFormat="1" ht="12" customHeight="1">
      <c r="A186" s="250"/>
      <c r="B186" s="481" t="str">
        <f>IFERROR(IF(VLOOKUP($A186,Osnova!$A:$E,1)=$A186,VLOOKUP($A186,Osnova!$A:$E,$E$10)),"")</f>
        <v/>
      </c>
      <c r="C186" s="253" t="e">
        <f>IF(VLOOKUP($A186,Osnova!$A:$C,1)=$A186,VLOOKUP($A186,Osnova!$A:$F,4),0)</f>
        <v>#N/A</v>
      </c>
      <c r="D186" s="257"/>
      <c r="E186" s="252"/>
      <c r="F186" s="486">
        <f t="shared" si="6"/>
        <v>0</v>
      </c>
      <c r="G186" s="257"/>
      <c r="H186" s="257"/>
      <c r="I186" s="481">
        <f t="shared" si="7"/>
        <v>0</v>
      </c>
      <c r="K186" s="7"/>
      <c r="L186" s="7"/>
      <c r="M186" s="7"/>
      <c r="N186" s="7"/>
      <c r="O186" s="7"/>
    </row>
    <row r="187" spans="1:15" s="8" customFormat="1" ht="12" customHeight="1">
      <c r="A187" s="250"/>
      <c r="B187" s="481" t="str">
        <f>IFERROR(IF(VLOOKUP($A187,Osnova!$A:$E,1)=$A187,VLOOKUP($A187,Osnova!$A:$E,$E$10)),"")</f>
        <v/>
      </c>
      <c r="C187" s="253" t="e">
        <f>IF(VLOOKUP($A187,Osnova!$A:$C,1)=$A187,VLOOKUP($A187,Osnova!$A:$F,4),0)</f>
        <v>#N/A</v>
      </c>
      <c r="D187" s="257"/>
      <c r="E187" s="252"/>
      <c r="F187" s="486">
        <f t="shared" si="6"/>
        <v>0</v>
      </c>
      <c r="G187" s="257"/>
      <c r="H187" s="257"/>
      <c r="I187" s="481">
        <f t="shared" si="7"/>
        <v>0</v>
      </c>
      <c r="K187" s="7"/>
      <c r="L187" s="7"/>
      <c r="M187" s="7"/>
      <c r="N187" s="7"/>
      <c r="O187" s="7"/>
    </row>
    <row r="188" spans="1:15" s="8" customFormat="1" ht="12" customHeight="1">
      <c r="A188" s="250"/>
      <c r="B188" s="481" t="str">
        <f>IFERROR(IF(VLOOKUP($A188,Osnova!$A:$E,1)=$A188,VLOOKUP($A188,Osnova!$A:$E,$E$10)),"")</f>
        <v/>
      </c>
      <c r="C188" s="253" t="e">
        <f>IF(VLOOKUP($A188,Osnova!$A:$C,1)=$A188,VLOOKUP($A188,Osnova!$A:$F,4),0)</f>
        <v>#N/A</v>
      </c>
      <c r="D188" s="257"/>
      <c r="E188" s="252"/>
      <c r="F188" s="486">
        <f t="shared" si="6"/>
        <v>0</v>
      </c>
      <c r="G188" s="257"/>
      <c r="H188" s="257"/>
      <c r="I188" s="481">
        <f t="shared" si="7"/>
        <v>0</v>
      </c>
      <c r="K188" s="7"/>
      <c r="L188" s="7"/>
      <c r="M188" s="7"/>
      <c r="N188" s="7"/>
      <c r="O188" s="7"/>
    </row>
    <row r="189" spans="1:15" s="8" customFormat="1" ht="12" customHeight="1">
      <c r="A189" s="250"/>
      <c r="B189" s="481" t="str">
        <f>IFERROR(IF(VLOOKUP($A189,Osnova!$A:$E,1)=$A189,VLOOKUP($A189,Osnova!$A:$E,$E$10)),"")</f>
        <v/>
      </c>
      <c r="C189" s="253" t="e">
        <f>IF(VLOOKUP($A189,Osnova!$A:$C,1)=$A189,VLOOKUP($A189,Osnova!$A:$F,4),0)</f>
        <v>#N/A</v>
      </c>
      <c r="D189" s="257"/>
      <c r="E189" s="252"/>
      <c r="F189" s="486">
        <f t="shared" si="6"/>
        <v>0</v>
      </c>
      <c r="G189" s="257"/>
      <c r="H189" s="257"/>
      <c r="I189" s="481">
        <f t="shared" si="7"/>
        <v>0</v>
      </c>
      <c r="K189" s="7"/>
      <c r="L189" s="7"/>
      <c r="M189" s="7"/>
      <c r="N189" s="7"/>
      <c r="O189" s="7"/>
    </row>
    <row r="190" spans="1:15" s="8" customFormat="1" ht="12" customHeight="1">
      <c r="A190" s="250"/>
      <c r="B190" s="481" t="str">
        <f>IFERROR(IF(VLOOKUP($A190,Osnova!$A:$E,1)=$A190,VLOOKUP($A190,Osnova!$A:$E,$E$10)),"")</f>
        <v/>
      </c>
      <c r="C190" s="253" t="e">
        <f>IF(VLOOKUP($A190,Osnova!$A:$C,1)=$A190,VLOOKUP($A190,Osnova!$A:$F,4),0)</f>
        <v>#N/A</v>
      </c>
      <c r="D190" s="257"/>
      <c r="E190" s="252"/>
      <c r="F190" s="486">
        <f t="shared" si="6"/>
        <v>0</v>
      </c>
      <c r="G190" s="257"/>
      <c r="H190" s="257"/>
      <c r="I190" s="481">
        <f t="shared" si="7"/>
        <v>0</v>
      </c>
      <c r="K190" s="7"/>
      <c r="L190" s="7"/>
      <c r="M190" s="7"/>
      <c r="N190" s="7"/>
      <c r="O190" s="7"/>
    </row>
    <row r="191" spans="1:15" s="8" customFormat="1" ht="12" customHeight="1">
      <c r="A191" s="250"/>
      <c r="B191" s="481" t="str">
        <f>IFERROR(IF(VLOOKUP($A191,Osnova!$A:$E,1)=$A191,VLOOKUP($A191,Osnova!$A:$E,$E$10)),"")</f>
        <v/>
      </c>
      <c r="C191" s="253" t="e">
        <f>IF(VLOOKUP($A191,Osnova!$A:$C,1)=$A191,VLOOKUP($A191,Osnova!$A:$F,4),0)</f>
        <v>#N/A</v>
      </c>
      <c r="D191" s="257"/>
      <c r="E191" s="252"/>
      <c r="F191" s="486">
        <f t="shared" si="6"/>
        <v>0</v>
      </c>
      <c r="G191" s="257"/>
      <c r="H191" s="257"/>
      <c r="I191" s="481">
        <f>SUM(F191+G191-H191)</f>
        <v>0</v>
      </c>
      <c r="K191" s="7"/>
      <c r="L191" s="7"/>
      <c r="M191" s="7"/>
      <c r="N191" s="7"/>
      <c r="O191" s="7"/>
    </row>
    <row r="192" spans="1:15" s="8" customFormat="1" ht="12" customHeight="1">
      <c r="A192" s="250"/>
      <c r="B192" s="481" t="str">
        <f>IFERROR(IF(VLOOKUP($A192,Osnova!$A:$E,1)=$A192,VLOOKUP($A192,Osnova!$A:$E,$E$10)),"")</f>
        <v/>
      </c>
      <c r="C192" s="253" t="e">
        <f>IF(VLOOKUP($A192,Osnova!$A:$C,1)=$A192,VLOOKUP($A192,Osnova!$A:$F,4),0)</f>
        <v>#N/A</v>
      </c>
      <c r="D192" s="257"/>
      <c r="E192" s="252"/>
      <c r="F192" s="486">
        <f t="shared" si="6"/>
        <v>0</v>
      </c>
      <c r="G192" s="257"/>
      <c r="H192" s="257"/>
      <c r="I192" s="481">
        <f t="shared" ref="I192:I255" si="8">SUM(F192+G192-H192)</f>
        <v>0</v>
      </c>
      <c r="K192" s="7"/>
      <c r="L192" s="7"/>
      <c r="M192" s="7"/>
      <c r="N192" s="7"/>
      <c r="O192" s="7"/>
    </row>
    <row r="193" spans="1:15" s="8" customFormat="1" ht="12" customHeight="1">
      <c r="A193" s="250"/>
      <c r="B193" s="481" t="str">
        <f>IFERROR(IF(VLOOKUP($A193,Osnova!$A:$E,1)=$A193,VLOOKUP($A193,Osnova!$A:$E,$E$10)),"")</f>
        <v/>
      </c>
      <c r="C193" s="253" t="e">
        <f>IF(VLOOKUP($A193,Osnova!$A:$C,1)=$A193,VLOOKUP($A193,Osnova!$A:$F,4),0)</f>
        <v>#N/A</v>
      </c>
      <c r="D193" s="257"/>
      <c r="E193" s="252"/>
      <c r="F193" s="486">
        <f t="shared" si="6"/>
        <v>0</v>
      </c>
      <c r="G193" s="257"/>
      <c r="H193" s="257"/>
      <c r="I193" s="481">
        <f t="shared" si="8"/>
        <v>0</v>
      </c>
      <c r="K193" s="7"/>
      <c r="L193" s="7"/>
      <c r="M193" s="7"/>
      <c r="N193" s="7"/>
      <c r="O193" s="7"/>
    </row>
    <row r="194" spans="1:15" s="8" customFormat="1" ht="12" customHeight="1">
      <c r="A194" s="250"/>
      <c r="B194" s="481" t="str">
        <f>IFERROR(IF(VLOOKUP($A194,Osnova!$A:$E,1)=$A194,VLOOKUP($A194,Osnova!$A:$E,$E$10)),"")</f>
        <v/>
      </c>
      <c r="C194" s="253" t="e">
        <f>IF(VLOOKUP($A194,Osnova!$A:$C,1)=$A194,VLOOKUP($A194,Osnova!$A:$F,4),0)</f>
        <v>#N/A</v>
      </c>
      <c r="D194" s="257"/>
      <c r="E194" s="252"/>
      <c r="F194" s="486">
        <f t="shared" si="6"/>
        <v>0</v>
      </c>
      <c r="G194" s="257"/>
      <c r="H194" s="257"/>
      <c r="I194" s="481">
        <f t="shared" si="8"/>
        <v>0</v>
      </c>
      <c r="K194" s="7"/>
      <c r="L194" s="7"/>
      <c r="M194" s="7"/>
      <c r="N194" s="7"/>
      <c r="O194" s="7"/>
    </row>
    <row r="195" spans="1:15" s="8" customFormat="1" ht="12" customHeight="1">
      <c r="A195" s="250"/>
      <c r="B195" s="481" t="str">
        <f>IFERROR(IF(VLOOKUP($A195,Osnova!$A:$E,1)=$A195,VLOOKUP($A195,Osnova!$A:$E,$E$10)),"")</f>
        <v/>
      </c>
      <c r="C195" s="253" t="e">
        <f>IF(VLOOKUP($A195,Osnova!$A:$C,1)=$A195,VLOOKUP($A195,Osnova!$A:$F,4),0)</f>
        <v>#N/A</v>
      </c>
      <c r="D195" s="257"/>
      <c r="E195" s="252"/>
      <c r="F195" s="486">
        <f t="shared" si="6"/>
        <v>0</v>
      </c>
      <c r="G195" s="257"/>
      <c r="H195" s="257"/>
      <c r="I195" s="481">
        <f t="shared" si="8"/>
        <v>0</v>
      </c>
      <c r="K195" s="7"/>
      <c r="L195" s="7"/>
      <c r="M195" s="7"/>
      <c r="N195" s="7"/>
      <c r="O195" s="7"/>
    </row>
    <row r="196" spans="1:15" s="8" customFormat="1" ht="12" customHeight="1">
      <c r="A196" s="250"/>
      <c r="B196" s="481" t="str">
        <f>IFERROR(IF(VLOOKUP($A196,Osnova!$A:$E,1)=$A196,VLOOKUP($A196,Osnova!$A:$E,$E$10)),"")</f>
        <v/>
      </c>
      <c r="C196" s="253" t="e">
        <f>IF(VLOOKUP($A196,Osnova!$A:$C,1)=$A196,VLOOKUP($A196,Osnova!$A:$F,4),0)</f>
        <v>#N/A</v>
      </c>
      <c r="D196" s="257"/>
      <c r="E196" s="252"/>
      <c r="F196" s="486">
        <f t="shared" si="6"/>
        <v>0</v>
      </c>
      <c r="G196" s="257"/>
      <c r="H196" s="257"/>
      <c r="I196" s="481">
        <f t="shared" si="8"/>
        <v>0</v>
      </c>
      <c r="K196" s="7"/>
      <c r="L196" s="7"/>
      <c r="M196" s="7"/>
      <c r="N196" s="7"/>
      <c r="O196" s="7"/>
    </row>
    <row r="197" spans="1:15" s="8" customFormat="1" ht="12" customHeight="1">
      <c r="A197" s="250"/>
      <c r="B197" s="481" t="str">
        <f>IFERROR(IF(VLOOKUP($A197,Osnova!$A:$E,1)=$A197,VLOOKUP($A197,Osnova!$A:$E,$E$10)),"")</f>
        <v/>
      </c>
      <c r="C197" s="253" t="e">
        <f>IF(VLOOKUP($A197,Osnova!$A:$C,1)=$A197,VLOOKUP($A197,Osnova!$A:$F,4),0)</f>
        <v>#N/A</v>
      </c>
      <c r="D197" s="257"/>
      <c r="E197" s="252"/>
      <c r="F197" s="486">
        <f t="shared" si="6"/>
        <v>0</v>
      </c>
      <c r="G197" s="257"/>
      <c r="H197" s="257"/>
      <c r="I197" s="481">
        <f t="shared" si="8"/>
        <v>0</v>
      </c>
      <c r="K197" s="7"/>
      <c r="L197" s="7"/>
      <c r="M197" s="7"/>
      <c r="N197" s="7"/>
      <c r="O197" s="7"/>
    </row>
    <row r="198" spans="1:15" s="8" customFormat="1" ht="12" customHeight="1">
      <c r="A198" s="250"/>
      <c r="B198" s="481" t="str">
        <f>IFERROR(IF(VLOOKUP($A198,Osnova!$A:$E,1)=$A198,VLOOKUP($A198,Osnova!$A:$E,$E$10)),"")</f>
        <v/>
      </c>
      <c r="C198" s="253" t="e">
        <f>IF(VLOOKUP($A198,Osnova!$A:$C,1)=$A198,VLOOKUP($A198,Osnova!$A:$F,4),0)</f>
        <v>#N/A</v>
      </c>
      <c r="D198" s="257"/>
      <c r="E198" s="252"/>
      <c r="F198" s="486">
        <f t="shared" si="6"/>
        <v>0</v>
      </c>
      <c r="G198" s="257"/>
      <c r="H198" s="257"/>
      <c r="I198" s="481">
        <f t="shared" si="8"/>
        <v>0</v>
      </c>
      <c r="K198" s="7"/>
      <c r="L198" s="7"/>
      <c r="M198" s="7"/>
      <c r="N198" s="7"/>
      <c r="O198" s="7"/>
    </row>
    <row r="199" spans="1:15" s="8" customFormat="1" ht="12" customHeight="1">
      <c r="A199" s="250"/>
      <c r="B199" s="481" t="str">
        <f>IFERROR(IF(VLOOKUP($A199,Osnova!$A:$E,1)=$A199,VLOOKUP($A199,Osnova!$A:$E,$E$10)),"")</f>
        <v/>
      </c>
      <c r="C199" s="253" t="e">
        <f>IF(VLOOKUP($A199,Osnova!$A:$C,1)=$A199,VLOOKUP($A199,Osnova!$A:$F,4),0)</f>
        <v>#N/A</v>
      </c>
      <c r="D199" s="257"/>
      <c r="E199" s="252"/>
      <c r="F199" s="486">
        <f t="shared" si="6"/>
        <v>0</v>
      </c>
      <c r="G199" s="257"/>
      <c r="H199" s="257"/>
      <c r="I199" s="481">
        <f t="shared" si="8"/>
        <v>0</v>
      </c>
      <c r="K199" s="7"/>
      <c r="L199" s="7"/>
      <c r="M199" s="7"/>
      <c r="N199" s="7"/>
      <c r="O199" s="7"/>
    </row>
    <row r="200" spans="1:15" s="8" customFormat="1" ht="12" customHeight="1">
      <c r="A200" s="250"/>
      <c r="B200" s="481" t="str">
        <f>IFERROR(IF(VLOOKUP($A200,Osnova!$A:$E,1)=$A200,VLOOKUP($A200,Osnova!$A:$E,$E$10)),"")</f>
        <v/>
      </c>
      <c r="C200" s="253" t="e">
        <f>IF(VLOOKUP($A200,Osnova!$A:$C,1)=$A200,VLOOKUP($A200,Osnova!$A:$F,4),0)</f>
        <v>#N/A</v>
      </c>
      <c r="D200" s="257"/>
      <c r="E200" s="252"/>
      <c r="F200" s="486">
        <f t="shared" si="6"/>
        <v>0</v>
      </c>
      <c r="G200" s="257"/>
      <c r="H200" s="257"/>
      <c r="I200" s="481">
        <f t="shared" si="8"/>
        <v>0</v>
      </c>
      <c r="K200" s="7"/>
      <c r="L200" s="7"/>
      <c r="M200" s="7"/>
      <c r="N200" s="7"/>
      <c r="O200" s="7"/>
    </row>
    <row r="201" spans="1:15" s="8" customFormat="1" ht="12" customHeight="1">
      <c r="A201" s="250"/>
      <c r="B201" s="481" t="str">
        <f>IFERROR(IF(VLOOKUP($A201,Osnova!$A:$E,1)=$A201,VLOOKUP($A201,Osnova!$A:$E,$E$10)),"")</f>
        <v/>
      </c>
      <c r="C201" s="253" t="e">
        <f>IF(VLOOKUP($A201,Osnova!$A:$C,1)=$A201,VLOOKUP($A201,Osnova!$A:$F,4),0)</f>
        <v>#N/A</v>
      </c>
      <c r="D201" s="257"/>
      <c r="E201" s="252"/>
      <c r="F201" s="486">
        <f t="shared" si="6"/>
        <v>0</v>
      </c>
      <c r="G201" s="257"/>
      <c r="H201" s="257"/>
      <c r="I201" s="481">
        <f t="shared" si="8"/>
        <v>0</v>
      </c>
      <c r="K201" s="7"/>
      <c r="L201" s="7"/>
      <c r="M201" s="7"/>
      <c r="N201" s="7"/>
      <c r="O201" s="7"/>
    </row>
    <row r="202" spans="1:15" s="8" customFormat="1" ht="12" customHeight="1">
      <c r="A202" s="250"/>
      <c r="B202" s="481" t="str">
        <f>IFERROR(IF(VLOOKUP($A202,Osnova!$A:$E,1)=$A202,VLOOKUP($A202,Osnova!$A:$E,$E$10)),"")</f>
        <v/>
      </c>
      <c r="C202" s="256" t="e">
        <f>IF(VLOOKUP($A202,Osnova!$A:$C,1)=$A202,VLOOKUP($A202,Osnova!$A:$F,4),0)</f>
        <v>#N/A</v>
      </c>
      <c r="D202" s="257"/>
      <c r="E202" s="252"/>
      <c r="F202" s="486">
        <f t="shared" si="6"/>
        <v>0</v>
      </c>
      <c r="G202" s="257"/>
      <c r="H202" s="257"/>
      <c r="I202" s="481">
        <f t="shared" si="8"/>
        <v>0</v>
      </c>
      <c r="K202" s="7"/>
      <c r="L202" s="7"/>
      <c r="M202" s="7"/>
      <c r="N202" s="7"/>
      <c r="O202" s="7"/>
    </row>
    <row r="203" spans="1:15" s="8" customFormat="1" ht="12" customHeight="1">
      <c r="A203" s="250"/>
      <c r="B203" s="481" t="str">
        <f>IFERROR(IF(VLOOKUP($A203,Osnova!$A:$E,1)=$A203,VLOOKUP($A203,Osnova!$A:$E,$E$10)),"")</f>
        <v/>
      </c>
      <c r="C203" s="256" t="e">
        <f>IF(VLOOKUP($A203,Osnova!$A:$C,1)=$A203,VLOOKUP($A203,Osnova!$A:$F,4),0)</f>
        <v>#N/A</v>
      </c>
      <c r="D203" s="257"/>
      <c r="E203" s="252"/>
      <c r="F203" s="486">
        <f t="shared" si="6"/>
        <v>0</v>
      </c>
      <c r="G203" s="257"/>
      <c r="H203" s="257"/>
      <c r="I203" s="481">
        <f t="shared" si="8"/>
        <v>0</v>
      </c>
      <c r="K203" s="7"/>
      <c r="L203" s="7"/>
      <c r="M203" s="7"/>
      <c r="N203" s="7"/>
      <c r="O203" s="7"/>
    </row>
    <row r="204" spans="1:15" s="8" customFormat="1" ht="12" customHeight="1">
      <c r="A204" s="250"/>
      <c r="B204" s="481" t="str">
        <f>IFERROR(IF(VLOOKUP($A204,Osnova!$A:$E,1)=$A204,VLOOKUP($A204,Osnova!$A:$E,$E$10)),"")</f>
        <v/>
      </c>
      <c r="C204" s="256" t="e">
        <f>IF(VLOOKUP($A204,Osnova!$A:$C,1)=$A204,VLOOKUP($A204,Osnova!$A:$F,4),0)</f>
        <v>#N/A</v>
      </c>
      <c r="D204" s="257"/>
      <c r="E204" s="252"/>
      <c r="F204" s="486">
        <f t="shared" si="6"/>
        <v>0</v>
      </c>
      <c r="G204" s="257"/>
      <c r="H204" s="257"/>
      <c r="I204" s="481">
        <f t="shared" si="8"/>
        <v>0</v>
      </c>
      <c r="K204" s="7"/>
      <c r="L204" s="7"/>
      <c r="M204" s="7"/>
      <c r="N204" s="7"/>
      <c r="O204" s="7"/>
    </row>
    <row r="205" spans="1:15" s="8" customFormat="1" ht="12" customHeight="1">
      <c r="A205" s="250"/>
      <c r="B205" s="481" t="str">
        <f>IFERROR(IF(VLOOKUP($A205,Osnova!$A:$E,1)=$A205,VLOOKUP($A205,Osnova!$A:$E,$E$10)),"")</f>
        <v/>
      </c>
      <c r="C205" s="256" t="e">
        <f>IF(VLOOKUP($A205,Osnova!$A:$C,1)=$A205,VLOOKUP($A205,Osnova!$A:$F,4),0)</f>
        <v>#N/A</v>
      </c>
      <c r="D205" s="257"/>
      <c r="E205" s="252"/>
      <c r="F205" s="486">
        <f t="shared" si="6"/>
        <v>0</v>
      </c>
      <c r="G205" s="257"/>
      <c r="H205" s="257"/>
      <c r="I205" s="481">
        <f t="shared" si="8"/>
        <v>0</v>
      </c>
      <c r="K205" s="7"/>
      <c r="L205" s="7"/>
      <c r="M205" s="7"/>
      <c r="N205" s="7"/>
      <c r="O205" s="7"/>
    </row>
    <row r="206" spans="1:15" s="8" customFormat="1" ht="12" customHeight="1">
      <c r="A206" s="250"/>
      <c r="B206" s="481" t="str">
        <f>IFERROR(IF(VLOOKUP($A206,Osnova!$A:$E,1)=$A206,VLOOKUP($A206,Osnova!$A:$E,$E$10)),"")</f>
        <v/>
      </c>
      <c r="C206" s="256" t="e">
        <f>IF(VLOOKUP($A206,Osnova!$A:$C,1)=$A206,VLOOKUP($A206,Osnova!$A:$F,4),0)</f>
        <v>#N/A</v>
      </c>
      <c r="D206" s="257"/>
      <c r="E206" s="252"/>
      <c r="F206" s="486">
        <f t="shared" si="6"/>
        <v>0</v>
      </c>
      <c r="G206" s="257"/>
      <c r="H206" s="257"/>
      <c r="I206" s="481">
        <f t="shared" si="8"/>
        <v>0</v>
      </c>
      <c r="K206" s="7"/>
      <c r="L206" s="7"/>
      <c r="M206" s="7"/>
      <c r="N206" s="7"/>
      <c r="O206" s="7"/>
    </row>
    <row r="207" spans="1:15" s="8" customFormat="1" ht="12" customHeight="1">
      <c r="A207" s="250"/>
      <c r="B207" s="481" t="str">
        <f>IFERROR(IF(VLOOKUP($A207,Osnova!$A:$E,1)=$A207,VLOOKUP($A207,Osnova!$A:$E,$E$10)),"")</f>
        <v/>
      </c>
      <c r="C207" s="256" t="e">
        <f>IF(VLOOKUP($A207,Osnova!$A:$C,1)=$A207,VLOOKUP($A207,Osnova!$A:$F,4),0)</f>
        <v>#N/A</v>
      </c>
      <c r="D207" s="257"/>
      <c r="E207" s="252"/>
      <c r="F207" s="486">
        <f t="shared" si="6"/>
        <v>0</v>
      </c>
      <c r="G207" s="257"/>
      <c r="H207" s="257"/>
      <c r="I207" s="481">
        <f t="shared" si="8"/>
        <v>0</v>
      </c>
      <c r="K207" s="7"/>
      <c r="L207" s="7"/>
      <c r="M207" s="7"/>
      <c r="N207" s="7"/>
      <c r="O207" s="7"/>
    </row>
    <row r="208" spans="1:15" s="8" customFormat="1" ht="12" customHeight="1">
      <c r="A208" s="250"/>
      <c r="B208" s="481" t="str">
        <f>IFERROR(IF(VLOOKUP($A208,Osnova!$A:$E,1)=$A208,VLOOKUP($A208,Osnova!$A:$E,$E$10)),"")</f>
        <v/>
      </c>
      <c r="C208" s="256" t="e">
        <f>IF(VLOOKUP($A208,Osnova!$A:$C,1)=$A208,VLOOKUP($A208,Osnova!$A:$F,4),0)</f>
        <v>#N/A</v>
      </c>
      <c r="D208" s="257"/>
      <c r="E208" s="252"/>
      <c r="F208" s="486">
        <f t="shared" si="6"/>
        <v>0</v>
      </c>
      <c r="G208" s="257"/>
      <c r="H208" s="257"/>
      <c r="I208" s="481">
        <f t="shared" si="8"/>
        <v>0</v>
      </c>
      <c r="K208" s="7"/>
      <c r="L208" s="7"/>
      <c r="M208" s="7"/>
      <c r="N208" s="7"/>
      <c r="O208" s="7"/>
    </row>
    <row r="209" spans="1:15" s="8" customFormat="1" ht="12" customHeight="1">
      <c r="A209" s="250"/>
      <c r="B209" s="481" t="str">
        <f>IFERROR(IF(VLOOKUP($A209,Osnova!$A:$E,1)=$A209,VLOOKUP($A209,Osnova!$A:$E,$E$10)),"")</f>
        <v/>
      </c>
      <c r="C209" s="256" t="e">
        <f>IF(VLOOKUP($A209,Osnova!$A:$C,1)=$A209,VLOOKUP($A209,Osnova!$A:$F,4),0)</f>
        <v>#N/A</v>
      </c>
      <c r="D209" s="257"/>
      <c r="E209" s="252"/>
      <c r="F209" s="486">
        <f t="shared" si="6"/>
        <v>0</v>
      </c>
      <c r="G209" s="257"/>
      <c r="H209" s="257"/>
      <c r="I209" s="481">
        <f t="shared" si="8"/>
        <v>0</v>
      </c>
      <c r="K209" s="7"/>
      <c r="L209" s="7"/>
      <c r="M209" s="7"/>
      <c r="N209" s="7"/>
      <c r="O209" s="7"/>
    </row>
    <row r="210" spans="1:15" s="8" customFormat="1" ht="12" customHeight="1">
      <c r="A210" s="250"/>
      <c r="B210" s="481" t="str">
        <f>IFERROR(IF(VLOOKUP($A210,Osnova!$A:$E,1)=$A210,VLOOKUP($A210,Osnova!$A:$E,$E$10)),"")</f>
        <v/>
      </c>
      <c r="C210" s="256" t="e">
        <f>IF(VLOOKUP($A210,Osnova!$A:$C,1)=$A210,VLOOKUP($A210,Osnova!$A:$F,4),0)</f>
        <v>#N/A</v>
      </c>
      <c r="D210" s="257"/>
      <c r="E210" s="252"/>
      <c r="F210" s="486">
        <f t="shared" si="6"/>
        <v>0</v>
      </c>
      <c r="G210" s="257"/>
      <c r="H210" s="257"/>
      <c r="I210" s="481">
        <f t="shared" si="8"/>
        <v>0</v>
      </c>
      <c r="K210" s="7"/>
      <c r="L210" s="7"/>
      <c r="M210" s="7"/>
      <c r="N210" s="7"/>
      <c r="O210" s="7"/>
    </row>
    <row r="211" spans="1:15" s="8" customFormat="1" ht="12" customHeight="1">
      <c r="A211" s="250"/>
      <c r="B211" s="481" t="str">
        <f>IFERROR(IF(VLOOKUP($A211,Osnova!$A:$E,1)=$A211,VLOOKUP($A211,Osnova!$A:$E,$E$10)),"")</f>
        <v/>
      </c>
      <c r="C211" s="256" t="e">
        <f>IF(VLOOKUP($A211,Osnova!$A:$C,1)=$A211,VLOOKUP($A211,Osnova!$A:$F,4),0)</f>
        <v>#N/A</v>
      </c>
      <c r="D211" s="257"/>
      <c r="E211" s="252"/>
      <c r="F211" s="486">
        <f t="shared" si="6"/>
        <v>0</v>
      </c>
      <c r="G211" s="257"/>
      <c r="H211" s="257"/>
      <c r="I211" s="481">
        <f t="shared" si="8"/>
        <v>0</v>
      </c>
      <c r="K211" s="7"/>
      <c r="L211" s="7"/>
      <c r="M211" s="7"/>
      <c r="N211" s="7"/>
      <c r="O211" s="7"/>
    </row>
    <row r="212" spans="1:15" s="8" customFormat="1" ht="12" customHeight="1">
      <c r="A212" s="250"/>
      <c r="B212" s="481" t="str">
        <f>IFERROR(IF(VLOOKUP($A212,Osnova!$A:$E,1)=$A212,VLOOKUP($A212,Osnova!$A:$E,$E$10)),"")</f>
        <v/>
      </c>
      <c r="C212" s="256" t="e">
        <f>IF(VLOOKUP($A212,Osnova!$A:$C,1)=$A212,VLOOKUP($A212,Osnova!$A:$F,4),0)</f>
        <v>#N/A</v>
      </c>
      <c r="D212" s="257"/>
      <c r="E212" s="252"/>
      <c r="F212" s="486">
        <f t="shared" si="6"/>
        <v>0</v>
      </c>
      <c r="G212" s="257"/>
      <c r="H212" s="257"/>
      <c r="I212" s="481">
        <f t="shared" si="8"/>
        <v>0</v>
      </c>
      <c r="K212" s="7"/>
      <c r="L212" s="7"/>
      <c r="M212" s="7"/>
      <c r="N212" s="7"/>
      <c r="O212" s="7"/>
    </row>
    <row r="213" spans="1:15" s="8" customFormat="1" ht="12" customHeight="1">
      <c r="A213" s="250"/>
      <c r="B213" s="481" t="str">
        <f>IFERROR(IF(VLOOKUP($A213,Osnova!$A:$E,1)=$A213,VLOOKUP($A213,Osnova!$A:$E,$E$10)),"")</f>
        <v/>
      </c>
      <c r="C213" s="256" t="e">
        <f>IF(VLOOKUP($A213,Osnova!$A:$C,1)=$A213,VLOOKUP($A213,Osnova!$A:$F,4),0)</f>
        <v>#N/A</v>
      </c>
      <c r="D213" s="257"/>
      <c r="E213" s="252"/>
      <c r="F213" s="486">
        <f t="shared" si="6"/>
        <v>0</v>
      </c>
      <c r="G213" s="257"/>
      <c r="H213" s="257"/>
      <c r="I213" s="481">
        <f t="shared" si="8"/>
        <v>0</v>
      </c>
      <c r="K213" s="7"/>
      <c r="L213" s="7"/>
      <c r="M213" s="7"/>
      <c r="N213" s="7"/>
      <c r="O213" s="7"/>
    </row>
    <row r="214" spans="1:15" s="8" customFormat="1" ht="12" customHeight="1">
      <c r="A214" s="250"/>
      <c r="B214" s="481" t="str">
        <f>IFERROR(IF(VLOOKUP($A214,Osnova!$A:$E,1)=$A214,VLOOKUP($A214,Osnova!$A:$E,$E$10)),"")</f>
        <v/>
      </c>
      <c r="C214" s="256" t="e">
        <f>IF(VLOOKUP($A214,Osnova!$A:$C,1)=$A214,VLOOKUP($A214,Osnova!$A:$F,4),0)</f>
        <v>#N/A</v>
      </c>
      <c r="D214" s="257"/>
      <c r="E214" s="252"/>
      <c r="F214" s="486">
        <f t="shared" si="6"/>
        <v>0</v>
      </c>
      <c r="G214" s="257"/>
      <c r="H214" s="257"/>
      <c r="I214" s="481">
        <f t="shared" si="8"/>
        <v>0</v>
      </c>
      <c r="K214" s="7"/>
      <c r="L214" s="7"/>
      <c r="M214" s="7"/>
      <c r="N214" s="7"/>
      <c r="O214" s="7"/>
    </row>
    <row r="215" spans="1:15" s="8" customFormat="1" ht="12" customHeight="1">
      <c r="A215" s="250"/>
      <c r="B215" s="481" t="str">
        <f>IFERROR(IF(VLOOKUP($A215,Osnova!$A:$E,1)=$A215,VLOOKUP($A215,Osnova!$A:$E,$E$10)),"")</f>
        <v/>
      </c>
      <c r="C215" s="256" t="e">
        <f>IF(VLOOKUP($A215,Osnova!$A:$C,1)=$A215,VLOOKUP($A215,Osnova!$A:$F,4),0)</f>
        <v>#N/A</v>
      </c>
      <c r="D215" s="257"/>
      <c r="E215" s="252"/>
      <c r="F215" s="486">
        <f t="shared" si="6"/>
        <v>0</v>
      </c>
      <c r="G215" s="257"/>
      <c r="H215" s="257"/>
      <c r="I215" s="481">
        <f t="shared" si="8"/>
        <v>0</v>
      </c>
      <c r="K215" s="7"/>
      <c r="L215" s="7"/>
      <c r="M215" s="7"/>
      <c r="N215" s="7"/>
      <c r="O215" s="7"/>
    </row>
    <row r="216" spans="1:15" s="8" customFormat="1" ht="12" customHeight="1">
      <c r="A216" s="250"/>
      <c r="B216" s="481" t="str">
        <f>IFERROR(IF(VLOOKUP($A216,Osnova!$A:$E,1)=$A216,VLOOKUP($A216,Osnova!$A:$E,$E$10)),"")</f>
        <v/>
      </c>
      <c r="C216" s="256" t="e">
        <f>IF(VLOOKUP($A216,Osnova!$A:$C,1)=$A216,VLOOKUP($A216,Osnova!$A:$F,4),0)</f>
        <v>#N/A</v>
      </c>
      <c r="D216" s="257"/>
      <c r="E216" s="252"/>
      <c r="F216" s="486">
        <f t="shared" si="6"/>
        <v>0</v>
      </c>
      <c r="G216" s="257"/>
      <c r="H216" s="257"/>
      <c r="I216" s="481">
        <f t="shared" si="8"/>
        <v>0</v>
      </c>
      <c r="K216" s="7"/>
      <c r="L216" s="7"/>
      <c r="M216" s="7"/>
      <c r="N216" s="7"/>
      <c r="O216" s="7"/>
    </row>
    <row r="217" spans="1:15" s="8" customFormat="1" ht="12" customHeight="1">
      <c r="A217" s="250"/>
      <c r="B217" s="481" t="str">
        <f>IFERROR(IF(VLOOKUP($A217,Osnova!$A:$E,1)=$A217,VLOOKUP($A217,Osnova!$A:$E,$E$10)),"")</f>
        <v/>
      </c>
      <c r="C217" s="256" t="e">
        <f>IF(VLOOKUP($A217,Osnova!$A:$C,1)=$A217,VLOOKUP($A217,Osnova!$A:$F,4),0)</f>
        <v>#N/A</v>
      </c>
      <c r="D217" s="257"/>
      <c r="E217" s="252"/>
      <c r="F217" s="486">
        <f t="shared" ref="F217:F262" si="9">SUM(D217-E217)</f>
        <v>0</v>
      </c>
      <c r="G217" s="257"/>
      <c r="H217" s="257"/>
      <c r="I217" s="481">
        <f t="shared" si="8"/>
        <v>0</v>
      </c>
      <c r="K217" s="7"/>
      <c r="L217" s="7"/>
      <c r="M217" s="7"/>
      <c r="N217" s="7"/>
      <c r="O217" s="7"/>
    </row>
    <row r="218" spans="1:15" s="8" customFormat="1" ht="12" customHeight="1">
      <c r="A218" s="250"/>
      <c r="B218" s="481" t="str">
        <f>IFERROR(IF(VLOOKUP($A218,Osnova!$A:$E,1)=$A218,VLOOKUP($A218,Osnova!$A:$E,$E$10)),"")</f>
        <v/>
      </c>
      <c r="C218" s="256" t="e">
        <f>IF(VLOOKUP($A218,Osnova!$A:$C,1)=$A218,VLOOKUP($A218,Osnova!$A:$F,4),0)</f>
        <v>#N/A</v>
      </c>
      <c r="D218" s="257"/>
      <c r="E218" s="252"/>
      <c r="F218" s="486">
        <f t="shared" si="9"/>
        <v>0</v>
      </c>
      <c r="G218" s="257"/>
      <c r="H218" s="257"/>
      <c r="I218" s="481">
        <f t="shared" si="8"/>
        <v>0</v>
      </c>
      <c r="K218" s="7"/>
      <c r="L218" s="7"/>
      <c r="M218" s="7"/>
      <c r="N218" s="7"/>
      <c r="O218" s="7"/>
    </row>
    <row r="219" spans="1:15" s="8" customFormat="1" ht="12" customHeight="1">
      <c r="A219" s="250"/>
      <c r="B219" s="481" t="str">
        <f>IFERROR(IF(VLOOKUP($A219,Osnova!$A:$E,1)=$A219,VLOOKUP($A219,Osnova!$A:$E,$E$10)),"")</f>
        <v/>
      </c>
      <c r="C219" s="256" t="e">
        <f>IF(VLOOKUP($A219,Osnova!$A:$C,1)=$A219,VLOOKUP($A219,Osnova!$A:$F,4),0)</f>
        <v>#N/A</v>
      </c>
      <c r="D219" s="257"/>
      <c r="E219" s="252"/>
      <c r="F219" s="486">
        <f t="shared" si="9"/>
        <v>0</v>
      </c>
      <c r="G219" s="257"/>
      <c r="H219" s="257"/>
      <c r="I219" s="481">
        <f t="shared" si="8"/>
        <v>0</v>
      </c>
      <c r="K219" s="7"/>
      <c r="L219" s="7"/>
      <c r="M219" s="7"/>
      <c r="N219" s="7"/>
      <c r="O219" s="7"/>
    </row>
    <row r="220" spans="1:15" s="8" customFormat="1" ht="12" customHeight="1">
      <c r="A220" s="250"/>
      <c r="B220" s="481" t="str">
        <f>IFERROR(IF(VLOOKUP($A220,Osnova!$A:$E,1)=$A220,VLOOKUP($A220,Osnova!$A:$E,$E$10)),"")</f>
        <v/>
      </c>
      <c r="C220" s="256" t="e">
        <f>IF(VLOOKUP($A220,Osnova!$A:$C,1)=$A220,VLOOKUP($A220,Osnova!$A:$F,4),0)</f>
        <v>#N/A</v>
      </c>
      <c r="D220" s="257"/>
      <c r="E220" s="252"/>
      <c r="F220" s="486">
        <f t="shared" si="9"/>
        <v>0</v>
      </c>
      <c r="G220" s="257"/>
      <c r="H220" s="257"/>
      <c r="I220" s="481">
        <f t="shared" si="8"/>
        <v>0</v>
      </c>
      <c r="K220" s="7"/>
      <c r="L220" s="7"/>
      <c r="M220" s="7"/>
      <c r="N220" s="7"/>
      <c r="O220" s="7"/>
    </row>
    <row r="221" spans="1:15" s="8" customFormat="1" ht="12" customHeight="1">
      <c r="A221" s="250"/>
      <c r="B221" s="481" t="str">
        <f>IFERROR(IF(VLOOKUP($A221,Osnova!$A:$E,1)=$A221,VLOOKUP($A221,Osnova!$A:$E,$E$10)),"")</f>
        <v/>
      </c>
      <c r="C221" s="256" t="e">
        <f>IF(VLOOKUP($A221,Osnova!$A:$C,1)=$A221,VLOOKUP($A221,Osnova!$A:$F,4),0)</f>
        <v>#N/A</v>
      </c>
      <c r="D221" s="257"/>
      <c r="E221" s="252"/>
      <c r="F221" s="486">
        <f t="shared" si="9"/>
        <v>0</v>
      </c>
      <c r="G221" s="257"/>
      <c r="H221" s="257"/>
      <c r="I221" s="481">
        <f t="shared" si="8"/>
        <v>0</v>
      </c>
      <c r="K221" s="7"/>
      <c r="L221" s="7"/>
      <c r="M221" s="7"/>
      <c r="N221" s="7"/>
      <c r="O221" s="7"/>
    </row>
    <row r="222" spans="1:15" s="8" customFormat="1" ht="12" customHeight="1">
      <c r="A222" s="250"/>
      <c r="B222" s="481" t="str">
        <f>IFERROR(IF(VLOOKUP($A222,Osnova!$A:$E,1)=$A222,VLOOKUP($A222,Osnova!$A:$E,$E$10)),"")</f>
        <v/>
      </c>
      <c r="C222" s="256" t="e">
        <f>IF(VLOOKUP($A222,Osnova!$A:$C,1)=$A222,VLOOKUP($A222,Osnova!$A:$F,4),0)</f>
        <v>#N/A</v>
      </c>
      <c r="D222" s="257"/>
      <c r="E222" s="252"/>
      <c r="F222" s="486">
        <f t="shared" si="9"/>
        <v>0</v>
      </c>
      <c r="G222" s="257"/>
      <c r="H222" s="257"/>
      <c r="I222" s="481">
        <f t="shared" si="8"/>
        <v>0</v>
      </c>
      <c r="K222" s="7"/>
      <c r="L222" s="7"/>
      <c r="M222" s="7"/>
      <c r="N222" s="7"/>
      <c r="O222" s="7"/>
    </row>
    <row r="223" spans="1:15" s="8" customFormat="1" ht="12" customHeight="1">
      <c r="A223" s="250"/>
      <c r="B223" s="481" t="str">
        <f>IFERROR(IF(VLOOKUP($A223,Osnova!$A:$E,1)=$A223,VLOOKUP($A223,Osnova!$A:$E,$E$10)),"")</f>
        <v/>
      </c>
      <c r="C223" s="256" t="e">
        <f>IF(VLOOKUP($A223,Osnova!$A:$C,1)=$A223,VLOOKUP($A223,Osnova!$A:$F,4),0)</f>
        <v>#N/A</v>
      </c>
      <c r="D223" s="257"/>
      <c r="E223" s="252"/>
      <c r="F223" s="486">
        <f t="shared" si="9"/>
        <v>0</v>
      </c>
      <c r="G223" s="257"/>
      <c r="H223" s="257"/>
      <c r="I223" s="481">
        <f t="shared" si="8"/>
        <v>0</v>
      </c>
      <c r="K223" s="7"/>
      <c r="L223" s="7"/>
      <c r="M223" s="7"/>
      <c r="N223" s="7"/>
      <c r="O223" s="7"/>
    </row>
    <row r="224" spans="1:15" s="8" customFormat="1" ht="12" customHeight="1">
      <c r="A224" s="250"/>
      <c r="B224" s="481" t="str">
        <f>IFERROR(IF(VLOOKUP($A224,Osnova!$A:$E,1)=$A224,VLOOKUP($A224,Osnova!$A:$E,$E$10)),"")</f>
        <v/>
      </c>
      <c r="C224" s="256" t="e">
        <f>IF(VLOOKUP($A224,Osnova!$A:$C,1)=$A224,VLOOKUP($A224,Osnova!$A:$F,4),0)</f>
        <v>#N/A</v>
      </c>
      <c r="D224" s="257"/>
      <c r="E224" s="252"/>
      <c r="F224" s="486">
        <f t="shared" si="9"/>
        <v>0</v>
      </c>
      <c r="G224" s="257"/>
      <c r="H224" s="257"/>
      <c r="I224" s="481">
        <f t="shared" si="8"/>
        <v>0</v>
      </c>
      <c r="K224" s="7"/>
      <c r="L224" s="7"/>
      <c r="M224" s="7"/>
      <c r="N224" s="7"/>
      <c r="O224" s="7"/>
    </row>
    <row r="225" spans="1:15" s="8" customFormat="1" ht="12" customHeight="1">
      <c r="A225" s="250"/>
      <c r="B225" s="481" t="str">
        <f>IFERROR(IF(VLOOKUP($A225,Osnova!$A:$E,1)=$A225,VLOOKUP($A225,Osnova!$A:$E,$E$10)),"")</f>
        <v/>
      </c>
      <c r="C225" s="256" t="e">
        <f>IF(VLOOKUP($A225,Osnova!$A:$C,1)=$A225,VLOOKUP($A225,Osnova!$A:$F,4),0)</f>
        <v>#N/A</v>
      </c>
      <c r="D225" s="257"/>
      <c r="E225" s="252"/>
      <c r="F225" s="486">
        <f t="shared" si="9"/>
        <v>0</v>
      </c>
      <c r="G225" s="257"/>
      <c r="H225" s="257"/>
      <c r="I225" s="481">
        <f t="shared" si="8"/>
        <v>0</v>
      </c>
      <c r="K225" s="7"/>
      <c r="L225" s="7"/>
      <c r="M225" s="7"/>
      <c r="N225" s="7"/>
      <c r="O225" s="7"/>
    </row>
    <row r="226" spans="1:15" s="8" customFormat="1" ht="12" customHeight="1">
      <c r="A226" s="250"/>
      <c r="B226" s="481" t="str">
        <f>IFERROR(IF(VLOOKUP($A226,Osnova!$A:$E,1)=$A226,VLOOKUP($A226,Osnova!$A:$E,$E$10)),"")</f>
        <v/>
      </c>
      <c r="C226" s="256" t="e">
        <f>IF(VLOOKUP($A226,Osnova!$A:$C,1)=$A226,VLOOKUP($A226,Osnova!$A:$F,4),0)</f>
        <v>#N/A</v>
      </c>
      <c r="D226" s="257"/>
      <c r="E226" s="252"/>
      <c r="F226" s="486">
        <f t="shared" si="9"/>
        <v>0</v>
      </c>
      <c r="G226" s="257"/>
      <c r="H226" s="257"/>
      <c r="I226" s="481">
        <f t="shared" si="8"/>
        <v>0</v>
      </c>
      <c r="K226" s="7"/>
      <c r="L226" s="7"/>
      <c r="M226" s="7"/>
      <c r="N226" s="7"/>
      <c r="O226" s="7"/>
    </row>
    <row r="227" spans="1:15" s="8" customFormat="1" ht="12" customHeight="1">
      <c r="A227" s="250"/>
      <c r="B227" s="481" t="str">
        <f>IFERROR(IF(VLOOKUP($A227,Osnova!$A:$E,1)=$A227,VLOOKUP($A227,Osnova!$A:$E,$E$10)),"")</f>
        <v/>
      </c>
      <c r="C227" s="256" t="e">
        <f>IF(VLOOKUP($A227,Osnova!$A:$C,1)=$A227,VLOOKUP($A227,Osnova!$A:$F,4),0)</f>
        <v>#N/A</v>
      </c>
      <c r="D227" s="257"/>
      <c r="E227" s="252"/>
      <c r="F227" s="486">
        <f t="shared" si="9"/>
        <v>0</v>
      </c>
      <c r="G227" s="257"/>
      <c r="H227" s="257"/>
      <c r="I227" s="481">
        <f t="shared" si="8"/>
        <v>0</v>
      </c>
      <c r="K227" s="7"/>
      <c r="L227" s="7"/>
      <c r="M227" s="7"/>
      <c r="N227" s="7"/>
      <c r="O227" s="7"/>
    </row>
    <row r="228" spans="1:15" s="8" customFormat="1" ht="12" customHeight="1">
      <c r="A228" s="250"/>
      <c r="B228" s="481" t="str">
        <f>IFERROR(IF(VLOOKUP($A228,Osnova!$A:$E,1)=$A228,VLOOKUP($A228,Osnova!$A:$E,$E$10)),"")</f>
        <v/>
      </c>
      <c r="C228" s="256" t="e">
        <f>IF(VLOOKUP($A228,Osnova!$A:$C,1)=$A228,VLOOKUP($A228,Osnova!$A:$F,4),0)</f>
        <v>#N/A</v>
      </c>
      <c r="D228" s="257"/>
      <c r="E228" s="252"/>
      <c r="F228" s="486">
        <f t="shared" si="9"/>
        <v>0</v>
      </c>
      <c r="G228" s="257"/>
      <c r="H228" s="257"/>
      <c r="I228" s="481">
        <f t="shared" si="8"/>
        <v>0</v>
      </c>
      <c r="K228" s="7"/>
      <c r="L228" s="7"/>
      <c r="M228" s="7"/>
      <c r="N228" s="7"/>
      <c r="O228" s="7"/>
    </row>
    <row r="229" spans="1:15" s="8" customFormat="1" ht="12" customHeight="1">
      <c r="A229" s="250"/>
      <c r="B229" s="481" t="str">
        <f>IFERROR(IF(VLOOKUP($A229,Osnova!$A:$E,1)=$A229,VLOOKUP($A229,Osnova!$A:$E,$E$10)),"")</f>
        <v/>
      </c>
      <c r="C229" s="256" t="e">
        <f>IF(VLOOKUP($A229,Osnova!$A:$C,1)=$A229,VLOOKUP($A229,Osnova!$A:$F,4),0)</f>
        <v>#N/A</v>
      </c>
      <c r="D229" s="257"/>
      <c r="E229" s="252"/>
      <c r="F229" s="486">
        <f t="shared" si="9"/>
        <v>0</v>
      </c>
      <c r="G229" s="257"/>
      <c r="H229" s="257"/>
      <c r="I229" s="481">
        <f t="shared" si="8"/>
        <v>0</v>
      </c>
      <c r="K229" s="7"/>
      <c r="L229" s="7"/>
      <c r="M229" s="7"/>
      <c r="N229" s="7"/>
      <c r="O229" s="7"/>
    </row>
    <row r="230" spans="1:15" s="8" customFormat="1" ht="12" customHeight="1">
      <c r="A230" s="250"/>
      <c r="B230" s="481" t="str">
        <f>IFERROR(IF(VLOOKUP($A230,Osnova!$A:$E,1)=$A230,VLOOKUP($A230,Osnova!$A:$E,$E$10)),"")</f>
        <v/>
      </c>
      <c r="C230" s="256" t="e">
        <f>IF(VLOOKUP($A230,Osnova!$A:$C,1)=$A230,VLOOKUP($A230,Osnova!$A:$F,4),0)</f>
        <v>#N/A</v>
      </c>
      <c r="D230" s="257"/>
      <c r="E230" s="252"/>
      <c r="F230" s="486">
        <f t="shared" si="9"/>
        <v>0</v>
      </c>
      <c r="G230" s="257"/>
      <c r="H230" s="257"/>
      <c r="I230" s="481">
        <f t="shared" si="8"/>
        <v>0</v>
      </c>
      <c r="K230" s="7"/>
      <c r="L230" s="7"/>
      <c r="M230" s="7"/>
      <c r="N230" s="7"/>
      <c r="O230" s="7"/>
    </row>
    <row r="231" spans="1:15" s="8" customFormat="1" ht="12" customHeight="1">
      <c r="A231" s="250"/>
      <c r="B231" s="481" t="str">
        <f>IFERROR(IF(VLOOKUP($A231,Osnova!$A:$E,1)=$A231,VLOOKUP($A231,Osnova!$A:$E,$E$10)),"")</f>
        <v/>
      </c>
      <c r="C231" s="256" t="e">
        <f>IF(VLOOKUP($A231,Osnova!$A:$C,1)=$A231,VLOOKUP($A231,Osnova!$A:$F,4),0)</f>
        <v>#N/A</v>
      </c>
      <c r="D231" s="257"/>
      <c r="E231" s="252"/>
      <c r="F231" s="486">
        <f t="shared" si="9"/>
        <v>0</v>
      </c>
      <c r="G231" s="257"/>
      <c r="H231" s="257"/>
      <c r="I231" s="481">
        <f t="shared" si="8"/>
        <v>0</v>
      </c>
      <c r="K231" s="7"/>
      <c r="L231" s="7"/>
      <c r="M231" s="7"/>
      <c r="N231" s="7"/>
      <c r="O231" s="7"/>
    </row>
    <row r="232" spans="1:15" s="8" customFormat="1" ht="12" customHeight="1">
      <c r="A232" s="250"/>
      <c r="B232" s="481" t="str">
        <f>IFERROR(IF(VLOOKUP($A232,Osnova!$A:$E,1)=$A232,VLOOKUP($A232,Osnova!$A:$E,$E$10)),"")</f>
        <v/>
      </c>
      <c r="C232" s="256" t="e">
        <f>IF(VLOOKUP($A232,Osnova!$A:$C,1)=$A232,VLOOKUP($A232,Osnova!$A:$F,4),0)</f>
        <v>#N/A</v>
      </c>
      <c r="D232" s="257"/>
      <c r="E232" s="252"/>
      <c r="F232" s="486">
        <f t="shared" si="9"/>
        <v>0</v>
      </c>
      <c r="G232" s="257"/>
      <c r="H232" s="257"/>
      <c r="I232" s="481">
        <f t="shared" si="8"/>
        <v>0</v>
      </c>
      <c r="K232" s="7"/>
      <c r="L232" s="7"/>
      <c r="M232" s="7"/>
      <c r="N232" s="7"/>
      <c r="O232" s="7"/>
    </row>
    <row r="233" spans="1:15" s="8" customFormat="1" ht="12" customHeight="1">
      <c r="A233" s="250"/>
      <c r="B233" s="481" t="str">
        <f>IFERROR(IF(VLOOKUP($A233,Osnova!$A:$E,1)=$A233,VLOOKUP($A233,Osnova!$A:$E,$E$10)),"")</f>
        <v/>
      </c>
      <c r="C233" s="256" t="e">
        <f>IF(VLOOKUP($A233,Osnova!$A:$C,1)=$A233,VLOOKUP($A233,Osnova!$A:$F,4),0)</f>
        <v>#N/A</v>
      </c>
      <c r="D233" s="257"/>
      <c r="E233" s="252"/>
      <c r="F233" s="486">
        <f t="shared" si="9"/>
        <v>0</v>
      </c>
      <c r="G233" s="257"/>
      <c r="H233" s="257"/>
      <c r="I233" s="481">
        <f t="shared" si="8"/>
        <v>0</v>
      </c>
      <c r="K233" s="7"/>
      <c r="L233" s="7"/>
      <c r="M233" s="7"/>
      <c r="N233" s="7"/>
      <c r="O233" s="7"/>
    </row>
    <row r="234" spans="1:15" s="8" customFormat="1" ht="12" customHeight="1">
      <c r="A234" s="250"/>
      <c r="B234" s="481" t="str">
        <f>IFERROR(IF(VLOOKUP($A234,Osnova!$A:$E,1)=$A234,VLOOKUP($A234,Osnova!$A:$E,$E$10)),"")</f>
        <v/>
      </c>
      <c r="C234" s="256" t="e">
        <f>IF(VLOOKUP($A234,Osnova!$A:$C,1)=$A234,VLOOKUP($A234,Osnova!$A:$F,4),0)</f>
        <v>#N/A</v>
      </c>
      <c r="D234" s="257"/>
      <c r="E234" s="252"/>
      <c r="F234" s="486">
        <f t="shared" si="9"/>
        <v>0</v>
      </c>
      <c r="G234" s="257"/>
      <c r="H234" s="257"/>
      <c r="I234" s="481">
        <f t="shared" si="8"/>
        <v>0</v>
      </c>
      <c r="K234" s="7"/>
      <c r="L234" s="7"/>
      <c r="M234" s="7"/>
      <c r="N234" s="7"/>
      <c r="O234" s="7"/>
    </row>
    <row r="235" spans="1:15" s="8" customFormat="1" ht="12" customHeight="1">
      <c r="A235" s="250"/>
      <c r="B235" s="481" t="str">
        <f>IFERROR(IF(VLOOKUP($A235,Osnova!$A:$E,1)=$A235,VLOOKUP($A235,Osnova!$A:$E,$E$10)),"")</f>
        <v/>
      </c>
      <c r="C235" s="256" t="e">
        <f>IF(VLOOKUP($A235,Osnova!$A:$C,1)=$A235,VLOOKUP($A235,Osnova!$A:$F,4),0)</f>
        <v>#N/A</v>
      </c>
      <c r="D235" s="257"/>
      <c r="E235" s="252"/>
      <c r="F235" s="486">
        <f t="shared" si="9"/>
        <v>0</v>
      </c>
      <c r="G235" s="257"/>
      <c r="H235" s="257"/>
      <c r="I235" s="481">
        <f t="shared" si="8"/>
        <v>0</v>
      </c>
      <c r="K235" s="7"/>
      <c r="L235" s="7"/>
      <c r="M235" s="7"/>
      <c r="N235" s="7"/>
      <c r="O235" s="7"/>
    </row>
    <row r="236" spans="1:15" s="8" customFormat="1" ht="12" customHeight="1">
      <c r="A236" s="245"/>
      <c r="B236" s="481" t="str">
        <f>IFERROR(IF(VLOOKUP($A236,Osnova!$A:$E,1)=$A236,VLOOKUP($A236,Osnova!$A:$E,$E$10)),"")</f>
        <v/>
      </c>
      <c r="C236" s="256" t="e">
        <f>IF(VLOOKUP($A236,Osnova!$A:$C,1)=$A236,VLOOKUP($A236,Osnova!$A:$F,4),0)</f>
        <v>#N/A</v>
      </c>
      <c r="D236" s="257"/>
      <c r="E236" s="252"/>
      <c r="F236" s="486">
        <f t="shared" si="9"/>
        <v>0</v>
      </c>
      <c r="G236" s="257"/>
      <c r="H236" s="257"/>
      <c r="I236" s="481">
        <f t="shared" si="8"/>
        <v>0</v>
      </c>
      <c r="K236" s="7"/>
      <c r="L236" s="7"/>
      <c r="M236" s="7"/>
      <c r="N236" s="7"/>
      <c r="O236" s="7"/>
    </row>
    <row r="237" spans="1:15" s="8" customFormat="1" ht="12" customHeight="1">
      <c r="A237" s="250"/>
      <c r="B237" s="481" t="str">
        <f>IFERROR(IF(VLOOKUP($A237,Osnova!$A:$E,1)=$A237,VLOOKUP($A237,Osnova!$A:$E,$E$10)),"")</f>
        <v/>
      </c>
      <c r="C237" s="256" t="e">
        <f>IF(VLOOKUP($A237,Osnova!$A:$C,1)=$A237,VLOOKUP($A237,Osnova!$A:$F,4),0)</f>
        <v>#N/A</v>
      </c>
      <c r="D237" s="257"/>
      <c r="E237" s="252"/>
      <c r="F237" s="486">
        <f t="shared" si="9"/>
        <v>0</v>
      </c>
      <c r="G237" s="257"/>
      <c r="H237" s="257"/>
      <c r="I237" s="481">
        <f t="shared" si="8"/>
        <v>0</v>
      </c>
      <c r="K237" s="7"/>
      <c r="L237" s="7"/>
      <c r="M237" s="7"/>
      <c r="N237" s="7"/>
      <c r="O237" s="7"/>
    </row>
    <row r="238" spans="1:15" s="8" customFormat="1" ht="12" customHeight="1">
      <c r="A238" s="262"/>
      <c r="B238" s="481" t="str">
        <f>IFERROR(IF(VLOOKUP($A238,Osnova!$A:$E,1)=$A238,VLOOKUP($A238,Osnova!$A:$E,$E$10)),"")</f>
        <v/>
      </c>
      <c r="C238" s="256" t="e">
        <f>IF(VLOOKUP($A238,Osnova!$A:$C,1)=$A238,VLOOKUP($A238,Osnova!$A:$F,4),0)</f>
        <v>#N/A</v>
      </c>
      <c r="D238" s="257"/>
      <c r="E238" s="252"/>
      <c r="F238" s="486">
        <f t="shared" si="9"/>
        <v>0</v>
      </c>
      <c r="G238" s="257"/>
      <c r="H238" s="257"/>
      <c r="I238" s="481">
        <f t="shared" si="8"/>
        <v>0</v>
      </c>
      <c r="K238" s="7"/>
      <c r="L238" s="7"/>
      <c r="M238" s="7"/>
      <c r="N238" s="7"/>
      <c r="O238" s="7"/>
    </row>
    <row r="239" spans="1:15" s="8" customFormat="1" ht="12" customHeight="1">
      <c r="A239" s="262"/>
      <c r="B239" s="481" t="str">
        <f>IFERROR(IF(VLOOKUP($A239,Osnova!$A:$E,1)=$A239,VLOOKUP($A239,Osnova!$A:$E,$E$10)),"")</f>
        <v/>
      </c>
      <c r="C239" s="256" t="e">
        <f>IF(VLOOKUP($A239,Osnova!$A:$C,1)=$A239,VLOOKUP($A239,Osnova!$A:$F,4),0)</f>
        <v>#N/A</v>
      </c>
      <c r="D239" s="257"/>
      <c r="E239" s="252"/>
      <c r="F239" s="486">
        <f t="shared" si="9"/>
        <v>0</v>
      </c>
      <c r="G239" s="257"/>
      <c r="H239" s="257"/>
      <c r="I239" s="481">
        <f t="shared" si="8"/>
        <v>0</v>
      </c>
      <c r="K239" s="7"/>
      <c r="L239" s="7"/>
      <c r="M239" s="7"/>
      <c r="N239" s="7"/>
      <c r="O239" s="7"/>
    </row>
    <row r="240" spans="1:15" s="8" customFormat="1" ht="12" customHeight="1">
      <c r="A240" s="262"/>
      <c r="B240" s="481" t="str">
        <f>IFERROR(IF(VLOOKUP($A240,Osnova!$A:$E,1)=$A240,VLOOKUP($A240,Osnova!$A:$E,$E$10)),"")</f>
        <v/>
      </c>
      <c r="C240" s="256" t="e">
        <f>IF(VLOOKUP($A240,Osnova!$A:$C,1)=$A240,VLOOKUP($A240,Osnova!$A:$F,4),0)</f>
        <v>#N/A</v>
      </c>
      <c r="D240" s="257"/>
      <c r="E240" s="252"/>
      <c r="F240" s="486">
        <f t="shared" si="9"/>
        <v>0</v>
      </c>
      <c r="G240" s="257"/>
      <c r="H240" s="257"/>
      <c r="I240" s="481">
        <f t="shared" si="8"/>
        <v>0</v>
      </c>
      <c r="K240" s="7"/>
      <c r="L240" s="7"/>
      <c r="M240" s="7"/>
      <c r="N240" s="7"/>
      <c r="O240" s="7"/>
    </row>
    <row r="241" spans="1:15" s="8" customFormat="1" ht="12" customHeight="1">
      <c r="A241" s="262"/>
      <c r="B241" s="481" t="str">
        <f>IFERROR(IF(VLOOKUP($A241,Osnova!$A:$E,1)=$A241,VLOOKUP($A241,Osnova!$A:$E,$E$10)),"")</f>
        <v/>
      </c>
      <c r="C241" s="256" t="e">
        <f>IF(VLOOKUP($A241,Osnova!$A:$C,1)=$A241,VLOOKUP($A241,Osnova!$A:$F,4),0)</f>
        <v>#N/A</v>
      </c>
      <c r="D241" s="257"/>
      <c r="E241" s="252"/>
      <c r="F241" s="486">
        <f t="shared" si="9"/>
        <v>0</v>
      </c>
      <c r="G241" s="257"/>
      <c r="H241" s="257"/>
      <c r="I241" s="481">
        <f t="shared" si="8"/>
        <v>0</v>
      </c>
      <c r="K241" s="7"/>
      <c r="L241" s="7"/>
      <c r="M241" s="7"/>
      <c r="N241" s="7"/>
      <c r="O241" s="7"/>
    </row>
    <row r="242" spans="1:15" s="8" customFormat="1" ht="12" customHeight="1">
      <c r="A242" s="262"/>
      <c r="B242" s="481" t="str">
        <f>IFERROR(IF(VLOOKUP($A242,Osnova!$A:$E,1)=$A242,VLOOKUP($A242,Osnova!$A:$E,$E$10)),"")</f>
        <v/>
      </c>
      <c r="C242" s="256" t="e">
        <f>IF(VLOOKUP($A242,Osnova!$A:$C,1)=$A242,VLOOKUP($A242,Osnova!$A:$F,4),0)</f>
        <v>#N/A</v>
      </c>
      <c r="D242" s="257"/>
      <c r="E242" s="252"/>
      <c r="F242" s="486">
        <f t="shared" si="9"/>
        <v>0</v>
      </c>
      <c r="G242" s="257"/>
      <c r="H242" s="257"/>
      <c r="I242" s="481">
        <f t="shared" si="8"/>
        <v>0</v>
      </c>
      <c r="K242" s="7"/>
      <c r="L242" s="7"/>
      <c r="M242" s="7"/>
      <c r="N242" s="7"/>
      <c r="O242" s="7"/>
    </row>
    <row r="243" spans="1:15" s="8" customFormat="1" ht="12" customHeight="1">
      <c r="A243" s="262"/>
      <c r="B243" s="481" t="str">
        <f>IFERROR(IF(VLOOKUP($A243,Osnova!$A:$E,1)=$A243,VLOOKUP($A243,Osnova!$A:$E,$E$10)),"")</f>
        <v/>
      </c>
      <c r="C243" s="256" t="e">
        <f>IF(VLOOKUP($A243,Osnova!$A:$C,1)=$A243,VLOOKUP($A243,Osnova!$A:$F,4),0)</f>
        <v>#N/A</v>
      </c>
      <c r="D243" s="257"/>
      <c r="E243" s="252"/>
      <c r="F243" s="486">
        <f t="shared" si="9"/>
        <v>0</v>
      </c>
      <c r="G243" s="257"/>
      <c r="H243" s="257"/>
      <c r="I243" s="481">
        <f t="shared" si="8"/>
        <v>0</v>
      </c>
      <c r="K243" s="7"/>
      <c r="L243" s="7"/>
      <c r="M243" s="7"/>
      <c r="N243" s="7"/>
      <c r="O243" s="7"/>
    </row>
    <row r="244" spans="1:15" s="8" customFormat="1" ht="12" customHeight="1">
      <c r="A244" s="262"/>
      <c r="B244" s="481" t="str">
        <f>IFERROR(IF(VLOOKUP($A244,Osnova!$A:$E,1)=$A244,VLOOKUP($A244,Osnova!$A:$E,$E$10)),"")</f>
        <v/>
      </c>
      <c r="C244" s="256" t="e">
        <f>IF(VLOOKUP($A244,Osnova!$A:$C,1)=$A244,VLOOKUP($A244,Osnova!$A:$F,4),0)</f>
        <v>#N/A</v>
      </c>
      <c r="D244" s="257"/>
      <c r="E244" s="252"/>
      <c r="F244" s="486">
        <f t="shared" si="9"/>
        <v>0</v>
      </c>
      <c r="G244" s="257"/>
      <c r="H244" s="257"/>
      <c r="I244" s="481">
        <f t="shared" si="8"/>
        <v>0</v>
      </c>
      <c r="K244" s="7"/>
      <c r="L244" s="7"/>
      <c r="M244" s="7"/>
      <c r="N244" s="7"/>
      <c r="O244" s="7"/>
    </row>
    <row r="245" spans="1:15" s="8" customFormat="1" ht="12" customHeight="1">
      <c r="A245" s="262"/>
      <c r="B245" s="481" t="str">
        <f>IFERROR(IF(VLOOKUP($A245,Osnova!$A:$E,1)=$A245,VLOOKUP($A245,Osnova!$A:$E,$E$10)),"")</f>
        <v/>
      </c>
      <c r="C245" s="256" t="e">
        <f>IF(VLOOKUP($A245,Osnova!$A:$C,1)=$A245,VLOOKUP($A245,Osnova!$A:$F,4),0)</f>
        <v>#N/A</v>
      </c>
      <c r="D245" s="257"/>
      <c r="E245" s="252"/>
      <c r="F245" s="486">
        <f t="shared" si="9"/>
        <v>0</v>
      </c>
      <c r="G245" s="257"/>
      <c r="H245" s="257"/>
      <c r="I245" s="481">
        <f t="shared" si="8"/>
        <v>0</v>
      </c>
      <c r="K245" s="7"/>
      <c r="L245" s="7"/>
      <c r="M245" s="7"/>
      <c r="N245" s="7"/>
      <c r="O245" s="7"/>
    </row>
    <row r="246" spans="1:15" s="8" customFormat="1" ht="12" customHeight="1">
      <c r="A246" s="262"/>
      <c r="B246" s="481" t="str">
        <f>IFERROR(IF(VLOOKUP($A246,Osnova!$A:$E,1)=$A246,VLOOKUP($A246,Osnova!$A:$E,$E$10)),"")</f>
        <v/>
      </c>
      <c r="C246" s="256" t="e">
        <f>IF(VLOOKUP($A246,Osnova!$A:$C,1)=$A246,VLOOKUP($A246,Osnova!$A:$F,4),0)</f>
        <v>#N/A</v>
      </c>
      <c r="D246" s="257"/>
      <c r="E246" s="252"/>
      <c r="F246" s="486">
        <f t="shared" si="9"/>
        <v>0</v>
      </c>
      <c r="G246" s="257"/>
      <c r="H246" s="257"/>
      <c r="I246" s="481">
        <f t="shared" si="8"/>
        <v>0</v>
      </c>
      <c r="K246" s="7"/>
      <c r="L246" s="7"/>
      <c r="M246" s="7"/>
      <c r="N246" s="7"/>
      <c r="O246" s="7"/>
    </row>
    <row r="247" spans="1:15" s="8" customFormat="1" ht="12" customHeight="1">
      <c r="A247" s="262"/>
      <c r="B247" s="481" t="str">
        <f>IFERROR(IF(VLOOKUP($A247,Osnova!$A:$E,1)=$A247,VLOOKUP($A247,Osnova!$A:$E,$E$10)),"")</f>
        <v/>
      </c>
      <c r="C247" s="256" t="e">
        <f>IF(VLOOKUP($A247,Osnova!$A:$C,1)=$A247,VLOOKUP($A247,Osnova!$A:$F,4),0)</f>
        <v>#N/A</v>
      </c>
      <c r="D247" s="257"/>
      <c r="E247" s="252"/>
      <c r="F247" s="486">
        <f t="shared" si="9"/>
        <v>0</v>
      </c>
      <c r="G247" s="257"/>
      <c r="H247" s="257"/>
      <c r="I247" s="481">
        <f t="shared" si="8"/>
        <v>0</v>
      </c>
      <c r="K247" s="7"/>
      <c r="L247" s="7"/>
      <c r="M247" s="7"/>
      <c r="N247" s="7"/>
      <c r="O247" s="7"/>
    </row>
    <row r="248" spans="1:15" s="8" customFormat="1" ht="12" customHeight="1">
      <c r="A248" s="262"/>
      <c r="B248" s="481" t="str">
        <f>IFERROR(IF(VLOOKUP($A248,Osnova!$A:$E,1)=$A248,VLOOKUP($A248,Osnova!$A:$E,$E$10)),"")</f>
        <v/>
      </c>
      <c r="C248" s="256" t="e">
        <f>IF(VLOOKUP($A248,Osnova!$A:$C,1)=$A248,VLOOKUP($A248,Osnova!$A:$F,4),0)</f>
        <v>#N/A</v>
      </c>
      <c r="D248" s="257"/>
      <c r="E248" s="252"/>
      <c r="F248" s="486">
        <f t="shared" si="9"/>
        <v>0</v>
      </c>
      <c r="G248" s="257"/>
      <c r="H248" s="257"/>
      <c r="I248" s="481">
        <f t="shared" si="8"/>
        <v>0</v>
      </c>
      <c r="K248" s="7"/>
      <c r="L248" s="7"/>
      <c r="M248" s="7"/>
      <c r="N248" s="7"/>
      <c r="O248" s="7"/>
    </row>
    <row r="249" spans="1:15" s="8" customFormat="1" ht="12" customHeight="1">
      <c r="A249" s="262"/>
      <c r="B249" s="481" t="str">
        <f>IFERROR(IF(VLOOKUP($A249,Osnova!$A:$E,1)=$A249,VLOOKUP($A249,Osnova!$A:$E,$E$10)),"")</f>
        <v/>
      </c>
      <c r="C249" s="256" t="e">
        <f>IF(VLOOKUP($A249,Osnova!$A:$C,1)=$A249,VLOOKUP($A249,Osnova!$A:$F,4),0)</f>
        <v>#N/A</v>
      </c>
      <c r="D249" s="257"/>
      <c r="E249" s="252"/>
      <c r="F249" s="486">
        <f t="shared" si="9"/>
        <v>0</v>
      </c>
      <c r="G249" s="257"/>
      <c r="H249" s="257"/>
      <c r="I249" s="481">
        <f t="shared" si="8"/>
        <v>0</v>
      </c>
      <c r="K249" s="7"/>
      <c r="L249" s="7"/>
      <c r="M249" s="7"/>
      <c r="N249" s="7"/>
      <c r="O249" s="7"/>
    </row>
    <row r="250" spans="1:15" s="8" customFormat="1" ht="12" customHeight="1">
      <c r="A250" s="262"/>
      <c r="B250" s="481" t="str">
        <f>IFERROR(IF(VLOOKUP($A250,Osnova!$A:$E,1)=$A250,VLOOKUP($A250,Osnova!$A:$E,$E$10)),"")</f>
        <v/>
      </c>
      <c r="C250" s="256" t="e">
        <f>IF(VLOOKUP($A250,Osnova!$A:$C,1)=$A250,VLOOKUP($A250,Osnova!$A:$F,4),0)</f>
        <v>#N/A</v>
      </c>
      <c r="D250" s="257"/>
      <c r="E250" s="252"/>
      <c r="F250" s="486">
        <f t="shared" si="9"/>
        <v>0</v>
      </c>
      <c r="G250" s="257"/>
      <c r="H250" s="257"/>
      <c r="I250" s="481">
        <f t="shared" si="8"/>
        <v>0</v>
      </c>
      <c r="K250" s="7"/>
      <c r="L250" s="7"/>
      <c r="M250" s="7"/>
      <c r="N250" s="7"/>
      <c r="O250" s="7"/>
    </row>
    <row r="251" spans="1:15" s="8" customFormat="1" ht="12" customHeight="1">
      <c r="A251" s="262"/>
      <c r="B251" s="481" t="str">
        <f>IFERROR(IF(VLOOKUP($A251,Osnova!$A:$E,1)=$A251,VLOOKUP($A251,Osnova!$A:$E,$E$10)),"")</f>
        <v/>
      </c>
      <c r="C251" s="256" t="e">
        <f>IF(VLOOKUP($A251,Osnova!$A:$C,1)=$A251,VLOOKUP($A251,Osnova!$A:$F,4),0)</f>
        <v>#N/A</v>
      </c>
      <c r="D251" s="257"/>
      <c r="E251" s="252"/>
      <c r="F251" s="486">
        <f t="shared" si="9"/>
        <v>0</v>
      </c>
      <c r="G251" s="257"/>
      <c r="H251" s="257"/>
      <c r="I251" s="481">
        <f t="shared" si="8"/>
        <v>0</v>
      </c>
      <c r="K251" s="7"/>
      <c r="L251" s="7"/>
      <c r="M251" s="7"/>
      <c r="N251" s="7"/>
      <c r="O251" s="7"/>
    </row>
    <row r="252" spans="1:15" s="8" customFormat="1" ht="12" customHeight="1">
      <c r="A252" s="262"/>
      <c r="B252" s="481" t="str">
        <f>IFERROR(IF(VLOOKUP($A252,Osnova!$A:$E,1)=$A252,VLOOKUP($A252,Osnova!$A:$E,$E$10)),"")</f>
        <v/>
      </c>
      <c r="C252" s="256" t="e">
        <f>IF(VLOOKUP($A252,Osnova!$A:$C,1)=$A252,VLOOKUP($A252,Osnova!$A:$F,4),0)</f>
        <v>#N/A</v>
      </c>
      <c r="D252" s="257"/>
      <c r="E252" s="252"/>
      <c r="F252" s="486">
        <f t="shared" si="9"/>
        <v>0</v>
      </c>
      <c r="G252" s="257"/>
      <c r="H252" s="257"/>
      <c r="I252" s="481">
        <f t="shared" si="8"/>
        <v>0</v>
      </c>
      <c r="K252" s="7"/>
      <c r="L252" s="7"/>
      <c r="M252" s="7"/>
      <c r="N252" s="7"/>
      <c r="O252" s="7"/>
    </row>
    <row r="253" spans="1:15" s="8" customFormat="1" ht="12" customHeight="1">
      <c r="A253" s="262"/>
      <c r="B253" s="481" t="str">
        <f>IFERROR(IF(VLOOKUP($A253,Osnova!$A:$E,1)=$A253,VLOOKUP($A253,Osnova!$A:$E,$E$10)),"")</f>
        <v/>
      </c>
      <c r="C253" s="256" t="e">
        <f>IF(VLOOKUP($A253,Osnova!$A:$C,1)=$A253,VLOOKUP($A253,Osnova!$A:$F,4),0)</f>
        <v>#N/A</v>
      </c>
      <c r="D253" s="257"/>
      <c r="E253" s="252"/>
      <c r="F253" s="486">
        <f t="shared" si="9"/>
        <v>0</v>
      </c>
      <c r="G253" s="257"/>
      <c r="H253" s="257"/>
      <c r="I253" s="481">
        <f t="shared" si="8"/>
        <v>0</v>
      </c>
      <c r="K253" s="7"/>
      <c r="L253" s="7"/>
      <c r="M253" s="7"/>
      <c r="N253" s="7"/>
      <c r="O253" s="7"/>
    </row>
    <row r="254" spans="1:15" s="8" customFormat="1" ht="12" customHeight="1">
      <c r="A254" s="262"/>
      <c r="B254" s="481" t="str">
        <f>IFERROR(IF(VLOOKUP($A254,Osnova!$A:$E,1)=$A254,VLOOKUP($A254,Osnova!$A:$E,$E$10)),"")</f>
        <v/>
      </c>
      <c r="C254" s="256" t="e">
        <f>IF(VLOOKUP($A254,Osnova!$A:$C,1)=$A254,VLOOKUP($A254,Osnova!$A:$F,4),0)</f>
        <v>#N/A</v>
      </c>
      <c r="D254" s="257"/>
      <c r="E254" s="252"/>
      <c r="F254" s="486">
        <f t="shared" si="9"/>
        <v>0</v>
      </c>
      <c r="G254" s="257"/>
      <c r="H254" s="257"/>
      <c r="I254" s="481">
        <f t="shared" si="8"/>
        <v>0</v>
      </c>
      <c r="K254" s="7"/>
      <c r="L254" s="7"/>
      <c r="M254" s="7"/>
      <c r="N254" s="7"/>
      <c r="O254" s="7"/>
    </row>
    <row r="255" spans="1:15" s="8" customFormat="1" ht="12" customHeight="1">
      <c r="A255" s="262"/>
      <c r="B255" s="481" t="str">
        <f>IFERROR(IF(VLOOKUP($A255,Osnova!$A:$E,1)=$A255,VLOOKUP($A255,Osnova!$A:$E,$E$10)),"")</f>
        <v/>
      </c>
      <c r="C255" s="256" t="e">
        <f>IF(VLOOKUP($A255,Osnova!$A:$C,1)=$A255,VLOOKUP($A255,Osnova!$A:$F,4),0)</f>
        <v>#N/A</v>
      </c>
      <c r="D255" s="257"/>
      <c r="E255" s="252"/>
      <c r="F255" s="486">
        <f t="shared" si="9"/>
        <v>0</v>
      </c>
      <c r="G255" s="257"/>
      <c r="H255" s="257"/>
      <c r="I255" s="481">
        <f t="shared" si="8"/>
        <v>0</v>
      </c>
      <c r="K255" s="7"/>
      <c r="L255" s="7"/>
      <c r="M255" s="7"/>
      <c r="N255" s="7"/>
      <c r="O255" s="7"/>
    </row>
    <row r="256" spans="1:15" s="8" customFormat="1" ht="12" customHeight="1">
      <c r="A256" s="262"/>
      <c r="B256" s="481" t="str">
        <f>IFERROR(IF(VLOOKUP($A256,Osnova!$A:$E,1)=$A256,VLOOKUP($A256,Osnova!$A:$E,$E$10)),"")</f>
        <v/>
      </c>
      <c r="C256" s="256" t="e">
        <f>IF(VLOOKUP($A256,Osnova!$A:$C,1)=$A256,VLOOKUP($A256,Osnova!$A:$F,4),0)</f>
        <v>#N/A</v>
      </c>
      <c r="D256" s="257"/>
      <c r="E256" s="252"/>
      <c r="F256" s="486">
        <f t="shared" si="9"/>
        <v>0</v>
      </c>
      <c r="G256" s="257"/>
      <c r="H256" s="257"/>
      <c r="I256" s="481">
        <f t="shared" ref="I256:I262" si="10">SUM(F256+G256-H256)</f>
        <v>0</v>
      </c>
      <c r="K256" s="7"/>
      <c r="L256" s="7"/>
      <c r="M256" s="7"/>
      <c r="N256" s="7"/>
      <c r="O256" s="7"/>
    </row>
    <row r="257" spans="1:15" s="8" customFormat="1" ht="12" customHeight="1">
      <c r="A257" s="262"/>
      <c r="B257" s="481" t="str">
        <f>IFERROR(IF(VLOOKUP($A257,Osnova!$A:$E,1)=$A257,VLOOKUP($A257,Osnova!$A:$E,$E$10)),"")</f>
        <v/>
      </c>
      <c r="C257" s="256" t="e">
        <f>IF(VLOOKUP($A257,Osnova!$A:$C,1)=$A257,VLOOKUP($A257,Osnova!$A:$F,4),0)</f>
        <v>#N/A</v>
      </c>
      <c r="D257" s="257"/>
      <c r="E257" s="252"/>
      <c r="F257" s="486">
        <f t="shared" si="9"/>
        <v>0</v>
      </c>
      <c r="G257" s="257"/>
      <c r="H257" s="257"/>
      <c r="I257" s="481">
        <f t="shared" si="10"/>
        <v>0</v>
      </c>
      <c r="K257" s="7"/>
      <c r="L257" s="7"/>
      <c r="M257" s="7"/>
      <c r="N257" s="7"/>
      <c r="O257" s="7"/>
    </row>
    <row r="258" spans="1:15" s="8" customFormat="1" ht="12" customHeight="1">
      <c r="A258" s="262"/>
      <c r="B258" s="481" t="str">
        <f>IFERROR(IF(VLOOKUP($A258,Osnova!$A:$E,1)=$A258,VLOOKUP($A258,Osnova!$A:$E,$E$10)),"")</f>
        <v/>
      </c>
      <c r="C258" s="256" t="e">
        <f>IF(VLOOKUP($A258,Osnova!$A:$C,1)=$A258,VLOOKUP($A258,Osnova!$A:$F,4),0)</f>
        <v>#N/A</v>
      </c>
      <c r="D258" s="257"/>
      <c r="E258" s="252"/>
      <c r="F258" s="486">
        <f t="shared" si="9"/>
        <v>0</v>
      </c>
      <c r="G258" s="257"/>
      <c r="H258" s="257"/>
      <c r="I258" s="481">
        <f t="shared" si="10"/>
        <v>0</v>
      </c>
      <c r="K258" s="7"/>
      <c r="L258" s="7"/>
      <c r="M258" s="7"/>
      <c r="N258" s="7"/>
      <c r="O258" s="7"/>
    </row>
    <row r="259" spans="1:15" s="8" customFormat="1" ht="12" customHeight="1">
      <c r="A259" s="262"/>
      <c r="B259" s="481" t="str">
        <f>IFERROR(IF(VLOOKUP($A259,Osnova!$A:$E,1)=$A259,VLOOKUP($A259,Osnova!$A:$E,$E$10)),"")</f>
        <v/>
      </c>
      <c r="C259" s="256" t="e">
        <f>IF(VLOOKUP($A259,Osnova!$A:$C,1)=$A259,VLOOKUP($A259,Osnova!$A:$F,4),0)</f>
        <v>#N/A</v>
      </c>
      <c r="D259" s="257"/>
      <c r="E259" s="252"/>
      <c r="F259" s="486">
        <f t="shared" si="9"/>
        <v>0</v>
      </c>
      <c r="G259" s="257"/>
      <c r="H259" s="257"/>
      <c r="I259" s="481">
        <f t="shared" si="10"/>
        <v>0</v>
      </c>
      <c r="K259" s="7"/>
      <c r="L259" s="7"/>
      <c r="M259" s="7"/>
      <c r="N259" s="7"/>
      <c r="O259" s="7"/>
    </row>
    <row r="260" spans="1:15" s="8" customFormat="1" ht="12" customHeight="1">
      <c r="A260" s="262"/>
      <c r="B260" s="481" t="str">
        <f>IFERROR(IF(VLOOKUP($A260,Osnova!$A:$E,1)=$A260,VLOOKUP($A260,Osnova!$A:$E,$E$10)),"")</f>
        <v/>
      </c>
      <c r="C260" s="256" t="e">
        <f>IF(VLOOKUP($A260,Osnova!$A:$C,1)=$A260,VLOOKUP($A260,Osnova!$A:$F,4),0)</f>
        <v>#N/A</v>
      </c>
      <c r="D260" s="257"/>
      <c r="E260" s="252"/>
      <c r="F260" s="486">
        <f t="shared" si="9"/>
        <v>0</v>
      </c>
      <c r="G260" s="257"/>
      <c r="H260" s="257"/>
      <c r="I260" s="481">
        <f t="shared" si="10"/>
        <v>0</v>
      </c>
      <c r="K260" s="7"/>
      <c r="L260" s="7"/>
      <c r="M260" s="7"/>
      <c r="N260" s="7"/>
      <c r="O260" s="7"/>
    </row>
    <row r="261" spans="1:15" s="8" customFormat="1" ht="12" customHeight="1">
      <c r="A261" s="262"/>
      <c r="B261" s="481" t="str">
        <f>IFERROR(IF(VLOOKUP($A261,Osnova!$A:$E,1)=$A261,VLOOKUP($A261,Osnova!$A:$E,$E$10)),"")</f>
        <v/>
      </c>
      <c r="C261" s="256" t="e">
        <f>IF(VLOOKUP($A261,Osnova!$A:$C,1)=$A261,VLOOKUP($A261,Osnova!$A:$F,4),0)</f>
        <v>#N/A</v>
      </c>
      <c r="D261" s="257"/>
      <c r="E261" s="252"/>
      <c r="F261" s="486">
        <f t="shared" si="9"/>
        <v>0</v>
      </c>
      <c r="G261" s="257"/>
      <c r="H261" s="257"/>
      <c r="I261" s="481">
        <f t="shared" si="10"/>
        <v>0</v>
      </c>
      <c r="K261" s="7"/>
      <c r="L261" s="7"/>
      <c r="M261" s="7"/>
      <c r="N261" s="7"/>
      <c r="O261" s="7"/>
    </row>
    <row r="262" spans="1:15" s="8" customFormat="1" ht="12" customHeight="1">
      <c r="A262" s="262"/>
      <c r="B262" s="481" t="str">
        <f>IFERROR(IF(VLOOKUP($A262,Osnova!$A:$E,1)=$A262,VLOOKUP($A262,Osnova!$A:$E,$E$10)),"")</f>
        <v/>
      </c>
      <c r="C262" s="256" t="e">
        <f>IF(VLOOKUP($A262,Osnova!$A:$C,1)=$A262,VLOOKUP($A262,Osnova!$A:$F,4),0)</f>
        <v>#N/A</v>
      </c>
      <c r="D262" s="257"/>
      <c r="E262" s="252"/>
      <c r="F262" s="486">
        <f t="shared" si="9"/>
        <v>0</v>
      </c>
      <c r="G262" s="257"/>
      <c r="H262" s="257"/>
      <c r="I262" s="481">
        <f t="shared" si="10"/>
        <v>0</v>
      </c>
      <c r="K262" s="7"/>
      <c r="L262" s="7"/>
      <c r="M262" s="7"/>
      <c r="N262" s="7"/>
      <c r="O262" s="7"/>
    </row>
    <row r="263" spans="1:15" s="8" customFormat="1" ht="12" customHeight="1">
      <c r="A263" s="262"/>
      <c r="B263" s="481" t="str">
        <f>IFERROR(IF(VLOOKUP($A263,Osnova!$A:$E,1)=$A263,VLOOKUP($A263,Osnova!$A:$E,$E$10)),"")</f>
        <v/>
      </c>
      <c r="C263" s="256" t="e">
        <f>IF(VLOOKUP($A263,Osnova!$A:$C,1)=$A263,VLOOKUP($A263,Osnova!$A:$F,4),0)</f>
        <v>#N/A</v>
      </c>
      <c r="D263" s="257"/>
      <c r="E263" s="252"/>
      <c r="F263" s="486">
        <f t="shared" ref="F263:F317" si="11">SUM(D263-E263)</f>
        <v>0</v>
      </c>
      <c r="G263" s="257"/>
      <c r="H263" s="257"/>
      <c r="I263" s="481">
        <f t="shared" ref="I263:I317" si="12">SUM(F263+G263-H263)</f>
        <v>0</v>
      </c>
      <c r="K263" s="7"/>
      <c r="L263" s="7"/>
      <c r="M263" s="7"/>
      <c r="N263" s="7"/>
      <c r="O263" s="7"/>
    </row>
    <row r="264" spans="1:15" s="8" customFormat="1" ht="12" customHeight="1">
      <c r="A264" s="262"/>
      <c r="B264" s="481" t="str">
        <f>IFERROR(IF(VLOOKUP($A264,Osnova!$A:$E,1)=$A264,VLOOKUP($A264,Osnova!$A:$E,$E$10)),"")</f>
        <v/>
      </c>
      <c r="C264" s="256" t="e">
        <f>IF(VLOOKUP($A264,Osnova!$A:$C,1)=$A264,VLOOKUP($A264,Osnova!$A:$F,4),0)</f>
        <v>#N/A</v>
      </c>
      <c r="D264" s="257"/>
      <c r="E264" s="252"/>
      <c r="F264" s="486">
        <f t="shared" si="11"/>
        <v>0</v>
      </c>
      <c r="G264" s="257"/>
      <c r="H264" s="257"/>
      <c r="I264" s="481">
        <f t="shared" si="12"/>
        <v>0</v>
      </c>
      <c r="K264" s="7"/>
      <c r="L264" s="7"/>
      <c r="M264" s="7"/>
      <c r="N264" s="7"/>
      <c r="O264" s="7"/>
    </row>
    <row r="265" spans="1:15" s="8" customFormat="1" ht="12" customHeight="1">
      <c r="A265" s="262"/>
      <c r="B265" s="481" t="str">
        <f>IFERROR(IF(VLOOKUP($A265,Osnova!$A:$E,1)=$A265,VLOOKUP($A265,Osnova!$A:$E,$E$10)),"")</f>
        <v/>
      </c>
      <c r="C265" s="256" t="e">
        <f>IF(VLOOKUP($A265,Osnova!$A:$C,1)=$A265,VLOOKUP($A265,Osnova!$A:$F,4),0)</f>
        <v>#N/A</v>
      </c>
      <c r="D265" s="257"/>
      <c r="E265" s="252"/>
      <c r="F265" s="486">
        <f t="shared" si="11"/>
        <v>0</v>
      </c>
      <c r="G265" s="257"/>
      <c r="H265" s="257"/>
      <c r="I265" s="481">
        <f t="shared" si="12"/>
        <v>0</v>
      </c>
      <c r="K265" s="7"/>
      <c r="L265" s="7"/>
      <c r="M265" s="7"/>
      <c r="N265" s="7"/>
      <c r="O265" s="7"/>
    </row>
    <row r="266" spans="1:15" s="8" customFormat="1" ht="12" customHeight="1">
      <c r="A266" s="262"/>
      <c r="B266" s="481" t="str">
        <f>IFERROR(IF(VLOOKUP($A266,Osnova!$A:$E,1)=$A266,VLOOKUP($A266,Osnova!$A:$E,$E$10)),"")</f>
        <v/>
      </c>
      <c r="C266" s="256" t="e">
        <f>IF(VLOOKUP($A266,Osnova!$A:$C,1)=$A266,VLOOKUP($A266,Osnova!$A:$F,4),0)</f>
        <v>#N/A</v>
      </c>
      <c r="D266" s="257"/>
      <c r="E266" s="252"/>
      <c r="F266" s="486">
        <f t="shared" si="11"/>
        <v>0</v>
      </c>
      <c r="G266" s="257"/>
      <c r="H266" s="257"/>
      <c r="I266" s="481">
        <f t="shared" si="12"/>
        <v>0</v>
      </c>
      <c r="K266" s="7"/>
      <c r="L266" s="7"/>
      <c r="M266" s="7"/>
      <c r="N266" s="7"/>
      <c r="O266" s="7"/>
    </row>
    <row r="267" spans="1:15" s="8" customFormat="1" ht="12" customHeight="1">
      <c r="A267" s="262"/>
      <c r="B267" s="481" t="str">
        <f>IFERROR(IF(VLOOKUP($A267,Osnova!$A:$E,1)=$A267,VLOOKUP($A267,Osnova!$A:$E,$E$10)),"")</f>
        <v/>
      </c>
      <c r="C267" s="256" t="e">
        <f>IF(VLOOKUP($A267,Osnova!$A:$C,1)=$A267,VLOOKUP($A267,Osnova!$A:$F,4),0)</f>
        <v>#N/A</v>
      </c>
      <c r="D267" s="257"/>
      <c r="E267" s="252"/>
      <c r="F267" s="486">
        <f t="shared" si="11"/>
        <v>0</v>
      </c>
      <c r="G267" s="257"/>
      <c r="H267" s="257"/>
      <c r="I267" s="481">
        <f t="shared" si="12"/>
        <v>0</v>
      </c>
      <c r="K267" s="7"/>
      <c r="L267" s="7"/>
      <c r="M267" s="7"/>
      <c r="N267" s="7"/>
      <c r="O267" s="7"/>
    </row>
    <row r="268" spans="1:15" s="8" customFormat="1" ht="12" customHeight="1">
      <c r="A268" s="262"/>
      <c r="B268" s="481" t="str">
        <f>IFERROR(IF(VLOOKUP($A268,Osnova!$A:$E,1)=$A268,VLOOKUP($A268,Osnova!$A:$E,$E$10)),"")</f>
        <v/>
      </c>
      <c r="C268" s="256" t="e">
        <f>IF(VLOOKUP($A268,Osnova!$A:$C,1)=$A268,VLOOKUP($A268,Osnova!$A:$F,4),0)</f>
        <v>#N/A</v>
      </c>
      <c r="D268" s="257"/>
      <c r="E268" s="252"/>
      <c r="F268" s="486">
        <f t="shared" si="11"/>
        <v>0</v>
      </c>
      <c r="G268" s="257"/>
      <c r="H268" s="257"/>
      <c r="I268" s="481">
        <f t="shared" si="12"/>
        <v>0</v>
      </c>
      <c r="K268" s="7"/>
      <c r="L268" s="7"/>
      <c r="M268" s="7"/>
      <c r="N268" s="7"/>
      <c r="O268" s="7"/>
    </row>
    <row r="269" spans="1:15" s="8" customFormat="1" ht="12" customHeight="1">
      <c r="A269" s="262"/>
      <c r="B269" s="481" t="str">
        <f>IFERROR(IF(VLOOKUP($A269,Osnova!$A:$E,1)=$A269,VLOOKUP($A269,Osnova!$A:$E,$E$10)),"")</f>
        <v/>
      </c>
      <c r="C269" s="256" t="e">
        <f>IF(VLOOKUP($A269,Osnova!$A:$C,1)=$A269,VLOOKUP($A269,Osnova!$A:$F,4),0)</f>
        <v>#N/A</v>
      </c>
      <c r="D269" s="257"/>
      <c r="E269" s="252"/>
      <c r="F269" s="486">
        <f t="shared" si="11"/>
        <v>0</v>
      </c>
      <c r="G269" s="257"/>
      <c r="H269" s="257"/>
      <c r="I269" s="481">
        <f t="shared" si="12"/>
        <v>0</v>
      </c>
      <c r="K269" s="7"/>
      <c r="L269" s="7"/>
      <c r="M269" s="7"/>
      <c r="N269" s="7"/>
      <c r="O269" s="7"/>
    </row>
    <row r="270" spans="1:15" s="8" customFormat="1" ht="12" customHeight="1">
      <c r="A270" s="262"/>
      <c r="B270" s="481" t="str">
        <f>IFERROR(IF(VLOOKUP($A270,Osnova!$A:$E,1)=$A270,VLOOKUP($A270,Osnova!$A:$E,$E$10)),"")</f>
        <v/>
      </c>
      <c r="C270" s="256" t="e">
        <f>IF(VLOOKUP($A270,Osnova!$A:$C,1)=$A270,VLOOKUP($A270,Osnova!$A:$F,4),0)</f>
        <v>#N/A</v>
      </c>
      <c r="D270" s="257"/>
      <c r="E270" s="252"/>
      <c r="F270" s="486">
        <f t="shared" si="11"/>
        <v>0</v>
      </c>
      <c r="G270" s="257"/>
      <c r="H270" s="257"/>
      <c r="I270" s="481">
        <f t="shared" si="12"/>
        <v>0</v>
      </c>
      <c r="K270" s="7"/>
      <c r="L270" s="7"/>
      <c r="M270" s="7"/>
      <c r="N270" s="7"/>
      <c r="O270" s="7"/>
    </row>
    <row r="271" spans="1:15" s="8" customFormat="1" ht="12" customHeight="1">
      <c r="A271" s="262"/>
      <c r="B271" s="481" t="str">
        <f>IFERROR(IF(VLOOKUP($A271,Osnova!$A:$E,1)=$A271,VLOOKUP($A271,Osnova!$A:$E,$E$10)),"")</f>
        <v/>
      </c>
      <c r="C271" s="256" t="e">
        <f>IF(VLOOKUP($A271,Osnova!$A:$C,1)=$A271,VLOOKUP($A271,Osnova!$A:$F,4),0)</f>
        <v>#N/A</v>
      </c>
      <c r="D271" s="257"/>
      <c r="E271" s="252"/>
      <c r="F271" s="486">
        <f t="shared" si="11"/>
        <v>0</v>
      </c>
      <c r="G271" s="257"/>
      <c r="H271" s="257"/>
      <c r="I271" s="481">
        <f t="shared" si="12"/>
        <v>0</v>
      </c>
      <c r="K271" s="7"/>
      <c r="L271" s="7"/>
      <c r="M271" s="7"/>
      <c r="N271" s="7"/>
      <c r="O271" s="7"/>
    </row>
    <row r="272" spans="1:15" s="8" customFormat="1" ht="12" customHeight="1">
      <c r="A272" s="262"/>
      <c r="B272" s="481" t="str">
        <f>IFERROR(IF(VLOOKUP($A272,Osnova!$A:$E,1)=$A272,VLOOKUP($A272,Osnova!$A:$E,$E$10)),"")</f>
        <v/>
      </c>
      <c r="C272" s="256" t="e">
        <f>IF(VLOOKUP($A272,Osnova!$A:$C,1)=$A272,VLOOKUP($A272,Osnova!$A:$F,4),0)</f>
        <v>#N/A</v>
      </c>
      <c r="D272" s="257"/>
      <c r="E272" s="252"/>
      <c r="F272" s="486">
        <f t="shared" si="11"/>
        <v>0</v>
      </c>
      <c r="G272" s="257"/>
      <c r="H272" s="257"/>
      <c r="I272" s="481">
        <f t="shared" si="12"/>
        <v>0</v>
      </c>
      <c r="K272" s="7"/>
      <c r="L272" s="7"/>
      <c r="M272" s="7"/>
      <c r="N272" s="7"/>
      <c r="O272" s="7"/>
    </row>
    <row r="273" spans="1:15" s="8" customFormat="1" ht="12" customHeight="1">
      <c r="A273" s="262"/>
      <c r="B273" s="481" t="str">
        <f>IFERROR(IF(VLOOKUP($A273,Osnova!$A:$E,1)=$A273,VLOOKUP($A273,Osnova!$A:$E,$E$10)),"")</f>
        <v/>
      </c>
      <c r="C273" s="256" t="e">
        <f>IF(VLOOKUP($A273,Osnova!$A:$C,1)=$A273,VLOOKUP($A273,Osnova!$A:$F,4),0)</f>
        <v>#N/A</v>
      </c>
      <c r="D273" s="257"/>
      <c r="E273" s="252"/>
      <c r="F273" s="486">
        <f t="shared" si="11"/>
        <v>0</v>
      </c>
      <c r="G273" s="257"/>
      <c r="H273" s="257"/>
      <c r="I273" s="481">
        <f t="shared" si="12"/>
        <v>0</v>
      </c>
      <c r="K273" s="7"/>
      <c r="L273" s="7"/>
      <c r="M273" s="7"/>
      <c r="N273" s="7"/>
      <c r="O273" s="7"/>
    </row>
    <row r="274" spans="1:15" s="8" customFormat="1" ht="12" customHeight="1">
      <c r="A274" s="262"/>
      <c r="B274" s="481" t="str">
        <f>IFERROR(IF(VLOOKUP($A274,Osnova!$A:$E,1)=$A274,VLOOKUP($A274,Osnova!$A:$E,$E$10)),"")</f>
        <v/>
      </c>
      <c r="C274" s="256" t="e">
        <f>IF(VLOOKUP($A274,Osnova!$A:$C,1)=$A274,VLOOKUP($A274,Osnova!$A:$F,4),0)</f>
        <v>#N/A</v>
      </c>
      <c r="D274" s="257"/>
      <c r="E274" s="252"/>
      <c r="F274" s="486">
        <f t="shared" si="11"/>
        <v>0</v>
      </c>
      <c r="G274" s="257"/>
      <c r="H274" s="257"/>
      <c r="I274" s="481">
        <f t="shared" si="12"/>
        <v>0</v>
      </c>
      <c r="K274" s="7"/>
      <c r="L274" s="7"/>
      <c r="M274" s="7"/>
      <c r="N274" s="7"/>
      <c r="O274" s="7"/>
    </row>
    <row r="275" spans="1:15" s="8" customFormat="1" ht="12" customHeight="1">
      <c r="A275" s="262"/>
      <c r="B275" s="481" t="str">
        <f>IFERROR(IF(VLOOKUP($A275,Osnova!$A:$E,1)=$A275,VLOOKUP($A275,Osnova!$A:$E,$E$10)),"")</f>
        <v/>
      </c>
      <c r="C275" s="256" t="e">
        <f>IF(VLOOKUP($A275,Osnova!$A:$C,1)=$A275,VLOOKUP($A275,Osnova!$A:$F,4),0)</f>
        <v>#N/A</v>
      </c>
      <c r="D275" s="257"/>
      <c r="E275" s="252"/>
      <c r="F275" s="486">
        <f t="shared" si="11"/>
        <v>0</v>
      </c>
      <c r="G275" s="257"/>
      <c r="H275" s="257"/>
      <c r="I275" s="481">
        <f t="shared" si="12"/>
        <v>0</v>
      </c>
      <c r="K275" s="7"/>
      <c r="L275" s="7"/>
      <c r="M275" s="7"/>
      <c r="N275" s="7"/>
      <c r="O275" s="7"/>
    </row>
    <row r="276" spans="1:15" s="8" customFormat="1" ht="12" customHeight="1">
      <c r="A276" s="262"/>
      <c r="B276" s="481" t="str">
        <f>IFERROR(IF(VLOOKUP($A276,Osnova!$A:$E,1)=$A276,VLOOKUP($A276,Osnova!$A:$E,$E$10)),"")</f>
        <v/>
      </c>
      <c r="C276" s="256" t="e">
        <f>IF(VLOOKUP($A276,Osnova!$A:$C,1)=$A276,VLOOKUP($A276,Osnova!$A:$F,4),0)</f>
        <v>#N/A</v>
      </c>
      <c r="D276" s="257"/>
      <c r="E276" s="252"/>
      <c r="F276" s="486">
        <f t="shared" si="11"/>
        <v>0</v>
      </c>
      <c r="G276" s="257"/>
      <c r="H276" s="257"/>
      <c r="I276" s="481">
        <f t="shared" si="12"/>
        <v>0</v>
      </c>
      <c r="K276" s="7"/>
      <c r="L276" s="7"/>
      <c r="M276" s="7"/>
      <c r="N276" s="7"/>
      <c r="O276" s="7"/>
    </row>
    <row r="277" spans="1:15" s="8" customFormat="1" ht="12" customHeight="1">
      <c r="A277" s="262"/>
      <c r="B277" s="481" t="str">
        <f>IFERROR(IF(VLOOKUP($A277,Osnova!$A:$E,1)=$A277,VLOOKUP($A277,Osnova!$A:$E,$E$10)),"")</f>
        <v/>
      </c>
      <c r="C277" s="256" t="e">
        <f>IF(VLOOKUP($A277,Osnova!$A:$C,1)=$A277,VLOOKUP($A277,Osnova!$A:$F,4),0)</f>
        <v>#N/A</v>
      </c>
      <c r="D277" s="257"/>
      <c r="E277" s="252"/>
      <c r="F277" s="486">
        <f t="shared" si="11"/>
        <v>0</v>
      </c>
      <c r="G277" s="257"/>
      <c r="H277" s="257"/>
      <c r="I277" s="481">
        <f t="shared" si="12"/>
        <v>0</v>
      </c>
      <c r="K277" s="7"/>
      <c r="L277" s="7"/>
      <c r="M277" s="7"/>
      <c r="N277" s="7"/>
      <c r="O277" s="7"/>
    </row>
    <row r="278" spans="1:15" s="8" customFormat="1" ht="12" customHeight="1">
      <c r="A278" s="262"/>
      <c r="B278" s="481" t="str">
        <f>IFERROR(IF(VLOOKUP($A278,Osnova!$A:$E,1)=$A278,VLOOKUP($A278,Osnova!$A:$E,$E$10)),"")</f>
        <v/>
      </c>
      <c r="C278" s="256" t="e">
        <f>IF(VLOOKUP($A278,Osnova!$A:$C,1)=$A278,VLOOKUP($A278,Osnova!$A:$F,4),0)</f>
        <v>#N/A</v>
      </c>
      <c r="D278" s="257"/>
      <c r="E278" s="252"/>
      <c r="F278" s="486">
        <f t="shared" si="11"/>
        <v>0</v>
      </c>
      <c r="G278" s="257"/>
      <c r="H278" s="257"/>
      <c r="I278" s="481">
        <f t="shared" si="12"/>
        <v>0</v>
      </c>
      <c r="K278" s="7"/>
      <c r="L278" s="7"/>
      <c r="M278" s="7"/>
      <c r="N278" s="7"/>
      <c r="O278" s="7"/>
    </row>
    <row r="279" spans="1:15" s="8" customFormat="1" ht="12" customHeight="1">
      <c r="A279" s="262"/>
      <c r="B279" s="481" t="str">
        <f>IFERROR(IF(VLOOKUP($A279,Osnova!$A:$E,1)=$A279,VLOOKUP($A279,Osnova!$A:$E,$E$10)),"")</f>
        <v/>
      </c>
      <c r="C279" s="256" t="e">
        <f>IF(VLOOKUP($A279,Osnova!$A:$C,1)=$A279,VLOOKUP($A279,Osnova!$A:$F,4),0)</f>
        <v>#N/A</v>
      </c>
      <c r="D279" s="257"/>
      <c r="E279" s="252"/>
      <c r="F279" s="486">
        <f t="shared" si="11"/>
        <v>0</v>
      </c>
      <c r="G279" s="257"/>
      <c r="H279" s="257"/>
      <c r="I279" s="481">
        <f t="shared" si="12"/>
        <v>0</v>
      </c>
      <c r="K279" s="7"/>
      <c r="L279" s="7"/>
      <c r="M279" s="7"/>
      <c r="N279" s="7"/>
      <c r="O279" s="7"/>
    </row>
    <row r="280" spans="1:15" s="8" customFormat="1" ht="12" customHeight="1">
      <c r="A280" s="262"/>
      <c r="B280" s="481" t="str">
        <f>IFERROR(IF(VLOOKUP($A280,Osnova!$A:$E,1)=$A280,VLOOKUP($A280,Osnova!$A:$E,$E$10)),"")</f>
        <v/>
      </c>
      <c r="C280" s="256" t="e">
        <f>IF(VLOOKUP($A280,Osnova!$A:$C,1)=$A280,VLOOKUP($A280,Osnova!$A:$F,4),0)</f>
        <v>#N/A</v>
      </c>
      <c r="D280" s="257"/>
      <c r="E280" s="252"/>
      <c r="F280" s="486">
        <f t="shared" si="11"/>
        <v>0</v>
      </c>
      <c r="G280" s="257"/>
      <c r="H280" s="257"/>
      <c r="I280" s="481">
        <f t="shared" si="12"/>
        <v>0</v>
      </c>
      <c r="K280" s="7"/>
      <c r="L280" s="7"/>
      <c r="M280" s="7"/>
      <c r="N280" s="7"/>
      <c r="O280" s="7"/>
    </row>
    <row r="281" spans="1:15" s="8" customFormat="1" ht="12" customHeight="1">
      <c r="A281" s="262"/>
      <c r="B281" s="481" t="str">
        <f>IFERROR(IF(VLOOKUP($A281,Osnova!$A:$E,1)=$A281,VLOOKUP($A281,Osnova!$A:$E,$E$10)),"")</f>
        <v/>
      </c>
      <c r="C281" s="256" t="e">
        <f>IF(VLOOKUP($A281,Osnova!$A:$C,1)=$A281,VLOOKUP($A281,Osnova!$A:$F,4),0)</f>
        <v>#N/A</v>
      </c>
      <c r="D281" s="257"/>
      <c r="E281" s="252"/>
      <c r="F281" s="486">
        <f t="shared" si="11"/>
        <v>0</v>
      </c>
      <c r="G281" s="257"/>
      <c r="H281" s="257"/>
      <c r="I281" s="481">
        <f t="shared" si="12"/>
        <v>0</v>
      </c>
      <c r="K281" s="7"/>
      <c r="L281" s="7"/>
      <c r="M281" s="7"/>
      <c r="N281" s="7"/>
      <c r="O281" s="7"/>
    </row>
    <row r="282" spans="1:15" s="8" customFormat="1" ht="12" customHeight="1">
      <c r="A282" s="262"/>
      <c r="B282" s="481" t="str">
        <f>IFERROR(IF(VLOOKUP($A282,Osnova!$A:$E,1)=$A282,VLOOKUP($A282,Osnova!$A:$E,$E$10)),"")</f>
        <v/>
      </c>
      <c r="C282" s="256" t="e">
        <f>IF(VLOOKUP($A282,Osnova!$A:$C,1)=$A282,VLOOKUP($A282,Osnova!$A:$F,4),0)</f>
        <v>#N/A</v>
      </c>
      <c r="D282" s="257"/>
      <c r="E282" s="252"/>
      <c r="F282" s="486">
        <f t="shared" si="11"/>
        <v>0</v>
      </c>
      <c r="G282" s="257"/>
      <c r="H282" s="257"/>
      <c r="I282" s="481">
        <f t="shared" si="12"/>
        <v>0</v>
      </c>
      <c r="K282" s="7"/>
      <c r="L282" s="7"/>
      <c r="M282" s="7"/>
      <c r="N282" s="7"/>
      <c r="O282" s="7"/>
    </row>
    <row r="283" spans="1:15" s="8" customFormat="1" ht="12" customHeight="1">
      <c r="A283" s="262"/>
      <c r="B283" s="481" t="str">
        <f>IFERROR(IF(VLOOKUP($A283,Osnova!$A:$E,1)=$A283,VLOOKUP($A283,Osnova!$A:$E,$E$10)),"")</f>
        <v/>
      </c>
      <c r="C283" s="256" t="e">
        <f>IF(VLOOKUP($A283,Osnova!$A:$C,1)=$A283,VLOOKUP($A283,Osnova!$A:$F,4),0)</f>
        <v>#N/A</v>
      </c>
      <c r="D283" s="257"/>
      <c r="E283" s="252"/>
      <c r="F283" s="486">
        <f t="shared" si="11"/>
        <v>0</v>
      </c>
      <c r="G283" s="257"/>
      <c r="H283" s="257"/>
      <c r="I283" s="481">
        <f t="shared" si="12"/>
        <v>0</v>
      </c>
      <c r="K283" s="7"/>
      <c r="L283" s="7"/>
      <c r="M283" s="7"/>
      <c r="N283" s="7"/>
      <c r="O283" s="7"/>
    </row>
    <row r="284" spans="1:15" s="8" customFormat="1" ht="12" customHeight="1">
      <c r="A284" s="262"/>
      <c r="B284" s="481" t="str">
        <f>IFERROR(IF(VLOOKUP($A284,Osnova!$A:$E,1)=$A284,VLOOKUP($A284,Osnova!$A:$E,$E$10)),"")</f>
        <v/>
      </c>
      <c r="C284" s="256" t="e">
        <f>IF(VLOOKUP($A284,Osnova!$A:$C,1)=$A284,VLOOKUP($A284,Osnova!$A:$F,4),0)</f>
        <v>#N/A</v>
      </c>
      <c r="D284" s="257"/>
      <c r="E284" s="252"/>
      <c r="F284" s="486">
        <f t="shared" si="11"/>
        <v>0</v>
      </c>
      <c r="G284" s="257"/>
      <c r="H284" s="257"/>
      <c r="I284" s="481">
        <f t="shared" si="12"/>
        <v>0</v>
      </c>
      <c r="K284" s="7"/>
      <c r="L284" s="7"/>
      <c r="M284" s="7"/>
      <c r="N284" s="7"/>
      <c r="O284" s="7"/>
    </row>
    <row r="285" spans="1:15" s="8" customFormat="1" ht="12" customHeight="1">
      <c r="A285" s="262"/>
      <c r="B285" s="481" t="str">
        <f>IFERROR(IF(VLOOKUP($A285,Osnova!$A:$E,1)=$A285,VLOOKUP($A285,Osnova!$A:$E,$E$10)),"")</f>
        <v/>
      </c>
      <c r="C285" s="256" t="e">
        <f>IF(VLOOKUP($A285,Osnova!$A:$C,1)=$A285,VLOOKUP($A285,Osnova!$A:$F,4),0)</f>
        <v>#N/A</v>
      </c>
      <c r="D285" s="257"/>
      <c r="E285" s="252"/>
      <c r="F285" s="486">
        <f t="shared" si="11"/>
        <v>0</v>
      </c>
      <c r="G285" s="257"/>
      <c r="H285" s="257"/>
      <c r="I285" s="481">
        <f t="shared" si="12"/>
        <v>0</v>
      </c>
      <c r="K285" s="7"/>
      <c r="L285" s="7"/>
      <c r="M285" s="7"/>
      <c r="N285" s="7"/>
      <c r="O285" s="7"/>
    </row>
    <row r="286" spans="1:15" s="8" customFormat="1" ht="12" customHeight="1">
      <c r="A286" s="262"/>
      <c r="B286" s="481" t="str">
        <f>IFERROR(IF(VLOOKUP($A286,Osnova!$A:$E,1)=$A286,VLOOKUP($A286,Osnova!$A:$E,$E$10)),"")</f>
        <v/>
      </c>
      <c r="C286" s="256" t="e">
        <f>IF(VLOOKUP($A286,Osnova!$A:$C,1)=$A286,VLOOKUP($A286,Osnova!$A:$F,4),0)</f>
        <v>#N/A</v>
      </c>
      <c r="D286" s="257"/>
      <c r="E286" s="252"/>
      <c r="F286" s="486">
        <f t="shared" si="11"/>
        <v>0</v>
      </c>
      <c r="G286" s="257"/>
      <c r="H286" s="257"/>
      <c r="I286" s="481">
        <f t="shared" si="12"/>
        <v>0</v>
      </c>
      <c r="K286" s="7"/>
      <c r="L286" s="7"/>
      <c r="M286" s="7"/>
      <c r="N286" s="7"/>
      <c r="O286" s="7"/>
    </row>
    <row r="287" spans="1:15" s="8" customFormat="1" ht="12" customHeight="1">
      <c r="A287" s="262"/>
      <c r="B287" s="481" t="str">
        <f>IFERROR(IF(VLOOKUP($A287,Osnova!$A:$E,1)=$A287,VLOOKUP($A287,Osnova!$A:$E,$E$10)),"")</f>
        <v/>
      </c>
      <c r="C287" s="256" t="e">
        <f>IF(VLOOKUP($A287,Osnova!$A:$C,1)=$A287,VLOOKUP($A287,Osnova!$A:$F,4),0)</f>
        <v>#N/A</v>
      </c>
      <c r="D287" s="257"/>
      <c r="E287" s="252"/>
      <c r="F287" s="486">
        <f t="shared" si="11"/>
        <v>0</v>
      </c>
      <c r="G287" s="257"/>
      <c r="H287" s="257"/>
      <c r="I287" s="481">
        <f t="shared" si="12"/>
        <v>0</v>
      </c>
      <c r="K287" s="7"/>
      <c r="L287" s="7"/>
      <c r="M287" s="7"/>
      <c r="N287" s="7"/>
      <c r="O287" s="7"/>
    </row>
    <row r="288" spans="1:15" s="8" customFormat="1" ht="12" customHeight="1">
      <c r="A288" s="262"/>
      <c r="B288" s="481" t="str">
        <f>IFERROR(IF(VLOOKUP($A288,Osnova!$A:$E,1)=$A288,VLOOKUP($A288,Osnova!$A:$E,$E$10)),"")</f>
        <v/>
      </c>
      <c r="C288" s="256" t="e">
        <f>IF(VLOOKUP($A288,Osnova!$A:$C,1)=$A288,VLOOKUP($A288,Osnova!$A:$F,4),0)</f>
        <v>#N/A</v>
      </c>
      <c r="D288" s="257"/>
      <c r="E288" s="252"/>
      <c r="F288" s="486">
        <f t="shared" si="11"/>
        <v>0</v>
      </c>
      <c r="G288" s="257"/>
      <c r="H288" s="257"/>
      <c r="I288" s="481">
        <f t="shared" si="12"/>
        <v>0</v>
      </c>
      <c r="K288" s="7"/>
      <c r="L288" s="7"/>
      <c r="M288" s="7"/>
      <c r="N288" s="7"/>
      <c r="O288" s="7"/>
    </row>
    <row r="289" spans="1:15" s="8" customFormat="1" ht="12" customHeight="1">
      <c r="A289" s="262"/>
      <c r="B289" s="481" t="str">
        <f>IFERROR(IF(VLOOKUP($A289,Osnova!$A:$E,1)=$A289,VLOOKUP($A289,Osnova!$A:$E,$E$10)),"")</f>
        <v/>
      </c>
      <c r="C289" s="256" t="e">
        <f>IF(VLOOKUP($A289,Osnova!$A:$C,1)=$A289,VLOOKUP($A289,Osnova!$A:$F,4),0)</f>
        <v>#N/A</v>
      </c>
      <c r="D289" s="257"/>
      <c r="E289" s="252"/>
      <c r="F289" s="486">
        <f t="shared" si="11"/>
        <v>0</v>
      </c>
      <c r="G289" s="257"/>
      <c r="H289" s="257"/>
      <c r="I289" s="481">
        <f t="shared" si="12"/>
        <v>0</v>
      </c>
      <c r="K289" s="7"/>
      <c r="L289" s="7"/>
      <c r="M289" s="7"/>
      <c r="N289" s="7"/>
      <c r="O289" s="7"/>
    </row>
    <row r="290" spans="1:15" s="8" customFormat="1" ht="12" customHeight="1">
      <c r="A290" s="262"/>
      <c r="B290" s="481" t="str">
        <f>IFERROR(IF(VLOOKUP($A290,Osnova!$A:$E,1)=$A290,VLOOKUP($A290,Osnova!$A:$E,$E$10)),"")</f>
        <v/>
      </c>
      <c r="C290" s="256" t="e">
        <f>IF(VLOOKUP($A290,Osnova!$A:$C,1)=$A290,VLOOKUP($A290,Osnova!$A:$F,4),0)</f>
        <v>#N/A</v>
      </c>
      <c r="D290" s="257"/>
      <c r="E290" s="252"/>
      <c r="F290" s="486">
        <f t="shared" si="11"/>
        <v>0</v>
      </c>
      <c r="G290" s="257"/>
      <c r="H290" s="257"/>
      <c r="I290" s="481">
        <f t="shared" si="12"/>
        <v>0</v>
      </c>
      <c r="K290" s="7"/>
      <c r="L290" s="7"/>
      <c r="M290" s="7"/>
      <c r="N290" s="7"/>
      <c r="O290" s="7"/>
    </row>
    <row r="291" spans="1:15" s="8" customFormat="1" ht="12" customHeight="1">
      <c r="A291" s="262"/>
      <c r="B291" s="481" t="str">
        <f>IFERROR(IF(VLOOKUP($A291,Osnova!$A:$E,1)=$A291,VLOOKUP($A291,Osnova!$A:$E,$E$10)),"")</f>
        <v/>
      </c>
      <c r="C291" s="256" t="e">
        <f>IF(VLOOKUP($A291,Osnova!$A:$C,1)=$A291,VLOOKUP($A291,Osnova!$A:$F,4),0)</f>
        <v>#N/A</v>
      </c>
      <c r="D291" s="257"/>
      <c r="E291" s="252"/>
      <c r="F291" s="486">
        <f t="shared" si="11"/>
        <v>0</v>
      </c>
      <c r="G291" s="257"/>
      <c r="H291" s="257"/>
      <c r="I291" s="481">
        <f t="shared" si="12"/>
        <v>0</v>
      </c>
      <c r="K291" s="7"/>
      <c r="L291" s="7"/>
      <c r="M291" s="7"/>
      <c r="N291" s="7"/>
      <c r="O291" s="7"/>
    </row>
    <row r="292" spans="1:15" s="8" customFormat="1" ht="12" customHeight="1">
      <c r="A292" s="262"/>
      <c r="B292" s="481" t="str">
        <f>IFERROR(IF(VLOOKUP($A292,Osnova!$A:$E,1)=$A292,VLOOKUP($A292,Osnova!$A:$E,$E$10)),"")</f>
        <v/>
      </c>
      <c r="C292" s="256" t="e">
        <f>IF(VLOOKUP($A292,Osnova!$A:$C,1)=$A292,VLOOKUP($A292,Osnova!$A:$F,4),0)</f>
        <v>#N/A</v>
      </c>
      <c r="D292" s="257"/>
      <c r="E292" s="252"/>
      <c r="F292" s="486">
        <f t="shared" si="11"/>
        <v>0</v>
      </c>
      <c r="G292" s="257"/>
      <c r="H292" s="257"/>
      <c r="I292" s="481">
        <f t="shared" si="12"/>
        <v>0</v>
      </c>
      <c r="K292" s="7"/>
      <c r="L292" s="7"/>
      <c r="M292" s="7"/>
      <c r="N292" s="7"/>
      <c r="O292" s="7"/>
    </row>
    <row r="293" spans="1:15" s="8" customFormat="1" ht="12" customHeight="1">
      <c r="A293" s="262"/>
      <c r="B293" s="481" t="str">
        <f>IFERROR(IF(VLOOKUP($A293,Osnova!$A:$E,1)=$A293,VLOOKUP($A293,Osnova!$A:$E,$E$10)),"")</f>
        <v/>
      </c>
      <c r="C293" s="256" t="e">
        <f>IF(VLOOKUP($A293,Osnova!$A:$C,1)=$A293,VLOOKUP($A293,Osnova!$A:$F,4),0)</f>
        <v>#N/A</v>
      </c>
      <c r="D293" s="257"/>
      <c r="E293" s="252"/>
      <c r="F293" s="486">
        <f t="shared" si="11"/>
        <v>0</v>
      </c>
      <c r="G293" s="257"/>
      <c r="H293" s="257"/>
      <c r="I293" s="481">
        <f t="shared" si="12"/>
        <v>0</v>
      </c>
      <c r="K293" s="7"/>
      <c r="L293" s="7"/>
      <c r="M293" s="7"/>
      <c r="N293" s="7"/>
      <c r="O293" s="7"/>
    </row>
    <row r="294" spans="1:15" s="8" customFormat="1" ht="12" customHeight="1">
      <c r="A294" s="262"/>
      <c r="B294" s="481" t="str">
        <f>IFERROR(IF(VLOOKUP($A294,Osnova!$A:$E,1)=$A294,VLOOKUP($A294,Osnova!$A:$E,$E$10)),"")</f>
        <v/>
      </c>
      <c r="C294" s="256" t="e">
        <f>IF(VLOOKUP($A294,Osnova!$A:$C,1)=$A294,VLOOKUP($A294,Osnova!$A:$F,4),0)</f>
        <v>#N/A</v>
      </c>
      <c r="D294" s="257"/>
      <c r="E294" s="252"/>
      <c r="F294" s="486">
        <f t="shared" si="11"/>
        <v>0</v>
      </c>
      <c r="G294" s="257"/>
      <c r="H294" s="257"/>
      <c r="I294" s="481">
        <f t="shared" si="12"/>
        <v>0</v>
      </c>
      <c r="K294" s="7"/>
      <c r="L294" s="7"/>
      <c r="M294" s="7"/>
      <c r="N294" s="7"/>
      <c r="O294" s="7"/>
    </row>
    <row r="295" spans="1:15" s="8" customFormat="1" ht="12" customHeight="1">
      <c r="A295" s="262"/>
      <c r="B295" s="481" t="str">
        <f>IFERROR(IF(VLOOKUP($A295,Osnova!$A:$E,1)=$A295,VLOOKUP($A295,Osnova!$A:$E,$E$10)),"")</f>
        <v/>
      </c>
      <c r="C295" s="256" t="e">
        <f>IF(VLOOKUP($A295,Osnova!$A:$C,1)=$A295,VLOOKUP($A295,Osnova!$A:$F,4),0)</f>
        <v>#N/A</v>
      </c>
      <c r="D295" s="257"/>
      <c r="E295" s="252"/>
      <c r="F295" s="486">
        <f t="shared" si="11"/>
        <v>0</v>
      </c>
      <c r="G295" s="257"/>
      <c r="H295" s="257"/>
      <c r="I295" s="481">
        <f t="shared" si="12"/>
        <v>0</v>
      </c>
      <c r="K295" s="7"/>
      <c r="L295" s="7"/>
      <c r="M295" s="7"/>
      <c r="N295" s="7"/>
      <c r="O295" s="7"/>
    </row>
    <row r="296" spans="1:15" s="8" customFormat="1" ht="12" customHeight="1">
      <c r="A296" s="262"/>
      <c r="B296" s="481" t="str">
        <f>IFERROR(IF(VLOOKUP($A296,Osnova!$A:$E,1)=$A296,VLOOKUP($A296,Osnova!$A:$E,$E$10)),"")</f>
        <v/>
      </c>
      <c r="C296" s="256" t="e">
        <f>IF(VLOOKUP($A296,Osnova!$A:$C,1)=$A296,VLOOKUP($A296,Osnova!$A:$F,4),0)</f>
        <v>#N/A</v>
      </c>
      <c r="D296" s="257"/>
      <c r="E296" s="252"/>
      <c r="F296" s="486">
        <f t="shared" si="11"/>
        <v>0</v>
      </c>
      <c r="G296" s="257"/>
      <c r="H296" s="257"/>
      <c r="I296" s="481">
        <f t="shared" si="12"/>
        <v>0</v>
      </c>
      <c r="K296" s="7"/>
      <c r="L296" s="7"/>
      <c r="M296" s="7"/>
      <c r="N296" s="7"/>
      <c r="O296" s="7"/>
    </row>
    <row r="297" spans="1:15" s="8" customFormat="1" ht="12" customHeight="1">
      <c r="A297" s="262"/>
      <c r="B297" s="481" t="str">
        <f>IFERROR(IF(VLOOKUP($A297,Osnova!$A:$E,1)=$A297,VLOOKUP($A297,Osnova!$A:$E,$E$10)),"")</f>
        <v/>
      </c>
      <c r="C297" s="256" t="e">
        <f>IF(VLOOKUP($A297,Osnova!$A:$C,1)=$A297,VLOOKUP($A297,Osnova!$A:$F,4),0)</f>
        <v>#N/A</v>
      </c>
      <c r="D297" s="257"/>
      <c r="E297" s="252"/>
      <c r="F297" s="486">
        <f t="shared" si="11"/>
        <v>0</v>
      </c>
      <c r="G297" s="257"/>
      <c r="H297" s="257"/>
      <c r="I297" s="481">
        <f t="shared" si="12"/>
        <v>0</v>
      </c>
      <c r="K297" s="7"/>
      <c r="L297" s="7"/>
      <c r="M297" s="7"/>
      <c r="N297" s="7"/>
      <c r="O297" s="7"/>
    </row>
    <row r="298" spans="1:15" s="8" customFormat="1" ht="12" customHeight="1">
      <c r="A298" s="262"/>
      <c r="B298" s="481" t="str">
        <f>IFERROR(IF(VLOOKUP($A298,Osnova!$A:$E,1)=$A298,VLOOKUP($A298,Osnova!$A:$E,$E$10)),"")</f>
        <v/>
      </c>
      <c r="C298" s="256" t="e">
        <f>IF(VLOOKUP($A298,Osnova!$A:$C,1)=$A298,VLOOKUP($A298,Osnova!$A:$F,4),0)</f>
        <v>#N/A</v>
      </c>
      <c r="D298" s="257"/>
      <c r="E298" s="252"/>
      <c r="F298" s="486">
        <f t="shared" si="11"/>
        <v>0</v>
      </c>
      <c r="G298" s="257"/>
      <c r="H298" s="257"/>
      <c r="I298" s="481">
        <f t="shared" si="12"/>
        <v>0</v>
      </c>
      <c r="K298" s="7"/>
      <c r="L298" s="7"/>
      <c r="M298" s="7"/>
      <c r="N298" s="7"/>
      <c r="O298" s="7"/>
    </row>
    <row r="299" spans="1:15" s="8" customFormat="1" ht="12" customHeight="1">
      <c r="A299" s="262"/>
      <c r="B299" s="481" t="str">
        <f>IFERROR(IF(VLOOKUP($A299,Osnova!$A:$E,1)=$A299,VLOOKUP($A299,Osnova!$A:$E,$E$10)),"")</f>
        <v/>
      </c>
      <c r="C299" s="256" t="e">
        <f>IF(VLOOKUP($A299,Osnova!$A:$C,1)=$A299,VLOOKUP($A299,Osnova!$A:$F,4),0)</f>
        <v>#N/A</v>
      </c>
      <c r="D299" s="257"/>
      <c r="E299" s="252"/>
      <c r="F299" s="486">
        <f t="shared" si="11"/>
        <v>0</v>
      </c>
      <c r="G299" s="257"/>
      <c r="H299" s="257"/>
      <c r="I299" s="481">
        <f t="shared" si="12"/>
        <v>0</v>
      </c>
      <c r="K299" s="7"/>
      <c r="L299" s="7"/>
      <c r="M299" s="7"/>
      <c r="N299" s="7"/>
      <c r="O299" s="7"/>
    </row>
    <row r="300" spans="1:15" s="8" customFormat="1" ht="12" customHeight="1">
      <c r="A300" s="262"/>
      <c r="B300" s="481" t="str">
        <f>IFERROR(IF(VLOOKUP($A300,Osnova!$A:$E,1)=$A300,VLOOKUP($A300,Osnova!$A:$E,$E$10)),"")</f>
        <v/>
      </c>
      <c r="C300" s="256" t="e">
        <f>IF(VLOOKUP($A300,Osnova!$A:$C,1)=$A300,VLOOKUP($A300,Osnova!$A:$F,4),0)</f>
        <v>#N/A</v>
      </c>
      <c r="D300" s="257"/>
      <c r="E300" s="252"/>
      <c r="F300" s="486">
        <f t="shared" si="11"/>
        <v>0</v>
      </c>
      <c r="G300" s="257"/>
      <c r="H300" s="257"/>
      <c r="I300" s="481">
        <f t="shared" si="12"/>
        <v>0</v>
      </c>
      <c r="K300" s="7"/>
      <c r="L300" s="7"/>
      <c r="M300" s="7"/>
      <c r="N300" s="7"/>
      <c r="O300" s="7"/>
    </row>
    <row r="301" spans="1:15" s="8" customFormat="1" ht="12" customHeight="1">
      <c r="A301" s="262"/>
      <c r="B301" s="481" t="str">
        <f>IFERROR(IF(VLOOKUP($A301,Osnova!$A:$E,1)=$A301,VLOOKUP($A301,Osnova!$A:$E,$E$10)),"")</f>
        <v/>
      </c>
      <c r="C301" s="256" t="e">
        <f>IF(VLOOKUP($A301,Osnova!$A:$C,1)=$A301,VLOOKUP($A301,Osnova!$A:$F,4),0)</f>
        <v>#N/A</v>
      </c>
      <c r="D301" s="257"/>
      <c r="E301" s="252"/>
      <c r="F301" s="486">
        <f t="shared" si="11"/>
        <v>0</v>
      </c>
      <c r="G301" s="257"/>
      <c r="H301" s="257"/>
      <c r="I301" s="481">
        <f t="shared" si="12"/>
        <v>0</v>
      </c>
      <c r="K301" s="7"/>
      <c r="L301" s="7"/>
      <c r="M301" s="7"/>
      <c r="N301" s="7"/>
      <c r="O301" s="7"/>
    </row>
    <row r="302" spans="1:15" s="8" customFormat="1" ht="12" customHeight="1">
      <c r="A302" s="262"/>
      <c r="B302" s="481" t="str">
        <f>IFERROR(IF(VLOOKUP($A302,Osnova!$A:$E,1)=$A302,VLOOKUP($A302,Osnova!$A:$E,$E$10)),"")</f>
        <v/>
      </c>
      <c r="C302" s="256" t="e">
        <f>IF(VLOOKUP($A302,Osnova!$A:$C,1)=$A302,VLOOKUP($A302,Osnova!$A:$F,4),0)</f>
        <v>#N/A</v>
      </c>
      <c r="D302" s="257"/>
      <c r="E302" s="252"/>
      <c r="F302" s="486">
        <f t="shared" si="11"/>
        <v>0</v>
      </c>
      <c r="G302" s="257"/>
      <c r="H302" s="257"/>
      <c r="I302" s="481">
        <f t="shared" si="12"/>
        <v>0</v>
      </c>
      <c r="K302" s="7"/>
      <c r="L302" s="7"/>
      <c r="M302" s="7"/>
      <c r="N302" s="7"/>
      <c r="O302" s="7"/>
    </row>
    <row r="303" spans="1:15" s="8" customFormat="1" ht="12" customHeight="1">
      <c r="A303" s="262"/>
      <c r="B303" s="481" t="str">
        <f>IFERROR(IF(VLOOKUP($A303,Osnova!$A:$E,1)=$A303,VLOOKUP($A303,Osnova!$A:$E,$E$10)),"")</f>
        <v/>
      </c>
      <c r="C303" s="256" t="e">
        <f>IF(VLOOKUP($A303,Osnova!$A:$C,1)=$A303,VLOOKUP($A303,Osnova!$A:$F,4),0)</f>
        <v>#N/A</v>
      </c>
      <c r="D303" s="257"/>
      <c r="E303" s="252"/>
      <c r="F303" s="486">
        <f t="shared" si="11"/>
        <v>0</v>
      </c>
      <c r="G303" s="257"/>
      <c r="H303" s="257"/>
      <c r="I303" s="481">
        <f t="shared" si="12"/>
        <v>0</v>
      </c>
      <c r="K303" s="7"/>
      <c r="L303" s="7"/>
      <c r="M303" s="7"/>
      <c r="N303" s="7"/>
      <c r="O303" s="7"/>
    </row>
    <row r="304" spans="1:15" s="8" customFormat="1" ht="12" customHeight="1">
      <c r="A304" s="262"/>
      <c r="B304" s="481" t="str">
        <f>IFERROR(IF(VLOOKUP($A304,Osnova!$A:$E,1)=$A304,VLOOKUP($A304,Osnova!$A:$E,$E$10)),"")</f>
        <v/>
      </c>
      <c r="C304" s="256" t="e">
        <f>IF(VLOOKUP($A304,Osnova!$A:$C,1)=$A304,VLOOKUP($A304,Osnova!$A:$F,4),0)</f>
        <v>#N/A</v>
      </c>
      <c r="D304" s="257"/>
      <c r="E304" s="252"/>
      <c r="F304" s="486">
        <f t="shared" si="11"/>
        <v>0</v>
      </c>
      <c r="G304" s="257"/>
      <c r="H304" s="257"/>
      <c r="I304" s="481">
        <f t="shared" si="12"/>
        <v>0</v>
      </c>
      <c r="K304" s="7"/>
      <c r="L304" s="7"/>
      <c r="M304" s="7"/>
      <c r="N304" s="7"/>
      <c r="O304" s="7"/>
    </row>
    <row r="305" spans="1:15" s="8" customFormat="1" ht="12" customHeight="1">
      <c r="A305" s="262"/>
      <c r="B305" s="481" t="str">
        <f>IFERROR(IF(VLOOKUP($A305,Osnova!$A:$E,1)=$A305,VLOOKUP($A305,Osnova!$A:$E,$E$10)),"")</f>
        <v/>
      </c>
      <c r="C305" s="256" t="e">
        <f>IF(VLOOKUP($A305,Osnova!$A:$C,1)=$A305,VLOOKUP($A305,Osnova!$A:$F,4),0)</f>
        <v>#N/A</v>
      </c>
      <c r="D305" s="257"/>
      <c r="E305" s="252"/>
      <c r="F305" s="486">
        <f t="shared" si="11"/>
        <v>0</v>
      </c>
      <c r="G305" s="257"/>
      <c r="H305" s="257"/>
      <c r="I305" s="481">
        <f t="shared" si="12"/>
        <v>0</v>
      </c>
      <c r="K305" s="7"/>
      <c r="L305" s="7"/>
      <c r="M305" s="7"/>
      <c r="N305" s="7"/>
      <c r="O305" s="7"/>
    </row>
    <row r="306" spans="1:15" s="8" customFormat="1" ht="12" customHeight="1">
      <c r="A306" s="262"/>
      <c r="B306" s="481" t="str">
        <f>IFERROR(IF(VLOOKUP($A306,Osnova!$A:$E,1)=$A306,VLOOKUP($A306,Osnova!$A:$E,$E$10)),"")</f>
        <v/>
      </c>
      <c r="C306" s="256" t="e">
        <f>IF(VLOOKUP($A306,Osnova!$A:$C,1)=$A306,VLOOKUP($A306,Osnova!$A:$F,4),0)</f>
        <v>#N/A</v>
      </c>
      <c r="D306" s="257"/>
      <c r="E306" s="252"/>
      <c r="F306" s="486">
        <f t="shared" si="11"/>
        <v>0</v>
      </c>
      <c r="G306" s="257"/>
      <c r="H306" s="257"/>
      <c r="I306" s="481">
        <f t="shared" si="12"/>
        <v>0</v>
      </c>
      <c r="K306" s="7"/>
      <c r="L306" s="7"/>
      <c r="M306" s="7"/>
      <c r="N306" s="7"/>
      <c r="O306" s="7"/>
    </row>
    <row r="307" spans="1:15" s="8" customFormat="1" ht="12" customHeight="1">
      <c r="A307" s="262"/>
      <c r="B307" s="481" t="str">
        <f>IFERROR(IF(VLOOKUP($A307,Osnova!$A:$E,1)=$A307,VLOOKUP($A307,Osnova!$A:$E,$E$10)),"")</f>
        <v/>
      </c>
      <c r="C307" s="256" t="e">
        <f>IF(VLOOKUP($A307,Osnova!$A:$C,1)=$A307,VLOOKUP($A307,Osnova!$A:$F,4),0)</f>
        <v>#N/A</v>
      </c>
      <c r="D307" s="257"/>
      <c r="E307" s="252"/>
      <c r="F307" s="486">
        <f t="shared" si="11"/>
        <v>0</v>
      </c>
      <c r="G307" s="257"/>
      <c r="H307" s="257"/>
      <c r="I307" s="481">
        <f t="shared" si="12"/>
        <v>0</v>
      </c>
      <c r="K307" s="7"/>
      <c r="L307" s="7"/>
      <c r="M307" s="7"/>
      <c r="N307" s="7"/>
      <c r="O307" s="7"/>
    </row>
    <row r="308" spans="1:15" s="8" customFormat="1" ht="12" customHeight="1">
      <c r="A308" s="262"/>
      <c r="B308" s="481" t="str">
        <f>IFERROR(IF(VLOOKUP($A308,Osnova!$A:$E,1)=$A308,VLOOKUP($A308,Osnova!$A:$E,$E$10)),"")</f>
        <v/>
      </c>
      <c r="C308" s="256" t="e">
        <f>IF(VLOOKUP($A308,Osnova!$A:$C,1)=$A308,VLOOKUP($A308,Osnova!$A:$F,4),0)</f>
        <v>#N/A</v>
      </c>
      <c r="D308" s="257"/>
      <c r="E308" s="252"/>
      <c r="F308" s="486">
        <f t="shared" si="11"/>
        <v>0</v>
      </c>
      <c r="G308" s="257"/>
      <c r="H308" s="257"/>
      <c r="I308" s="481">
        <f t="shared" si="12"/>
        <v>0</v>
      </c>
      <c r="K308" s="7"/>
      <c r="L308" s="7"/>
      <c r="M308" s="7"/>
      <c r="N308" s="7"/>
      <c r="O308" s="7"/>
    </row>
    <row r="309" spans="1:15" s="8" customFormat="1" ht="12" customHeight="1">
      <c r="A309" s="262"/>
      <c r="B309" s="481" t="str">
        <f>IFERROR(IF(VLOOKUP($A309,Osnova!$A:$E,1)=$A309,VLOOKUP($A309,Osnova!$A:$E,$E$10)),"")</f>
        <v/>
      </c>
      <c r="C309" s="256" t="e">
        <f>IF(VLOOKUP($A309,Osnova!$A:$C,1)=$A309,VLOOKUP($A309,Osnova!$A:$F,4),0)</f>
        <v>#N/A</v>
      </c>
      <c r="D309" s="257"/>
      <c r="E309" s="252"/>
      <c r="F309" s="486">
        <f t="shared" si="11"/>
        <v>0</v>
      </c>
      <c r="G309" s="257"/>
      <c r="H309" s="257"/>
      <c r="I309" s="481">
        <f t="shared" si="12"/>
        <v>0</v>
      </c>
      <c r="K309" s="7"/>
      <c r="L309" s="7"/>
      <c r="M309" s="7"/>
      <c r="N309" s="7"/>
      <c r="O309" s="7"/>
    </row>
    <row r="310" spans="1:15" s="8" customFormat="1" ht="12" customHeight="1">
      <c r="A310" s="262"/>
      <c r="B310" s="481" t="str">
        <f>IFERROR(IF(VLOOKUP($A310,Osnova!$A:$E,1)=$A310,VLOOKUP($A310,Osnova!$A:$E,$E$10)),"")</f>
        <v/>
      </c>
      <c r="C310" s="256" t="e">
        <f>IF(VLOOKUP($A310,Osnova!$A:$C,1)=$A310,VLOOKUP($A310,Osnova!$A:$F,4),0)</f>
        <v>#N/A</v>
      </c>
      <c r="D310" s="257"/>
      <c r="E310" s="252"/>
      <c r="F310" s="486">
        <f t="shared" si="11"/>
        <v>0</v>
      </c>
      <c r="G310" s="257"/>
      <c r="H310" s="257"/>
      <c r="I310" s="481">
        <f t="shared" si="12"/>
        <v>0</v>
      </c>
      <c r="K310" s="7"/>
      <c r="L310" s="7"/>
      <c r="M310" s="7"/>
      <c r="N310" s="7"/>
      <c r="O310" s="7"/>
    </row>
    <row r="311" spans="1:15" s="8" customFormat="1" ht="12" customHeight="1">
      <c r="A311" s="262"/>
      <c r="B311" s="481" t="str">
        <f>IFERROR(IF(VLOOKUP($A311,Osnova!$A:$E,1)=$A311,VLOOKUP($A311,Osnova!$A:$E,$E$10)),"")</f>
        <v/>
      </c>
      <c r="C311" s="256" t="e">
        <f>IF(VLOOKUP($A311,Osnova!$A:$C,1)=$A311,VLOOKUP($A311,Osnova!$A:$F,4),0)</f>
        <v>#N/A</v>
      </c>
      <c r="D311" s="257"/>
      <c r="E311" s="252"/>
      <c r="F311" s="486">
        <f t="shared" si="11"/>
        <v>0</v>
      </c>
      <c r="G311" s="257"/>
      <c r="H311" s="257"/>
      <c r="I311" s="481">
        <f t="shared" si="12"/>
        <v>0</v>
      </c>
      <c r="K311" s="7"/>
      <c r="L311" s="7"/>
      <c r="M311" s="7"/>
      <c r="N311" s="7"/>
      <c r="O311" s="7"/>
    </row>
    <row r="312" spans="1:15" s="8" customFormat="1" ht="12" customHeight="1">
      <c r="A312" s="262"/>
      <c r="B312" s="481" t="str">
        <f>IFERROR(IF(VLOOKUP($A312,Osnova!$A:$E,1)=$A312,VLOOKUP($A312,Osnova!$A:$E,$E$10)),"")</f>
        <v/>
      </c>
      <c r="C312" s="256" t="e">
        <f>IF(VLOOKUP($A312,Osnova!$A:$C,1)=$A312,VLOOKUP($A312,Osnova!$A:$F,4),0)</f>
        <v>#N/A</v>
      </c>
      <c r="D312" s="257"/>
      <c r="E312" s="252"/>
      <c r="F312" s="486">
        <f t="shared" si="11"/>
        <v>0</v>
      </c>
      <c r="G312" s="257"/>
      <c r="H312" s="257"/>
      <c r="I312" s="481">
        <f t="shared" si="12"/>
        <v>0</v>
      </c>
      <c r="K312" s="7"/>
      <c r="L312" s="7"/>
      <c r="M312" s="7"/>
      <c r="N312" s="7"/>
      <c r="O312" s="7"/>
    </row>
    <row r="313" spans="1:15" s="8" customFormat="1" ht="12" customHeight="1">
      <c r="A313" s="262"/>
      <c r="B313" s="481" t="str">
        <f>IFERROR(IF(VLOOKUP($A313,Osnova!$A:$E,1)=$A313,VLOOKUP($A313,Osnova!$A:$E,$E$10)),"")</f>
        <v/>
      </c>
      <c r="C313" s="256" t="e">
        <f>IF(VLOOKUP($A313,Osnova!$A:$C,1)=$A313,VLOOKUP($A313,Osnova!$A:$F,4),0)</f>
        <v>#N/A</v>
      </c>
      <c r="D313" s="257"/>
      <c r="E313" s="252"/>
      <c r="F313" s="486">
        <f t="shared" si="11"/>
        <v>0</v>
      </c>
      <c r="G313" s="257"/>
      <c r="H313" s="257"/>
      <c r="I313" s="481">
        <f t="shared" si="12"/>
        <v>0</v>
      </c>
      <c r="K313" s="7"/>
      <c r="L313" s="7"/>
      <c r="M313" s="7"/>
      <c r="N313" s="7"/>
      <c r="O313" s="7"/>
    </row>
    <row r="314" spans="1:15" s="8" customFormat="1" ht="12" customHeight="1">
      <c r="A314" s="262"/>
      <c r="B314" s="481" t="str">
        <f>IFERROR(IF(VLOOKUP($A314,Osnova!$A:$E,1)=$A314,VLOOKUP($A314,Osnova!$A:$E,$E$10)),"")</f>
        <v/>
      </c>
      <c r="C314" s="256" t="e">
        <f>IF(VLOOKUP($A314,Osnova!$A:$C,1)=$A314,VLOOKUP($A314,Osnova!$A:$F,4),0)</f>
        <v>#N/A</v>
      </c>
      <c r="D314" s="257"/>
      <c r="E314" s="252"/>
      <c r="F314" s="486">
        <f t="shared" si="11"/>
        <v>0</v>
      </c>
      <c r="G314" s="257"/>
      <c r="H314" s="257"/>
      <c r="I314" s="481">
        <f t="shared" si="12"/>
        <v>0</v>
      </c>
      <c r="K314" s="7"/>
      <c r="L314" s="7"/>
      <c r="M314" s="7"/>
      <c r="N314" s="7"/>
      <c r="O314" s="7"/>
    </row>
    <row r="315" spans="1:15" s="8" customFormat="1" ht="12" customHeight="1">
      <c r="A315" s="262"/>
      <c r="B315" s="481" t="str">
        <f>IFERROR(IF(VLOOKUP($A315,Osnova!$A:$E,1)=$A315,VLOOKUP($A315,Osnova!$A:$E,$E$10)),"")</f>
        <v/>
      </c>
      <c r="C315" s="256" t="e">
        <f>IF(VLOOKUP($A315,Osnova!$A:$C,1)=$A315,VLOOKUP($A315,Osnova!$A:$F,4),0)</f>
        <v>#N/A</v>
      </c>
      <c r="D315" s="257"/>
      <c r="E315" s="252"/>
      <c r="F315" s="486">
        <f t="shared" si="11"/>
        <v>0</v>
      </c>
      <c r="G315" s="257"/>
      <c r="H315" s="257"/>
      <c r="I315" s="481">
        <f t="shared" si="12"/>
        <v>0</v>
      </c>
      <c r="K315" s="7"/>
      <c r="L315" s="7"/>
      <c r="M315" s="7"/>
      <c r="N315" s="7"/>
      <c r="O315" s="7"/>
    </row>
    <row r="316" spans="1:15" s="8" customFormat="1" ht="12" customHeight="1">
      <c r="A316" s="262"/>
      <c r="B316" s="481" t="str">
        <f>IFERROR(IF(VLOOKUP($A316,Osnova!$A:$E,1)=$A316,VLOOKUP($A316,Osnova!$A:$E,$E$10)),"")</f>
        <v/>
      </c>
      <c r="C316" s="256" t="e">
        <f>IF(VLOOKUP($A316,Osnova!$A:$C,1)=$A316,VLOOKUP($A316,Osnova!$A:$F,4),0)</f>
        <v>#N/A</v>
      </c>
      <c r="D316" s="257"/>
      <c r="E316" s="252"/>
      <c r="F316" s="486">
        <f t="shared" si="11"/>
        <v>0</v>
      </c>
      <c r="G316" s="257"/>
      <c r="H316" s="257"/>
      <c r="I316" s="481">
        <f t="shared" si="12"/>
        <v>0</v>
      </c>
      <c r="K316" s="7"/>
      <c r="L316" s="7"/>
      <c r="M316" s="7"/>
      <c r="N316" s="7"/>
      <c r="O316" s="7"/>
    </row>
    <row r="317" spans="1:15" s="8" customFormat="1" ht="12" customHeight="1">
      <c r="A317" s="427"/>
      <c r="B317" s="485" t="str">
        <f>IFERROR(IF(VLOOKUP($A317,Osnova!$A:$E,1)=$A317,VLOOKUP($A317,Osnova!$A:$E,$E$10)),"")</f>
        <v/>
      </c>
      <c r="C317" s="428" t="e">
        <f>IF(VLOOKUP($A317,Osnova!$A:$C,1)=$A317,VLOOKUP($A317,Osnova!$A:$F,4),0)</f>
        <v>#N/A</v>
      </c>
      <c r="D317" s="429"/>
      <c r="E317" s="430"/>
      <c r="F317" s="487">
        <f t="shared" si="11"/>
        <v>0</v>
      </c>
      <c r="G317" s="429"/>
      <c r="H317" s="429"/>
      <c r="I317" s="485">
        <f t="shared" si="12"/>
        <v>0</v>
      </c>
      <c r="K317" s="7"/>
      <c r="L317" s="7"/>
      <c r="M317" s="7"/>
      <c r="N317" s="7"/>
      <c r="O317" s="7"/>
    </row>
    <row r="318" spans="1:15" s="437" customFormat="1" ht="1.2" customHeight="1">
      <c r="A318" s="431"/>
      <c r="B318" s="432"/>
      <c r="C318" s="433"/>
      <c r="D318" s="434" t="str">
        <f>IFERROR(IF(VLOOKUP($A318,[4]Sheet1!$A298:$M630,1)=$A318,VLOOKUP($A318,[4]Sheet1!$A298:$M630,10)),"")</f>
        <v/>
      </c>
      <c r="E318" s="435"/>
      <c r="F318" s="435"/>
      <c r="G318" s="434" t="str">
        <f>IFERROR(IF(VLOOKUP($A318,[4]Sheet1!$A298:$M630,1)=$A318,VLOOKUP($A318,[4]Sheet1!$A298:$M630,11)),"")</f>
        <v/>
      </c>
      <c r="H318" s="434" t="str">
        <f>IFERROR(IF(VLOOKUP($A318,[4]Sheet1!$A298:$Q630,1)=$A318,VLOOKUP($A318,[4]Sheet1!$A298:$Q630,14)),"")</f>
        <v/>
      </c>
      <c r="I318" s="436"/>
      <c r="K318" s="432"/>
      <c r="L318" s="432"/>
      <c r="M318" s="432"/>
      <c r="N318" s="432"/>
      <c r="O318" s="432"/>
    </row>
    <row r="319" spans="1:15" s="437" customFormat="1" ht="12" hidden="1" customHeight="1">
      <c r="A319" s="431"/>
      <c r="B319" s="432"/>
      <c r="C319" s="433"/>
      <c r="D319" s="434" t="str">
        <f>IFERROR(IF(VLOOKUP($A319,[4]Sheet1!$A299:$M631,1)=$A319,VLOOKUP($A319,[4]Sheet1!$A299:$M631,10)),"")</f>
        <v/>
      </c>
      <c r="E319" s="435"/>
      <c r="F319" s="435"/>
      <c r="G319" s="434" t="str">
        <f>IFERROR(IF(VLOOKUP($A319,[4]Sheet1!$A299:$M631,1)=$A319,VLOOKUP($A319,[4]Sheet1!$A299:$M631,11)),"")</f>
        <v/>
      </c>
      <c r="H319" s="434" t="str">
        <f>IFERROR(IF(VLOOKUP($A319,[4]Sheet1!$A299:$Q631,1)=$A319,VLOOKUP($A319,[4]Sheet1!$A299:$Q631,14)),"")</f>
        <v/>
      </c>
      <c r="I319" s="436"/>
      <c r="K319" s="432"/>
      <c r="L319" s="432"/>
      <c r="M319" s="432"/>
      <c r="N319" s="432"/>
      <c r="O319" s="432"/>
    </row>
    <row r="320" spans="1:15" s="437" customFormat="1" ht="12" hidden="1" customHeight="1">
      <c r="A320" s="431"/>
      <c r="B320" s="432"/>
      <c r="C320" s="433"/>
      <c r="D320" s="434" t="str">
        <f>IFERROR(IF(VLOOKUP($A320,[4]Sheet1!$A300:$M632,1)=$A320,VLOOKUP($A320,[4]Sheet1!$A300:$M632,10)),"")</f>
        <v/>
      </c>
      <c r="E320" s="435"/>
      <c r="F320" s="435"/>
      <c r="G320" s="434" t="str">
        <f>IFERROR(IF(VLOOKUP($A320,[4]Sheet1!$A300:$M632,1)=$A320,VLOOKUP($A320,[4]Sheet1!$A300:$M632,11)),"")</f>
        <v/>
      </c>
      <c r="H320" s="434" t="str">
        <f>IFERROR(IF(VLOOKUP($A320,[4]Sheet1!$A300:$Q632,1)=$A320,VLOOKUP($A320,[4]Sheet1!$A300:$Q632,14)),"")</f>
        <v/>
      </c>
      <c r="I320" s="436"/>
      <c r="K320" s="432"/>
      <c r="L320" s="432"/>
      <c r="M320" s="432"/>
      <c r="N320" s="432"/>
      <c r="O320" s="432"/>
    </row>
    <row r="321" spans="1:15" s="437" customFormat="1" ht="12" hidden="1" customHeight="1">
      <c r="A321" s="438"/>
      <c r="B321" s="439"/>
      <c r="C321" s="439"/>
      <c r="D321" s="434" t="str">
        <f>IFERROR(IF(VLOOKUP($A321,[4]Sheet1!$A301:$M633,1)=$A321,VLOOKUP($A321,[4]Sheet1!$A301:$M633,10)),"")</f>
        <v/>
      </c>
      <c r="E321" s="439"/>
      <c r="F321" s="439"/>
      <c r="G321" s="434" t="str">
        <f>IFERROR(IF(VLOOKUP($A321,[4]Sheet1!$A301:$M633,1)=$A321,VLOOKUP($A321,[4]Sheet1!$A301:$M633,11)),"")</f>
        <v/>
      </c>
      <c r="H321" s="434" t="str">
        <f>IFERROR(IF(VLOOKUP($A321,[4]Sheet1!$A301:$Q633,1)=$A321,VLOOKUP($A321,[4]Sheet1!$A301:$Q633,14)),"")</f>
        <v/>
      </c>
      <c r="I321" s="439"/>
      <c r="K321" s="432"/>
      <c r="L321" s="432"/>
      <c r="M321" s="432"/>
      <c r="N321" s="432"/>
      <c r="O321" s="432"/>
    </row>
    <row r="322" spans="1:15" s="437" customFormat="1" ht="12" hidden="1" customHeight="1">
      <c r="A322" s="431"/>
      <c r="B322" s="432"/>
      <c r="C322" s="433"/>
      <c r="D322" s="434" t="str">
        <f>IFERROR(IF(VLOOKUP($A322,[4]Sheet1!$A302:$M634,1)=$A322,VLOOKUP($A322,[4]Sheet1!$A302:$M634,10)),"")</f>
        <v/>
      </c>
      <c r="E322" s="435"/>
      <c r="F322" s="435"/>
      <c r="G322" s="434" t="str">
        <f>IFERROR(IF(VLOOKUP($A322,[4]Sheet1!$A302:$M634,1)=$A322,VLOOKUP($A322,[4]Sheet1!$A302:$M634,11)),"")</f>
        <v/>
      </c>
      <c r="H322" s="434" t="str">
        <f>IFERROR(IF(VLOOKUP($A322,[4]Sheet1!$A302:$Q634,1)=$A322,VLOOKUP($A322,[4]Sheet1!$A302:$Q634,14)),"")</f>
        <v/>
      </c>
      <c r="I322" s="436"/>
      <c r="K322" s="432"/>
      <c r="L322" s="432"/>
      <c r="M322" s="432"/>
      <c r="N322" s="432"/>
      <c r="O322" s="432"/>
    </row>
    <row r="323" spans="1:15" s="437" customFormat="1" ht="12" hidden="1" customHeight="1">
      <c r="A323" s="431"/>
      <c r="B323" s="432"/>
      <c r="C323" s="433"/>
      <c r="D323" s="434" t="str">
        <f>IFERROR(IF(VLOOKUP($A323,[4]Sheet1!$A303:$M635,1)=$A323,VLOOKUP($A323,[4]Sheet1!$A303:$M635,10)),"")</f>
        <v/>
      </c>
      <c r="E323" s="435"/>
      <c r="F323" s="435"/>
      <c r="G323" s="434" t="str">
        <f>IFERROR(IF(VLOOKUP($A323,[4]Sheet1!$A303:$M635,1)=$A323,VLOOKUP($A323,[4]Sheet1!$A303:$M635,11)),"")</f>
        <v/>
      </c>
      <c r="H323" s="434" t="str">
        <f>IFERROR(IF(VLOOKUP($A323,[4]Sheet1!$A303:$Q635,1)=$A323,VLOOKUP($A323,[4]Sheet1!$A303:$Q635,14)),"")</f>
        <v/>
      </c>
      <c r="I323" s="436"/>
      <c r="K323" s="432"/>
      <c r="L323" s="432"/>
      <c r="M323" s="432"/>
      <c r="N323" s="432"/>
      <c r="O323" s="432"/>
    </row>
    <row r="324" spans="1:15" s="437" customFormat="1" ht="12" hidden="1" customHeight="1">
      <c r="A324" s="431"/>
      <c r="B324" s="432"/>
      <c r="C324" s="433"/>
      <c r="D324" s="434" t="str">
        <f>IFERROR(IF(VLOOKUP($A324,[4]Sheet1!$A304:$M636,1)=$A324,VLOOKUP($A324,[4]Sheet1!$A304:$M636,10)),"")</f>
        <v/>
      </c>
      <c r="E324" s="435"/>
      <c r="F324" s="435"/>
      <c r="G324" s="434" t="str">
        <f>IFERROR(IF(VLOOKUP($A324,[4]Sheet1!$A304:$M636,1)=$A324,VLOOKUP($A324,[4]Sheet1!$A304:$M636,11)),"")</f>
        <v/>
      </c>
      <c r="H324" s="434" t="str">
        <f>IFERROR(IF(VLOOKUP($A324,[4]Sheet1!$A304:$Q636,1)=$A324,VLOOKUP($A324,[4]Sheet1!$A304:$Q636,14)),"")</f>
        <v/>
      </c>
      <c r="I324" s="436"/>
      <c r="K324" s="432"/>
      <c r="L324" s="432"/>
      <c r="M324" s="432"/>
      <c r="N324" s="432"/>
      <c r="O324" s="432"/>
    </row>
    <row r="325" spans="1:15" s="437" customFormat="1" ht="12" hidden="1" customHeight="1">
      <c r="A325" s="431"/>
      <c r="B325" s="432"/>
      <c r="C325" s="433"/>
      <c r="D325" s="186">
        <v>3</v>
      </c>
      <c r="E325" s="186" t="s">
        <v>2174</v>
      </c>
      <c r="F325" s="435"/>
      <c r="G325" s="434" t="str">
        <f>IFERROR(IF(VLOOKUP($A325,[4]Sheet1!$A305:$M637,1)=$A325,VLOOKUP($A325,[4]Sheet1!$A305:$M637,11)),"")</f>
        <v/>
      </c>
      <c r="H325" s="434" t="str">
        <f>IFERROR(IF(VLOOKUP($A325,[4]Sheet1!$A305:$Q637,1)=$A325,VLOOKUP($A325,[4]Sheet1!$A305:$Q637,14)),"")</f>
        <v/>
      </c>
      <c r="I325" s="436"/>
      <c r="K325" s="432"/>
      <c r="L325" s="432"/>
      <c r="M325" s="432"/>
      <c r="N325" s="432"/>
      <c r="O325" s="432"/>
    </row>
    <row r="326" spans="1:15" s="437" customFormat="1" ht="12" hidden="1" customHeight="1">
      <c r="A326" s="431"/>
      <c r="B326" s="432"/>
      <c r="C326" s="433"/>
      <c r="D326" s="186">
        <v>2</v>
      </c>
      <c r="E326" s="186" t="s">
        <v>2175</v>
      </c>
      <c r="F326" s="435"/>
      <c r="G326" s="434" t="str">
        <f>IFERROR(IF(VLOOKUP($A326,[4]Sheet1!$A306:$M638,1)=$A326,VLOOKUP($A326,[4]Sheet1!$A306:$M638,11)),"")</f>
        <v/>
      </c>
      <c r="H326" s="434" t="str">
        <f>IFERROR(IF(VLOOKUP($A326,[4]Sheet1!$A306:$Q638,1)=$A326,VLOOKUP($A326,[4]Sheet1!$A306:$Q638,14)),"")</f>
        <v/>
      </c>
      <c r="I326" s="436"/>
      <c r="K326" s="432"/>
      <c r="L326" s="432"/>
      <c r="M326" s="432"/>
      <c r="N326" s="432"/>
      <c r="O326" s="432"/>
    </row>
    <row r="327" spans="1:15" s="437" customFormat="1" ht="12" hidden="1" customHeight="1">
      <c r="A327" s="431"/>
      <c r="B327" s="432"/>
      <c r="C327" s="433"/>
      <c r="D327" s="186">
        <v>4</v>
      </c>
      <c r="E327" s="186" t="s">
        <v>2176</v>
      </c>
      <c r="F327" s="435"/>
      <c r="G327" s="434" t="str">
        <f>IFERROR(IF(VLOOKUP($A327,[4]Sheet1!$A307:$M639,1)=$A327,VLOOKUP($A327,[4]Sheet1!$A307:$M639,11)),"")</f>
        <v/>
      </c>
      <c r="H327" s="434" t="str">
        <f>IFERROR(IF(VLOOKUP($A327,[4]Sheet1!$A307:$Q639,1)=$A327,VLOOKUP($A327,[4]Sheet1!$A307:$Q639,14)),"")</f>
        <v/>
      </c>
      <c r="I327" s="436"/>
      <c r="K327" s="432"/>
      <c r="L327" s="432"/>
      <c r="M327" s="432"/>
      <c r="N327" s="432"/>
      <c r="O327" s="432"/>
    </row>
    <row r="328" spans="1:15" s="437" customFormat="1" ht="12" hidden="1" customHeight="1">
      <c r="A328" s="431"/>
      <c r="B328" s="432"/>
      <c r="C328" s="433"/>
      <c r="D328" s="435"/>
      <c r="E328" s="435"/>
      <c r="F328" s="435"/>
      <c r="G328" s="434" t="str">
        <f>IFERROR(IF(VLOOKUP($A328,[4]Sheet1!$A308:$M640,1)=$A328,VLOOKUP($A328,[4]Sheet1!$A308:$M640,11)),"")</f>
        <v/>
      </c>
      <c r="H328" s="434" t="str">
        <f>IFERROR(IF(VLOOKUP($A328,[4]Sheet1!$A308:$Q640,1)=$A328,VLOOKUP($A328,[4]Sheet1!$A308:$Q640,14)),"")</f>
        <v/>
      </c>
      <c r="I328" s="436"/>
      <c r="K328" s="432"/>
      <c r="L328" s="432"/>
      <c r="M328" s="432"/>
      <c r="N328" s="432"/>
      <c r="O328" s="432"/>
    </row>
    <row r="329" spans="1:15" s="437" customFormat="1" ht="12" customHeight="1">
      <c r="A329" s="431"/>
      <c r="B329" s="432"/>
      <c r="C329" s="433"/>
      <c r="D329" s="435"/>
      <c r="E329" s="435"/>
      <c r="F329" s="435"/>
      <c r="G329" s="434" t="str">
        <f>IFERROR(IF(VLOOKUP($A329,[4]Sheet1!$A309:$M641,1)=$A329,VLOOKUP($A329,[4]Sheet1!$A309:$M641,11)),"")</f>
        <v/>
      </c>
      <c r="H329" s="434" t="str">
        <f>IFERROR(IF(VLOOKUP($A329,[4]Sheet1!$A309:$Q641,1)=$A329,VLOOKUP($A329,[4]Sheet1!$A309:$Q641,14)),"")</f>
        <v/>
      </c>
      <c r="I329" s="436"/>
      <c r="K329" s="432"/>
      <c r="L329" s="432"/>
      <c r="M329" s="432"/>
      <c r="N329" s="432"/>
      <c r="O329" s="432"/>
    </row>
    <row r="330" spans="1:15" s="437" customFormat="1" ht="12" customHeight="1">
      <c r="A330" s="431"/>
      <c r="B330" s="432"/>
      <c r="C330" s="433"/>
      <c r="D330" s="435"/>
      <c r="E330" s="435"/>
      <c r="F330" s="435"/>
      <c r="G330" s="434" t="str">
        <f>IFERROR(IF(VLOOKUP($A330,[4]Sheet1!$A310:$M642,1)=$A330,VLOOKUP($A330,[4]Sheet1!$A310:$M642,11)),"")</f>
        <v/>
      </c>
      <c r="H330" s="434" t="str">
        <f>IFERROR(IF(VLOOKUP($A330,[4]Sheet1!$A310:$Q642,1)=$A330,VLOOKUP($A330,[4]Sheet1!$A310:$Q642,14)),"")</f>
        <v/>
      </c>
      <c r="I330" s="436"/>
      <c r="K330" s="432"/>
      <c r="L330" s="432"/>
      <c r="M330" s="432"/>
      <c r="N330" s="432"/>
      <c r="O330" s="432"/>
    </row>
    <row r="331" spans="1:15" s="437" customFormat="1" ht="12" customHeight="1">
      <c r="A331" s="431"/>
      <c r="B331" s="432"/>
      <c r="C331" s="433"/>
      <c r="D331" s="435"/>
      <c r="E331" s="435"/>
      <c r="F331" s="435"/>
      <c r="G331" s="434" t="str">
        <f>IFERROR(IF(VLOOKUP($A331,[4]Sheet1!$A311:$M643,1)=$A331,VLOOKUP($A331,[4]Sheet1!$A311:$M643,11)),"")</f>
        <v/>
      </c>
      <c r="H331" s="434" t="str">
        <f>IFERROR(IF(VLOOKUP($A331,[4]Sheet1!$A311:$Q643,1)=$A331,VLOOKUP($A331,[4]Sheet1!$A311:$Q643,14)),"")</f>
        <v/>
      </c>
      <c r="I331" s="436"/>
      <c r="K331" s="432"/>
      <c r="L331" s="432"/>
      <c r="M331" s="432"/>
      <c r="N331" s="432"/>
      <c r="O331" s="432"/>
    </row>
    <row r="332" spans="1:15" s="437" customFormat="1" ht="12" customHeight="1">
      <c r="A332" s="431"/>
      <c r="B332" s="432"/>
      <c r="C332" s="433"/>
      <c r="D332" s="435"/>
      <c r="E332" s="435"/>
      <c r="F332" s="435"/>
      <c r="G332" s="434" t="str">
        <f>IFERROR(IF(VLOOKUP($A332,[4]Sheet1!$A312:$M644,1)=$A332,VLOOKUP($A332,[4]Sheet1!$A312:$M644,11)),"")</f>
        <v/>
      </c>
      <c r="H332" s="434" t="str">
        <f>IFERROR(IF(VLOOKUP($A332,[4]Sheet1!$A312:$Q644,1)=$A332,VLOOKUP($A332,[4]Sheet1!$A312:$Q644,14)),"")</f>
        <v/>
      </c>
      <c r="I332" s="436"/>
      <c r="K332" s="432"/>
      <c r="L332" s="432"/>
      <c r="M332" s="432"/>
      <c r="N332" s="432"/>
      <c r="O332" s="432"/>
    </row>
    <row r="333" spans="1:15" s="437" customFormat="1" ht="12" customHeight="1">
      <c r="A333" s="431"/>
      <c r="B333" s="432"/>
      <c r="C333" s="433"/>
      <c r="D333" s="435"/>
      <c r="E333" s="435"/>
      <c r="F333" s="435"/>
      <c r="G333" s="434" t="str">
        <f>IFERROR(IF(VLOOKUP($A333,[4]Sheet1!$A313:$M645,1)=$A333,VLOOKUP($A333,[4]Sheet1!$A313:$M645,11)),"")</f>
        <v/>
      </c>
      <c r="H333" s="434" t="str">
        <f>IFERROR(IF(VLOOKUP($A333,[4]Sheet1!$A313:$Q645,1)=$A333,VLOOKUP($A333,[4]Sheet1!$A313:$Q645,14)),"")</f>
        <v/>
      </c>
      <c r="I333" s="436"/>
      <c r="K333" s="432"/>
      <c r="L333" s="432"/>
      <c r="M333" s="432"/>
      <c r="N333" s="432"/>
      <c r="O333" s="432"/>
    </row>
    <row r="334" spans="1:15" s="437" customFormat="1" ht="12" customHeight="1">
      <c r="A334" s="431"/>
      <c r="B334" s="432"/>
      <c r="C334" s="433"/>
      <c r="D334" s="435"/>
      <c r="E334" s="435"/>
      <c r="F334" s="435"/>
      <c r="G334" s="434" t="str">
        <f>IFERROR(IF(VLOOKUP($A334,[4]Sheet1!$A314:$M646,1)=$A334,VLOOKUP($A334,[4]Sheet1!$A314:$M646,11)),"")</f>
        <v/>
      </c>
      <c r="H334" s="434" t="str">
        <f>IFERROR(IF(VLOOKUP($A334,[4]Sheet1!$A314:$Q646,1)=$A334,VLOOKUP($A334,[4]Sheet1!$A314:$Q646,14)),"")</f>
        <v/>
      </c>
      <c r="I334" s="436"/>
      <c r="K334" s="432"/>
      <c r="L334" s="432"/>
      <c r="M334" s="432"/>
      <c r="N334" s="432"/>
      <c r="O334" s="432"/>
    </row>
    <row r="335" spans="1:15" s="437" customFormat="1" ht="12" customHeight="1">
      <c r="A335" s="431"/>
      <c r="B335" s="432"/>
      <c r="C335" s="433"/>
      <c r="D335" s="435"/>
      <c r="E335" s="435"/>
      <c r="F335" s="435"/>
      <c r="G335" s="434" t="str">
        <f>IFERROR(IF(VLOOKUP($A335,[4]Sheet1!$A315:$M647,1)=$A335,VLOOKUP($A335,[4]Sheet1!$A315:$M647,11)),"")</f>
        <v/>
      </c>
      <c r="H335" s="434" t="str">
        <f>IFERROR(IF(VLOOKUP($A335,[4]Sheet1!$A315:$Q647,1)=$A335,VLOOKUP($A335,[4]Sheet1!$A315:$Q647,14)),"")</f>
        <v/>
      </c>
      <c r="I335" s="436"/>
      <c r="K335" s="432"/>
      <c r="L335" s="432"/>
      <c r="M335" s="432"/>
      <c r="N335" s="432"/>
      <c r="O335" s="432"/>
    </row>
    <row r="336" spans="1:15" s="437" customFormat="1" ht="12" customHeight="1">
      <c r="A336" s="431"/>
      <c r="B336" s="432"/>
      <c r="C336" s="433"/>
      <c r="D336" s="435"/>
      <c r="E336" s="435"/>
      <c r="F336" s="435"/>
      <c r="G336" s="434" t="str">
        <f>IFERROR(IF(VLOOKUP($A336,[4]Sheet1!$A316:$M648,1)=$A336,VLOOKUP($A336,[4]Sheet1!$A316:$M648,11)),"")</f>
        <v/>
      </c>
      <c r="H336" s="434" t="str">
        <f>IFERROR(IF(VLOOKUP($A336,[4]Sheet1!$A316:$Q648,1)=$A336,VLOOKUP($A336,[4]Sheet1!$A316:$Q648,14)),"")</f>
        <v/>
      </c>
      <c r="I336" s="436"/>
      <c r="K336" s="432"/>
      <c r="L336" s="432"/>
      <c r="M336" s="432"/>
      <c r="N336" s="432"/>
      <c r="O336" s="432"/>
    </row>
    <row r="337" spans="1:15" s="437" customFormat="1" ht="12" customHeight="1">
      <c r="A337" s="431"/>
      <c r="B337" s="432"/>
      <c r="C337" s="433"/>
      <c r="D337" s="435"/>
      <c r="E337" s="435"/>
      <c r="F337" s="435"/>
      <c r="G337" s="434" t="str">
        <f>IFERROR(IF(VLOOKUP($A337,[4]Sheet1!$A317:$M649,1)=$A337,VLOOKUP($A337,[4]Sheet1!$A317:$M649,11)),"")</f>
        <v/>
      </c>
      <c r="H337" s="434" t="str">
        <f>IFERROR(IF(VLOOKUP($A337,[4]Sheet1!$A317:$Q649,1)=$A337,VLOOKUP($A337,[4]Sheet1!$A317:$Q649,14)),"")</f>
        <v/>
      </c>
      <c r="I337" s="436"/>
      <c r="K337" s="432"/>
      <c r="L337" s="432"/>
      <c r="M337" s="432"/>
      <c r="N337" s="432"/>
      <c r="O337" s="432"/>
    </row>
    <row r="338" spans="1:15" s="437" customFormat="1" ht="12" customHeight="1">
      <c r="A338" s="431"/>
      <c r="B338" s="432"/>
      <c r="C338" s="433"/>
      <c r="D338" s="435"/>
      <c r="E338" s="435"/>
      <c r="F338" s="435"/>
      <c r="G338" s="434" t="str">
        <f>IFERROR(IF(VLOOKUP($A338,[4]Sheet1!$A318:$M650,1)=$A338,VLOOKUP($A338,[4]Sheet1!$A318:$M650,11)),"")</f>
        <v/>
      </c>
      <c r="H338" s="434" t="str">
        <f>IFERROR(IF(VLOOKUP($A338,[4]Sheet1!$A318:$Q650,1)=$A338,VLOOKUP($A338,[4]Sheet1!$A318:$Q650,14)),"")</f>
        <v/>
      </c>
      <c r="I338" s="436"/>
      <c r="K338" s="432"/>
      <c r="L338" s="432"/>
      <c r="M338" s="432"/>
      <c r="N338" s="432"/>
      <c r="O338" s="432"/>
    </row>
    <row r="339" spans="1:15" s="437" customFormat="1" ht="12" customHeight="1">
      <c r="A339" s="431"/>
      <c r="B339" s="432"/>
      <c r="C339" s="433"/>
      <c r="D339" s="435"/>
      <c r="E339" s="435"/>
      <c r="F339" s="435"/>
      <c r="G339" s="434" t="str">
        <f>IFERROR(IF(VLOOKUP($A339,[4]Sheet1!$A319:$M651,1)=$A339,VLOOKUP($A339,[4]Sheet1!$A319:$M651,11)),"")</f>
        <v/>
      </c>
      <c r="H339" s="434" t="str">
        <f>IFERROR(IF(VLOOKUP($A339,[4]Sheet1!$A319:$Q651,1)=$A339,VLOOKUP($A339,[4]Sheet1!$A319:$Q651,14)),"")</f>
        <v/>
      </c>
      <c r="I339" s="436"/>
      <c r="K339" s="432"/>
      <c r="L339" s="432"/>
      <c r="M339" s="432"/>
      <c r="N339" s="432"/>
      <c r="O339" s="432"/>
    </row>
    <row r="340" spans="1:15" s="437" customFormat="1" ht="12" customHeight="1">
      <c r="A340" s="431"/>
      <c r="B340" s="432"/>
      <c r="C340" s="433"/>
      <c r="D340" s="435"/>
      <c r="E340" s="435"/>
      <c r="F340" s="435"/>
      <c r="G340" s="434" t="str">
        <f>IFERROR(IF(VLOOKUP($A340,[4]Sheet1!$A320:$M652,1)=$A340,VLOOKUP($A340,[4]Sheet1!$A320:$M652,11)),"")</f>
        <v/>
      </c>
      <c r="H340" s="434" t="str">
        <f>IFERROR(IF(VLOOKUP($A340,[4]Sheet1!$A320:$Q652,1)=$A340,VLOOKUP($A340,[4]Sheet1!$A320:$Q652,14)),"")</f>
        <v/>
      </c>
      <c r="I340" s="436"/>
      <c r="K340" s="432"/>
      <c r="L340" s="432"/>
      <c r="M340" s="432"/>
      <c r="N340" s="432"/>
      <c r="O340" s="432"/>
    </row>
    <row r="341" spans="1:15" s="437" customFormat="1" ht="12" customHeight="1">
      <c r="A341" s="431"/>
      <c r="B341" s="432"/>
      <c r="C341" s="433"/>
      <c r="D341" s="435"/>
      <c r="E341" s="435"/>
      <c r="F341" s="435"/>
      <c r="G341" s="434" t="str">
        <f>IFERROR(IF(VLOOKUP($A341,[4]Sheet1!$A321:$M653,1)=$A341,VLOOKUP($A341,[4]Sheet1!$A321:$M653,11)),"")</f>
        <v/>
      </c>
      <c r="H341" s="434" t="str">
        <f>IFERROR(IF(VLOOKUP($A341,[4]Sheet1!$A321:$Q653,1)=$A341,VLOOKUP($A341,[4]Sheet1!$A321:$Q653,14)),"")</f>
        <v/>
      </c>
      <c r="I341" s="436"/>
      <c r="K341" s="432"/>
      <c r="L341" s="432"/>
      <c r="M341" s="432"/>
      <c r="N341" s="432"/>
      <c r="O341" s="432"/>
    </row>
    <row r="342" spans="1:15" s="437" customFormat="1" ht="12" customHeight="1">
      <c r="A342" s="431"/>
      <c r="B342" s="432"/>
      <c r="C342" s="433"/>
      <c r="D342" s="435"/>
      <c r="E342" s="435"/>
      <c r="F342" s="435"/>
      <c r="G342" s="434" t="str">
        <f>IFERROR(IF(VLOOKUP($A342,[4]Sheet1!$A322:$M654,1)=$A342,VLOOKUP($A342,[4]Sheet1!$A322:$M654,11)),"")</f>
        <v/>
      </c>
      <c r="H342" s="434" t="str">
        <f>IFERROR(IF(VLOOKUP($A342,[4]Sheet1!$A322:$Q654,1)=$A342,VLOOKUP($A342,[4]Sheet1!$A322:$Q654,14)),"")</f>
        <v/>
      </c>
      <c r="I342" s="436"/>
      <c r="K342" s="432"/>
      <c r="L342" s="432"/>
      <c r="M342" s="432"/>
      <c r="N342" s="432"/>
      <c r="O342" s="432"/>
    </row>
    <row r="343" spans="1:15" s="437" customFormat="1" ht="12" customHeight="1">
      <c r="A343" s="431"/>
      <c r="B343" s="432"/>
      <c r="C343" s="433"/>
      <c r="D343" s="435"/>
      <c r="E343" s="435"/>
      <c r="F343" s="435"/>
      <c r="G343" s="434" t="str">
        <f>IFERROR(IF(VLOOKUP($A343,[4]Sheet1!$A323:$M655,1)=$A343,VLOOKUP($A343,[4]Sheet1!$A323:$M655,11)),"")</f>
        <v/>
      </c>
      <c r="H343" s="434" t="str">
        <f>IFERROR(IF(VLOOKUP($A343,[4]Sheet1!$A323:$Q655,1)=$A343,VLOOKUP($A343,[4]Sheet1!$A323:$Q655,14)),"")</f>
        <v/>
      </c>
      <c r="I343" s="436"/>
      <c r="K343" s="432"/>
      <c r="L343" s="432"/>
      <c r="M343" s="432"/>
      <c r="N343" s="432"/>
      <c r="O343" s="432"/>
    </row>
    <row r="344" spans="1:15" s="437" customFormat="1" ht="12" customHeight="1">
      <c r="A344" s="431"/>
      <c r="B344" s="432"/>
      <c r="C344" s="433"/>
      <c r="D344" s="435"/>
      <c r="E344" s="435"/>
      <c r="F344" s="435"/>
      <c r="G344" s="434" t="str">
        <f>IFERROR(IF(VLOOKUP($A344,[4]Sheet1!$A324:$M656,1)=$A344,VLOOKUP($A344,[4]Sheet1!$A324:$M656,11)),"")</f>
        <v/>
      </c>
      <c r="H344" s="434" t="str">
        <f>IFERROR(IF(VLOOKUP($A344,[4]Sheet1!$A324:$Q656,1)=$A344,VLOOKUP($A344,[4]Sheet1!$A324:$Q656,14)),"")</f>
        <v/>
      </c>
      <c r="I344" s="436"/>
      <c r="K344" s="432"/>
      <c r="L344" s="432"/>
      <c r="M344" s="432"/>
      <c r="N344" s="432"/>
      <c r="O344" s="432"/>
    </row>
    <row r="345" spans="1:15" s="437" customFormat="1" ht="12" customHeight="1">
      <c r="A345" s="431"/>
      <c r="B345" s="432"/>
      <c r="C345" s="433"/>
      <c r="D345" s="435"/>
      <c r="E345" s="435"/>
      <c r="F345" s="435"/>
      <c r="G345" s="434" t="str">
        <f>IFERROR(IF(VLOOKUP($A345,[4]Sheet1!$A325:$M657,1)=$A345,VLOOKUP($A345,[4]Sheet1!$A325:$M657,11)),"")</f>
        <v/>
      </c>
      <c r="H345" s="434" t="str">
        <f>IFERROR(IF(VLOOKUP($A345,[4]Sheet1!$A325:$Q657,1)=$A345,VLOOKUP($A345,[4]Sheet1!$A325:$Q657,14)),"")</f>
        <v/>
      </c>
      <c r="I345" s="436"/>
      <c r="K345" s="432"/>
      <c r="L345" s="432"/>
      <c r="M345" s="432"/>
      <c r="N345" s="432"/>
      <c r="O345" s="432"/>
    </row>
    <row r="346" spans="1:15" s="437" customFormat="1" ht="12" customHeight="1">
      <c r="A346" s="431"/>
      <c r="B346" s="432"/>
      <c r="C346" s="433"/>
      <c r="D346" s="435"/>
      <c r="E346" s="435"/>
      <c r="F346" s="435"/>
      <c r="G346" s="434" t="str">
        <f>IFERROR(IF(VLOOKUP($A346,[4]Sheet1!$A326:$M658,1)=$A346,VLOOKUP($A346,[4]Sheet1!$A326:$M658,11)),"")</f>
        <v/>
      </c>
      <c r="H346" s="434" t="str">
        <f>IFERROR(IF(VLOOKUP($A346,[4]Sheet1!$A326:$Q658,1)=$A346,VLOOKUP($A346,[4]Sheet1!$A326:$Q658,14)),"")</f>
        <v/>
      </c>
      <c r="I346" s="436"/>
      <c r="K346" s="432"/>
      <c r="L346" s="432"/>
      <c r="M346" s="432"/>
      <c r="N346" s="432"/>
      <c r="O346" s="432"/>
    </row>
    <row r="347" spans="1:15" s="437" customFormat="1" ht="12" customHeight="1">
      <c r="A347" s="431"/>
      <c r="B347" s="432"/>
      <c r="C347" s="433"/>
      <c r="D347" s="435"/>
      <c r="E347" s="435"/>
      <c r="F347" s="435"/>
      <c r="G347" s="434" t="str">
        <f>IFERROR(IF(VLOOKUP($A347,[4]Sheet1!$A327:$M659,1)=$A347,VLOOKUP($A347,[4]Sheet1!$A327:$M659,11)),"")</f>
        <v/>
      </c>
      <c r="H347" s="434" t="str">
        <f>IFERROR(IF(VLOOKUP($A347,[4]Sheet1!$A327:$Q659,1)=$A347,VLOOKUP($A347,[4]Sheet1!$A327:$Q659,14)),"")</f>
        <v/>
      </c>
      <c r="I347" s="436"/>
      <c r="K347" s="432"/>
      <c r="L347" s="432"/>
      <c r="M347" s="432"/>
      <c r="N347" s="432"/>
      <c r="O347" s="432"/>
    </row>
    <row r="348" spans="1:15" s="437" customFormat="1" ht="12" customHeight="1">
      <c r="A348" s="431"/>
      <c r="B348" s="432"/>
      <c r="C348" s="433"/>
      <c r="D348" s="435"/>
      <c r="E348" s="435"/>
      <c r="F348" s="435"/>
      <c r="G348" s="434" t="str">
        <f>IFERROR(IF(VLOOKUP($A348,[4]Sheet1!$A328:$M660,1)=$A348,VLOOKUP($A348,[4]Sheet1!$A328:$M660,11)),"")</f>
        <v/>
      </c>
      <c r="H348" s="434" t="str">
        <f>IFERROR(IF(VLOOKUP($A348,[4]Sheet1!$A328:$Q660,1)=$A348,VLOOKUP($A348,[4]Sheet1!$A328:$Q660,14)),"")</f>
        <v/>
      </c>
      <c r="I348" s="436"/>
      <c r="K348" s="432"/>
      <c r="L348" s="432"/>
      <c r="M348" s="432"/>
      <c r="N348" s="432"/>
      <c r="O348" s="432"/>
    </row>
    <row r="349" spans="1:15" s="437" customFormat="1" ht="12" customHeight="1">
      <c r="A349" s="431"/>
      <c r="B349" s="432"/>
      <c r="C349" s="433"/>
      <c r="D349" s="435"/>
      <c r="E349" s="435"/>
      <c r="F349" s="435"/>
      <c r="G349" s="434" t="str">
        <f>IFERROR(IF(VLOOKUP($A349,[4]Sheet1!$A329:$M661,1)=$A349,VLOOKUP($A349,[4]Sheet1!$A329:$M661,11)),"")</f>
        <v/>
      </c>
      <c r="H349" s="434" t="str">
        <f>IFERROR(IF(VLOOKUP($A349,[4]Sheet1!$A329:$Q661,1)=$A349,VLOOKUP($A349,[4]Sheet1!$A329:$Q661,14)),"")</f>
        <v/>
      </c>
      <c r="I349" s="436"/>
      <c r="K349" s="432"/>
      <c r="L349" s="432"/>
      <c r="M349" s="432"/>
      <c r="N349" s="432"/>
      <c r="O349" s="432"/>
    </row>
    <row r="350" spans="1:15" s="437" customFormat="1" ht="12" customHeight="1">
      <c r="A350" s="431"/>
      <c r="B350" s="432"/>
      <c r="C350" s="433"/>
      <c r="D350" s="435"/>
      <c r="E350" s="435"/>
      <c r="F350" s="435"/>
      <c r="G350" s="434" t="str">
        <f>IFERROR(IF(VLOOKUP($A350,[4]Sheet1!$A330:$M662,1)=$A350,VLOOKUP($A350,[4]Sheet1!$A330:$M662,11)),"")</f>
        <v/>
      </c>
      <c r="H350" s="434" t="str">
        <f>IFERROR(IF(VLOOKUP($A350,[4]Sheet1!$A330:$Q662,1)=$A350,VLOOKUP($A350,[4]Sheet1!$A330:$Q662,14)),"")</f>
        <v/>
      </c>
      <c r="I350" s="436"/>
      <c r="K350" s="432"/>
      <c r="L350" s="432"/>
      <c r="M350" s="432"/>
      <c r="N350" s="432"/>
      <c r="O350" s="432"/>
    </row>
    <row r="351" spans="1:15" s="437" customFormat="1" ht="12" customHeight="1">
      <c r="A351" s="431"/>
      <c r="B351" s="432"/>
      <c r="C351" s="433"/>
      <c r="D351" s="435"/>
      <c r="E351" s="435"/>
      <c r="F351" s="435"/>
      <c r="G351" s="434" t="str">
        <f>IFERROR(IF(VLOOKUP($A351,[4]Sheet1!$A331:$M663,1)=$A351,VLOOKUP($A351,[4]Sheet1!$A331:$M663,11)),"")</f>
        <v/>
      </c>
      <c r="H351" s="434" t="str">
        <f>IFERROR(IF(VLOOKUP($A351,[4]Sheet1!$A331:$Q663,1)=$A351,VLOOKUP($A351,[4]Sheet1!$A331:$Q663,14)),"")</f>
        <v/>
      </c>
      <c r="I351" s="436"/>
      <c r="K351" s="432"/>
      <c r="L351" s="432"/>
      <c r="M351" s="432"/>
      <c r="N351" s="432"/>
      <c r="O351" s="432"/>
    </row>
    <row r="352" spans="1:15" s="437" customFormat="1" ht="12" customHeight="1">
      <c r="A352" s="431"/>
      <c r="B352" s="432"/>
      <c r="C352" s="433"/>
      <c r="D352" s="435"/>
      <c r="E352" s="435"/>
      <c r="F352" s="435"/>
      <c r="G352" s="434" t="str">
        <f>IFERROR(IF(VLOOKUP($A352,[4]Sheet1!$A332:$M664,1)=$A352,VLOOKUP($A352,[4]Sheet1!$A332:$M664,11)),"")</f>
        <v/>
      </c>
      <c r="H352" s="434" t="str">
        <f>IFERROR(IF(VLOOKUP($A352,[4]Sheet1!$A332:$Q664,1)=$A352,VLOOKUP($A352,[4]Sheet1!$A332:$Q664,14)),"")</f>
        <v/>
      </c>
      <c r="I352" s="436"/>
      <c r="K352" s="432"/>
      <c r="L352" s="432"/>
      <c r="M352" s="432"/>
      <c r="N352" s="432"/>
      <c r="O352" s="432"/>
    </row>
    <row r="353" spans="1:15" s="437" customFormat="1" ht="12" customHeight="1">
      <c r="A353" s="431"/>
      <c r="B353" s="432"/>
      <c r="C353" s="433"/>
      <c r="D353" s="435"/>
      <c r="E353" s="435"/>
      <c r="F353" s="435"/>
      <c r="G353" s="434" t="str">
        <f>IFERROR(IF(VLOOKUP($A353,[4]Sheet1!$A333:$M665,1)=$A353,VLOOKUP($A353,[4]Sheet1!$A333:$M665,11)),"")</f>
        <v/>
      </c>
      <c r="H353" s="434" t="str">
        <f>IFERROR(IF(VLOOKUP($A353,[4]Sheet1!$A333:$Q665,1)=$A353,VLOOKUP($A353,[4]Sheet1!$A333:$Q665,14)),"")</f>
        <v/>
      </c>
      <c r="I353" s="436"/>
      <c r="K353" s="432"/>
      <c r="L353" s="432"/>
      <c r="M353" s="432"/>
      <c r="N353" s="432"/>
      <c r="O353" s="432"/>
    </row>
    <row r="354" spans="1:15" s="437" customFormat="1" ht="12" customHeight="1">
      <c r="A354" s="431"/>
      <c r="B354" s="432"/>
      <c r="C354" s="433"/>
      <c r="D354" s="435"/>
      <c r="E354" s="435"/>
      <c r="F354" s="435"/>
      <c r="G354" s="434" t="str">
        <f>IFERROR(IF(VLOOKUP($A354,[4]Sheet1!$A334:$M666,1)=$A354,VLOOKUP($A354,[4]Sheet1!$A334:$M666,11)),"")</f>
        <v/>
      </c>
      <c r="H354" s="434" t="str">
        <f>IFERROR(IF(VLOOKUP($A354,[4]Sheet1!$A334:$Q666,1)=$A354,VLOOKUP($A354,[4]Sheet1!$A334:$Q666,14)),"")</f>
        <v/>
      </c>
      <c r="I354" s="436"/>
      <c r="K354" s="432"/>
      <c r="L354" s="432"/>
      <c r="M354" s="432"/>
      <c r="N354" s="432"/>
      <c r="O354" s="432"/>
    </row>
    <row r="355" spans="1:15" s="437" customFormat="1" ht="12" customHeight="1">
      <c r="A355" s="431"/>
      <c r="B355" s="432"/>
      <c r="C355" s="433"/>
      <c r="D355" s="435"/>
      <c r="E355" s="435"/>
      <c r="F355" s="435"/>
      <c r="G355" s="434" t="str">
        <f>IFERROR(IF(VLOOKUP($A355,[4]Sheet1!$A335:$M667,1)=$A355,VLOOKUP($A355,[4]Sheet1!$A335:$M667,11)),"")</f>
        <v/>
      </c>
      <c r="H355" s="434" t="str">
        <f>IFERROR(IF(VLOOKUP($A355,[4]Sheet1!$A335:$Q667,1)=$A355,VLOOKUP($A355,[4]Sheet1!$A335:$Q667,14)),"")</f>
        <v/>
      </c>
      <c r="I355" s="436"/>
      <c r="K355" s="432"/>
      <c r="L355" s="432"/>
      <c r="M355" s="432"/>
      <c r="N355" s="432"/>
      <c r="O355" s="432"/>
    </row>
    <row r="356" spans="1:15" s="437" customFormat="1" ht="12" customHeight="1">
      <c r="A356" s="431"/>
      <c r="B356" s="432"/>
      <c r="C356" s="433"/>
      <c r="D356" s="435"/>
      <c r="E356" s="435"/>
      <c r="F356" s="435"/>
      <c r="G356" s="435"/>
      <c r="H356" s="435"/>
      <c r="I356" s="436"/>
      <c r="K356" s="432"/>
      <c r="L356" s="432"/>
      <c r="M356" s="432"/>
      <c r="N356" s="432"/>
      <c r="O356" s="432"/>
    </row>
    <row r="357" spans="1:15" s="437" customFormat="1" ht="12" customHeight="1">
      <c r="A357" s="431"/>
      <c r="B357" s="432"/>
      <c r="C357" s="433"/>
      <c r="D357" s="435"/>
      <c r="E357" s="435"/>
      <c r="F357" s="435"/>
      <c r="G357" s="435"/>
      <c r="H357" s="435"/>
      <c r="I357" s="436"/>
      <c r="K357" s="432"/>
      <c r="L357" s="432"/>
      <c r="M357" s="432"/>
      <c r="N357" s="432"/>
      <c r="O357" s="432"/>
    </row>
    <row r="358" spans="1:15" s="437" customFormat="1" ht="12" customHeight="1">
      <c r="A358" s="431"/>
      <c r="B358" s="432"/>
      <c r="C358" s="433"/>
      <c r="D358" s="435"/>
      <c r="E358" s="435"/>
      <c r="F358" s="435"/>
      <c r="G358" s="435"/>
      <c r="H358" s="435"/>
      <c r="I358" s="436"/>
      <c r="K358" s="432"/>
      <c r="L358" s="432"/>
      <c r="M358" s="432"/>
      <c r="N358" s="432"/>
      <c r="O358" s="432"/>
    </row>
    <row r="359" spans="1:15" s="67" customFormat="1" ht="12" customHeight="1">
      <c r="A359" s="102"/>
      <c r="B359" s="5"/>
      <c r="C359" s="1"/>
      <c r="D359" s="7"/>
      <c r="E359" s="7"/>
      <c r="F359" s="7"/>
      <c r="G359" s="7"/>
      <c r="H359" s="7"/>
      <c r="I359" s="8"/>
      <c r="K359" s="5"/>
      <c r="L359" s="5"/>
      <c r="M359" s="5"/>
      <c r="N359" s="5"/>
      <c r="O359" s="5"/>
    </row>
    <row r="360" spans="1:15" s="67" customFormat="1" ht="12" customHeight="1">
      <c r="A360" s="102"/>
      <c r="B360" s="5"/>
      <c r="C360" s="1"/>
      <c r="D360" s="7"/>
      <c r="E360" s="7"/>
      <c r="F360" s="7"/>
      <c r="G360" s="7"/>
      <c r="H360" s="7"/>
      <c r="I360" s="8"/>
      <c r="K360" s="5"/>
      <c r="L360" s="5"/>
      <c r="M360" s="5"/>
      <c r="N360" s="5"/>
      <c r="O360" s="5"/>
    </row>
    <row r="361" spans="1:15" s="67" customFormat="1" ht="12" customHeight="1">
      <c r="A361" s="102"/>
      <c r="B361" s="5"/>
      <c r="C361" s="1"/>
      <c r="D361" s="7"/>
      <c r="E361" s="7"/>
      <c r="F361" s="7"/>
      <c r="G361" s="7"/>
      <c r="H361" s="7"/>
      <c r="I361" s="8"/>
      <c r="K361" s="5"/>
      <c r="L361" s="5"/>
      <c r="M361" s="5"/>
      <c r="N361" s="5"/>
      <c r="O361" s="5"/>
    </row>
    <row r="362" spans="1:15" s="67" customFormat="1" ht="12" customHeight="1">
      <c r="A362" s="102"/>
      <c r="B362" s="5"/>
      <c r="C362" s="1"/>
      <c r="D362" s="7"/>
      <c r="E362" s="7"/>
      <c r="F362" s="7"/>
      <c r="G362" s="7"/>
      <c r="H362" s="7"/>
      <c r="I362" s="8"/>
      <c r="K362" s="5"/>
      <c r="L362" s="5"/>
      <c r="M362" s="5"/>
      <c r="N362" s="5"/>
      <c r="O362" s="5"/>
    </row>
    <row r="363" spans="1:15" s="67" customFormat="1" ht="12" customHeight="1">
      <c r="A363" s="102"/>
      <c r="B363" s="5"/>
      <c r="C363" s="1"/>
      <c r="D363" s="7"/>
      <c r="E363" s="7"/>
      <c r="F363" s="7"/>
      <c r="G363" s="7"/>
      <c r="H363" s="7"/>
      <c r="I363" s="8"/>
      <c r="K363" s="5"/>
      <c r="L363" s="5"/>
      <c r="M363" s="5"/>
      <c r="N363" s="5"/>
      <c r="O363" s="5"/>
    </row>
    <row r="364" spans="1:15" s="67" customFormat="1" ht="12" customHeight="1">
      <c r="A364" s="102"/>
      <c r="B364" s="5"/>
      <c r="C364" s="1"/>
      <c r="D364" s="7"/>
      <c r="E364" s="7"/>
      <c r="F364" s="7"/>
      <c r="G364" s="7"/>
      <c r="H364" s="7"/>
      <c r="I364" s="8"/>
      <c r="K364" s="5"/>
      <c r="L364" s="5"/>
      <c r="M364" s="5"/>
      <c r="N364" s="5"/>
      <c r="O364" s="5"/>
    </row>
    <row r="365" spans="1:15" s="67" customFormat="1" ht="12" customHeight="1">
      <c r="A365" s="102"/>
      <c r="B365" s="5"/>
      <c r="C365" s="1"/>
      <c r="D365" s="7"/>
      <c r="E365" s="7"/>
      <c r="F365" s="7"/>
      <c r="G365" s="7"/>
      <c r="H365" s="7"/>
      <c r="I365" s="8"/>
      <c r="K365" s="5"/>
      <c r="L365" s="5"/>
      <c r="M365" s="5"/>
      <c r="N365" s="5"/>
      <c r="O365" s="5"/>
    </row>
    <row r="366" spans="1:15" s="67" customFormat="1" ht="12" customHeight="1">
      <c r="A366" s="102"/>
      <c r="B366" s="5"/>
      <c r="C366" s="1"/>
      <c r="D366" s="7"/>
      <c r="E366" s="7"/>
      <c r="F366" s="7"/>
      <c r="G366" s="7"/>
      <c r="H366" s="7"/>
      <c r="I366" s="8"/>
      <c r="K366" s="5"/>
      <c r="L366" s="5"/>
      <c r="M366" s="5"/>
      <c r="N366" s="5"/>
      <c r="O366" s="5"/>
    </row>
    <row r="367" spans="1:15" s="67" customFormat="1" ht="12" customHeight="1">
      <c r="A367" s="102"/>
      <c r="B367" s="5"/>
      <c r="C367" s="1"/>
      <c r="D367" s="7"/>
      <c r="E367" s="7"/>
      <c r="F367" s="7"/>
      <c r="G367" s="7"/>
      <c r="H367" s="7"/>
      <c r="I367" s="8"/>
      <c r="K367" s="5"/>
      <c r="L367" s="5"/>
      <c r="M367" s="5"/>
      <c r="N367" s="5"/>
      <c r="O367" s="5"/>
    </row>
    <row r="368" spans="1:15" s="67" customFormat="1" ht="12" customHeight="1">
      <c r="A368" s="102"/>
      <c r="B368" s="5"/>
      <c r="C368" s="1"/>
      <c r="D368" s="7"/>
      <c r="E368" s="7"/>
      <c r="F368" s="7"/>
      <c r="G368" s="7"/>
      <c r="H368" s="7"/>
      <c r="I368" s="8"/>
      <c r="K368" s="5"/>
      <c r="L368" s="5"/>
      <c r="M368" s="5"/>
      <c r="N368" s="5"/>
      <c r="O368" s="5"/>
    </row>
    <row r="369" spans="1:15" s="67" customFormat="1" ht="12" customHeight="1">
      <c r="A369" s="102"/>
      <c r="B369" s="5"/>
      <c r="C369" s="1"/>
      <c r="D369" s="7"/>
      <c r="E369" s="7"/>
      <c r="F369" s="7"/>
      <c r="G369" s="7"/>
      <c r="H369" s="7"/>
      <c r="I369" s="8"/>
      <c r="K369" s="5"/>
      <c r="L369" s="5"/>
      <c r="M369" s="5"/>
      <c r="N369" s="5"/>
      <c r="O369" s="5"/>
    </row>
    <row r="370" spans="1:15" s="67" customFormat="1" ht="12" customHeight="1">
      <c r="A370" s="102"/>
      <c r="B370" s="5"/>
      <c r="C370" s="1"/>
      <c r="D370" s="7"/>
      <c r="E370" s="7"/>
      <c r="F370" s="7"/>
      <c r="G370" s="7"/>
      <c r="H370" s="7"/>
      <c r="I370" s="8"/>
      <c r="K370" s="5"/>
      <c r="L370" s="5"/>
      <c r="M370" s="5"/>
      <c r="N370" s="5"/>
      <c r="O370" s="5"/>
    </row>
    <row r="371" spans="1:15" s="67" customFormat="1" ht="12" customHeight="1">
      <c r="A371" s="102"/>
      <c r="B371" s="5"/>
      <c r="C371" s="1"/>
      <c r="D371" s="7"/>
      <c r="E371" s="7"/>
      <c r="F371" s="7"/>
      <c r="G371" s="7"/>
      <c r="H371" s="7"/>
      <c r="I371" s="8"/>
      <c r="K371" s="5"/>
      <c r="L371" s="5"/>
      <c r="M371" s="5"/>
      <c r="N371" s="5"/>
      <c r="O371" s="5"/>
    </row>
    <row r="372" spans="1:15" s="67" customFormat="1" ht="12" customHeight="1">
      <c r="A372" s="102"/>
      <c r="B372" s="5"/>
      <c r="C372" s="1"/>
      <c r="D372" s="7"/>
      <c r="E372" s="7"/>
      <c r="F372" s="7"/>
      <c r="G372" s="7"/>
      <c r="H372" s="7"/>
      <c r="I372" s="8"/>
      <c r="K372" s="5"/>
      <c r="L372" s="5"/>
      <c r="M372" s="5"/>
      <c r="N372" s="5"/>
      <c r="O372" s="5"/>
    </row>
    <row r="373" spans="1:15" s="67" customFormat="1" ht="12" customHeight="1">
      <c r="A373" s="102"/>
      <c r="B373" s="5"/>
      <c r="C373" s="1"/>
      <c r="D373" s="7"/>
      <c r="E373" s="7"/>
      <c r="F373" s="7"/>
      <c r="G373" s="7"/>
      <c r="H373" s="7"/>
      <c r="I373" s="8"/>
      <c r="K373" s="5"/>
      <c r="L373" s="5"/>
      <c r="M373" s="5"/>
      <c r="N373" s="5"/>
      <c r="O373" s="5"/>
    </row>
    <row r="374" spans="1:15" s="67" customFormat="1" ht="12" customHeight="1">
      <c r="A374" s="102"/>
      <c r="B374" s="5"/>
      <c r="C374" s="1"/>
      <c r="D374" s="7"/>
      <c r="E374" s="7"/>
      <c r="F374" s="7"/>
      <c r="G374" s="7"/>
      <c r="H374" s="7"/>
      <c r="I374" s="8"/>
      <c r="K374" s="5"/>
      <c r="L374" s="5"/>
      <c r="M374" s="5"/>
      <c r="N374" s="5"/>
      <c r="O374" s="5"/>
    </row>
    <row r="375" spans="1:15" s="67" customFormat="1" ht="12" customHeight="1">
      <c r="A375" s="102"/>
      <c r="B375" s="5"/>
      <c r="C375" s="1"/>
      <c r="D375" s="7"/>
      <c r="E375" s="7"/>
      <c r="F375" s="7"/>
      <c r="G375" s="7"/>
      <c r="H375" s="7"/>
      <c r="I375" s="8"/>
      <c r="K375" s="5"/>
      <c r="L375" s="5"/>
      <c r="M375" s="5"/>
      <c r="N375" s="5"/>
      <c r="O375" s="5"/>
    </row>
    <row r="376" spans="1:15" s="67" customFormat="1" ht="12" customHeight="1">
      <c r="A376" s="102"/>
      <c r="B376" s="5"/>
      <c r="C376" s="1"/>
      <c r="D376" s="7"/>
      <c r="E376" s="7"/>
      <c r="F376" s="7"/>
      <c r="G376" s="7"/>
      <c r="H376" s="7"/>
      <c r="I376" s="8"/>
      <c r="K376" s="5"/>
      <c r="L376" s="5"/>
      <c r="M376" s="5"/>
      <c r="N376" s="5"/>
      <c r="O376" s="5"/>
    </row>
    <row r="377" spans="1:15" s="67" customFormat="1" ht="12" customHeight="1">
      <c r="A377" s="102"/>
      <c r="B377" s="5"/>
      <c r="C377" s="1"/>
      <c r="D377" s="7"/>
      <c r="E377" s="7"/>
      <c r="F377" s="7"/>
      <c r="G377" s="7"/>
      <c r="H377" s="7"/>
      <c r="I377" s="8"/>
      <c r="K377" s="5"/>
      <c r="L377" s="5"/>
      <c r="M377" s="5"/>
      <c r="N377" s="5"/>
      <c r="O377" s="5"/>
    </row>
    <row r="378" spans="1:15" s="67" customFormat="1" ht="12" customHeight="1">
      <c r="A378" s="102"/>
      <c r="B378" s="5"/>
      <c r="C378" s="1"/>
      <c r="D378" s="7"/>
      <c r="E378" s="7"/>
      <c r="F378" s="7"/>
      <c r="G378" s="7"/>
      <c r="H378" s="7"/>
      <c r="I378" s="8"/>
      <c r="K378" s="5"/>
      <c r="L378" s="5"/>
      <c r="M378" s="5"/>
      <c r="N378" s="5"/>
      <c r="O378" s="5"/>
    </row>
    <row r="379" spans="1:15" s="67" customFormat="1" ht="12" customHeight="1">
      <c r="A379" s="102"/>
      <c r="B379" s="5"/>
      <c r="C379" s="1"/>
      <c r="D379" s="7"/>
      <c r="E379" s="7"/>
      <c r="F379" s="7"/>
      <c r="G379" s="7"/>
      <c r="H379" s="7"/>
      <c r="I379" s="8"/>
      <c r="K379" s="5"/>
      <c r="L379" s="5"/>
      <c r="M379" s="5"/>
      <c r="N379" s="5"/>
      <c r="O379" s="5"/>
    </row>
    <row r="380" spans="1:15" s="67" customFormat="1" ht="12" customHeight="1">
      <c r="A380" s="102"/>
      <c r="B380" s="5"/>
      <c r="C380" s="1"/>
      <c r="D380" s="7"/>
      <c r="E380" s="7"/>
      <c r="F380" s="7"/>
      <c r="G380" s="7"/>
      <c r="H380" s="7"/>
      <c r="I380" s="8"/>
      <c r="K380" s="5"/>
      <c r="L380" s="5"/>
      <c r="M380" s="5"/>
      <c r="N380" s="5"/>
      <c r="O380" s="5"/>
    </row>
    <row r="381" spans="1:15" s="67" customFormat="1" ht="12" customHeight="1">
      <c r="A381" s="102"/>
      <c r="B381" s="5"/>
      <c r="C381" s="1"/>
      <c r="D381" s="7"/>
      <c r="E381" s="7"/>
      <c r="F381" s="7"/>
      <c r="G381" s="7"/>
      <c r="H381" s="7"/>
      <c r="I381" s="8"/>
      <c r="K381" s="5"/>
      <c r="L381" s="5"/>
      <c r="M381" s="5"/>
      <c r="N381" s="5"/>
      <c r="O381" s="5"/>
    </row>
    <row r="382" spans="1:15" s="67" customFormat="1" ht="12" customHeight="1">
      <c r="A382" s="102"/>
      <c r="B382" s="5"/>
      <c r="C382" s="1"/>
      <c r="D382" s="7"/>
      <c r="E382" s="7"/>
      <c r="F382" s="7"/>
      <c r="G382" s="7"/>
      <c r="H382" s="7"/>
      <c r="I382" s="8"/>
      <c r="K382" s="5"/>
      <c r="L382" s="5"/>
      <c r="M382" s="5"/>
      <c r="N382" s="5"/>
      <c r="O382" s="5"/>
    </row>
    <row r="383" spans="1:15" s="67" customFormat="1" ht="12" customHeight="1">
      <c r="A383" s="102"/>
      <c r="B383" s="5"/>
      <c r="C383" s="1"/>
      <c r="D383" s="7"/>
      <c r="E383" s="7"/>
      <c r="F383" s="7"/>
      <c r="G383" s="7"/>
      <c r="H383" s="7"/>
      <c r="I383" s="8"/>
      <c r="K383" s="5"/>
      <c r="L383" s="5"/>
      <c r="M383" s="5"/>
      <c r="N383" s="5"/>
      <c r="O383" s="5"/>
    </row>
    <row r="384" spans="1:15" s="67" customFormat="1" ht="12" customHeight="1">
      <c r="A384" s="102"/>
      <c r="B384" s="5"/>
      <c r="C384" s="1"/>
      <c r="D384" s="7"/>
      <c r="E384" s="7"/>
      <c r="F384" s="7"/>
      <c r="G384" s="7"/>
      <c r="H384" s="7"/>
      <c r="I384" s="8"/>
      <c r="K384" s="5"/>
      <c r="L384" s="5"/>
      <c r="M384" s="5"/>
      <c r="N384" s="5"/>
      <c r="O384" s="5"/>
    </row>
    <row r="385" spans="1:15" s="67" customFormat="1" ht="12" customHeight="1">
      <c r="A385" s="102"/>
      <c r="B385" s="5"/>
      <c r="C385" s="1"/>
      <c r="D385" s="7"/>
      <c r="E385" s="7"/>
      <c r="F385" s="7"/>
      <c r="G385" s="7"/>
      <c r="H385" s="7"/>
      <c r="I385" s="8"/>
      <c r="K385" s="5"/>
      <c r="L385" s="5"/>
      <c r="M385" s="5"/>
      <c r="N385" s="5"/>
      <c r="O385" s="5"/>
    </row>
    <row r="386" spans="1:15" s="67" customFormat="1" ht="12" customHeight="1">
      <c r="A386" s="102"/>
      <c r="B386" s="5"/>
      <c r="C386" s="1"/>
      <c r="D386" s="7"/>
      <c r="E386" s="7"/>
      <c r="F386" s="7"/>
      <c r="G386" s="7"/>
      <c r="H386" s="7"/>
      <c r="I386" s="8"/>
      <c r="K386" s="5"/>
      <c r="L386" s="5"/>
      <c r="M386" s="5"/>
      <c r="N386" s="5"/>
      <c r="O386" s="5"/>
    </row>
    <row r="387" spans="1:15" s="67" customFormat="1" ht="12" customHeight="1">
      <c r="A387" s="102"/>
      <c r="B387" s="5"/>
      <c r="C387" s="1"/>
      <c r="D387" s="7"/>
      <c r="E387" s="7"/>
      <c r="F387" s="7"/>
      <c r="G387" s="7"/>
      <c r="H387" s="7"/>
      <c r="I387" s="8"/>
      <c r="K387" s="5"/>
      <c r="L387" s="5"/>
      <c r="M387" s="5"/>
      <c r="N387" s="5"/>
      <c r="O387" s="5"/>
    </row>
    <row r="388" spans="1:15" s="67" customFormat="1" ht="12" customHeight="1">
      <c r="A388" s="102"/>
      <c r="B388" s="5"/>
      <c r="C388" s="1"/>
      <c r="D388" s="7"/>
      <c r="E388" s="7"/>
      <c r="F388" s="7"/>
      <c r="G388" s="7"/>
      <c r="H388" s="7"/>
      <c r="I388" s="8"/>
      <c r="K388" s="5"/>
      <c r="L388" s="5"/>
      <c r="M388" s="5"/>
      <c r="N388" s="5"/>
      <c r="O388" s="5"/>
    </row>
    <row r="389" spans="1:15" s="67" customFormat="1" ht="12" customHeight="1">
      <c r="A389" s="102"/>
      <c r="B389" s="5"/>
      <c r="C389" s="1"/>
      <c r="D389" s="7"/>
      <c r="E389" s="7"/>
      <c r="F389" s="7"/>
      <c r="G389" s="7"/>
      <c r="H389" s="7"/>
      <c r="I389" s="8"/>
      <c r="K389" s="5"/>
      <c r="L389" s="5"/>
      <c r="M389" s="5"/>
      <c r="N389" s="5"/>
      <c r="O389" s="5"/>
    </row>
    <row r="390" spans="1:15" s="67" customFormat="1" ht="12" customHeight="1">
      <c r="A390" s="102"/>
      <c r="B390" s="5"/>
      <c r="C390" s="1"/>
      <c r="D390" s="7"/>
      <c r="E390" s="7"/>
      <c r="F390" s="7"/>
      <c r="G390" s="7"/>
      <c r="H390" s="7"/>
      <c r="I390" s="8"/>
      <c r="K390" s="5"/>
      <c r="L390" s="5"/>
      <c r="M390" s="5"/>
      <c r="N390" s="5"/>
      <c r="O390" s="5"/>
    </row>
    <row r="391" spans="1:15" s="67" customFormat="1" ht="12" customHeight="1">
      <c r="A391" s="102"/>
      <c r="B391" s="5"/>
      <c r="C391" s="1"/>
      <c r="D391" s="7"/>
      <c r="E391" s="7"/>
      <c r="F391" s="7"/>
      <c r="G391" s="7"/>
      <c r="H391" s="7"/>
      <c r="I391" s="8"/>
      <c r="K391" s="5"/>
      <c r="L391" s="5"/>
      <c r="M391" s="5"/>
      <c r="N391" s="5"/>
      <c r="O391" s="5"/>
    </row>
    <row r="392" spans="1:15" s="67" customFormat="1" ht="12" customHeight="1">
      <c r="A392" s="102"/>
      <c r="B392" s="5"/>
      <c r="C392" s="1"/>
      <c r="D392" s="7"/>
      <c r="E392" s="7"/>
      <c r="F392" s="7"/>
      <c r="G392" s="7"/>
      <c r="H392" s="7"/>
      <c r="I392" s="8"/>
      <c r="K392" s="5"/>
      <c r="L392" s="5"/>
      <c r="M392" s="5"/>
      <c r="N392" s="5"/>
      <c r="O392" s="5"/>
    </row>
    <row r="393" spans="1:15" ht="12" customHeight="1">
      <c r="A393" s="13"/>
      <c r="B393" s="10"/>
      <c r="C393" s="66"/>
      <c r="D393" s="11"/>
      <c r="E393" s="11"/>
      <c r="F393" s="11"/>
      <c r="G393" s="11"/>
      <c r="H393" s="11"/>
      <c r="I393" s="12"/>
    </row>
    <row r="394" spans="1:15" ht="12" customHeight="1">
      <c r="A394" s="13"/>
      <c r="B394" s="10"/>
      <c r="C394" s="66"/>
      <c r="D394" s="11"/>
      <c r="E394" s="11"/>
      <c r="F394" s="11"/>
      <c r="G394" s="11"/>
      <c r="H394" s="11"/>
      <c r="I394" s="12"/>
    </row>
    <row r="395" spans="1:15" ht="12" customHeight="1">
      <c r="A395" s="13"/>
      <c r="B395" s="10"/>
      <c r="C395" s="66"/>
      <c r="D395" s="11"/>
      <c r="E395" s="11"/>
      <c r="F395" s="11"/>
      <c r="G395" s="11"/>
      <c r="H395" s="11"/>
      <c r="I395" s="12"/>
    </row>
    <row r="396" spans="1:15" ht="12" customHeight="1">
      <c r="A396" s="13"/>
      <c r="B396" s="10"/>
      <c r="C396" s="66"/>
      <c r="D396" s="11"/>
      <c r="E396" s="11"/>
      <c r="F396" s="11"/>
      <c r="G396" s="11"/>
      <c r="H396" s="11"/>
      <c r="I396" s="12"/>
    </row>
    <row r="397" spans="1:15" ht="12" customHeight="1">
      <c r="A397" s="13"/>
      <c r="B397" s="10"/>
      <c r="C397" s="66"/>
      <c r="D397" s="11"/>
      <c r="E397" s="11"/>
      <c r="F397" s="11"/>
      <c r="G397" s="11"/>
      <c r="H397" s="11"/>
      <c r="I397" s="12"/>
    </row>
    <row r="398" spans="1:15" ht="12" customHeight="1">
      <c r="A398" s="13"/>
      <c r="B398" s="10"/>
      <c r="C398" s="66"/>
      <c r="D398" s="11"/>
      <c r="E398" s="11"/>
      <c r="F398" s="11"/>
      <c r="G398" s="11"/>
      <c r="H398" s="11"/>
      <c r="I398" s="12"/>
    </row>
    <row r="399" spans="1:15" ht="12" customHeight="1">
      <c r="A399" s="13"/>
      <c r="B399" s="10"/>
      <c r="C399" s="66"/>
      <c r="D399" s="11"/>
      <c r="E399" s="11"/>
      <c r="F399" s="11"/>
      <c r="G399" s="11"/>
      <c r="H399" s="11"/>
      <c r="I399" s="12"/>
    </row>
    <row r="400" spans="1:15" ht="12" customHeight="1">
      <c r="A400" s="13"/>
      <c r="B400" s="10"/>
      <c r="C400" s="66"/>
      <c r="D400" s="11"/>
      <c r="E400" s="11"/>
      <c r="F400" s="11"/>
      <c r="G400" s="11"/>
      <c r="H400" s="11"/>
      <c r="I400" s="12"/>
    </row>
    <row r="401" spans="1:9" ht="12" customHeight="1">
      <c r="A401" s="13"/>
      <c r="B401" s="10"/>
      <c r="C401" s="66"/>
      <c r="D401" s="11"/>
      <c r="E401" s="11"/>
      <c r="F401" s="11"/>
      <c r="G401" s="11"/>
      <c r="H401" s="11"/>
      <c r="I401" s="12"/>
    </row>
    <row r="402" spans="1:9" ht="12" customHeight="1">
      <c r="A402" s="13"/>
      <c r="B402" s="10"/>
      <c r="C402" s="66"/>
      <c r="D402" s="11"/>
      <c r="E402" s="11"/>
      <c r="F402" s="11"/>
      <c r="G402" s="11"/>
      <c r="H402" s="11"/>
      <c r="I402" s="12"/>
    </row>
    <row r="403" spans="1:9" ht="12" customHeight="1">
      <c r="A403" s="13"/>
      <c r="B403" s="10"/>
      <c r="C403" s="66"/>
      <c r="D403" s="11"/>
      <c r="E403" s="11"/>
      <c r="F403" s="11"/>
      <c r="G403" s="11"/>
      <c r="H403" s="11"/>
      <c r="I403" s="12"/>
    </row>
    <row r="404" spans="1:9" ht="12" customHeight="1">
      <c r="A404" s="13"/>
      <c r="B404" s="10"/>
      <c r="C404" s="66"/>
      <c r="D404" s="11"/>
      <c r="E404" s="11"/>
      <c r="F404" s="11"/>
      <c r="G404" s="11"/>
      <c r="H404" s="11"/>
      <c r="I404" s="12"/>
    </row>
    <row r="405" spans="1:9" ht="12" customHeight="1">
      <c r="A405" s="13"/>
      <c r="B405" s="10"/>
      <c r="C405" s="66"/>
      <c r="D405" s="11"/>
      <c r="E405" s="11"/>
      <c r="F405" s="11"/>
      <c r="G405" s="11"/>
      <c r="H405" s="11"/>
      <c r="I405" s="12"/>
    </row>
    <row r="406" spans="1:9" ht="12" customHeight="1">
      <c r="A406" s="13"/>
      <c r="B406" s="10"/>
      <c r="C406" s="66"/>
      <c r="D406" s="11"/>
      <c r="E406" s="11"/>
      <c r="F406" s="11"/>
      <c r="G406" s="11"/>
      <c r="H406" s="11"/>
      <c r="I406" s="12"/>
    </row>
    <row r="407" spans="1:9" ht="12" customHeight="1">
      <c r="A407" s="13"/>
      <c r="B407" s="10"/>
      <c r="C407" s="66"/>
      <c r="D407" s="11"/>
      <c r="E407" s="11"/>
      <c r="F407" s="11"/>
      <c r="G407" s="11"/>
      <c r="H407" s="11"/>
      <c r="I407" s="12"/>
    </row>
    <row r="408" spans="1:9" ht="12" customHeight="1">
      <c r="A408" s="13"/>
      <c r="B408" s="10"/>
      <c r="C408" s="66"/>
      <c r="D408" s="11"/>
      <c r="E408" s="11"/>
      <c r="F408" s="11"/>
      <c r="G408" s="11"/>
      <c r="H408" s="11"/>
      <c r="I408" s="12"/>
    </row>
    <row r="409" spans="1:9" ht="12" customHeight="1">
      <c r="A409" s="13"/>
      <c r="B409" s="10"/>
      <c r="C409" s="66"/>
      <c r="D409" s="11"/>
      <c r="E409" s="11"/>
      <c r="F409" s="11"/>
      <c r="G409" s="11"/>
      <c r="H409" s="11"/>
      <c r="I409" s="12"/>
    </row>
    <row r="410" spans="1:9" ht="12" customHeight="1">
      <c r="A410" s="13"/>
      <c r="B410" s="10"/>
      <c r="C410" s="66"/>
      <c r="D410" s="11"/>
      <c r="E410" s="11"/>
      <c r="F410" s="11"/>
      <c r="G410" s="11"/>
      <c r="H410" s="11"/>
      <c r="I410" s="12"/>
    </row>
    <row r="411" spans="1:9" ht="12" customHeight="1">
      <c r="A411" s="13"/>
      <c r="B411" s="10"/>
      <c r="C411" s="66"/>
      <c r="D411" s="11"/>
      <c r="E411" s="11"/>
      <c r="F411" s="11"/>
      <c r="G411" s="11"/>
      <c r="H411" s="11"/>
      <c r="I411" s="12"/>
    </row>
    <row r="412" spans="1:9" ht="12" customHeight="1">
      <c r="A412" s="13"/>
      <c r="B412" s="10"/>
      <c r="C412" s="66"/>
      <c r="D412" s="11"/>
      <c r="E412" s="11"/>
      <c r="F412" s="11"/>
      <c r="G412" s="11"/>
      <c r="H412" s="11"/>
      <c r="I412" s="12"/>
    </row>
    <row r="413" spans="1:9" ht="12" customHeight="1">
      <c r="A413" s="13"/>
      <c r="B413" s="10"/>
      <c r="C413" s="66"/>
      <c r="D413" s="11"/>
      <c r="E413" s="11"/>
      <c r="F413" s="11"/>
      <c r="G413" s="11"/>
      <c r="H413" s="11"/>
      <c r="I413" s="12"/>
    </row>
    <row r="414" spans="1:9" ht="12" customHeight="1">
      <c r="A414" s="13"/>
      <c r="B414" s="10"/>
      <c r="C414" s="66"/>
      <c r="D414" s="11"/>
      <c r="E414" s="11"/>
      <c r="F414" s="11"/>
      <c r="G414" s="11"/>
      <c r="H414" s="11"/>
      <c r="I414" s="12"/>
    </row>
    <row r="415" spans="1:9" ht="12" customHeight="1">
      <c r="A415" s="13"/>
      <c r="B415" s="10"/>
      <c r="C415" s="66"/>
      <c r="D415" s="11"/>
      <c r="E415" s="11"/>
      <c r="F415" s="11"/>
      <c r="G415" s="11"/>
      <c r="H415" s="11"/>
      <c r="I415" s="12"/>
    </row>
    <row r="416" spans="1:9" ht="12" customHeight="1">
      <c r="A416" s="13"/>
      <c r="B416" s="10"/>
      <c r="C416" s="66"/>
      <c r="D416" s="11"/>
      <c r="E416" s="11"/>
      <c r="F416" s="11"/>
      <c r="G416" s="11"/>
      <c r="H416" s="11"/>
      <c r="I416" s="12"/>
    </row>
    <row r="417" spans="1:9" ht="12" customHeight="1">
      <c r="A417" s="13"/>
      <c r="B417" s="10"/>
      <c r="C417" s="66"/>
      <c r="D417" s="11"/>
      <c r="E417" s="11"/>
      <c r="F417" s="11"/>
      <c r="G417" s="11"/>
      <c r="H417" s="11"/>
      <c r="I417" s="12"/>
    </row>
    <row r="418" spans="1:9" ht="12" customHeight="1">
      <c r="A418" s="13"/>
      <c r="B418" s="10"/>
      <c r="C418" s="66"/>
      <c r="D418" s="11"/>
      <c r="E418" s="11"/>
      <c r="F418" s="11"/>
      <c r="G418" s="11"/>
      <c r="H418" s="11"/>
      <c r="I418" s="12"/>
    </row>
    <row r="419" spans="1:9" ht="12" customHeight="1">
      <c r="A419" s="13"/>
      <c r="B419" s="10"/>
      <c r="C419" s="66"/>
      <c r="D419" s="11"/>
      <c r="E419" s="11"/>
      <c r="F419" s="11"/>
      <c r="G419" s="11"/>
      <c r="H419" s="11"/>
      <c r="I419" s="12"/>
    </row>
    <row r="420" spans="1:9" ht="12" customHeight="1">
      <c r="A420" s="13"/>
      <c r="B420" s="10"/>
      <c r="C420" s="66"/>
      <c r="D420" s="11"/>
      <c r="E420" s="11"/>
      <c r="F420" s="11"/>
      <c r="G420" s="11"/>
      <c r="H420" s="11"/>
      <c r="I420" s="12"/>
    </row>
    <row r="421" spans="1:9" ht="12" customHeight="1">
      <c r="A421" s="13"/>
      <c r="B421" s="10"/>
      <c r="C421" s="66"/>
      <c r="D421" s="11"/>
      <c r="E421" s="11"/>
      <c r="F421" s="11"/>
      <c r="G421" s="11"/>
      <c r="H421" s="11"/>
      <c r="I421" s="12"/>
    </row>
    <row r="422" spans="1:9" ht="12" customHeight="1">
      <c r="A422" s="13"/>
      <c r="B422" s="10"/>
      <c r="C422" s="66"/>
      <c r="D422" s="11"/>
      <c r="E422" s="11"/>
      <c r="F422" s="11"/>
      <c r="G422" s="11"/>
      <c r="H422" s="11"/>
      <c r="I422" s="12"/>
    </row>
    <row r="423" spans="1:9" ht="12" customHeight="1">
      <c r="A423" s="13"/>
      <c r="B423" s="10"/>
      <c r="C423" s="66"/>
      <c r="D423" s="11"/>
      <c r="E423" s="11"/>
      <c r="F423" s="11"/>
      <c r="G423" s="11"/>
      <c r="H423" s="11"/>
      <c r="I423" s="12"/>
    </row>
    <row r="424" spans="1:9" ht="12" customHeight="1">
      <c r="A424" s="13"/>
      <c r="B424" s="10"/>
      <c r="C424" s="66"/>
      <c r="D424" s="11"/>
      <c r="E424" s="11"/>
      <c r="F424" s="11"/>
      <c r="G424" s="11"/>
      <c r="H424" s="11"/>
      <c r="I424" s="12"/>
    </row>
    <row r="425" spans="1:9" ht="12" customHeight="1">
      <c r="A425" s="13"/>
      <c r="B425" s="10"/>
      <c r="C425" s="66"/>
      <c r="D425" s="11"/>
      <c r="E425" s="11"/>
      <c r="F425" s="11"/>
      <c r="G425" s="11"/>
      <c r="H425" s="11"/>
      <c r="I425" s="12"/>
    </row>
    <row r="426" spans="1:9" ht="12" customHeight="1">
      <c r="A426" s="13"/>
      <c r="B426" s="10"/>
      <c r="C426" s="66"/>
      <c r="D426" s="11"/>
      <c r="E426" s="11"/>
      <c r="F426" s="11"/>
      <c r="G426" s="11"/>
      <c r="H426" s="11"/>
      <c r="I426" s="12"/>
    </row>
    <row r="427" spans="1:9" ht="12" customHeight="1">
      <c r="A427" s="13"/>
      <c r="B427" s="10"/>
      <c r="C427" s="66"/>
      <c r="D427" s="11"/>
      <c r="E427" s="11"/>
      <c r="F427" s="11"/>
      <c r="G427" s="11"/>
      <c r="H427" s="11"/>
      <c r="I427" s="12"/>
    </row>
    <row r="428" spans="1:9" ht="12" customHeight="1">
      <c r="A428" s="13"/>
      <c r="B428" s="10"/>
      <c r="C428" s="66"/>
      <c r="D428" s="11"/>
      <c r="E428" s="11"/>
      <c r="F428" s="11"/>
      <c r="G428" s="11"/>
      <c r="H428" s="11"/>
      <c r="I428" s="12"/>
    </row>
    <row r="429" spans="1:9" ht="12" customHeight="1">
      <c r="A429" s="13"/>
      <c r="B429" s="10"/>
      <c r="C429" s="66"/>
      <c r="D429" s="11"/>
      <c r="E429" s="11"/>
      <c r="F429" s="11"/>
      <c r="G429" s="11"/>
      <c r="H429" s="11"/>
      <c r="I429" s="12"/>
    </row>
    <row r="430" spans="1:9" ht="12" customHeight="1">
      <c r="A430" s="13"/>
      <c r="B430" s="10"/>
      <c r="C430" s="66"/>
      <c r="D430" s="11"/>
      <c r="E430" s="11"/>
      <c r="F430" s="11"/>
      <c r="G430" s="11"/>
      <c r="H430" s="11"/>
      <c r="I430" s="12"/>
    </row>
    <row r="431" spans="1:9" ht="12" customHeight="1">
      <c r="A431" s="13"/>
      <c r="B431" s="10"/>
      <c r="C431" s="66"/>
      <c r="D431" s="11"/>
      <c r="E431" s="11"/>
      <c r="F431" s="11"/>
      <c r="G431" s="11"/>
      <c r="H431" s="11"/>
      <c r="I431" s="12"/>
    </row>
    <row r="432" spans="1:9" ht="12" customHeight="1">
      <c r="A432" s="13"/>
      <c r="B432" s="10"/>
      <c r="C432" s="66"/>
      <c r="D432" s="11"/>
      <c r="E432" s="11"/>
      <c r="F432" s="11"/>
      <c r="G432" s="11"/>
      <c r="H432" s="11"/>
      <c r="I432" s="12"/>
    </row>
    <row r="433" spans="1:9" ht="12" customHeight="1">
      <c r="A433" s="13"/>
      <c r="B433" s="10"/>
      <c r="C433" s="66"/>
      <c r="D433" s="11"/>
      <c r="E433" s="11"/>
      <c r="F433" s="11"/>
      <c r="G433" s="11"/>
      <c r="H433" s="11"/>
      <c r="I433" s="12"/>
    </row>
    <row r="434" spans="1:9" ht="12" customHeight="1">
      <c r="A434" s="13"/>
      <c r="B434" s="10"/>
      <c r="C434" s="66"/>
      <c r="D434" s="11"/>
      <c r="E434" s="11"/>
      <c r="F434" s="11"/>
      <c r="G434" s="11"/>
      <c r="H434" s="11"/>
      <c r="I434" s="12"/>
    </row>
    <row r="435" spans="1:9" ht="12" customHeight="1">
      <c r="A435" s="13"/>
      <c r="B435" s="10"/>
      <c r="C435" s="66"/>
      <c r="D435" s="11"/>
      <c r="E435" s="11"/>
      <c r="F435" s="11"/>
      <c r="G435" s="11"/>
      <c r="H435" s="11"/>
      <c r="I435" s="12"/>
    </row>
    <row r="436" spans="1:9" ht="12" customHeight="1">
      <c r="A436" s="13"/>
      <c r="B436" s="10"/>
      <c r="C436" s="66"/>
      <c r="D436" s="11"/>
      <c r="E436" s="11"/>
      <c r="F436" s="11"/>
      <c r="G436" s="11"/>
      <c r="H436" s="11"/>
      <c r="I436" s="12"/>
    </row>
    <row r="437" spans="1:9" ht="12" customHeight="1">
      <c r="A437" s="13"/>
      <c r="B437" s="10"/>
      <c r="C437" s="66"/>
      <c r="D437" s="11"/>
      <c r="E437" s="11"/>
      <c r="F437" s="11"/>
      <c r="G437" s="11"/>
      <c r="H437" s="11"/>
      <c r="I437" s="12"/>
    </row>
    <row r="438" spans="1:9" ht="12" customHeight="1">
      <c r="A438" s="13"/>
      <c r="B438" s="10"/>
      <c r="C438" s="66"/>
      <c r="D438" s="11"/>
      <c r="E438" s="11"/>
      <c r="F438" s="11"/>
      <c r="G438" s="11"/>
      <c r="H438" s="11"/>
      <c r="I438" s="12"/>
    </row>
    <row r="439" spans="1:9" ht="12" customHeight="1">
      <c r="A439" s="13"/>
      <c r="B439" s="10"/>
      <c r="C439" s="66"/>
      <c r="D439" s="11"/>
      <c r="E439" s="11"/>
      <c r="F439" s="11"/>
      <c r="G439" s="11"/>
      <c r="H439" s="11"/>
      <c r="I439" s="12"/>
    </row>
    <row r="440" spans="1:9" ht="12" customHeight="1">
      <c r="A440" s="13"/>
      <c r="B440" s="10"/>
      <c r="C440" s="66"/>
      <c r="D440" s="11"/>
      <c r="E440" s="11"/>
      <c r="F440" s="11"/>
      <c r="G440" s="11"/>
      <c r="H440" s="11"/>
      <c r="I440" s="12"/>
    </row>
    <row r="441" spans="1:9" ht="12" customHeight="1">
      <c r="A441" s="13"/>
      <c r="B441" s="10"/>
      <c r="C441" s="66"/>
      <c r="D441" s="11"/>
      <c r="E441" s="11"/>
      <c r="F441" s="11"/>
      <c r="G441" s="11"/>
      <c r="H441" s="11"/>
      <c r="I441" s="12"/>
    </row>
    <row r="442" spans="1:9" ht="12" customHeight="1">
      <c r="A442" s="13"/>
      <c r="B442" s="10"/>
      <c r="C442" s="66"/>
      <c r="D442" s="11"/>
      <c r="E442" s="11"/>
      <c r="F442" s="11"/>
      <c r="G442" s="11"/>
      <c r="H442" s="11"/>
      <c r="I442" s="12"/>
    </row>
    <row r="443" spans="1:9" ht="12" customHeight="1">
      <c r="A443" s="13"/>
      <c r="B443" s="10"/>
      <c r="C443" s="66"/>
      <c r="D443" s="11"/>
      <c r="E443" s="11"/>
      <c r="F443" s="11"/>
      <c r="G443" s="11"/>
      <c r="H443" s="11"/>
      <c r="I443" s="12"/>
    </row>
    <row r="444" spans="1:9" ht="12" customHeight="1">
      <c r="A444" s="13"/>
      <c r="B444" s="10"/>
      <c r="C444" s="66"/>
      <c r="D444" s="11"/>
      <c r="E444" s="11"/>
      <c r="F444" s="11"/>
      <c r="G444" s="11"/>
      <c r="H444" s="11"/>
      <c r="I444" s="12"/>
    </row>
    <row r="445" spans="1:9" ht="12" customHeight="1">
      <c r="A445" s="13"/>
      <c r="B445" s="10"/>
      <c r="C445" s="66"/>
      <c r="D445" s="11"/>
      <c r="E445" s="11"/>
      <c r="F445" s="11"/>
      <c r="G445" s="11"/>
      <c r="H445" s="11"/>
      <c r="I445" s="12"/>
    </row>
    <row r="446" spans="1:9" ht="12" customHeight="1">
      <c r="A446" s="13"/>
      <c r="B446" s="10"/>
      <c r="C446" s="66"/>
      <c r="D446" s="11"/>
      <c r="E446" s="11"/>
      <c r="F446" s="11"/>
      <c r="G446" s="11"/>
      <c r="H446" s="11"/>
      <c r="I446" s="12"/>
    </row>
    <row r="447" spans="1:9" ht="12" customHeight="1">
      <c r="A447" s="13"/>
      <c r="B447" s="10"/>
      <c r="C447" s="66"/>
      <c r="D447" s="11"/>
      <c r="E447" s="11"/>
      <c r="F447" s="11"/>
      <c r="G447" s="11"/>
      <c r="H447" s="11"/>
      <c r="I447" s="12"/>
    </row>
    <row r="448" spans="1:9" ht="12" customHeight="1">
      <c r="A448" s="13"/>
      <c r="B448" s="10"/>
      <c r="C448" s="66"/>
      <c r="D448" s="11"/>
      <c r="E448" s="11"/>
      <c r="F448" s="11"/>
      <c r="G448" s="11"/>
      <c r="H448" s="11"/>
      <c r="I448" s="12"/>
    </row>
    <row r="449" spans="1:9" ht="12" customHeight="1">
      <c r="A449" s="13"/>
      <c r="B449" s="10"/>
      <c r="C449" s="66"/>
      <c r="D449" s="11"/>
      <c r="E449" s="11"/>
      <c r="F449" s="11"/>
      <c r="G449" s="11"/>
      <c r="H449" s="11"/>
      <c r="I449" s="12"/>
    </row>
    <row r="450" spans="1:9" ht="12" customHeight="1">
      <c r="A450" s="13"/>
      <c r="B450" s="10"/>
      <c r="C450" s="66"/>
      <c r="D450" s="11"/>
      <c r="E450" s="11"/>
      <c r="F450" s="11"/>
      <c r="G450" s="11"/>
      <c r="H450" s="11"/>
      <c r="I450" s="12"/>
    </row>
    <row r="451" spans="1:9" ht="12" customHeight="1">
      <c r="A451" s="13"/>
      <c r="B451" s="10"/>
      <c r="C451" s="66"/>
      <c r="D451" s="11"/>
      <c r="E451" s="11"/>
      <c r="F451" s="11"/>
      <c r="G451" s="11"/>
      <c r="H451" s="11"/>
      <c r="I451" s="12"/>
    </row>
    <row r="452" spans="1:9" ht="12" customHeight="1">
      <c r="A452" s="13"/>
      <c r="B452" s="10"/>
      <c r="C452" s="66"/>
      <c r="D452" s="11"/>
      <c r="E452" s="11"/>
      <c r="F452" s="11"/>
      <c r="G452" s="11"/>
      <c r="H452" s="11"/>
      <c r="I452" s="12"/>
    </row>
    <row r="453" spans="1:9" ht="12" customHeight="1">
      <c r="A453" s="13"/>
      <c r="B453" s="10"/>
      <c r="C453" s="66"/>
      <c r="D453" s="11"/>
      <c r="E453" s="11"/>
      <c r="F453" s="11"/>
      <c r="G453" s="11"/>
      <c r="H453" s="11"/>
      <c r="I453" s="12"/>
    </row>
    <row r="454" spans="1:9" ht="12" customHeight="1">
      <c r="A454" s="13"/>
      <c r="B454" s="10"/>
      <c r="C454" s="66"/>
      <c r="D454" s="11"/>
      <c r="E454" s="11"/>
      <c r="F454" s="11"/>
      <c r="G454" s="11"/>
      <c r="H454" s="11"/>
      <c r="I454" s="12"/>
    </row>
    <row r="455" spans="1:9" ht="12" customHeight="1">
      <c r="A455" s="13"/>
      <c r="B455" s="10"/>
      <c r="C455" s="66"/>
      <c r="D455" s="11"/>
      <c r="E455" s="11"/>
      <c r="F455" s="11"/>
      <c r="G455" s="11"/>
      <c r="H455" s="11"/>
      <c r="I455" s="12"/>
    </row>
    <row r="456" spans="1:9" ht="12" customHeight="1">
      <c r="A456" s="13"/>
      <c r="B456" s="10"/>
      <c r="C456" s="66"/>
      <c r="D456" s="11"/>
      <c r="E456" s="11"/>
      <c r="F456" s="11"/>
      <c r="G456" s="11"/>
      <c r="H456" s="11"/>
      <c r="I456" s="12"/>
    </row>
    <row r="457" spans="1:9" ht="12" customHeight="1">
      <c r="A457" s="13"/>
      <c r="B457" s="10"/>
      <c r="C457" s="66"/>
      <c r="D457" s="11"/>
      <c r="E457" s="11"/>
      <c r="F457" s="11"/>
      <c r="G457" s="11"/>
      <c r="H457" s="11"/>
      <c r="I457" s="12"/>
    </row>
    <row r="458" spans="1:9" ht="12" customHeight="1">
      <c r="A458" s="13"/>
      <c r="B458" s="10"/>
      <c r="C458" s="66"/>
      <c r="D458" s="11"/>
      <c r="E458" s="11"/>
      <c r="F458" s="11"/>
      <c r="G458" s="11"/>
      <c r="H458" s="11"/>
      <c r="I458" s="12"/>
    </row>
    <row r="459" spans="1:9" ht="12" customHeight="1">
      <c r="A459" s="13"/>
      <c r="B459" s="10"/>
      <c r="C459" s="66"/>
      <c r="D459" s="11"/>
      <c r="E459" s="11"/>
      <c r="F459" s="11"/>
      <c r="G459" s="11"/>
      <c r="H459" s="11"/>
      <c r="I459" s="12"/>
    </row>
    <row r="460" spans="1:9" ht="12" customHeight="1">
      <c r="A460" s="13"/>
      <c r="B460" s="10"/>
      <c r="C460" s="66"/>
      <c r="D460" s="11"/>
      <c r="E460" s="11"/>
      <c r="F460" s="11"/>
      <c r="G460" s="11"/>
      <c r="H460" s="11"/>
      <c r="I460" s="12"/>
    </row>
    <row r="461" spans="1:9" ht="12" customHeight="1">
      <c r="A461" s="13"/>
      <c r="B461" s="10"/>
      <c r="C461" s="66"/>
      <c r="D461" s="11"/>
      <c r="E461" s="11"/>
      <c r="F461" s="11"/>
      <c r="G461" s="11"/>
      <c r="H461" s="11"/>
      <c r="I461" s="12"/>
    </row>
    <row r="462" spans="1:9" ht="12" customHeight="1">
      <c r="A462" s="13"/>
      <c r="B462" s="10"/>
      <c r="C462" s="66"/>
      <c r="D462" s="11"/>
      <c r="E462" s="11"/>
      <c r="F462" s="11"/>
      <c r="G462" s="11"/>
      <c r="H462" s="11"/>
      <c r="I462" s="12"/>
    </row>
    <row r="463" spans="1:9" ht="12" customHeight="1">
      <c r="A463" s="13"/>
      <c r="B463" s="10"/>
      <c r="C463" s="66"/>
      <c r="D463" s="11"/>
      <c r="E463" s="11"/>
      <c r="F463" s="11"/>
      <c r="G463" s="11"/>
      <c r="H463" s="11"/>
      <c r="I463" s="12"/>
    </row>
    <row r="464" spans="1:9" ht="12" customHeight="1">
      <c r="A464" s="13"/>
      <c r="B464" s="10"/>
      <c r="C464" s="66"/>
      <c r="D464" s="11"/>
      <c r="E464" s="11"/>
      <c r="F464" s="11"/>
      <c r="G464" s="11"/>
      <c r="H464" s="11"/>
      <c r="I464" s="12"/>
    </row>
    <row r="465" spans="1:9" ht="12" customHeight="1">
      <c r="A465" s="13"/>
      <c r="B465" s="10"/>
      <c r="C465" s="66"/>
      <c r="D465" s="11"/>
      <c r="E465" s="11"/>
      <c r="F465" s="11"/>
      <c r="G465" s="11"/>
      <c r="H465" s="11"/>
      <c r="I465" s="12"/>
    </row>
    <row r="466" spans="1:9" ht="12" customHeight="1">
      <c r="A466" s="13"/>
      <c r="B466" s="10"/>
      <c r="C466" s="66"/>
      <c r="D466" s="11"/>
      <c r="E466" s="11"/>
      <c r="F466" s="11"/>
      <c r="G466" s="11"/>
      <c r="H466" s="11"/>
      <c r="I466" s="12"/>
    </row>
    <row r="467" spans="1:9" ht="12" customHeight="1">
      <c r="A467" s="13"/>
      <c r="B467" s="10"/>
      <c r="C467" s="66"/>
      <c r="D467" s="11"/>
      <c r="E467" s="11"/>
      <c r="F467" s="11"/>
      <c r="G467" s="11"/>
      <c r="H467" s="11"/>
      <c r="I467" s="12"/>
    </row>
    <row r="468" spans="1:9" ht="12" customHeight="1">
      <c r="A468" s="13"/>
      <c r="B468" s="10"/>
      <c r="C468" s="66"/>
      <c r="D468" s="11"/>
      <c r="E468" s="11"/>
      <c r="F468" s="11"/>
      <c r="G468" s="11"/>
      <c r="H468" s="11"/>
      <c r="I468" s="12"/>
    </row>
    <row r="469" spans="1:9" ht="12" customHeight="1">
      <c r="A469" s="13"/>
      <c r="B469" s="10"/>
      <c r="C469" s="66"/>
      <c r="D469" s="11"/>
      <c r="E469" s="11"/>
      <c r="F469" s="11"/>
      <c r="G469" s="11"/>
      <c r="H469" s="11"/>
      <c r="I469" s="12"/>
    </row>
    <row r="470" spans="1:9" ht="12" customHeight="1">
      <c r="A470" s="13"/>
      <c r="B470" s="10"/>
      <c r="C470" s="66"/>
      <c r="D470" s="11"/>
      <c r="E470" s="11"/>
      <c r="F470" s="11"/>
      <c r="G470" s="11"/>
      <c r="H470" s="11"/>
      <c r="I470" s="12"/>
    </row>
    <row r="471" spans="1:9" ht="12" customHeight="1">
      <c r="A471" s="13"/>
      <c r="B471" s="10"/>
      <c r="C471" s="66"/>
      <c r="D471" s="11"/>
      <c r="E471" s="11"/>
      <c r="F471" s="11"/>
      <c r="G471" s="11"/>
      <c r="H471" s="11"/>
      <c r="I471" s="12"/>
    </row>
    <row r="472" spans="1:9" ht="12" customHeight="1">
      <c r="A472" s="13"/>
      <c r="B472" s="10"/>
      <c r="C472" s="66"/>
      <c r="D472" s="11"/>
      <c r="E472" s="11"/>
      <c r="F472" s="11"/>
      <c r="G472" s="11"/>
      <c r="H472" s="11"/>
      <c r="I472" s="12"/>
    </row>
    <row r="473" spans="1:9" ht="12" customHeight="1">
      <c r="A473" s="13"/>
      <c r="B473" s="10"/>
      <c r="C473" s="66"/>
      <c r="D473" s="11"/>
      <c r="E473" s="11"/>
      <c r="F473" s="11"/>
      <c r="G473" s="11"/>
      <c r="H473" s="11"/>
      <c r="I473" s="12"/>
    </row>
    <row r="474" spans="1:9" ht="12" customHeight="1">
      <c r="A474" s="13"/>
      <c r="B474" s="10"/>
      <c r="C474" s="66"/>
      <c r="D474" s="11"/>
      <c r="E474" s="11"/>
      <c r="F474" s="11"/>
      <c r="G474" s="11"/>
      <c r="H474" s="11"/>
      <c r="I474" s="12"/>
    </row>
    <row r="475" spans="1:9" ht="12" customHeight="1">
      <c r="A475" s="13"/>
      <c r="B475" s="10"/>
      <c r="C475" s="66"/>
      <c r="D475" s="11"/>
      <c r="E475" s="11"/>
      <c r="F475" s="11"/>
      <c r="G475" s="11"/>
      <c r="H475" s="11"/>
      <c r="I475" s="12"/>
    </row>
    <row r="476" spans="1:9" ht="12" customHeight="1">
      <c r="A476" s="13"/>
      <c r="B476" s="10"/>
      <c r="C476" s="66"/>
      <c r="D476" s="11"/>
      <c r="E476" s="11"/>
      <c r="F476" s="11"/>
      <c r="G476" s="11"/>
      <c r="H476" s="11"/>
      <c r="I476" s="12"/>
    </row>
    <row r="477" spans="1:9" ht="12" customHeight="1">
      <c r="A477" s="13"/>
      <c r="B477" s="10"/>
      <c r="C477" s="66"/>
      <c r="D477" s="11"/>
      <c r="E477" s="11"/>
      <c r="F477" s="11"/>
      <c r="G477" s="11"/>
      <c r="H477" s="11"/>
      <c r="I477" s="12"/>
    </row>
    <row r="478" spans="1:9" ht="12" customHeight="1">
      <c r="A478" s="13"/>
      <c r="B478" s="10"/>
      <c r="C478" s="66"/>
      <c r="D478" s="11"/>
      <c r="E478" s="11"/>
      <c r="F478" s="11"/>
      <c r="G478" s="11"/>
      <c r="H478" s="11"/>
      <c r="I478" s="12"/>
    </row>
    <row r="479" spans="1:9" ht="12" customHeight="1">
      <c r="A479" s="13"/>
      <c r="B479" s="10"/>
      <c r="C479" s="66"/>
      <c r="D479" s="11"/>
      <c r="E479" s="11"/>
      <c r="F479" s="11"/>
      <c r="G479" s="11"/>
      <c r="H479" s="11"/>
      <c r="I479" s="12"/>
    </row>
    <row r="480" spans="1:9" ht="12" customHeight="1">
      <c r="A480" s="13"/>
      <c r="B480" s="10"/>
      <c r="C480" s="66"/>
      <c r="D480" s="11"/>
      <c r="E480" s="11"/>
      <c r="F480" s="11"/>
      <c r="G480" s="11"/>
      <c r="H480" s="11"/>
      <c r="I480" s="12"/>
    </row>
    <row r="481" spans="1:9" ht="12" customHeight="1">
      <c r="A481" s="13"/>
      <c r="B481" s="10"/>
      <c r="C481" s="66"/>
      <c r="D481" s="11"/>
      <c r="E481" s="11"/>
      <c r="F481" s="11"/>
      <c r="G481" s="11"/>
      <c r="H481" s="11"/>
      <c r="I481" s="12"/>
    </row>
    <row r="482" spans="1:9" ht="12" customHeight="1">
      <c r="A482" s="13"/>
      <c r="B482" s="10"/>
      <c r="C482" s="66"/>
      <c r="D482" s="11"/>
      <c r="E482" s="11"/>
      <c r="F482" s="11"/>
      <c r="G482" s="11"/>
      <c r="H482" s="11"/>
      <c r="I482" s="12"/>
    </row>
    <row r="483" spans="1:9" ht="12" customHeight="1">
      <c r="A483" s="13"/>
      <c r="B483" s="10"/>
      <c r="C483" s="66"/>
      <c r="D483" s="11"/>
      <c r="E483" s="11"/>
      <c r="F483" s="11"/>
      <c r="G483" s="11"/>
      <c r="H483" s="11"/>
      <c r="I483" s="12"/>
    </row>
    <row r="484" spans="1:9" ht="12" customHeight="1">
      <c r="A484" s="13"/>
      <c r="B484" s="10"/>
      <c r="C484" s="66"/>
      <c r="D484" s="11"/>
      <c r="E484" s="11"/>
      <c r="F484" s="11"/>
      <c r="G484" s="11"/>
      <c r="H484" s="11"/>
      <c r="I484" s="12"/>
    </row>
    <row r="485" spans="1:9" ht="12" customHeight="1">
      <c r="A485" s="13"/>
      <c r="B485" s="10"/>
      <c r="C485" s="66"/>
      <c r="D485" s="11"/>
      <c r="E485" s="11"/>
      <c r="F485" s="11"/>
      <c r="G485" s="11"/>
      <c r="H485" s="11"/>
      <c r="I485" s="12"/>
    </row>
    <row r="486" spans="1:9" ht="12" customHeight="1">
      <c r="A486" s="13"/>
      <c r="B486" s="10"/>
      <c r="C486" s="66"/>
      <c r="D486" s="11"/>
      <c r="E486" s="11"/>
      <c r="F486" s="11"/>
      <c r="G486" s="11"/>
      <c r="H486" s="11"/>
      <c r="I486" s="12"/>
    </row>
    <row r="487" spans="1:9" ht="12" customHeight="1">
      <c r="A487" s="14"/>
      <c r="B487" s="10"/>
      <c r="C487" s="66"/>
      <c r="D487" s="11"/>
      <c r="E487" s="11"/>
      <c r="F487" s="11"/>
      <c r="G487" s="11"/>
      <c r="H487" s="11"/>
      <c r="I487" s="12"/>
    </row>
    <row r="488" spans="1:9" ht="12" customHeight="1">
      <c r="A488" s="14"/>
      <c r="B488" s="10"/>
      <c r="C488" s="66"/>
      <c r="D488" s="11"/>
      <c r="E488" s="11"/>
      <c r="F488" s="11"/>
      <c r="G488" s="11"/>
      <c r="H488" s="11"/>
      <c r="I488" s="12"/>
    </row>
    <row r="489" spans="1:9" ht="12" customHeight="1">
      <c r="A489" s="14"/>
      <c r="B489" s="10"/>
      <c r="C489" s="66"/>
      <c r="D489" s="11"/>
      <c r="E489" s="11"/>
      <c r="F489" s="11"/>
      <c r="G489" s="11"/>
      <c r="H489" s="11"/>
      <c r="I489" s="12"/>
    </row>
    <row r="490" spans="1:9" ht="12" customHeight="1">
      <c r="A490" s="14"/>
      <c r="B490" s="10"/>
      <c r="C490" s="66"/>
      <c r="D490" s="11"/>
      <c r="E490" s="11"/>
      <c r="F490" s="11"/>
      <c r="G490" s="11"/>
      <c r="H490" s="11"/>
      <c r="I490" s="12"/>
    </row>
    <row r="491" spans="1:9" ht="12" customHeight="1">
      <c r="A491" s="14"/>
      <c r="B491" s="10"/>
      <c r="C491" s="66"/>
      <c r="D491" s="11"/>
      <c r="E491" s="11"/>
      <c r="F491" s="11"/>
      <c r="G491" s="11"/>
      <c r="H491" s="11"/>
      <c r="I491" s="12"/>
    </row>
    <row r="492" spans="1:9" ht="12" customHeight="1">
      <c r="A492" s="14"/>
      <c r="B492" s="10"/>
      <c r="C492" s="66"/>
      <c r="D492" s="11"/>
      <c r="E492" s="11"/>
      <c r="F492" s="11"/>
      <c r="G492" s="11"/>
      <c r="H492" s="11"/>
      <c r="I492" s="12"/>
    </row>
    <row r="493" spans="1:9" ht="12" customHeight="1">
      <c r="A493" s="14"/>
      <c r="B493" s="10"/>
      <c r="C493" s="66"/>
      <c r="D493" s="11"/>
      <c r="E493" s="11"/>
      <c r="F493" s="11"/>
      <c r="G493" s="11"/>
      <c r="H493" s="11"/>
      <c r="I493" s="12"/>
    </row>
    <row r="494" spans="1:9" ht="12" customHeight="1">
      <c r="A494" s="14"/>
      <c r="B494" s="10"/>
      <c r="C494" s="66"/>
      <c r="D494" s="11"/>
      <c r="E494" s="11"/>
      <c r="F494" s="11"/>
      <c r="G494" s="11"/>
      <c r="H494" s="11"/>
      <c r="I494" s="12"/>
    </row>
    <row r="495" spans="1:9" ht="12" customHeight="1">
      <c r="A495" s="14"/>
      <c r="B495" s="10"/>
      <c r="C495" s="66"/>
      <c r="D495" s="11"/>
      <c r="E495" s="11"/>
      <c r="F495" s="11"/>
      <c r="G495" s="11"/>
      <c r="H495" s="11"/>
      <c r="I495" s="12"/>
    </row>
    <row r="496" spans="1:9" ht="12" customHeight="1">
      <c r="A496" s="14"/>
      <c r="B496" s="10"/>
      <c r="C496" s="66"/>
      <c r="D496" s="11"/>
      <c r="E496" s="11"/>
      <c r="F496" s="11"/>
      <c r="G496" s="11"/>
      <c r="H496" s="11"/>
      <c r="I496" s="12"/>
    </row>
    <row r="497" spans="1:9" ht="12" customHeight="1">
      <c r="A497" s="14"/>
      <c r="B497" s="10"/>
      <c r="C497" s="66"/>
      <c r="D497" s="11"/>
      <c r="E497" s="11"/>
      <c r="F497" s="11"/>
      <c r="G497" s="11"/>
      <c r="H497" s="11"/>
      <c r="I497" s="12"/>
    </row>
    <row r="498" spans="1:9" ht="12" customHeight="1">
      <c r="A498" s="14"/>
      <c r="B498" s="10"/>
      <c r="C498" s="66"/>
      <c r="D498" s="11"/>
      <c r="E498" s="11"/>
      <c r="F498" s="11"/>
      <c r="G498" s="11"/>
      <c r="H498" s="11"/>
      <c r="I498" s="12"/>
    </row>
    <row r="499" spans="1:9" ht="12" customHeight="1">
      <c r="A499" s="14"/>
      <c r="B499" s="10"/>
      <c r="C499" s="66"/>
      <c r="D499" s="11"/>
      <c r="E499" s="11"/>
      <c r="F499" s="11"/>
      <c r="G499" s="11"/>
      <c r="H499" s="11"/>
      <c r="I499" s="12"/>
    </row>
    <row r="500" spans="1:9" ht="12" customHeight="1">
      <c r="A500" s="14"/>
      <c r="B500" s="10"/>
      <c r="C500" s="66"/>
      <c r="D500" s="11"/>
      <c r="E500" s="11"/>
      <c r="F500" s="11"/>
      <c r="G500" s="11"/>
      <c r="H500" s="11"/>
      <c r="I500" s="12"/>
    </row>
    <row r="501" spans="1:9" ht="12" customHeight="1">
      <c r="A501" s="14"/>
      <c r="B501" s="10"/>
      <c r="C501" s="66"/>
      <c r="D501" s="11"/>
      <c r="E501" s="11"/>
      <c r="F501" s="11"/>
      <c r="G501" s="11"/>
      <c r="H501" s="11"/>
      <c r="I501" s="12"/>
    </row>
    <row r="502" spans="1:9" ht="12" customHeight="1">
      <c r="A502" s="14"/>
      <c r="B502" s="10"/>
      <c r="C502" s="66"/>
      <c r="D502" s="11"/>
      <c r="E502" s="11"/>
      <c r="F502" s="11"/>
      <c r="G502" s="11"/>
      <c r="H502" s="11"/>
      <c r="I502" s="12"/>
    </row>
    <row r="503" spans="1:9" ht="12" customHeight="1">
      <c r="A503" s="14"/>
      <c r="B503" s="10"/>
      <c r="C503" s="66"/>
      <c r="D503" s="11"/>
      <c r="E503" s="11"/>
      <c r="F503" s="11"/>
      <c r="G503" s="11"/>
      <c r="H503" s="11"/>
      <c r="I503" s="12"/>
    </row>
    <row r="504" spans="1:9" ht="12" customHeight="1">
      <c r="A504" s="14"/>
      <c r="B504" s="10"/>
      <c r="C504" s="66"/>
      <c r="D504" s="11"/>
      <c r="E504" s="11"/>
      <c r="F504" s="11"/>
      <c r="G504" s="11"/>
      <c r="H504" s="11"/>
      <c r="I504" s="12"/>
    </row>
    <row r="505" spans="1:9" ht="12" customHeight="1">
      <c r="A505" s="14"/>
      <c r="B505" s="10"/>
      <c r="C505" s="66"/>
      <c r="D505" s="11"/>
      <c r="E505" s="11"/>
      <c r="F505" s="11"/>
      <c r="G505" s="11"/>
      <c r="H505" s="11"/>
      <c r="I505" s="12"/>
    </row>
    <row r="506" spans="1:9" ht="12" customHeight="1">
      <c r="A506" s="14"/>
      <c r="B506" s="10"/>
      <c r="C506" s="66"/>
      <c r="D506" s="11"/>
      <c r="E506" s="11"/>
      <c r="F506" s="11"/>
      <c r="G506" s="11"/>
      <c r="H506" s="11"/>
      <c r="I506" s="12"/>
    </row>
    <row r="507" spans="1:9" ht="12" customHeight="1">
      <c r="A507" s="14"/>
      <c r="B507" s="10"/>
      <c r="C507" s="66"/>
      <c r="D507" s="11"/>
      <c r="E507" s="11"/>
      <c r="F507" s="11"/>
      <c r="G507" s="11"/>
      <c r="H507" s="11"/>
      <c r="I507" s="12"/>
    </row>
    <row r="508" spans="1:9" ht="12" customHeight="1">
      <c r="A508" s="14"/>
      <c r="B508" s="10"/>
      <c r="C508" s="66"/>
      <c r="D508" s="11"/>
      <c r="E508" s="11"/>
      <c r="F508" s="11"/>
      <c r="G508" s="11"/>
      <c r="H508" s="11"/>
      <c r="I508" s="12"/>
    </row>
    <row r="509" spans="1:9" ht="12" customHeight="1">
      <c r="A509" s="14"/>
      <c r="B509" s="10"/>
      <c r="C509" s="66"/>
      <c r="D509" s="11"/>
      <c r="E509" s="11"/>
      <c r="F509" s="11"/>
      <c r="G509" s="11"/>
      <c r="H509" s="11"/>
      <c r="I509" s="12"/>
    </row>
    <row r="510" spans="1:9" ht="12" customHeight="1">
      <c r="A510" s="14"/>
      <c r="B510" s="10"/>
      <c r="C510" s="66"/>
      <c r="D510" s="11"/>
      <c r="E510" s="11"/>
      <c r="F510" s="11"/>
      <c r="G510" s="11"/>
      <c r="H510" s="11"/>
      <c r="I510" s="12"/>
    </row>
    <row r="511" spans="1:9" ht="12" customHeight="1">
      <c r="A511" s="14"/>
      <c r="B511" s="10"/>
      <c r="C511" s="66"/>
      <c r="D511" s="11"/>
      <c r="E511" s="11"/>
      <c r="F511" s="11"/>
      <c r="G511" s="11"/>
      <c r="H511" s="11"/>
      <c r="I511" s="12"/>
    </row>
    <row r="512" spans="1:9" ht="12" customHeight="1">
      <c r="A512" s="14"/>
      <c r="B512" s="10"/>
      <c r="C512" s="66"/>
      <c r="D512" s="11"/>
      <c r="E512" s="11"/>
      <c r="F512" s="11"/>
      <c r="G512" s="11"/>
      <c r="H512" s="11"/>
      <c r="I512" s="12"/>
    </row>
    <row r="513" spans="1:9" ht="12" customHeight="1">
      <c r="A513" s="14"/>
      <c r="B513" s="10"/>
      <c r="C513" s="66"/>
      <c r="D513" s="11"/>
      <c r="E513" s="11"/>
      <c r="F513" s="11"/>
      <c r="G513" s="11"/>
      <c r="H513" s="11"/>
      <c r="I513" s="12"/>
    </row>
    <row r="514" spans="1:9" ht="12" customHeight="1">
      <c r="A514" s="14"/>
      <c r="B514" s="10"/>
      <c r="C514" s="66"/>
      <c r="D514" s="11"/>
      <c r="E514" s="11"/>
      <c r="F514" s="11"/>
      <c r="G514" s="11"/>
      <c r="H514" s="11"/>
      <c r="I514" s="12"/>
    </row>
    <row r="515" spans="1:9" ht="12" customHeight="1">
      <c r="A515" s="14"/>
      <c r="B515" s="10"/>
      <c r="C515" s="66"/>
      <c r="D515" s="11"/>
      <c r="E515" s="11"/>
      <c r="F515" s="11"/>
      <c r="G515" s="11"/>
      <c r="H515" s="11"/>
      <c r="I515" s="12"/>
    </row>
    <row r="516" spans="1:9" ht="12" customHeight="1">
      <c r="A516" s="14"/>
      <c r="B516" s="10"/>
      <c r="C516" s="66"/>
      <c r="D516" s="11"/>
      <c r="E516" s="11"/>
      <c r="F516" s="11"/>
      <c r="G516" s="11"/>
      <c r="H516" s="11"/>
      <c r="I516" s="12"/>
    </row>
    <row r="517" spans="1:9" ht="12" customHeight="1">
      <c r="A517" s="14"/>
      <c r="B517" s="10"/>
      <c r="C517" s="66"/>
      <c r="D517" s="11"/>
      <c r="E517" s="11"/>
      <c r="F517" s="11"/>
      <c r="G517" s="11"/>
      <c r="H517" s="11"/>
      <c r="I517" s="12"/>
    </row>
    <row r="518" spans="1:9" ht="12" customHeight="1">
      <c r="A518" s="14"/>
      <c r="B518" s="10"/>
      <c r="C518" s="66"/>
      <c r="D518" s="11"/>
      <c r="E518" s="11"/>
      <c r="F518" s="11"/>
      <c r="G518" s="11"/>
      <c r="H518" s="11"/>
      <c r="I518" s="12"/>
    </row>
    <row r="519" spans="1:9" ht="12" customHeight="1">
      <c r="A519" s="14"/>
      <c r="B519" s="10"/>
      <c r="C519" s="66"/>
      <c r="D519" s="11"/>
      <c r="E519" s="11"/>
      <c r="F519" s="11"/>
      <c r="G519" s="11"/>
      <c r="H519" s="11"/>
      <c r="I519" s="12"/>
    </row>
    <row r="520" spans="1:9" ht="12" customHeight="1">
      <c r="A520" s="14"/>
      <c r="B520" s="10"/>
      <c r="C520" s="66"/>
      <c r="D520" s="11"/>
      <c r="E520" s="11"/>
      <c r="F520" s="11"/>
      <c r="G520" s="11"/>
      <c r="H520" s="11"/>
      <c r="I520" s="12"/>
    </row>
    <row r="521" spans="1:9" ht="12" customHeight="1">
      <c r="A521" s="14"/>
      <c r="B521" s="10"/>
      <c r="C521" s="66"/>
      <c r="D521" s="11"/>
      <c r="E521" s="11"/>
      <c r="F521" s="11"/>
      <c r="G521" s="11"/>
      <c r="H521" s="11"/>
      <c r="I521" s="12"/>
    </row>
    <row r="522" spans="1:9" ht="12" customHeight="1">
      <c r="A522" s="14"/>
      <c r="B522" s="10"/>
      <c r="C522" s="66"/>
      <c r="D522" s="11"/>
      <c r="E522" s="11"/>
      <c r="F522" s="11"/>
      <c r="G522" s="11"/>
      <c r="H522" s="11"/>
      <c r="I522" s="12"/>
    </row>
    <row r="523" spans="1:9" ht="12" customHeight="1">
      <c r="A523" s="14"/>
      <c r="B523" s="10"/>
      <c r="C523" s="66"/>
      <c r="D523" s="11"/>
      <c r="E523" s="11"/>
      <c r="F523" s="11"/>
      <c r="G523" s="11"/>
      <c r="H523" s="11"/>
      <c r="I523" s="12"/>
    </row>
    <row r="524" spans="1:9" ht="12" customHeight="1">
      <c r="A524" s="14"/>
      <c r="B524" s="10"/>
      <c r="C524" s="66"/>
      <c r="D524" s="11"/>
      <c r="E524" s="11"/>
      <c r="F524" s="11"/>
      <c r="G524" s="11"/>
      <c r="H524" s="11"/>
      <c r="I524" s="12"/>
    </row>
    <row r="525" spans="1:9" ht="12" customHeight="1">
      <c r="A525" s="14"/>
      <c r="B525" s="10"/>
      <c r="C525" s="66"/>
      <c r="D525" s="11"/>
      <c r="E525" s="11"/>
      <c r="F525" s="11"/>
      <c r="G525" s="11"/>
      <c r="H525" s="11"/>
      <c r="I525" s="12"/>
    </row>
    <row r="526" spans="1:9" ht="12" customHeight="1">
      <c r="A526" s="14"/>
      <c r="B526" s="10"/>
      <c r="C526" s="66"/>
      <c r="D526" s="11"/>
      <c r="E526" s="11"/>
      <c r="F526" s="11"/>
      <c r="G526" s="11"/>
      <c r="H526" s="11"/>
      <c r="I526" s="12"/>
    </row>
    <row r="527" spans="1:9" ht="12" customHeight="1">
      <c r="A527" s="14"/>
      <c r="B527" s="10"/>
      <c r="C527" s="66"/>
      <c r="D527" s="11"/>
      <c r="E527" s="11"/>
      <c r="F527" s="11"/>
      <c r="G527" s="11"/>
      <c r="H527" s="11"/>
      <c r="I527" s="12"/>
    </row>
    <row r="528" spans="1:9" ht="12" customHeight="1">
      <c r="A528" s="14"/>
      <c r="B528" s="10"/>
      <c r="C528" s="66"/>
      <c r="D528" s="11"/>
      <c r="E528" s="11"/>
      <c r="F528" s="11"/>
      <c r="G528" s="11"/>
      <c r="H528" s="11"/>
      <c r="I528" s="12"/>
    </row>
    <row r="529" spans="1:9" ht="12" customHeight="1">
      <c r="A529" s="14"/>
      <c r="B529" s="10"/>
      <c r="C529" s="66"/>
      <c r="D529" s="11"/>
      <c r="E529" s="11"/>
      <c r="F529" s="11"/>
      <c r="G529" s="11"/>
      <c r="H529" s="11"/>
      <c r="I529" s="12"/>
    </row>
    <row r="530" spans="1:9" ht="12" customHeight="1">
      <c r="A530" s="14"/>
      <c r="B530" s="10"/>
      <c r="C530" s="66"/>
      <c r="D530" s="11"/>
      <c r="E530" s="11"/>
      <c r="F530" s="11"/>
      <c r="G530" s="11"/>
      <c r="H530" s="11"/>
      <c r="I530" s="12"/>
    </row>
    <row r="531" spans="1:9" ht="12" customHeight="1">
      <c r="A531" s="14"/>
      <c r="B531" s="10"/>
      <c r="C531" s="66"/>
      <c r="D531" s="11"/>
      <c r="E531" s="11"/>
      <c r="F531" s="11"/>
      <c r="G531" s="11"/>
      <c r="H531" s="11"/>
      <c r="I531" s="12"/>
    </row>
    <row r="532" spans="1:9" ht="12" customHeight="1">
      <c r="A532" s="14"/>
      <c r="B532" s="10"/>
      <c r="C532" s="66"/>
      <c r="D532" s="11"/>
      <c r="E532" s="11"/>
      <c r="F532" s="11"/>
      <c r="G532" s="11"/>
      <c r="H532" s="11"/>
      <c r="I532" s="12"/>
    </row>
    <row r="533" spans="1:9" ht="12" customHeight="1">
      <c r="A533" s="14"/>
      <c r="B533" s="10"/>
      <c r="C533" s="66"/>
      <c r="D533" s="11"/>
      <c r="E533" s="11"/>
      <c r="F533" s="11"/>
      <c r="G533" s="11"/>
      <c r="H533" s="11"/>
      <c r="I533" s="12"/>
    </row>
    <row r="534" spans="1:9" ht="12" customHeight="1">
      <c r="A534" s="14"/>
      <c r="B534" s="10"/>
      <c r="C534" s="66"/>
      <c r="D534" s="11"/>
      <c r="E534" s="11"/>
      <c r="F534" s="11"/>
      <c r="G534" s="11"/>
      <c r="H534" s="11"/>
      <c r="I534" s="12"/>
    </row>
    <row r="535" spans="1:9" ht="12" customHeight="1">
      <c r="A535" s="14"/>
      <c r="B535" s="10"/>
      <c r="C535" s="66"/>
      <c r="D535" s="11"/>
      <c r="E535" s="11"/>
      <c r="F535" s="11"/>
      <c r="G535" s="11"/>
      <c r="H535" s="11"/>
      <c r="I535" s="12"/>
    </row>
    <row r="536" spans="1:9" ht="12" customHeight="1">
      <c r="A536" s="14"/>
      <c r="B536" s="10"/>
      <c r="C536" s="66"/>
      <c r="D536" s="11"/>
      <c r="E536" s="11"/>
      <c r="F536" s="11"/>
      <c r="G536" s="11"/>
      <c r="H536" s="11"/>
      <c r="I536" s="12"/>
    </row>
    <row r="537" spans="1:9" ht="12" customHeight="1">
      <c r="A537" s="14"/>
      <c r="B537" s="10"/>
      <c r="C537" s="66"/>
      <c r="D537" s="11"/>
      <c r="E537" s="11"/>
      <c r="F537" s="11"/>
      <c r="G537" s="11"/>
      <c r="H537" s="11"/>
      <c r="I537" s="12"/>
    </row>
    <row r="538" spans="1:9" ht="12" customHeight="1">
      <c r="A538" s="14"/>
      <c r="B538" s="10"/>
      <c r="C538" s="66"/>
      <c r="D538" s="11"/>
      <c r="E538" s="11"/>
      <c r="F538" s="11"/>
      <c r="G538" s="11"/>
      <c r="H538" s="11"/>
      <c r="I538" s="12"/>
    </row>
    <row r="539" spans="1:9" ht="12" customHeight="1">
      <c r="A539" s="14"/>
      <c r="B539" s="10"/>
      <c r="C539" s="66"/>
      <c r="D539" s="11"/>
      <c r="E539" s="11"/>
      <c r="F539" s="11"/>
      <c r="G539" s="11"/>
      <c r="H539" s="11"/>
      <c r="I539" s="12"/>
    </row>
    <row r="540" spans="1:9" ht="12" customHeight="1">
      <c r="A540" s="14"/>
      <c r="B540" s="10"/>
      <c r="C540" s="66"/>
      <c r="D540" s="11"/>
      <c r="E540" s="11"/>
      <c r="F540" s="11"/>
      <c r="G540" s="11"/>
      <c r="H540" s="11"/>
      <c r="I540" s="12"/>
    </row>
    <row r="541" spans="1:9" ht="12" customHeight="1">
      <c r="A541" s="14"/>
      <c r="B541" s="10"/>
      <c r="C541" s="66"/>
      <c r="D541" s="11"/>
      <c r="E541" s="11"/>
      <c r="F541" s="11"/>
      <c r="G541" s="11"/>
      <c r="H541" s="11"/>
      <c r="I541" s="12"/>
    </row>
    <row r="542" spans="1:9" ht="12" customHeight="1">
      <c r="A542" s="14"/>
      <c r="B542" s="10"/>
      <c r="C542" s="66"/>
      <c r="D542" s="11"/>
      <c r="E542" s="11"/>
      <c r="F542" s="11"/>
      <c r="G542" s="11"/>
      <c r="H542" s="11"/>
      <c r="I542" s="12"/>
    </row>
    <row r="543" spans="1:9" ht="12" customHeight="1">
      <c r="A543" s="14"/>
      <c r="B543" s="10"/>
      <c r="C543" s="66"/>
      <c r="D543" s="11"/>
      <c r="E543" s="11"/>
      <c r="F543" s="11"/>
      <c r="G543" s="11"/>
      <c r="H543" s="11"/>
      <c r="I543" s="12"/>
    </row>
    <row r="544" spans="1:9" ht="12" customHeight="1">
      <c r="A544" s="14"/>
      <c r="B544" s="10"/>
      <c r="C544" s="66"/>
      <c r="D544" s="11"/>
      <c r="E544" s="11"/>
      <c r="F544" s="11"/>
      <c r="G544" s="11"/>
      <c r="H544" s="11"/>
      <c r="I544" s="12"/>
    </row>
    <row r="545" spans="1:9" ht="12" customHeight="1">
      <c r="A545" s="14"/>
      <c r="B545" s="10"/>
      <c r="C545" s="66"/>
      <c r="D545" s="11"/>
      <c r="E545" s="11"/>
      <c r="F545" s="11"/>
      <c r="G545" s="11"/>
      <c r="H545" s="11"/>
      <c r="I545" s="12"/>
    </row>
    <row r="546" spans="1:9" ht="12" customHeight="1">
      <c r="A546" s="14"/>
      <c r="B546" s="10"/>
      <c r="C546" s="66"/>
      <c r="D546" s="11"/>
      <c r="E546" s="11"/>
      <c r="F546" s="11"/>
      <c r="G546" s="11"/>
      <c r="H546" s="11"/>
      <c r="I546" s="12"/>
    </row>
    <row r="547" spans="1:9" ht="12" customHeight="1">
      <c r="A547" s="14"/>
      <c r="B547" s="10"/>
      <c r="C547" s="66"/>
      <c r="D547" s="11"/>
      <c r="E547" s="11"/>
      <c r="F547" s="11"/>
      <c r="G547" s="11"/>
      <c r="H547" s="11"/>
      <c r="I547" s="12"/>
    </row>
    <row r="548" spans="1:9" ht="12" customHeight="1">
      <c r="A548" s="14"/>
      <c r="B548" s="10"/>
      <c r="C548" s="66"/>
      <c r="D548" s="11"/>
      <c r="E548" s="11"/>
      <c r="F548" s="11"/>
      <c r="G548" s="11"/>
      <c r="H548" s="11"/>
      <c r="I548" s="12"/>
    </row>
    <row r="549" spans="1:9" ht="12" customHeight="1">
      <c r="A549" s="14"/>
      <c r="B549" s="10"/>
      <c r="C549" s="66"/>
      <c r="D549" s="11"/>
      <c r="E549" s="11"/>
      <c r="F549" s="11"/>
      <c r="G549" s="11"/>
      <c r="H549" s="11"/>
      <c r="I549" s="12"/>
    </row>
    <row r="550" spans="1:9" ht="12" customHeight="1">
      <c r="A550" s="14"/>
      <c r="B550" s="10"/>
      <c r="C550" s="66"/>
      <c r="D550" s="11"/>
      <c r="E550" s="11"/>
      <c r="F550" s="11"/>
      <c r="G550" s="11"/>
      <c r="H550" s="11"/>
      <c r="I550" s="12"/>
    </row>
    <row r="551" spans="1:9" ht="12" customHeight="1">
      <c r="A551" s="14"/>
      <c r="B551" s="10"/>
      <c r="C551" s="66"/>
      <c r="D551" s="11"/>
      <c r="E551" s="11"/>
      <c r="F551" s="11"/>
      <c r="G551" s="11"/>
      <c r="H551" s="11"/>
      <c r="I551" s="12"/>
    </row>
    <row r="552" spans="1:9" ht="12" customHeight="1">
      <c r="A552" s="14"/>
      <c r="B552" s="10"/>
      <c r="C552" s="66"/>
      <c r="D552" s="11"/>
      <c r="E552" s="11"/>
      <c r="F552" s="11"/>
      <c r="G552" s="11"/>
      <c r="H552" s="11"/>
      <c r="I552" s="12"/>
    </row>
    <row r="553" spans="1:9" ht="12" customHeight="1">
      <c r="A553" s="14"/>
      <c r="B553" s="10"/>
      <c r="C553" s="66"/>
      <c r="D553" s="11"/>
      <c r="E553" s="11"/>
      <c r="F553" s="11"/>
      <c r="G553" s="11"/>
      <c r="H553" s="11"/>
      <c r="I553" s="12"/>
    </row>
    <row r="554" spans="1:9" ht="12" customHeight="1">
      <c r="A554" s="14"/>
      <c r="B554" s="10"/>
      <c r="C554" s="66"/>
      <c r="D554" s="11"/>
      <c r="E554" s="11"/>
      <c r="F554" s="11"/>
      <c r="G554" s="11"/>
      <c r="H554" s="11"/>
      <c r="I554" s="12"/>
    </row>
    <row r="555" spans="1:9" ht="12" customHeight="1">
      <c r="A555" s="14"/>
      <c r="B555" s="10"/>
      <c r="C555" s="66"/>
      <c r="D555" s="11"/>
      <c r="E555" s="11"/>
      <c r="F555" s="11"/>
      <c r="G555" s="11"/>
      <c r="H555" s="11"/>
      <c r="I555" s="12"/>
    </row>
    <row r="556" spans="1:9" ht="12" customHeight="1">
      <c r="A556" s="14"/>
      <c r="B556" s="10"/>
      <c r="C556" s="66"/>
      <c r="D556" s="11"/>
      <c r="E556" s="11"/>
      <c r="F556" s="11"/>
      <c r="G556" s="11"/>
      <c r="H556" s="11"/>
      <c r="I556" s="12"/>
    </row>
    <row r="557" spans="1:9" ht="12" customHeight="1">
      <c r="A557" s="14"/>
      <c r="B557" s="10"/>
      <c r="C557" s="66"/>
      <c r="D557" s="11"/>
      <c r="E557" s="11"/>
      <c r="F557" s="11"/>
      <c r="G557" s="11"/>
      <c r="H557" s="11"/>
      <c r="I557" s="12"/>
    </row>
    <row r="558" spans="1:9" ht="12" customHeight="1">
      <c r="A558" s="14"/>
      <c r="B558" s="10"/>
      <c r="C558" s="66"/>
      <c r="D558" s="11"/>
      <c r="E558" s="11"/>
      <c r="F558" s="11"/>
      <c r="G558" s="11"/>
      <c r="H558" s="11"/>
      <c r="I558" s="12"/>
    </row>
    <row r="559" spans="1:9" ht="12" customHeight="1">
      <c r="A559" s="14"/>
      <c r="B559" s="10"/>
      <c r="C559" s="66"/>
      <c r="D559" s="11"/>
      <c r="E559" s="11"/>
      <c r="F559" s="11"/>
      <c r="G559" s="11"/>
      <c r="H559" s="11"/>
      <c r="I559" s="12"/>
    </row>
    <row r="560" spans="1:9" ht="12" customHeight="1">
      <c r="A560" s="14"/>
      <c r="B560" s="10"/>
      <c r="C560" s="66"/>
      <c r="D560" s="11"/>
      <c r="E560" s="11"/>
      <c r="F560" s="11"/>
      <c r="G560" s="11"/>
      <c r="H560" s="11"/>
      <c r="I560" s="12"/>
    </row>
    <row r="561" spans="1:9" ht="12" customHeight="1">
      <c r="A561" s="14"/>
      <c r="B561" s="10"/>
      <c r="C561" s="66"/>
      <c r="D561" s="11"/>
      <c r="E561" s="11"/>
      <c r="F561" s="11"/>
      <c r="G561" s="11"/>
      <c r="H561" s="11"/>
      <c r="I561" s="12"/>
    </row>
    <row r="562" spans="1:9" ht="12" customHeight="1">
      <c r="A562" s="14"/>
      <c r="B562" s="10"/>
      <c r="C562" s="66"/>
      <c r="D562" s="11"/>
      <c r="E562" s="11"/>
      <c r="F562" s="11"/>
      <c r="G562" s="11"/>
      <c r="H562" s="11"/>
      <c r="I562" s="12"/>
    </row>
    <row r="563" spans="1:9" ht="12" customHeight="1">
      <c r="A563" s="14"/>
      <c r="B563" s="10"/>
      <c r="C563" s="66"/>
      <c r="D563" s="11"/>
      <c r="E563" s="11"/>
      <c r="F563" s="11"/>
      <c r="G563" s="11"/>
      <c r="H563" s="11"/>
      <c r="I563" s="12"/>
    </row>
    <row r="564" spans="1:9" ht="12" customHeight="1">
      <c r="A564" s="14"/>
      <c r="B564" s="10"/>
      <c r="C564" s="66"/>
      <c r="D564" s="11"/>
      <c r="E564" s="11"/>
      <c r="F564" s="11"/>
      <c r="G564" s="11"/>
      <c r="H564" s="11"/>
      <c r="I564" s="12"/>
    </row>
    <row r="565" spans="1:9" ht="12" customHeight="1">
      <c r="A565" s="14"/>
      <c r="B565" s="10"/>
      <c r="C565" s="66"/>
      <c r="D565" s="11"/>
      <c r="E565" s="11"/>
      <c r="F565" s="11"/>
      <c r="G565" s="11"/>
      <c r="H565" s="11"/>
      <c r="I565" s="12"/>
    </row>
    <row r="566" spans="1:9" ht="12" customHeight="1">
      <c r="A566" s="14"/>
      <c r="B566" s="10"/>
      <c r="C566" s="66"/>
      <c r="D566" s="11"/>
      <c r="E566" s="11"/>
      <c r="F566" s="11"/>
      <c r="G566" s="11"/>
      <c r="H566" s="11"/>
      <c r="I566" s="12"/>
    </row>
    <row r="567" spans="1:9" ht="12" customHeight="1">
      <c r="A567" s="14"/>
      <c r="B567" s="10"/>
      <c r="C567" s="66"/>
      <c r="D567" s="11"/>
      <c r="E567" s="11"/>
      <c r="F567" s="11"/>
      <c r="G567" s="11"/>
      <c r="H567" s="11"/>
      <c r="I567" s="12"/>
    </row>
    <row r="568" spans="1:9" ht="12" customHeight="1">
      <c r="A568" s="14"/>
      <c r="B568" s="10"/>
      <c r="C568" s="66"/>
      <c r="D568" s="11"/>
      <c r="E568" s="11"/>
      <c r="F568" s="11"/>
      <c r="G568" s="11"/>
      <c r="H568" s="11"/>
      <c r="I568" s="12"/>
    </row>
    <row r="569" spans="1:9" ht="12" customHeight="1">
      <c r="A569" s="14"/>
      <c r="B569" s="10"/>
      <c r="C569" s="66"/>
      <c r="D569" s="11"/>
      <c r="E569" s="11"/>
      <c r="F569" s="11"/>
      <c r="G569" s="11"/>
      <c r="H569" s="11"/>
      <c r="I569" s="12"/>
    </row>
    <row r="570" spans="1:9" ht="12" customHeight="1">
      <c r="A570" s="14"/>
      <c r="B570" s="10"/>
      <c r="C570" s="66"/>
      <c r="D570" s="11"/>
      <c r="E570" s="11"/>
      <c r="F570" s="11"/>
      <c r="G570" s="11"/>
      <c r="H570" s="11"/>
      <c r="I570" s="12"/>
    </row>
    <row r="571" spans="1:9" ht="12" customHeight="1">
      <c r="A571" s="14"/>
      <c r="B571" s="10"/>
      <c r="C571" s="66"/>
      <c r="D571" s="11"/>
      <c r="E571" s="11"/>
      <c r="F571" s="11"/>
      <c r="G571" s="11"/>
      <c r="H571" s="11"/>
      <c r="I571" s="12"/>
    </row>
    <row r="572" spans="1:9" ht="12" customHeight="1">
      <c r="A572" s="14"/>
      <c r="B572" s="10"/>
      <c r="C572" s="66"/>
      <c r="D572" s="11"/>
      <c r="E572" s="11"/>
      <c r="F572" s="11"/>
      <c r="G572" s="11"/>
      <c r="H572" s="11"/>
      <c r="I572" s="12"/>
    </row>
    <row r="573" spans="1:9" ht="12" customHeight="1">
      <c r="A573" s="14"/>
      <c r="B573" s="10"/>
      <c r="C573" s="66"/>
      <c r="D573" s="11"/>
      <c r="E573" s="11"/>
      <c r="F573" s="11"/>
      <c r="G573" s="11"/>
      <c r="H573" s="11"/>
      <c r="I573" s="12"/>
    </row>
    <row r="574" spans="1:9" ht="12" customHeight="1">
      <c r="A574" s="14"/>
      <c r="B574" s="10"/>
      <c r="C574" s="66"/>
      <c r="D574" s="11"/>
      <c r="E574" s="11"/>
      <c r="F574" s="11"/>
      <c r="G574" s="11"/>
      <c r="H574" s="11"/>
      <c r="I574" s="12"/>
    </row>
    <row r="575" spans="1:9" ht="12" customHeight="1">
      <c r="A575" s="14"/>
      <c r="B575" s="10"/>
      <c r="C575" s="66"/>
      <c r="D575" s="11"/>
      <c r="E575" s="11"/>
      <c r="F575" s="11"/>
      <c r="G575" s="11"/>
      <c r="H575" s="11"/>
      <c r="I575" s="12"/>
    </row>
    <row r="576" spans="1:9" ht="12" customHeight="1">
      <c r="A576" s="14"/>
      <c r="B576" s="10"/>
      <c r="C576" s="66"/>
      <c r="D576" s="11"/>
      <c r="E576" s="11"/>
      <c r="F576" s="11"/>
      <c r="G576" s="11"/>
      <c r="H576" s="11"/>
      <c r="I576" s="12"/>
    </row>
    <row r="577" spans="1:9" ht="12" customHeight="1">
      <c r="A577" s="14"/>
      <c r="B577" s="10"/>
      <c r="C577" s="66"/>
      <c r="D577" s="11"/>
      <c r="E577" s="11"/>
      <c r="F577" s="11"/>
      <c r="G577" s="11"/>
      <c r="H577" s="11"/>
      <c r="I577" s="12"/>
    </row>
    <row r="578" spans="1:9" ht="12" customHeight="1">
      <c r="A578" s="14"/>
      <c r="B578" s="10"/>
      <c r="C578" s="66"/>
      <c r="D578" s="11"/>
      <c r="E578" s="11"/>
      <c r="F578" s="11"/>
      <c r="G578" s="11"/>
      <c r="H578" s="11"/>
      <c r="I578" s="12"/>
    </row>
    <row r="579" spans="1:9" ht="12" customHeight="1">
      <c r="A579" s="14"/>
      <c r="B579" s="10"/>
      <c r="C579" s="66"/>
      <c r="D579" s="11"/>
      <c r="E579" s="11"/>
      <c r="F579" s="11"/>
      <c r="G579" s="11"/>
      <c r="H579" s="11"/>
      <c r="I579" s="12"/>
    </row>
    <row r="580" spans="1:9" ht="12" customHeight="1">
      <c r="A580" s="14"/>
      <c r="B580" s="10"/>
      <c r="C580" s="66"/>
      <c r="D580" s="11"/>
      <c r="E580" s="11"/>
      <c r="F580" s="11"/>
      <c r="G580" s="11"/>
      <c r="H580" s="11"/>
      <c r="I580" s="12"/>
    </row>
    <row r="581" spans="1:9" ht="12" customHeight="1">
      <c r="A581" s="14"/>
      <c r="B581" s="10"/>
      <c r="C581" s="66"/>
      <c r="D581" s="11"/>
      <c r="E581" s="11"/>
      <c r="F581" s="11"/>
      <c r="G581" s="11"/>
      <c r="H581" s="11"/>
      <c r="I581" s="12"/>
    </row>
    <row r="582" spans="1:9" ht="12" customHeight="1">
      <c r="A582" s="14"/>
      <c r="B582" s="10"/>
      <c r="C582" s="66"/>
      <c r="D582" s="11"/>
      <c r="E582" s="11"/>
      <c r="F582" s="11"/>
      <c r="G582" s="11"/>
      <c r="H582" s="11"/>
      <c r="I582" s="12"/>
    </row>
    <row r="583" spans="1:9" ht="12" customHeight="1">
      <c r="A583" s="14"/>
      <c r="B583" s="10"/>
      <c r="C583" s="66"/>
      <c r="D583" s="11"/>
      <c r="E583" s="11"/>
      <c r="F583" s="11"/>
      <c r="G583" s="11"/>
      <c r="H583" s="11"/>
      <c r="I583" s="12"/>
    </row>
    <row r="584" spans="1:9" ht="12" customHeight="1">
      <c r="A584" s="14"/>
      <c r="B584" s="10"/>
      <c r="C584" s="66"/>
      <c r="D584" s="11"/>
      <c r="E584" s="11"/>
      <c r="F584" s="11"/>
      <c r="G584" s="11"/>
      <c r="H584" s="11"/>
      <c r="I584" s="12"/>
    </row>
    <row r="585" spans="1:9" ht="12" customHeight="1">
      <c r="A585" s="14"/>
      <c r="B585" s="10"/>
      <c r="C585" s="66"/>
      <c r="D585" s="11"/>
      <c r="E585" s="11"/>
      <c r="F585" s="11"/>
      <c r="G585" s="11"/>
      <c r="H585" s="11"/>
      <c r="I585" s="12"/>
    </row>
    <row r="586" spans="1:9" ht="12" customHeight="1">
      <c r="A586" s="14"/>
      <c r="B586" s="10"/>
      <c r="C586" s="66"/>
      <c r="D586" s="11"/>
      <c r="E586" s="11"/>
      <c r="F586" s="11"/>
      <c r="G586" s="11"/>
      <c r="H586" s="11"/>
      <c r="I586" s="12"/>
    </row>
    <row r="587" spans="1:9" ht="12" customHeight="1">
      <c r="A587" s="14"/>
      <c r="B587" s="10"/>
      <c r="C587" s="66"/>
      <c r="D587" s="11"/>
      <c r="E587" s="11"/>
      <c r="F587" s="11"/>
      <c r="G587" s="11"/>
      <c r="H587" s="11"/>
      <c r="I587" s="12"/>
    </row>
    <row r="588" spans="1:9" ht="12" customHeight="1">
      <c r="A588" s="14"/>
      <c r="B588" s="10"/>
      <c r="C588" s="66"/>
      <c r="D588" s="11"/>
      <c r="E588" s="11"/>
      <c r="F588" s="11"/>
      <c r="G588" s="11"/>
      <c r="H588" s="11"/>
      <c r="I588" s="12"/>
    </row>
    <row r="589" spans="1:9" ht="12" customHeight="1">
      <c r="A589" s="14"/>
      <c r="B589" s="10"/>
      <c r="C589" s="66"/>
      <c r="D589" s="11"/>
      <c r="E589" s="11"/>
      <c r="F589" s="11"/>
      <c r="G589" s="11"/>
      <c r="H589" s="11"/>
      <c r="I589" s="12"/>
    </row>
    <row r="590" spans="1:9" ht="12" customHeight="1">
      <c r="A590" s="14"/>
      <c r="B590" s="10"/>
      <c r="C590" s="66"/>
      <c r="D590" s="11"/>
      <c r="E590" s="11"/>
      <c r="F590" s="11"/>
      <c r="G590" s="11"/>
      <c r="H590" s="11"/>
      <c r="I590" s="12"/>
    </row>
    <row r="591" spans="1:9" ht="12" customHeight="1">
      <c r="A591" s="14"/>
      <c r="B591" s="10"/>
      <c r="C591" s="66"/>
      <c r="D591" s="11"/>
      <c r="E591" s="11"/>
      <c r="F591" s="11"/>
      <c r="G591" s="11"/>
      <c r="H591" s="11"/>
      <c r="I591" s="12"/>
    </row>
    <row r="592" spans="1:9" ht="12" customHeight="1">
      <c r="A592" s="14"/>
      <c r="B592" s="10"/>
      <c r="C592" s="66"/>
      <c r="D592" s="11"/>
      <c r="E592" s="11"/>
      <c r="F592" s="11"/>
      <c r="G592" s="11"/>
      <c r="H592" s="11"/>
      <c r="I592" s="12"/>
    </row>
    <row r="593" spans="1:9" ht="12" customHeight="1">
      <c r="A593" s="14"/>
      <c r="B593" s="10"/>
      <c r="C593" s="66"/>
      <c r="D593" s="11"/>
      <c r="E593" s="11"/>
      <c r="F593" s="11"/>
      <c r="G593" s="11"/>
      <c r="H593" s="11"/>
      <c r="I593" s="12"/>
    </row>
    <row r="594" spans="1:9" ht="12" customHeight="1">
      <c r="A594" s="14"/>
      <c r="B594" s="10"/>
      <c r="C594" s="66"/>
      <c r="D594" s="11"/>
      <c r="E594" s="11"/>
      <c r="F594" s="11"/>
      <c r="G594" s="11"/>
      <c r="H594" s="11"/>
      <c r="I594" s="12"/>
    </row>
    <row r="595" spans="1:9" ht="12" customHeight="1">
      <c r="A595" s="14"/>
      <c r="B595" s="10"/>
      <c r="C595" s="66"/>
      <c r="D595" s="11"/>
      <c r="E595" s="11"/>
      <c r="F595" s="11"/>
      <c r="G595" s="11"/>
      <c r="H595" s="11"/>
      <c r="I595" s="12"/>
    </row>
    <row r="596" spans="1:9" ht="12" customHeight="1">
      <c r="A596" s="14"/>
      <c r="B596" s="10"/>
      <c r="C596" s="66"/>
      <c r="D596" s="11"/>
      <c r="E596" s="11"/>
      <c r="F596" s="11"/>
      <c r="G596" s="11"/>
      <c r="H596" s="11"/>
      <c r="I596" s="12"/>
    </row>
    <row r="597" spans="1:9" ht="12" customHeight="1">
      <c r="A597" s="14"/>
      <c r="B597" s="10"/>
      <c r="C597" s="66"/>
      <c r="D597" s="11"/>
      <c r="E597" s="11"/>
      <c r="F597" s="11"/>
      <c r="G597" s="11"/>
      <c r="H597" s="11"/>
      <c r="I597" s="12"/>
    </row>
    <row r="598" spans="1:9" ht="12" customHeight="1">
      <c r="A598" s="14"/>
      <c r="B598" s="10"/>
      <c r="C598" s="66"/>
      <c r="D598" s="11"/>
      <c r="E598" s="11"/>
      <c r="F598" s="11"/>
      <c r="G598" s="11"/>
      <c r="H598" s="11"/>
      <c r="I598" s="12"/>
    </row>
    <row r="599" spans="1:9" ht="12" customHeight="1">
      <c r="A599" s="14"/>
      <c r="B599" s="10"/>
      <c r="C599" s="66"/>
      <c r="D599" s="11"/>
      <c r="E599" s="11"/>
      <c r="F599" s="11"/>
      <c r="G599" s="11"/>
      <c r="H599" s="11"/>
      <c r="I599" s="12"/>
    </row>
    <row r="600" spans="1:9" ht="12" customHeight="1">
      <c r="A600" s="14"/>
      <c r="B600" s="10"/>
      <c r="C600" s="66"/>
      <c r="D600" s="11"/>
      <c r="E600" s="11"/>
      <c r="F600" s="11"/>
      <c r="G600" s="11"/>
      <c r="H600" s="11"/>
      <c r="I600" s="12"/>
    </row>
    <row r="601" spans="1:9" ht="12" customHeight="1">
      <c r="A601" s="14"/>
      <c r="B601" s="10"/>
      <c r="C601" s="66"/>
      <c r="D601" s="11"/>
      <c r="E601" s="11"/>
      <c r="F601" s="11"/>
      <c r="G601" s="11"/>
      <c r="H601" s="11"/>
      <c r="I601" s="12"/>
    </row>
    <row r="602" spans="1:9" ht="12" customHeight="1">
      <c r="A602" s="14"/>
      <c r="B602" s="10"/>
      <c r="C602" s="66"/>
      <c r="D602" s="11"/>
      <c r="E602" s="11"/>
      <c r="F602" s="11"/>
      <c r="G602" s="11"/>
      <c r="H602" s="11"/>
      <c r="I602" s="12"/>
    </row>
    <row r="603" spans="1:9" ht="12" customHeight="1">
      <c r="A603" s="14"/>
      <c r="B603" s="10"/>
      <c r="C603" s="66"/>
      <c r="D603" s="11"/>
      <c r="E603" s="11"/>
      <c r="F603" s="11"/>
      <c r="G603" s="11"/>
      <c r="H603" s="11"/>
      <c r="I603" s="12"/>
    </row>
    <row r="604" spans="1:9" ht="12" customHeight="1">
      <c r="A604" s="14"/>
      <c r="B604" s="10"/>
      <c r="C604" s="66"/>
      <c r="D604" s="11"/>
      <c r="E604" s="11"/>
      <c r="F604" s="11"/>
      <c r="G604" s="11"/>
      <c r="H604" s="11"/>
      <c r="I604" s="12"/>
    </row>
    <row r="605" spans="1:9" ht="12" customHeight="1">
      <c r="A605" s="14"/>
      <c r="B605" s="10"/>
      <c r="C605" s="66"/>
      <c r="D605" s="11"/>
      <c r="E605" s="11"/>
      <c r="F605" s="11"/>
      <c r="G605" s="11"/>
      <c r="H605" s="11"/>
      <c r="I605" s="12"/>
    </row>
    <row r="606" spans="1:9" ht="12" customHeight="1">
      <c r="A606" s="14"/>
      <c r="B606" s="10"/>
      <c r="C606" s="66"/>
      <c r="D606" s="11"/>
      <c r="E606" s="11"/>
      <c r="F606" s="11"/>
      <c r="G606" s="11"/>
      <c r="H606" s="11"/>
      <c r="I606" s="12"/>
    </row>
    <row r="607" spans="1:9" ht="12" customHeight="1">
      <c r="A607" s="14"/>
      <c r="B607" s="10"/>
      <c r="C607" s="66"/>
      <c r="D607" s="11"/>
      <c r="E607" s="11"/>
      <c r="F607" s="11"/>
      <c r="G607" s="11"/>
      <c r="H607" s="11"/>
      <c r="I607" s="12"/>
    </row>
    <row r="608" spans="1:9" ht="12" customHeight="1">
      <c r="A608" s="14"/>
      <c r="B608" s="10"/>
      <c r="C608" s="66"/>
      <c r="D608" s="11"/>
      <c r="E608" s="11"/>
      <c r="F608" s="11"/>
      <c r="G608" s="11"/>
      <c r="H608" s="11"/>
      <c r="I608" s="12"/>
    </row>
    <row r="609" spans="1:9" ht="12" customHeight="1">
      <c r="A609" s="14"/>
      <c r="B609" s="10"/>
      <c r="C609" s="66"/>
      <c r="D609" s="11"/>
      <c r="E609" s="11"/>
      <c r="F609" s="11"/>
      <c r="G609" s="11"/>
      <c r="H609" s="11"/>
      <c r="I609" s="12"/>
    </row>
    <row r="610" spans="1:9" ht="12" customHeight="1">
      <c r="A610" s="14"/>
      <c r="B610" s="10"/>
      <c r="C610" s="66"/>
      <c r="D610" s="11"/>
      <c r="E610" s="11"/>
      <c r="F610" s="11"/>
      <c r="G610" s="11"/>
      <c r="H610" s="11"/>
      <c r="I610" s="12"/>
    </row>
    <row r="611" spans="1:9" ht="12" customHeight="1">
      <c r="A611" s="14"/>
      <c r="B611" s="10"/>
      <c r="C611" s="66"/>
      <c r="D611" s="11"/>
      <c r="E611" s="11"/>
      <c r="F611" s="11"/>
      <c r="G611" s="11"/>
      <c r="H611" s="11"/>
      <c r="I611" s="12"/>
    </row>
    <row r="612" spans="1:9" ht="12" customHeight="1">
      <c r="A612" s="14"/>
      <c r="B612" s="10"/>
      <c r="C612" s="66"/>
      <c r="D612" s="11"/>
      <c r="E612" s="11"/>
      <c r="F612" s="11"/>
      <c r="G612" s="11"/>
      <c r="H612" s="11"/>
      <c r="I612" s="12"/>
    </row>
    <row r="613" spans="1:9" ht="12" customHeight="1">
      <c r="A613" s="14"/>
      <c r="B613" s="10"/>
      <c r="C613" s="66"/>
      <c r="D613" s="11"/>
      <c r="E613" s="11"/>
      <c r="F613" s="11"/>
      <c r="G613" s="11"/>
      <c r="H613" s="11"/>
      <c r="I613" s="12"/>
    </row>
    <row r="614" spans="1:9" ht="12" customHeight="1">
      <c r="A614" s="14"/>
      <c r="B614" s="10"/>
      <c r="C614" s="66"/>
      <c r="D614" s="11"/>
      <c r="E614" s="11"/>
      <c r="F614" s="11"/>
      <c r="G614" s="11"/>
      <c r="H614" s="11"/>
      <c r="I614" s="12"/>
    </row>
    <row r="615" spans="1:9" ht="12" customHeight="1">
      <c r="A615" s="14"/>
      <c r="B615" s="10"/>
      <c r="C615" s="66"/>
      <c r="D615" s="11"/>
      <c r="E615" s="11"/>
      <c r="F615" s="11"/>
      <c r="G615" s="11"/>
      <c r="H615" s="11"/>
      <c r="I615" s="12"/>
    </row>
    <row r="616" spans="1:9" ht="12" customHeight="1">
      <c r="A616" s="14"/>
      <c r="B616" s="10"/>
      <c r="C616" s="66"/>
      <c r="D616" s="11"/>
      <c r="E616" s="11"/>
      <c r="F616" s="11"/>
      <c r="G616" s="11"/>
      <c r="H616" s="11"/>
      <c r="I616" s="12"/>
    </row>
    <row r="617" spans="1:9" ht="12" customHeight="1">
      <c r="A617" s="14"/>
      <c r="B617" s="10"/>
      <c r="C617" s="66"/>
      <c r="D617" s="11"/>
      <c r="E617" s="11"/>
      <c r="F617" s="11"/>
      <c r="G617" s="11"/>
      <c r="H617" s="11"/>
      <c r="I617" s="12"/>
    </row>
    <row r="618" spans="1:9" ht="12" customHeight="1">
      <c r="A618" s="14"/>
      <c r="B618" s="10"/>
      <c r="C618" s="66"/>
      <c r="D618" s="11"/>
      <c r="E618" s="11"/>
      <c r="F618" s="11"/>
      <c r="G618" s="11"/>
      <c r="H618" s="11"/>
      <c r="I618" s="12"/>
    </row>
    <row r="619" spans="1:9" ht="12" customHeight="1">
      <c r="A619" s="14"/>
      <c r="B619" s="10"/>
      <c r="C619" s="66"/>
      <c r="D619" s="11"/>
      <c r="E619" s="11"/>
      <c r="F619" s="11"/>
      <c r="G619" s="11"/>
      <c r="H619" s="11"/>
      <c r="I619" s="12"/>
    </row>
    <row r="620" spans="1:9" ht="12" customHeight="1">
      <c r="A620" s="14"/>
      <c r="B620" s="10"/>
      <c r="C620" s="66"/>
      <c r="D620" s="11"/>
      <c r="E620" s="11"/>
      <c r="F620" s="11"/>
      <c r="G620" s="11"/>
      <c r="H620" s="11"/>
      <c r="I620" s="12"/>
    </row>
    <row r="621" spans="1:9" ht="12" customHeight="1">
      <c r="A621" s="14"/>
      <c r="B621" s="10"/>
      <c r="C621" s="66"/>
      <c r="D621" s="11"/>
      <c r="E621" s="11"/>
      <c r="F621" s="11"/>
      <c r="G621" s="11"/>
      <c r="H621" s="11"/>
      <c r="I621" s="12"/>
    </row>
    <row r="622" spans="1:9" ht="12" customHeight="1">
      <c r="A622" s="14"/>
      <c r="B622" s="10"/>
      <c r="C622" s="66"/>
      <c r="D622" s="11"/>
      <c r="E622" s="11"/>
      <c r="F622" s="11"/>
      <c r="G622" s="11"/>
      <c r="H622" s="11"/>
      <c r="I622" s="12"/>
    </row>
    <row r="623" spans="1:9" ht="12" customHeight="1">
      <c r="A623" s="14"/>
      <c r="B623" s="10"/>
      <c r="C623" s="66"/>
      <c r="D623" s="11"/>
      <c r="E623" s="11"/>
      <c r="F623" s="11"/>
      <c r="G623" s="11"/>
      <c r="H623" s="11"/>
      <c r="I623" s="12"/>
    </row>
    <row r="624" spans="1:9" ht="12" customHeight="1">
      <c r="A624" s="14"/>
      <c r="B624" s="10"/>
      <c r="C624" s="66"/>
      <c r="D624" s="11"/>
      <c r="E624" s="11"/>
      <c r="F624" s="11"/>
      <c r="G624" s="11"/>
      <c r="H624" s="11"/>
      <c r="I624" s="12"/>
    </row>
    <row r="625" spans="1:9" ht="12" customHeight="1">
      <c r="A625" s="14"/>
      <c r="B625" s="10"/>
      <c r="C625" s="66"/>
      <c r="D625" s="11"/>
      <c r="E625" s="11"/>
      <c r="F625" s="11"/>
      <c r="G625" s="11"/>
      <c r="H625" s="11"/>
      <c r="I625" s="12"/>
    </row>
    <row r="626" spans="1:9" ht="12" customHeight="1">
      <c r="A626" s="14"/>
      <c r="B626" s="10"/>
      <c r="C626" s="66"/>
      <c r="D626" s="11"/>
      <c r="E626" s="11"/>
      <c r="F626" s="11"/>
      <c r="G626" s="11"/>
      <c r="H626" s="11"/>
      <c r="I626" s="12"/>
    </row>
    <row r="627" spans="1:9" ht="12" customHeight="1">
      <c r="A627" s="14"/>
      <c r="B627" s="10"/>
      <c r="C627" s="66"/>
      <c r="D627" s="11"/>
      <c r="E627" s="11"/>
      <c r="F627" s="11"/>
      <c r="G627" s="11"/>
      <c r="H627" s="11"/>
      <c r="I627" s="12"/>
    </row>
    <row r="628" spans="1:9" ht="12" customHeight="1">
      <c r="A628" s="14"/>
      <c r="B628" s="10"/>
      <c r="C628" s="66"/>
      <c r="D628" s="11"/>
      <c r="E628" s="11"/>
      <c r="F628" s="11"/>
      <c r="G628" s="11"/>
      <c r="H628" s="11"/>
      <c r="I628" s="12"/>
    </row>
    <row r="629" spans="1:9" ht="12" customHeight="1">
      <c r="A629" s="14"/>
      <c r="B629" s="10"/>
      <c r="C629" s="66"/>
      <c r="D629" s="11"/>
      <c r="E629" s="11"/>
      <c r="F629" s="11"/>
      <c r="G629" s="11"/>
      <c r="H629" s="11"/>
      <c r="I629" s="12"/>
    </row>
    <row r="630" spans="1:9" ht="12" customHeight="1">
      <c r="A630" s="14"/>
      <c r="B630" s="10"/>
      <c r="C630" s="66"/>
      <c r="D630" s="11"/>
      <c r="E630" s="11"/>
      <c r="F630" s="11"/>
      <c r="G630" s="11"/>
      <c r="H630" s="11"/>
      <c r="I630" s="12"/>
    </row>
    <row r="631" spans="1:9" ht="12" customHeight="1">
      <c r="A631" s="14"/>
      <c r="B631" s="10"/>
      <c r="C631" s="66"/>
      <c r="D631" s="11"/>
      <c r="E631" s="11"/>
      <c r="F631" s="11"/>
      <c r="G631" s="11"/>
      <c r="H631" s="11"/>
      <c r="I631" s="12"/>
    </row>
    <row r="632" spans="1:9" ht="12" customHeight="1">
      <c r="A632" s="14"/>
      <c r="B632" s="10"/>
      <c r="C632" s="66"/>
      <c r="D632" s="11"/>
      <c r="E632" s="11"/>
      <c r="F632" s="11"/>
      <c r="G632" s="11"/>
      <c r="H632" s="11"/>
      <c r="I632" s="12"/>
    </row>
    <row r="633" spans="1:9" ht="12" customHeight="1">
      <c r="A633" s="14"/>
      <c r="B633" s="10"/>
      <c r="C633" s="66"/>
      <c r="D633" s="11"/>
      <c r="E633" s="11"/>
      <c r="F633" s="11"/>
      <c r="G633" s="11"/>
      <c r="H633" s="11"/>
      <c r="I633" s="12"/>
    </row>
    <row r="634" spans="1:9" ht="12" customHeight="1">
      <c r="A634" s="14"/>
      <c r="B634" s="10"/>
      <c r="C634" s="66"/>
      <c r="D634" s="11"/>
      <c r="E634" s="11"/>
      <c r="F634" s="11"/>
      <c r="G634" s="11"/>
      <c r="H634" s="11"/>
      <c r="I634" s="12"/>
    </row>
    <row r="635" spans="1:9" ht="12" customHeight="1">
      <c r="A635" s="14"/>
      <c r="B635" s="10"/>
      <c r="C635" s="66"/>
      <c r="D635" s="11"/>
      <c r="E635" s="11"/>
      <c r="F635" s="11"/>
      <c r="G635" s="11"/>
      <c r="H635" s="11"/>
      <c r="I635" s="12"/>
    </row>
    <row r="636" spans="1:9" ht="12" customHeight="1">
      <c r="A636" s="14"/>
      <c r="B636" s="10"/>
      <c r="C636" s="66"/>
      <c r="D636" s="11"/>
      <c r="E636" s="11"/>
      <c r="F636" s="11"/>
      <c r="G636" s="11"/>
      <c r="H636" s="11"/>
      <c r="I636" s="12"/>
    </row>
    <row r="637" spans="1:9" ht="12" customHeight="1">
      <c r="A637" s="14"/>
      <c r="B637" s="10"/>
      <c r="C637" s="66"/>
      <c r="D637" s="11"/>
      <c r="E637" s="11"/>
      <c r="F637" s="11"/>
      <c r="G637" s="11"/>
      <c r="H637" s="11"/>
      <c r="I637" s="12"/>
    </row>
    <row r="638" spans="1:9" ht="12" customHeight="1">
      <c r="A638" s="14"/>
      <c r="B638" s="10"/>
      <c r="C638" s="66"/>
      <c r="D638" s="11"/>
      <c r="E638" s="11"/>
      <c r="F638" s="11"/>
      <c r="G638" s="11"/>
      <c r="H638" s="11"/>
      <c r="I638" s="12"/>
    </row>
    <row r="639" spans="1:9" ht="12" customHeight="1">
      <c r="A639" s="14"/>
      <c r="B639" s="10"/>
      <c r="C639" s="66"/>
      <c r="D639" s="11"/>
      <c r="E639" s="11"/>
      <c r="F639" s="11"/>
      <c r="G639" s="11"/>
      <c r="H639" s="11"/>
      <c r="I639" s="12"/>
    </row>
    <row r="640" spans="1:9" ht="12" customHeight="1">
      <c r="A640" s="14"/>
      <c r="B640" s="10"/>
      <c r="C640" s="66"/>
      <c r="D640" s="11"/>
      <c r="E640" s="11"/>
      <c r="F640" s="11"/>
      <c r="G640" s="11"/>
      <c r="H640" s="11"/>
      <c r="I640" s="12"/>
    </row>
    <row r="641" spans="1:9" ht="12" customHeight="1">
      <c r="A641" s="14"/>
      <c r="B641" s="10"/>
      <c r="C641" s="66"/>
      <c r="D641" s="11"/>
      <c r="E641" s="11"/>
      <c r="F641" s="11"/>
      <c r="G641" s="11"/>
      <c r="H641" s="11"/>
      <c r="I641" s="12"/>
    </row>
    <row r="642" spans="1:9" ht="12" customHeight="1">
      <c r="A642" s="14"/>
      <c r="B642" s="10"/>
      <c r="C642" s="66"/>
      <c r="D642" s="11"/>
      <c r="E642" s="11"/>
      <c r="F642" s="11"/>
      <c r="G642" s="11"/>
      <c r="H642" s="11"/>
      <c r="I642" s="12"/>
    </row>
    <row r="643" spans="1:9" ht="12" customHeight="1">
      <c r="A643" s="14"/>
      <c r="B643" s="10"/>
      <c r="C643" s="66"/>
      <c r="D643" s="11"/>
      <c r="E643" s="11"/>
      <c r="F643" s="11"/>
      <c r="G643" s="11"/>
      <c r="H643" s="11"/>
      <c r="I643" s="12"/>
    </row>
    <row r="644" spans="1:9" ht="12" customHeight="1">
      <c r="A644" s="14"/>
      <c r="B644" s="10"/>
      <c r="C644" s="66"/>
      <c r="D644" s="11"/>
      <c r="E644" s="11"/>
      <c r="F644" s="11"/>
      <c r="G644" s="11"/>
      <c r="H644" s="11"/>
      <c r="I644" s="12"/>
    </row>
    <row r="645" spans="1:9" ht="12" customHeight="1">
      <c r="A645" s="14"/>
      <c r="B645" s="10"/>
      <c r="C645" s="66"/>
      <c r="D645" s="11"/>
      <c r="E645" s="11"/>
      <c r="F645" s="11"/>
      <c r="G645" s="11"/>
      <c r="H645" s="11"/>
      <c r="I645" s="12"/>
    </row>
    <row r="646" spans="1:9" ht="12" customHeight="1">
      <c r="A646" s="14"/>
      <c r="B646" s="10"/>
      <c r="C646" s="66"/>
      <c r="D646" s="11"/>
      <c r="E646" s="11"/>
      <c r="F646" s="11"/>
      <c r="G646" s="11"/>
      <c r="H646" s="11"/>
      <c r="I646" s="12"/>
    </row>
    <row r="647" spans="1:9" ht="12" customHeight="1">
      <c r="A647" s="14"/>
      <c r="B647" s="10"/>
      <c r="C647" s="66"/>
      <c r="D647" s="11"/>
      <c r="E647" s="11"/>
      <c r="F647" s="11"/>
      <c r="G647" s="11"/>
      <c r="H647" s="11"/>
      <c r="I647" s="12"/>
    </row>
    <row r="648" spans="1:9" ht="12" customHeight="1">
      <c r="A648" s="14"/>
      <c r="B648" s="10"/>
      <c r="C648" s="66"/>
      <c r="D648" s="11"/>
      <c r="E648" s="11"/>
      <c r="F648" s="11"/>
      <c r="G648" s="11"/>
      <c r="H648" s="11"/>
      <c r="I648" s="12"/>
    </row>
    <row r="649" spans="1:9" ht="12" customHeight="1">
      <c r="A649" s="14"/>
      <c r="B649" s="10"/>
      <c r="C649" s="66"/>
      <c r="D649" s="11"/>
      <c r="E649" s="11"/>
      <c r="F649" s="11"/>
      <c r="G649" s="11"/>
      <c r="H649" s="11"/>
      <c r="I649" s="12"/>
    </row>
    <row r="650" spans="1:9" ht="12" customHeight="1">
      <c r="A650" s="14"/>
      <c r="B650" s="10"/>
      <c r="C650" s="66"/>
      <c r="D650" s="11"/>
      <c r="E650" s="11"/>
      <c r="F650" s="11"/>
      <c r="G650" s="11"/>
      <c r="H650" s="11"/>
      <c r="I650" s="12"/>
    </row>
    <row r="651" spans="1:9" ht="12" customHeight="1">
      <c r="A651" s="14"/>
      <c r="B651" s="10"/>
      <c r="C651" s="66"/>
      <c r="D651" s="11"/>
      <c r="E651" s="11"/>
      <c r="F651" s="11"/>
      <c r="G651" s="11"/>
      <c r="H651" s="11"/>
      <c r="I651" s="12"/>
    </row>
    <row r="652" spans="1:9" ht="12" customHeight="1">
      <c r="A652" s="14"/>
      <c r="B652" s="10"/>
      <c r="C652" s="66"/>
      <c r="D652" s="11"/>
      <c r="E652" s="11"/>
      <c r="F652" s="11"/>
      <c r="G652" s="11"/>
      <c r="H652" s="11"/>
      <c r="I652" s="12"/>
    </row>
    <row r="653" spans="1:9" ht="12" customHeight="1">
      <c r="A653" s="14"/>
      <c r="B653" s="10"/>
      <c r="C653" s="66"/>
      <c r="D653" s="11"/>
      <c r="E653" s="11"/>
      <c r="F653" s="11"/>
      <c r="G653" s="11"/>
      <c r="H653" s="11"/>
      <c r="I653" s="12"/>
    </row>
    <row r="654" spans="1:9" ht="12" customHeight="1">
      <c r="A654" s="14"/>
      <c r="B654" s="10"/>
      <c r="C654" s="66"/>
      <c r="D654" s="11"/>
      <c r="E654" s="11"/>
      <c r="F654" s="11"/>
      <c r="G654" s="11"/>
      <c r="H654" s="11"/>
      <c r="I654" s="12"/>
    </row>
    <row r="655" spans="1:9" ht="12" customHeight="1">
      <c r="A655" s="14"/>
      <c r="B655" s="10"/>
      <c r="C655" s="66"/>
      <c r="D655" s="11"/>
      <c r="E655" s="11"/>
      <c r="F655" s="11"/>
      <c r="G655" s="11"/>
      <c r="H655" s="11"/>
      <c r="I655" s="12"/>
    </row>
    <row r="656" spans="1:9" ht="12" customHeight="1">
      <c r="A656" s="14"/>
      <c r="B656" s="10"/>
      <c r="C656" s="66"/>
      <c r="D656" s="11"/>
      <c r="E656" s="11"/>
      <c r="F656" s="11"/>
      <c r="G656" s="11"/>
      <c r="H656" s="11"/>
      <c r="I656" s="12"/>
    </row>
    <row r="657" spans="1:9" ht="12" customHeight="1">
      <c r="A657" s="14"/>
      <c r="B657" s="10"/>
      <c r="C657" s="66"/>
      <c r="D657" s="11"/>
      <c r="E657" s="11"/>
      <c r="F657" s="11"/>
      <c r="G657" s="11"/>
      <c r="H657" s="11"/>
      <c r="I657" s="12"/>
    </row>
    <row r="658" spans="1:9" ht="12" customHeight="1">
      <c r="A658" s="14"/>
      <c r="B658" s="10"/>
      <c r="C658" s="66"/>
      <c r="D658" s="11"/>
      <c r="E658" s="11"/>
      <c r="F658" s="11"/>
      <c r="G658" s="11"/>
      <c r="H658" s="11"/>
      <c r="I658" s="12"/>
    </row>
    <row r="659" spans="1:9" ht="12" customHeight="1">
      <c r="A659" s="14"/>
      <c r="B659" s="10"/>
      <c r="C659" s="66"/>
      <c r="D659" s="11"/>
      <c r="E659" s="11"/>
      <c r="F659" s="11"/>
      <c r="G659" s="11"/>
      <c r="H659" s="11"/>
      <c r="I659" s="12"/>
    </row>
    <row r="660" spans="1:9" ht="12" customHeight="1">
      <c r="A660" s="14"/>
      <c r="B660" s="10"/>
      <c r="C660" s="66"/>
      <c r="D660" s="11"/>
      <c r="E660" s="11"/>
      <c r="F660" s="11"/>
      <c r="G660" s="11"/>
      <c r="H660" s="11"/>
      <c r="I660" s="12"/>
    </row>
    <row r="661" spans="1:9" ht="12" customHeight="1">
      <c r="A661" s="14"/>
      <c r="B661" s="10"/>
      <c r="C661" s="66"/>
      <c r="D661" s="11"/>
      <c r="E661" s="11"/>
      <c r="F661" s="11"/>
      <c r="G661" s="11"/>
      <c r="H661" s="11"/>
      <c r="I661" s="12"/>
    </row>
    <row r="662" spans="1:9" ht="12" customHeight="1">
      <c r="A662" s="14"/>
      <c r="B662" s="10"/>
      <c r="C662" s="66"/>
      <c r="D662" s="11"/>
      <c r="E662" s="11"/>
      <c r="F662" s="11"/>
      <c r="G662" s="11"/>
      <c r="H662" s="11"/>
      <c r="I662" s="12"/>
    </row>
    <row r="663" spans="1:9" ht="12" customHeight="1">
      <c r="A663" s="14"/>
      <c r="B663" s="10"/>
      <c r="C663" s="66"/>
      <c r="D663" s="11"/>
      <c r="E663" s="11"/>
      <c r="F663" s="11"/>
      <c r="G663" s="11"/>
      <c r="H663" s="11"/>
      <c r="I663" s="12"/>
    </row>
    <row r="664" spans="1:9" ht="12" customHeight="1">
      <c r="A664" s="14"/>
      <c r="B664" s="10"/>
      <c r="C664" s="66"/>
      <c r="D664" s="11"/>
      <c r="E664" s="11"/>
      <c r="F664" s="11"/>
      <c r="G664" s="11"/>
      <c r="H664" s="11"/>
      <c r="I664" s="12"/>
    </row>
    <row r="665" spans="1:9" ht="12" customHeight="1">
      <c r="A665" s="14"/>
      <c r="B665" s="10"/>
      <c r="C665" s="66"/>
      <c r="D665" s="11"/>
      <c r="E665" s="11"/>
      <c r="F665" s="11"/>
      <c r="G665" s="11"/>
      <c r="H665" s="11"/>
      <c r="I665" s="12"/>
    </row>
    <row r="666" spans="1:9" ht="12" customHeight="1">
      <c r="A666" s="14"/>
      <c r="B666" s="10"/>
      <c r="C666" s="66"/>
      <c r="D666" s="11"/>
      <c r="E666" s="11"/>
      <c r="F666" s="11"/>
      <c r="G666" s="11"/>
      <c r="H666" s="11"/>
      <c r="I666" s="12"/>
    </row>
    <row r="667" spans="1:9" ht="12" customHeight="1">
      <c r="A667" s="14"/>
      <c r="B667" s="10"/>
      <c r="C667" s="66"/>
      <c r="D667" s="11"/>
      <c r="E667" s="11"/>
      <c r="F667" s="11"/>
      <c r="G667" s="11"/>
      <c r="H667" s="11"/>
      <c r="I667" s="12"/>
    </row>
    <row r="668" spans="1:9" ht="12" customHeight="1">
      <c r="A668" s="14"/>
      <c r="B668" s="10"/>
      <c r="C668" s="66"/>
      <c r="D668" s="11"/>
      <c r="E668" s="11"/>
      <c r="F668" s="11"/>
      <c r="G668" s="11"/>
      <c r="H668" s="11"/>
      <c r="I668" s="12"/>
    </row>
    <row r="669" spans="1:9" ht="12" customHeight="1">
      <c r="A669" s="14"/>
      <c r="B669" s="10"/>
      <c r="C669" s="66"/>
      <c r="D669" s="11"/>
      <c r="E669" s="11"/>
      <c r="F669" s="11"/>
      <c r="G669" s="11"/>
      <c r="H669" s="11"/>
      <c r="I669" s="12"/>
    </row>
    <row r="670" spans="1:9" ht="12" customHeight="1">
      <c r="A670" s="14"/>
      <c r="B670" s="10"/>
      <c r="C670" s="66"/>
      <c r="D670" s="11"/>
      <c r="E670" s="11"/>
      <c r="F670" s="11"/>
      <c r="G670" s="11"/>
      <c r="H670" s="11"/>
      <c r="I670" s="12"/>
    </row>
    <row r="671" spans="1:9" ht="12" customHeight="1">
      <c r="A671" s="14"/>
      <c r="B671" s="10"/>
      <c r="C671" s="66"/>
      <c r="D671" s="11"/>
      <c r="E671" s="11"/>
      <c r="F671" s="11"/>
      <c r="G671" s="11"/>
      <c r="H671" s="11"/>
      <c r="I671" s="12"/>
    </row>
    <row r="672" spans="1:9" ht="12" customHeight="1">
      <c r="A672" s="14"/>
      <c r="B672" s="10"/>
      <c r="C672" s="66"/>
      <c r="D672" s="11"/>
      <c r="E672" s="11"/>
      <c r="F672" s="11"/>
      <c r="G672" s="11"/>
      <c r="H672" s="11"/>
      <c r="I672" s="12"/>
    </row>
    <row r="673" spans="1:9" ht="12" customHeight="1">
      <c r="A673" s="14"/>
      <c r="B673" s="10"/>
      <c r="C673" s="66"/>
      <c r="D673" s="11"/>
      <c r="E673" s="11"/>
      <c r="F673" s="11"/>
      <c r="G673" s="11"/>
      <c r="H673" s="11"/>
      <c r="I673" s="12"/>
    </row>
    <row r="674" spans="1:9" ht="12" customHeight="1">
      <c r="A674" s="14"/>
      <c r="B674" s="10"/>
      <c r="C674" s="66"/>
      <c r="D674" s="11"/>
      <c r="E674" s="11"/>
      <c r="F674" s="11"/>
      <c r="G674" s="11"/>
      <c r="H674" s="11"/>
      <c r="I674" s="12"/>
    </row>
    <row r="675" spans="1:9" ht="12" customHeight="1">
      <c r="A675" s="14"/>
      <c r="B675" s="10"/>
      <c r="C675" s="66"/>
      <c r="D675" s="11"/>
      <c r="E675" s="11"/>
      <c r="F675" s="11"/>
      <c r="G675" s="11"/>
      <c r="H675" s="11"/>
      <c r="I675" s="12"/>
    </row>
    <row r="676" spans="1:9" ht="12" customHeight="1">
      <c r="A676" s="14"/>
      <c r="B676" s="10"/>
      <c r="C676" s="66"/>
      <c r="D676" s="11"/>
      <c r="E676" s="11"/>
      <c r="F676" s="11"/>
      <c r="G676" s="11"/>
      <c r="H676" s="11"/>
      <c r="I676" s="12"/>
    </row>
    <row r="677" spans="1:9" ht="12" customHeight="1">
      <c r="A677" s="14"/>
      <c r="B677" s="10"/>
      <c r="C677" s="66"/>
      <c r="D677" s="11"/>
      <c r="E677" s="11"/>
      <c r="F677" s="11"/>
      <c r="G677" s="11"/>
      <c r="H677" s="11"/>
      <c r="I677" s="12"/>
    </row>
    <row r="678" spans="1:9" ht="12" customHeight="1">
      <c r="A678" s="14"/>
      <c r="B678" s="10"/>
      <c r="C678" s="66"/>
      <c r="D678" s="11"/>
      <c r="E678" s="11"/>
      <c r="F678" s="11"/>
      <c r="G678" s="11"/>
      <c r="H678" s="11"/>
      <c r="I678" s="12"/>
    </row>
    <row r="679" spans="1:9" ht="12" customHeight="1">
      <c r="A679" s="14"/>
      <c r="B679" s="10"/>
      <c r="C679" s="66"/>
      <c r="D679" s="11"/>
      <c r="E679" s="11"/>
      <c r="F679" s="11"/>
      <c r="G679" s="11"/>
      <c r="H679" s="11"/>
      <c r="I679" s="12"/>
    </row>
    <row r="680" spans="1:9" ht="12" customHeight="1">
      <c r="A680" s="14"/>
      <c r="B680" s="10"/>
      <c r="C680" s="66"/>
      <c r="D680" s="11"/>
      <c r="E680" s="11"/>
      <c r="F680" s="11"/>
      <c r="G680" s="11"/>
      <c r="H680" s="11"/>
      <c r="I680" s="12"/>
    </row>
    <row r="681" spans="1:9" ht="12" customHeight="1">
      <c r="A681" s="14"/>
      <c r="B681" s="10"/>
      <c r="C681" s="66"/>
      <c r="D681" s="11"/>
      <c r="E681" s="11"/>
      <c r="F681" s="11"/>
      <c r="G681" s="11"/>
      <c r="H681" s="11"/>
      <c r="I681" s="12"/>
    </row>
    <row r="682" spans="1:9" ht="12" customHeight="1">
      <c r="A682" s="14"/>
      <c r="B682" s="10"/>
      <c r="C682" s="66"/>
      <c r="D682" s="11"/>
      <c r="E682" s="11"/>
      <c r="F682" s="11"/>
      <c r="G682" s="11"/>
      <c r="H682" s="11"/>
      <c r="I682" s="12"/>
    </row>
    <row r="683" spans="1:9" ht="12" customHeight="1">
      <c r="A683" s="14"/>
      <c r="B683" s="10"/>
      <c r="C683" s="66"/>
      <c r="D683" s="11"/>
      <c r="E683" s="11"/>
      <c r="F683" s="11"/>
      <c r="G683" s="11"/>
      <c r="H683" s="11"/>
      <c r="I683" s="12"/>
    </row>
    <row r="684" spans="1:9" ht="12" customHeight="1">
      <c r="A684" s="14"/>
      <c r="B684" s="10"/>
      <c r="C684" s="66"/>
      <c r="D684" s="11"/>
      <c r="E684" s="11"/>
      <c r="F684" s="11"/>
      <c r="G684" s="11"/>
      <c r="H684" s="11"/>
      <c r="I684" s="12"/>
    </row>
    <row r="685" spans="1:9" ht="12" customHeight="1">
      <c r="A685" s="14"/>
      <c r="B685" s="10"/>
      <c r="C685" s="66"/>
      <c r="D685" s="11"/>
      <c r="E685" s="11"/>
      <c r="F685" s="11"/>
      <c r="G685" s="11"/>
      <c r="H685" s="11"/>
      <c r="I685" s="12"/>
    </row>
    <row r="686" spans="1:9" ht="12" customHeight="1">
      <c r="A686" s="14"/>
      <c r="B686" s="10"/>
      <c r="C686" s="66"/>
      <c r="D686" s="11"/>
      <c r="E686" s="11"/>
      <c r="F686" s="11"/>
      <c r="G686" s="11"/>
      <c r="H686" s="11"/>
      <c r="I686" s="12"/>
    </row>
    <row r="687" spans="1:9" ht="12" customHeight="1">
      <c r="A687" s="14"/>
      <c r="B687" s="10"/>
      <c r="C687" s="66"/>
      <c r="D687" s="11"/>
      <c r="E687" s="11"/>
      <c r="F687" s="11"/>
      <c r="G687" s="11"/>
      <c r="H687" s="11"/>
      <c r="I687" s="12"/>
    </row>
    <row r="688" spans="1:9" ht="12" customHeight="1">
      <c r="A688" s="14"/>
      <c r="B688" s="10"/>
      <c r="C688" s="66"/>
      <c r="D688" s="11"/>
      <c r="E688" s="11"/>
      <c r="F688" s="11"/>
      <c r="G688" s="11"/>
      <c r="H688" s="11"/>
      <c r="I688" s="12"/>
    </row>
    <row r="689" spans="1:9" ht="12" customHeight="1">
      <c r="A689" s="14"/>
      <c r="B689" s="10"/>
      <c r="C689" s="66"/>
      <c r="D689" s="11"/>
      <c r="E689" s="11"/>
      <c r="F689" s="11"/>
      <c r="G689" s="11"/>
      <c r="H689" s="11"/>
      <c r="I689" s="12"/>
    </row>
    <row r="690" spans="1:9" ht="12" customHeight="1">
      <c r="A690" s="14"/>
      <c r="B690" s="10"/>
      <c r="C690" s="66"/>
      <c r="D690" s="11"/>
      <c r="E690" s="11"/>
      <c r="F690" s="11"/>
      <c r="G690" s="11"/>
      <c r="H690" s="11"/>
      <c r="I690" s="12"/>
    </row>
    <row r="691" spans="1:9" ht="12" customHeight="1">
      <c r="A691" s="14"/>
      <c r="B691" s="10"/>
      <c r="C691" s="66"/>
      <c r="D691" s="11"/>
      <c r="E691" s="11"/>
      <c r="F691" s="11"/>
      <c r="G691" s="11"/>
      <c r="H691" s="11"/>
      <c r="I691" s="12"/>
    </row>
    <row r="692" spans="1:9" ht="12" customHeight="1">
      <c r="A692" s="14"/>
      <c r="B692" s="10"/>
      <c r="C692" s="66"/>
      <c r="D692" s="11"/>
      <c r="E692" s="11"/>
      <c r="F692" s="11"/>
      <c r="G692" s="11"/>
      <c r="H692" s="11"/>
      <c r="I692" s="12"/>
    </row>
    <row r="693" spans="1:9" ht="12" customHeight="1">
      <c r="A693" s="14"/>
      <c r="B693" s="10"/>
      <c r="C693" s="66"/>
      <c r="D693" s="11"/>
      <c r="E693" s="11"/>
      <c r="F693" s="11"/>
      <c r="G693" s="11"/>
      <c r="H693" s="11"/>
      <c r="I693" s="12"/>
    </row>
    <row r="694" spans="1:9" ht="12" customHeight="1">
      <c r="A694" s="14"/>
      <c r="B694" s="10"/>
      <c r="C694" s="66"/>
      <c r="D694" s="11"/>
      <c r="E694" s="11"/>
      <c r="F694" s="11"/>
      <c r="G694" s="11"/>
      <c r="H694" s="11"/>
      <c r="I694" s="12"/>
    </row>
    <row r="695" spans="1:9" ht="12" customHeight="1">
      <c r="A695" s="14"/>
      <c r="B695" s="10"/>
      <c r="C695" s="66"/>
      <c r="D695" s="11"/>
      <c r="E695" s="11"/>
      <c r="F695" s="11"/>
      <c r="G695" s="11"/>
      <c r="H695" s="11"/>
      <c r="I695" s="12"/>
    </row>
    <row r="696" spans="1:9" ht="12" customHeight="1">
      <c r="A696" s="14"/>
      <c r="B696" s="10"/>
      <c r="C696" s="66"/>
      <c r="D696" s="11"/>
      <c r="E696" s="11"/>
      <c r="F696" s="11"/>
      <c r="G696" s="11"/>
      <c r="H696" s="11"/>
      <c r="I696" s="12"/>
    </row>
    <row r="697" spans="1:9" ht="12" customHeight="1">
      <c r="A697" s="14"/>
      <c r="B697" s="10"/>
      <c r="C697" s="66"/>
      <c r="D697" s="11"/>
      <c r="E697" s="11"/>
      <c r="F697" s="11"/>
      <c r="G697" s="11"/>
      <c r="H697" s="11"/>
      <c r="I697" s="12"/>
    </row>
    <row r="698" spans="1:9" ht="12" customHeight="1">
      <c r="A698" s="14"/>
      <c r="B698" s="10"/>
      <c r="C698" s="66"/>
      <c r="D698" s="11"/>
      <c r="E698" s="11"/>
      <c r="F698" s="11"/>
      <c r="G698" s="11"/>
      <c r="H698" s="11"/>
      <c r="I698" s="12"/>
    </row>
    <row r="699" spans="1:9" ht="12" customHeight="1">
      <c r="A699" s="14"/>
      <c r="B699" s="10"/>
      <c r="C699" s="66"/>
      <c r="D699" s="11"/>
      <c r="E699" s="11"/>
      <c r="F699" s="11"/>
      <c r="G699" s="11"/>
      <c r="H699" s="11"/>
      <c r="I699" s="12"/>
    </row>
    <row r="700" spans="1:9" ht="12" customHeight="1">
      <c r="A700" s="14"/>
      <c r="B700" s="10"/>
      <c r="C700" s="66"/>
      <c r="D700" s="11"/>
      <c r="E700" s="11"/>
      <c r="F700" s="11"/>
      <c r="G700" s="11"/>
      <c r="H700" s="11"/>
      <c r="I700" s="12"/>
    </row>
    <row r="701" spans="1:9" ht="12" customHeight="1">
      <c r="A701" s="14"/>
      <c r="B701" s="10"/>
      <c r="C701" s="66"/>
      <c r="D701" s="11"/>
      <c r="E701" s="11"/>
      <c r="F701" s="11"/>
      <c r="G701" s="11"/>
      <c r="H701" s="11"/>
      <c r="I701" s="12"/>
    </row>
    <row r="702" spans="1:9" ht="12" customHeight="1">
      <c r="A702" s="14"/>
      <c r="B702" s="10"/>
      <c r="C702" s="66"/>
      <c r="D702" s="11"/>
      <c r="E702" s="11"/>
      <c r="F702" s="11"/>
      <c r="G702" s="11"/>
      <c r="H702" s="11"/>
      <c r="I702" s="12"/>
    </row>
    <row r="703" spans="1:9" ht="12" customHeight="1">
      <c r="A703" s="14"/>
      <c r="B703" s="10"/>
      <c r="C703" s="66"/>
      <c r="D703" s="11"/>
      <c r="E703" s="11"/>
      <c r="F703" s="11"/>
      <c r="G703" s="11"/>
      <c r="H703" s="11"/>
      <c r="I703" s="12"/>
    </row>
    <row r="704" spans="1:9" ht="12" customHeight="1">
      <c r="A704" s="14"/>
      <c r="B704" s="10"/>
      <c r="C704" s="66"/>
      <c r="D704" s="11"/>
      <c r="E704" s="11"/>
      <c r="F704" s="11"/>
      <c r="G704" s="11"/>
      <c r="H704" s="11"/>
      <c r="I704" s="12"/>
    </row>
    <row r="705" spans="1:9" ht="12" customHeight="1">
      <c r="A705" s="14"/>
      <c r="B705" s="10"/>
      <c r="C705" s="66"/>
      <c r="D705" s="11"/>
      <c r="E705" s="11"/>
      <c r="F705" s="11"/>
      <c r="G705" s="11"/>
      <c r="H705" s="11"/>
      <c r="I705" s="12"/>
    </row>
    <row r="706" spans="1:9" ht="12" customHeight="1">
      <c r="A706" s="14"/>
      <c r="B706" s="10"/>
      <c r="C706" s="66"/>
      <c r="D706" s="11"/>
      <c r="E706" s="11"/>
      <c r="F706" s="11"/>
      <c r="G706" s="11"/>
      <c r="H706" s="11"/>
      <c r="I706" s="12"/>
    </row>
    <row r="707" spans="1:9" ht="12" customHeight="1">
      <c r="A707" s="14"/>
      <c r="B707" s="10"/>
      <c r="C707" s="66"/>
      <c r="D707" s="11"/>
      <c r="E707" s="11"/>
      <c r="F707" s="11"/>
      <c r="G707" s="11"/>
      <c r="H707" s="11"/>
      <c r="I707" s="12"/>
    </row>
    <row r="708" spans="1:9" ht="12" customHeight="1">
      <c r="A708" s="14"/>
      <c r="B708" s="10"/>
      <c r="C708" s="66"/>
      <c r="D708" s="11"/>
      <c r="E708" s="11"/>
      <c r="F708" s="11"/>
      <c r="G708" s="11"/>
      <c r="H708" s="11"/>
      <c r="I708" s="12"/>
    </row>
    <row r="709" spans="1:9" ht="12" customHeight="1">
      <c r="A709" s="14"/>
      <c r="B709" s="10"/>
      <c r="C709" s="66"/>
      <c r="D709" s="11"/>
      <c r="E709" s="11"/>
      <c r="F709" s="11"/>
      <c r="G709" s="11"/>
      <c r="H709" s="11"/>
      <c r="I709" s="12"/>
    </row>
    <row r="710" spans="1:9" ht="12" customHeight="1">
      <c r="A710" s="14"/>
      <c r="B710" s="10"/>
      <c r="C710" s="66"/>
      <c r="D710" s="11"/>
      <c r="E710" s="11"/>
      <c r="F710" s="11"/>
      <c r="G710" s="11"/>
      <c r="H710" s="11"/>
      <c r="I710" s="12"/>
    </row>
    <row r="711" spans="1:9" ht="12" customHeight="1">
      <c r="A711" s="14"/>
      <c r="B711" s="10"/>
      <c r="C711" s="66"/>
      <c r="D711" s="11"/>
      <c r="E711" s="11"/>
      <c r="F711" s="11"/>
      <c r="G711" s="11"/>
      <c r="H711" s="11"/>
      <c r="I711" s="12"/>
    </row>
    <row r="712" spans="1:9" ht="12" customHeight="1">
      <c r="A712" s="14"/>
      <c r="B712" s="10"/>
      <c r="C712" s="66"/>
      <c r="D712" s="11"/>
      <c r="E712" s="11"/>
      <c r="F712" s="11"/>
      <c r="G712" s="11"/>
      <c r="H712" s="11"/>
      <c r="I712" s="12"/>
    </row>
    <row r="713" spans="1:9" ht="12" customHeight="1">
      <c r="A713" s="14"/>
      <c r="B713" s="10"/>
      <c r="C713" s="66"/>
      <c r="D713" s="11"/>
      <c r="E713" s="11"/>
      <c r="F713" s="11"/>
      <c r="G713" s="11"/>
      <c r="H713" s="11"/>
      <c r="I713" s="12"/>
    </row>
    <row r="714" spans="1:9" ht="12" customHeight="1">
      <c r="A714" s="14"/>
      <c r="B714" s="10"/>
      <c r="C714" s="66"/>
      <c r="D714" s="11"/>
      <c r="E714" s="11"/>
      <c r="F714" s="11"/>
      <c r="G714" s="11"/>
      <c r="H714" s="11"/>
      <c r="I714" s="12"/>
    </row>
    <row r="715" spans="1:9" ht="12" customHeight="1">
      <c r="A715" s="14"/>
      <c r="B715" s="10"/>
      <c r="C715" s="66"/>
      <c r="D715" s="11"/>
      <c r="E715" s="11"/>
      <c r="F715" s="11"/>
      <c r="G715" s="11"/>
      <c r="H715" s="11"/>
      <c r="I715" s="12"/>
    </row>
    <row r="716" spans="1:9" ht="12" customHeight="1">
      <c r="A716" s="14"/>
      <c r="B716" s="10"/>
      <c r="C716" s="66"/>
      <c r="D716" s="11"/>
      <c r="E716" s="11"/>
      <c r="F716" s="11"/>
      <c r="G716" s="11"/>
      <c r="H716" s="11"/>
      <c r="I716" s="12"/>
    </row>
    <row r="717" spans="1:9" ht="12" customHeight="1">
      <c r="A717" s="14"/>
      <c r="B717" s="10"/>
      <c r="C717" s="66"/>
      <c r="D717" s="11"/>
      <c r="E717" s="11"/>
      <c r="F717" s="11"/>
      <c r="G717" s="11"/>
      <c r="H717" s="11"/>
      <c r="I717" s="12"/>
    </row>
    <row r="718" spans="1:9" ht="12" customHeight="1">
      <c r="A718" s="14"/>
      <c r="B718" s="10"/>
      <c r="C718" s="66"/>
      <c r="D718" s="11"/>
      <c r="E718" s="11"/>
      <c r="F718" s="11"/>
      <c r="G718" s="11"/>
      <c r="H718" s="11"/>
      <c r="I718" s="12"/>
    </row>
    <row r="719" spans="1:9" ht="12" customHeight="1">
      <c r="A719" s="14"/>
      <c r="B719" s="10"/>
      <c r="C719" s="66"/>
      <c r="D719" s="11"/>
      <c r="E719" s="11"/>
      <c r="F719" s="11"/>
      <c r="G719" s="11"/>
      <c r="H719" s="11"/>
      <c r="I719" s="12"/>
    </row>
    <row r="720" spans="1:9" ht="12" customHeight="1">
      <c r="A720" s="14"/>
      <c r="B720" s="10"/>
      <c r="C720" s="66"/>
      <c r="D720" s="11"/>
      <c r="E720" s="11"/>
      <c r="F720" s="11"/>
      <c r="G720" s="11"/>
      <c r="H720" s="11"/>
      <c r="I720" s="12"/>
    </row>
    <row r="721" spans="1:9" ht="12" customHeight="1">
      <c r="A721" s="14"/>
      <c r="B721" s="10"/>
      <c r="C721" s="66"/>
      <c r="D721" s="11"/>
      <c r="E721" s="11"/>
      <c r="F721" s="11"/>
      <c r="G721" s="11"/>
      <c r="H721" s="11"/>
      <c r="I721" s="12"/>
    </row>
    <row r="722" spans="1:9" ht="12" customHeight="1">
      <c r="A722" s="14"/>
      <c r="B722" s="10"/>
      <c r="C722" s="66"/>
      <c r="D722" s="11"/>
      <c r="E722" s="11"/>
      <c r="F722" s="11"/>
      <c r="G722" s="11"/>
      <c r="H722" s="11"/>
      <c r="I722" s="12"/>
    </row>
    <row r="723" spans="1:9" ht="12" customHeight="1">
      <c r="A723" s="14"/>
      <c r="B723" s="10"/>
      <c r="C723" s="66"/>
      <c r="D723" s="11"/>
      <c r="E723" s="11"/>
      <c r="F723" s="11"/>
      <c r="G723" s="11"/>
      <c r="H723" s="11"/>
      <c r="I723" s="12"/>
    </row>
    <row r="724" spans="1:9" ht="12" customHeight="1">
      <c r="A724" s="14"/>
      <c r="B724" s="10"/>
      <c r="C724" s="66"/>
      <c r="D724" s="11"/>
      <c r="E724" s="11"/>
      <c r="F724" s="11"/>
      <c r="G724" s="11"/>
      <c r="H724" s="11"/>
      <c r="I724" s="12"/>
    </row>
    <row r="725" spans="1:9" ht="12" customHeight="1">
      <c r="A725" s="14"/>
      <c r="B725" s="10"/>
      <c r="C725" s="66"/>
      <c r="D725" s="11"/>
      <c r="E725" s="11"/>
      <c r="F725" s="11"/>
      <c r="G725" s="11"/>
      <c r="H725" s="11"/>
      <c r="I725" s="12"/>
    </row>
    <row r="726" spans="1:9" ht="12" customHeight="1">
      <c r="A726" s="14"/>
      <c r="B726" s="10"/>
      <c r="C726" s="66"/>
      <c r="D726" s="11"/>
      <c r="E726" s="11"/>
      <c r="F726" s="11"/>
      <c r="G726" s="11"/>
      <c r="H726" s="11"/>
      <c r="I726" s="12"/>
    </row>
    <row r="727" spans="1:9" ht="12" customHeight="1">
      <c r="A727" s="14"/>
      <c r="B727" s="10"/>
      <c r="C727" s="66"/>
      <c r="D727" s="11"/>
      <c r="E727" s="11"/>
      <c r="F727" s="11"/>
      <c r="G727" s="11"/>
      <c r="H727" s="11"/>
      <c r="I727" s="12"/>
    </row>
    <row r="728" spans="1:9" ht="12" customHeight="1">
      <c r="A728" s="14"/>
      <c r="B728" s="10"/>
      <c r="C728" s="66"/>
      <c r="D728" s="11"/>
      <c r="E728" s="11"/>
      <c r="F728" s="11"/>
      <c r="G728" s="11"/>
      <c r="H728" s="11"/>
      <c r="I728" s="12"/>
    </row>
    <row r="729" spans="1:9" ht="12" customHeight="1">
      <c r="A729" s="14"/>
      <c r="B729" s="10"/>
      <c r="C729" s="66"/>
      <c r="D729" s="11"/>
      <c r="E729" s="11"/>
      <c r="F729" s="11"/>
      <c r="G729" s="11"/>
      <c r="H729" s="11"/>
      <c r="I729" s="12"/>
    </row>
    <row r="730" spans="1:9" ht="12" customHeight="1">
      <c r="A730" s="14"/>
      <c r="B730" s="10"/>
      <c r="C730" s="66"/>
      <c r="D730" s="11"/>
      <c r="E730" s="11"/>
      <c r="F730" s="11"/>
      <c r="G730" s="11"/>
      <c r="H730" s="11"/>
      <c r="I730" s="12"/>
    </row>
    <row r="731" spans="1:9" ht="12" customHeight="1">
      <c r="A731" s="14"/>
      <c r="B731" s="10"/>
      <c r="C731" s="66"/>
      <c r="D731" s="11"/>
      <c r="E731" s="11"/>
      <c r="F731" s="11"/>
      <c r="G731" s="11"/>
      <c r="H731" s="11"/>
      <c r="I731" s="12"/>
    </row>
    <row r="732" spans="1:9" ht="12" customHeight="1">
      <c r="A732" s="14"/>
      <c r="B732" s="10"/>
      <c r="C732" s="66"/>
      <c r="D732" s="11"/>
      <c r="E732" s="11"/>
      <c r="F732" s="11"/>
      <c r="G732" s="11"/>
      <c r="H732" s="11"/>
      <c r="I732" s="12"/>
    </row>
    <row r="733" spans="1:9" ht="12" customHeight="1">
      <c r="A733" s="14"/>
      <c r="B733" s="10"/>
      <c r="C733" s="66"/>
      <c r="D733" s="11"/>
      <c r="E733" s="11"/>
      <c r="F733" s="11"/>
      <c r="G733" s="11"/>
      <c r="H733" s="11"/>
      <c r="I733" s="12"/>
    </row>
    <row r="734" spans="1:9" ht="12" customHeight="1">
      <c r="A734" s="14"/>
      <c r="B734" s="10"/>
      <c r="C734" s="66"/>
      <c r="D734" s="11"/>
      <c r="E734" s="11"/>
      <c r="F734" s="11"/>
      <c r="G734" s="11"/>
      <c r="H734" s="11"/>
      <c r="I734" s="12"/>
    </row>
    <row r="735" spans="1:9" ht="12" customHeight="1">
      <c r="A735" s="14"/>
      <c r="B735" s="10"/>
      <c r="C735" s="66"/>
      <c r="D735" s="11"/>
      <c r="E735" s="11"/>
      <c r="F735" s="11"/>
      <c r="G735" s="11"/>
      <c r="H735" s="11"/>
      <c r="I735" s="12"/>
    </row>
    <row r="736" spans="1:9" ht="12" customHeight="1">
      <c r="A736" s="14"/>
      <c r="B736" s="10"/>
      <c r="C736" s="66"/>
      <c r="D736" s="11"/>
      <c r="E736" s="11"/>
      <c r="F736" s="11"/>
      <c r="G736" s="11"/>
      <c r="H736" s="11"/>
      <c r="I736" s="12"/>
    </row>
    <row r="737" spans="1:9" ht="12" customHeight="1">
      <c r="A737" s="14"/>
      <c r="B737" s="10"/>
      <c r="C737" s="66"/>
      <c r="D737" s="11"/>
      <c r="E737" s="11"/>
      <c r="F737" s="11"/>
      <c r="G737" s="11"/>
      <c r="H737" s="11"/>
      <c r="I737" s="12"/>
    </row>
    <row r="738" spans="1:9" ht="12" customHeight="1">
      <c r="A738" s="14"/>
      <c r="B738" s="10"/>
      <c r="C738" s="66"/>
      <c r="D738" s="11"/>
      <c r="E738" s="11"/>
      <c r="F738" s="11"/>
      <c r="G738" s="11"/>
      <c r="H738" s="11"/>
      <c r="I738" s="12"/>
    </row>
    <row r="739" spans="1:9" ht="12" customHeight="1">
      <c r="A739" s="14"/>
      <c r="B739" s="10"/>
      <c r="C739" s="66"/>
      <c r="D739" s="11"/>
      <c r="E739" s="11"/>
      <c r="F739" s="11"/>
      <c r="G739" s="11"/>
      <c r="H739" s="11"/>
      <c r="I739" s="12"/>
    </row>
    <row r="740" spans="1:9" ht="12" customHeight="1">
      <c r="A740" s="14"/>
      <c r="B740" s="10"/>
      <c r="C740" s="66"/>
      <c r="D740" s="11"/>
      <c r="E740" s="11"/>
      <c r="F740" s="11"/>
      <c r="G740" s="11"/>
      <c r="H740" s="11"/>
      <c r="I740" s="12"/>
    </row>
    <row r="741" spans="1:9" ht="12" customHeight="1">
      <c r="A741" s="14"/>
      <c r="B741" s="10"/>
      <c r="C741" s="66"/>
      <c r="D741" s="11"/>
      <c r="E741" s="11"/>
      <c r="F741" s="11"/>
      <c r="G741" s="11"/>
      <c r="H741" s="11"/>
      <c r="I741" s="12"/>
    </row>
    <row r="742" spans="1:9" ht="12" customHeight="1">
      <c r="A742" s="14"/>
      <c r="B742" s="10"/>
      <c r="C742" s="66"/>
      <c r="D742" s="11"/>
      <c r="E742" s="11"/>
      <c r="F742" s="11"/>
      <c r="G742" s="11"/>
      <c r="H742" s="11"/>
      <c r="I742" s="12"/>
    </row>
    <row r="743" spans="1:9" ht="12" customHeight="1">
      <c r="A743" s="14"/>
      <c r="B743" s="10"/>
      <c r="C743" s="66"/>
      <c r="D743" s="11"/>
      <c r="E743" s="11"/>
      <c r="F743" s="11"/>
      <c r="G743" s="11"/>
      <c r="H743" s="11"/>
      <c r="I743" s="12"/>
    </row>
    <row r="744" spans="1:9" ht="12" customHeight="1">
      <c r="A744" s="14"/>
      <c r="B744" s="10"/>
      <c r="C744" s="66"/>
      <c r="D744" s="11"/>
      <c r="E744" s="11"/>
      <c r="F744" s="11"/>
      <c r="G744" s="11"/>
      <c r="H744" s="11"/>
      <c r="I744" s="12"/>
    </row>
    <row r="745" spans="1:9" ht="12" customHeight="1">
      <c r="A745" s="14"/>
      <c r="B745" s="10"/>
      <c r="C745" s="66"/>
      <c r="D745" s="11"/>
      <c r="E745" s="11"/>
      <c r="F745" s="11"/>
      <c r="G745" s="11"/>
      <c r="H745" s="11"/>
      <c r="I745" s="12"/>
    </row>
    <row r="746" spans="1:9" ht="12" customHeight="1">
      <c r="A746" s="14"/>
      <c r="B746" s="10"/>
      <c r="C746" s="66"/>
      <c r="D746" s="11"/>
      <c r="E746" s="11"/>
      <c r="F746" s="11"/>
      <c r="G746" s="11"/>
      <c r="H746" s="11"/>
      <c r="I746" s="12"/>
    </row>
    <row r="747" spans="1:9" ht="12" customHeight="1">
      <c r="A747" s="14"/>
      <c r="B747" s="10"/>
      <c r="C747" s="66"/>
      <c r="D747" s="11"/>
      <c r="E747" s="11"/>
      <c r="F747" s="11"/>
      <c r="G747" s="11"/>
      <c r="H747" s="11"/>
      <c r="I747" s="12"/>
    </row>
    <row r="748" spans="1:9" ht="12" customHeight="1">
      <c r="A748" s="14"/>
      <c r="B748" s="10"/>
      <c r="C748" s="66"/>
      <c r="D748" s="11"/>
      <c r="E748" s="11"/>
      <c r="F748" s="11"/>
      <c r="G748" s="11"/>
      <c r="H748" s="11"/>
      <c r="I748" s="12"/>
    </row>
    <row r="749" spans="1:9" ht="12" customHeight="1">
      <c r="A749" s="14"/>
      <c r="B749" s="10"/>
      <c r="C749" s="66"/>
      <c r="D749" s="11"/>
      <c r="E749" s="11"/>
      <c r="F749" s="11"/>
      <c r="G749" s="11"/>
      <c r="H749" s="11"/>
      <c r="I749" s="12"/>
    </row>
    <row r="750" spans="1:9" ht="12" customHeight="1">
      <c r="A750" s="14"/>
      <c r="B750" s="10"/>
      <c r="C750" s="66"/>
      <c r="D750" s="11"/>
      <c r="E750" s="11"/>
      <c r="F750" s="11"/>
      <c r="G750" s="11"/>
      <c r="H750" s="11"/>
      <c r="I750" s="12"/>
    </row>
    <row r="751" spans="1:9" ht="12" customHeight="1">
      <c r="A751" s="14"/>
      <c r="B751" s="10"/>
      <c r="C751" s="66"/>
      <c r="D751" s="11"/>
      <c r="E751" s="11"/>
      <c r="F751" s="11"/>
      <c r="G751" s="11"/>
      <c r="H751" s="11"/>
      <c r="I751" s="12"/>
    </row>
    <row r="752" spans="1:9" ht="12" customHeight="1">
      <c r="A752" s="14"/>
      <c r="B752" s="10"/>
      <c r="C752" s="66"/>
      <c r="D752" s="11"/>
      <c r="E752" s="11"/>
      <c r="F752" s="11"/>
      <c r="G752" s="11"/>
      <c r="H752" s="11"/>
      <c r="I752" s="12"/>
    </row>
    <row r="753" spans="1:9" ht="12" customHeight="1">
      <c r="A753" s="14"/>
      <c r="B753" s="10"/>
      <c r="C753" s="66"/>
      <c r="D753" s="11"/>
      <c r="E753" s="11"/>
      <c r="F753" s="11"/>
      <c r="G753" s="11"/>
      <c r="H753" s="11"/>
      <c r="I753" s="12"/>
    </row>
    <row r="754" spans="1:9" ht="12" customHeight="1">
      <c r="A754" s="14"/>
      <c r="B754" s="10"/>
      <c r="C754" s="66"/>
      <c r="D754" s="11"/>
      <c r="E754" s="11"/>
      <c r="F754" s="11"/>
      <c r="G754" s="11"/>
      <c r="H754" s="11"/>
      <c r="I754" s="12"/>
    </row>
    <row r="755" spans="1:9" ht="12" customHeight="1">
      <c r="A755" s="14"/>
      <c r="B755" s="10"/>
      <c r="C755" s="66"/>
      <c r="D755" s="11"/>
      <c r="E755" s="11"/>
      <c r="F755" s="11"/>
      <c r="G755" s="11"/>
      <c r="H755" s="11"/>
      <c r="I755" s="12"/>
    </row>
    <row r="756" spans="1:9" ht="12" customHeight="1">
      <c r="A756" s="14"/>
      <c r="B756" s="10"/>
      <c r="C756" s="66"/>
      <c r="D756" s="11"/>
      <c r="E756" s="11"/>
      <c r="F756" s="11"/>
      <c r="G756" s="11"/>
      <c r="H756" s="11"/>
      <c r="I756" s="12"/>
    </row>
    <row r="757" spans="1:9" ht="12" customHeight="1">
      <c r="A757" s="14"/>
      <c r="B757" s="10"/>
      <c r="C757" s="66"/>
      <c r="D757" s="11"/>
      <c r="E757" s="11"/>
      <c r="F757" s="11"/>
      <c r="G757" s="11"/>
      <c r="H757" s="11"/>
      <c r="I757" s="12"/>
    </row>
    <row r="758" spans="1:9" ht="12" customHeight="1">
      <c r="A758" s="14"/>
      <c r="B758" s="10"/>
      <c r="C758" s="66"/>
      <c r="D758" s="11"/>
      <c r="E758" s="11"/>
      <c r="F758" s="11"/>
      <c r="G758" s="11"/>
      <c r="H758" s="11"/>
      <c r="I758" s="12"/>
    </row>
    <row r="759" spans="1:9" ht="12" customHeight="1">
      <c r="A759" s="14"/>
      <c r="B759" s="10"/>
      <c r="C759" s="66"/>
      <c r="D759" s="11"/>
      <c r="E759" s="11"/>
      <c r="F759" s="11"/>
      <c r="G759" s="11"/>
      <c r="H759" s="11"/>
      <c r="I759" s="12"/>
    </row>
    <row r="760" spans="1:9" ht="12" customHeight="1">
      <c r="A760" s="14"/>
      <c r="B760" s="10"/>
      <c r="C760" s="66"/>
      <c r="D760" s="11"/>
      <c r="E760" s="11"/>
      <c r="F760" s="11"/>
      <c r="G760" s="11"/>
      <c r="H760" s="11"/>
      <c r="I760" s="12"/>
    </row>
    <row r="761" spans="1:9" ht="12" customHeight="1">
      <c r="A761" s="14"/>
      <c r="B761" s="10"/>
      <c r="C761" s="66"/>
      <c r="D761" s="11"/>
      <c r="E761" s="11"/>
      <c r="F761" s="11"/>
      <c r="G761" s="11"/>
      <c r="H761" s="11"/>
      <c r="I761" s="12"/>
    </row>
    <row r="762" spans="1:9" ht="12" customHeight="1">
      <c r="A762" s="14"/>
      <c r="B762" s="10"/>
      <c r="C762" s="66"/>
      <c r="D762" s="11"/>
      <c r="E762" s="11"/>
      <c r="F762" s="11"/>
      <c r="G762" s="11"/>
      <c r="H762" s="11"/>
      <c r="I762" s="12"/>
    </row>
    <row r="763" spans="1:9" ht="12" customHeight="1">
      <c r="A763" s="14"/>
      <c r="B763" s="10"/>
      <c r="C763" s="66"/>
      <c r="D763" s="11"/>
      <c r="E763" s="11"/>
      <c r="F763" s="11"/>
      <c r="G763" s="11"/>
      <c r="H763" s="11"/>
      <c r="I763" s="12"/>
    </row>
    <row r="764" spans="1:9" ht="12" customHeight="1">
      <c r="A764" s="14"/>
      <c r="B764" s="10"/>
      <c r="C764" s="66"/>
      <c r="D764" s="11"/>
      <c r="E764" s="11"/>
      <c r="F764" s="11"/>
      <c r="G764" s="11"/>
      <c r="H764" s="11"/>
      <c r="I764" s="12"/>
    </row>
    <row r="765" spans="1:9" ht="12" customHeight="1">
      <c r="A765" s="14"/>
      <c r="B765" s="10"/>
      <c r="C765" s="66"/>
      <c r="D765" s="11"/>
      <c r="E765" s="11"/>
      <c r="F765" s="11"/>
      <c r="G765" s="11"/>
      <c r="H765" s="11"/>
      <c r="I765" s="12"/>
    </row>
    <row r="766" spans="1:9" ht="12" customHeight="1">
      <c r="A766" s="14"/>
      <c r="B766" s="10"/>
      <c r="C766" s="66"/>
      <c r="D766" s="11"/>
      <c r="E766" s="11"/>
      <c r="F766" s="11"/>
      <c r="G766" s="11"/>
      <c r="H766" s="11"/>
      <c r="I766" s="12"/>
    </row>
    <row r="767" spans="1:9" ht="12" customHeight="1">
      <c r="A767" s="14"/>
      <c r="B767" s="10"/>
      <c r="C767" s="66"/>
      <c r="D767" s="11"/>
      <c r="E767" s="11"/>
      <c r="F767" s="11"/>
      <c r="G767" s="11"/>
      <c r="H767" s="11"/>
      <c r="I767" s="12"/>
    </row>
    <row r="768" spans="1:9" ht="12" customHeight="1">
      <c r="A768" s="14"/>
      <c r="B768" s="10"/>
      <c r="C768" s="66"/>
      <c r="D768" s="11"/>
      <c r="E768" s="11"/>
      <c r="F768" s="11"/>
      <c r="G768" s="11"/>
      <c r="H768" s="11"/>
      <c r="I768" s="12"/>
    </row>
    <row r="769" spans="1:9" ht="12" customHeight="1">
      <c r="A769" s="14"/>
      <c r="B769" s="10"/>
      <c r="C769" s="66"/>
      <c r="D769" s="11"/>
      <c r="E769" s="11"/>
      <c r="F769" s="11"/>
      <c r="G769" s="11"/>
      <c r="H769" s="11"/>
      <c r="I769" s="12"/>
    </row>
    <row r="770" spans="1:9" ht="12" customHeight="1">
      <c r="A770" s="14"/>
      <c r="B770" s="10"/>
      <c r="C770" s="66"/>
      <c r="D770" s="11"/>
      <c r="E770" s="11"/>
      <c r="F770" s="11"/>
      <c r="G770" s="11"/>
      <c r="H770" s="11"/>
      <c r="I770" s="12"/>
    </row>
    <row r="771" spans="1:9" ht="12" customHeight="1">
      <c r="A771" s="14"/>
      <c r="B771" s="10"/>
      <c r="C771" s="66"/>
      <c r="D771" s="11"/>
      <c r="E771" s="11"/>
      <c r="F771" s="11"/>
      <c r="G771" s="11"/>
      <c r="H771" s="11"/>
      <c r="I771" s="12"/>
    </row>
    <row r="772" spans="1:9" ht="12" customHeight="1">
      <c r="A772" s="14"/>
      <c r="B772" s="10"/>
      <c r="C772" s="66"/>
      <c r="D772" s="11"/>
      <c r="E772" s="11"/>
      <c r="F772" s="11"/>
      <c r="G772" s="11"/>
      <c r="H772" s="11"/>
      <c r="I772" s="12"/>
    </row>
    <row r="773" spans="1:9" ht="12" customHeight="1">
      <c r="A773" s="14"/>
      <c r="B773" s="10"/>
      <c r="C773" s="66"/>
      <c r="D773" s="11"/>
      <c r="E773" s="11"/>
      <c r="F773" s="11"/>
      <c r="G773" s="11"/>
      <c r="H773" s="11"/>
      <c r="I773" s="12"/>
    </row>
    <row r="774" spans="1:9" ht="12" customHeight="1">
      <c r="A774" s="14"/>
      <c r="B774" s="10"/>
      <c r="C774" s="66"/>
      <c r="D774" s="11"/>
      <c r="E774" s="11"/>
      <c r="F774" s="11"/>
      <c r="G774" s="11"/>
      <c r="H774" s="11"/>
      <c r="I774" s="12"/>
    </row>
    <row r="775" spans="1:9" ht="12" customHeight="1">
      <c r="A775" s="14"/>
      <c r="B775" s="10"/>
      <c r="C775" s="66"/>
      <c r="D775" s="11"/>
      <c r="E775" s="11"/>
      <c r="F775" s="11"/>
      <c r="G775" s="11"/>
      <c r="H775" s="11"/>
      <c r="I775" s="12"/>
    </row>
    <row r="776" spans="1:9" ht="12" customHeight="1">
      <c r="A776" s="14"/>
      <c r="B776" s="10"/>
      <c r="C776" s="66"/>
      <c r="D776" s="11"/>
      <c r="E776" s="11"/>
      <c r="F776" s="11"/>
      <c r="G776" s="11"/>
      <c r="H776" s="11"/>
      <c r="I776" s="12"/>
    </row>
    <row r="777" spans="1:9" ht="12" customHeight="1">
      <c r="A777" s="14"/>
      <c r="B777" s="10"/>
      <c r="C777" s="66"/>
      <c r="D777" s="11"/>
      <c r="E777" s="11"/>
      <c r="F777" s="11"/>
      <c r="G777" s="11"/>
      <c r="H777" s="11"/>
      <c r="I777" s="12"/>
    </row>
    <row r="778" spans="1:9" ht="12" customHeight="1">
      <c r="A778" s="14"/>
      <c r="B778" s="10"/>
      <c r="C778" s="66"/>
      <c r="D778" s="11"/>
      <c r="E778" s="11"/>
      <c r="F778" s="11"/>
      <c r="G778" s="11"/>
      <c r="H778" s="11"/>
      <c r="I778" s="12"/>
    </row>
    <row r="779" spans="1:9" ht="12" customHeight="1">
      <c r="A779" s="14"/>
      <c r="B779" s="10"/>
      <c r="C779" s="66"/>
      <c r="D779" s="11"/>
      <c r="E779" s="11"/>
      <c r="F779" s="11"/>
      <c r="G779" s="11"/>
      <c r="H779" s="11"/>
      <c r="I779" s="12"/>
    </row>
    <row r="780" spans="1:9" ht="12" customHeight="1">
      <c r="A780" s="14"/>
      <c r="B780" s="10"/>
      <c r="C780" s="66"/>
      <c r="D780" s="11"/>
      <c r="E780" s="11"/>
      <c r="F780" s="11"/>
      <c r="G780" s="11"/>
      <c r="H780" s="11"/>
      <c r="I780" s="12"/>
    </row>
    <row r="781" spans="1:9" ht="12" customHeight="1">
      <c r="A781" s="14"/>
      <c r="B781" s="10"/>
      <c r="C781" s="66"/>
      <c r="D781" s="11"/>
      <c r="E781" s="11"/>
      <c r="F781" s="11"/>
      <c r="G781" s="11"/>
      <c r="H781" s="11"/>
      <c r="I781" s="12"/>
    </row>
    <row r="782" spans="1:9" ht="12" customHeight="1">
      <c r="A782" s="14"/>
      <c r="B782" s="10"/>
      <c r="C782" s="66"/>
      <c r="D782" s="11"/>
      <c r="E782" s="11"/>
      <c r="F782" s="11"/>
      <c r="G782" s="11"/>
      <c r="H782" s="11"/>
      <c r="I782" s="12"/>
    </row>
    <row r="783" spans="1:9" ht="12" customHeight="1">
      <c r="A783" s="14"/>
      <c r="B783" s="10"/>
      <c r="C783" s="66"/>
      <c r="D783" s="11"/>
      <c r="E783" s="11"/>
      <c r="F783" s="11"/>
      <c r="G783" s="11"/>
      <c r="H783" s="11"/>
      <c r="I783" s="12"/>
    </row>
    <row r="784" spans="1:9" ht="12" customHeight="1">
      <c r="A784" s="14"/>
      <c r="B784" s="10"/>
      <c r="C784" s="66"/>
      <c r="D784" s="11"/>
      <c r="E784" s="11"/>
      <c r="F784" s="11"/>
      <c r="G784" s="11"/>
      <c r="H784" s="11"/>
      <c r="I784" s="12"/>
    </row>
    <row r="785" spans="1:9" ht="12" customHeight="1">
      <c r="A785" s="14"/>
      <c r="B785" s="10"/>
      <c r="C785" s="66"/>
      <c r="D785" s="11"/>
      <c r="E785" s="11"/>
      <c r="F785" s="11"/>
      <c r="G785" s="11"/>
      <c r="H785" s="11"/>
      <c r="I785" s="12"/>
    </row>
    <row r="786" spans="1:9" ht="12" customHeight="1">
      <c r="A786" s="14"/>
      <c r="B786" s="10"/>
      <c r="C786" s="66"/>
      <c r="D786" s="11"/>
      <c r="E786" s="11"/>
      <c r="F786" s="11"/>
      <c r="G786" s="11"/>
      <c r="H786" s="11"/>
      <c r="I786" s="12"/>
    </row>
    <row r="787" spans="1:9" ht="12" customHeight="1">
      <c r="A787" s="14"/>
      <c r="B787" s="10"/>
      <c r="C787" s="66"/>
      <c r="D787" s="11"/>
      <c r="E787" s="11"/>
      <c r="F787" s="11"/>
      <c r="G787" s="11"/>
      <c r="H787" s="11"/>
      <c r="I787" s="12"/>
    </row>
    <row r="788" spans="1:9" ht="12" customHeight="1">
      <c r="A788" s="14"/>
      <c r="B788" s="10"/>
      <c r="C788" s="66"/>
      <c r="D788" s="11"/>
      <c r="E788" s="11"/>
      <c r="F788" s="11"/>
      <c r="G788" s="11"/>
      <c r="H788" s="11"/>
      <c r="I788" s="12"/>
    </row>
    <row r="789" spans="1:9" ht="12" customHeight="1">
      <c r="A789" s="14"/>
      <c r="B789" s="10"/>
      <c r="C789" s="66"/>
      <c r="D789" s="11"/>
      <c r="E789" s="11"/>
      <c r="F789" s="11"/>
      <c r="G789" s="11"/>
      <c r="H789" s="11"/>
      <c r="I789" s="12"/>
    </row>
    <row r="790" spans="1:9" ht="12" customHeight="1">
      <c r="A790" s="14"/>
      <c r="B790" s="10"/>
      <c r="C790" s="66"/>
      <c r="D790" s="11"/>
      <c r="E790" s="11"/>
      <c r="F790" s="11"/>
      <c r="G790" s="11"/>
      <c r="H790" s="11"/>
      <c r="I790" s="12"/>
    </row>
    <row r="791" spans="1:9" ht="12" customHeight="1">
      <c r="A791" s="14"/>
      <c r="B791" s="10"/>
      <c r="C791" s="66"/>
      <c r="D791" s="11"/>
      <c r="E791" s="11"/>
      <c r="F791" s="11"/>
      <c r="G791" s="11"/>
      <c r="H791" s="11"/>
      <c r="I791" s="12"/>
    </row>
    <row r="792" spans="1:9" ht="12" customHeight="1">
      <c r="A792" s="14"/>
      <c r="B792" s="10"/>
      <c r="C792" s="66"/>
      <c r="D792" s="11"/>
      <c r="E792" s="11"/>
      <c r="F792" s="11"/>
      <c r="G792" s="11"/>
      <c r="H792" s="11"/>
      <c r="I792" s="12"/>
    </row>
    <row r="793" spans="1:9" ht="12" customHeight="1">
      <c r="A793" s="14"/>
      <c r="B793" s="10"/>
      <c r="C793" s="66"/>
      <c r="D793" s="11"/>
      <c r="E793" s="11"/>
      <c r="F793" s="11"/>
      <c r="G793" s="11"/>
      <c r="H793" s="11"/>
      <c r="I793" s="12"/>
    </row>
    <row r="794" spans="1:9" ht="12" customHeight="1">
      <c r="A794" s="14"/>
      <c r="B794" s="10"/>
      <c r="C794" s="66"/>
      <c r="D794" s="11"/>
      <c r="E794" s="11"/>
      <c r="F794" s="11"/>
      <c r="G794" s="11"/>
      <c r="H794" s="11"/>
      <c r="I794" s="12"/>
    </row>
    <row r="795" spans="1:9" ht="12" customHeight="1">
      <c r="A795" s="14"/>
      <c r="B795" s="10"/>
      <c r="C795" s="66"/>
      <c r="D795" s="11"/>
      <c r="E795" s="11"/>
      <c r="F795" s="11"/>
      <c r="G795" s="11"/>
      <c r="H795" s="11"/>
      <c r="I795" s="12"/>
    </row>
    <row r="796" spans="1:9" ht="12" customHeight="1">
      <c r="A796" s="14"/>
      <c r="B796" s="10"/>
      <c r="C796" s="66"/>
      <c r="D796" s="11"/>
      <c r="E796" s="11"/>
      <c r="F796" s="11"/>
      <c r="G796" s="11"/>
      <c r="H796" s="11"/>
      <c r="I796" s="12"/>
    </row>
    <row r="797" spans="1:9" ht="12" customHeight="1">
      <c r="A797" s="14"/>
      <c r="B797" s="10"/>
      <c r="C797" s="66"/>
      <c r="D797" s="11"/>
      <c r="E797" s="11"/>
      <c r="F797" s="11"/>
      <c r="G797" s="11"/>
      <c r="H797" s="11"/>
      <c r="I797" s="12"/>
    </row>
    <row r="798" spans="1:9" ht="12" customHeight="1">
      <c r="A798" s="14"/>
      <c r="B798" s="10"/>
      <c r="C798" s="66"/>
      <c r="D798" s="11"/>
      <c r="E798" s="11"/>
      <c r="F798" s="11"/>
      <c r="G798" s="11"/>
      <c r="H798" s="11"/>
      <c r="I798" s="12"/>
    </row>
    <row r="799" spans="1:9" ht="12" customHeight="1">
      <c r="A799" s="14"/>
      <c r="B799" s="10"/>
      <c r="C799" s="66"/>
      <c r="D799" s="11"/>
      <c r="E799" s="11"/>
      <c r="F799" s="11"/>
      <c r="G799" s="11"/>
      <c r="H799" s="11"/>
      <c r="I799" s="12"/>
    </row>
    <row r="800" spans="1:9" ht="12" customHeight="1">
      <c r="A800" s="14"/>
      <c r="B800" s="10"/>
      <c r="C800" s="66"/>
      <c r="D800" s="11"/>
      <c r="E800" s="11"/>
      <c r="F800" s="11"/>
      <c r="G800" s="11"/>
      <c r="H800" s="11"/>
      <c r="I800" s="12"/>
    </row>
    <row r="801" spans="1:9" ht="12" customHeight="1">
      <c r="A801" s="14"/>
      <c r="B801" s="10"/>
      <c r="C801" s="66"/>
      <c r="D801" s="11"/>
      <c r="E801" s="11"/>
      <c r="F801" s="11"/>
      <c r="G801" s="11"/>
      <c r="H801" s="11"/>
      <c r="I801" s="12"/>
    </row>
    <row r="802" spans="1:9" ht="12" customHeight="1">
      <c r="A802" s="14"/>
      <c r="B802" s="10"/>
      <c r="C802" s="66"/>
      <c r="D802" s="11"/>
      <c r="E802" s="11"/>
      <c r="F802" s="11"/>
      <c r="G802" s="11"/>
      <c r="H802" s="11"/>
      <c r="I802" s="12"/>
    </row>
    <row r="803" spans="1:9" ht="12" customHeight="1">
      <c r="A803" s="14"/>
      <c r="B803" s="10"/>
      <c r="C803" s="66"/>
      <c r="D803" s="11"/>
      <c r="E803" s="11"/>
      <c r="F803" s="11"/>
      <c r="G803" s="11"/>
      <c r="H803" s="11"/>
      <c r="I803" s="12"/>
    </row>
    <row r="804" spans="1:9" ht="12" customHeight="1">
      <c r="A804" s="14"/>
      <c r="B804" s="10"/>
      <c r="C804" s="66"/>
      <c r="D804" s="11"/>
      <c r="E804" s="11"/>
      <c r="F804" s="11"/>
      <c r="G804" s="11"/>
      <c r="H804" s="11"/>
      <c r="I804" s="12"/>
    </row>
    <row r="805" spans="1:9" ht="12" customHeight="1">
      <c r="A805" s="14"/>
      <c r="B805" s="10"/>
      <c r="C805" s="66"/>
      <c r="D805" s="11"/>
      <c r="E805" s="11"/>
      <c r="F805" s="11"/>
      <c r="G805" s="11"/>
      <c r="H805" s="11"/>
      <c r="I805" s="12"/>
    </row>
    <row r="806" spans="1:9" ht="12" customHeight="1">
      <c r="A806" s="14"/>
      <c r="B806" s="10"/>
      <c r="C806" s="66"/>
      <c r="D806" s="11"/>
      <c r="E806" s="11"/>
      <c r="F806" s="11"/>
      <c r="G806" s="11"/>
      <c r="H806" s="11"/>
      <c r="I806" s="12"/>
    </row>
    <row r="807" spans="1:9" ht="12" customHeight="1">
      <c r="A807" s="14"/>
      <c r="B807" s="10"/>
      <c r="C807" s="66"/>
      <c r="D807" s="11"/>
      <c r="E807" s="11"/>
      <c r="F807" s="11"/>
      <c r="G807" s="11"/>
      <c r="H807" s="11"/>
      <c r="I807" s="12"/>
    </row>
    <row r="808" spans="1:9" ht="12" customHeight="1">
      <c r="A808" s="14"/>
      <c r="B808" s="10"/>
      <c r="C808" s="66"/>
      <c r="D808" s="11"/>
      <c r="E808" s="11"/>
      <c r="F808" s="11"/>
      <c r="G808" s="11"/>
      <c r="H808" s="11"/>
      <c r="I808" s="12"/>
    </row>
    <row r="809" spans="1:9" ht="12" customHeight="1">
      <c r="A809" s="14"/>
      <c r="B809" s="10"/>
      <c r="C809" s="66"/>
      <c r="D809" s="11"/>
      <c r="E809" s="11"/>
      <c r="F809" s="11"/>
      <c r="G809" s="11"/>
      <c r="H809" s="11"/>
      <c r="I809" s="12"/>
    </row>
    <row r="810" spans="1:9" ht="12" customHeight="1">
      <c r="A810" s="14"/>
      <c r="B810" s="10"/>
      <c r="C810" s="66"/>
      <c r="D810" s="11"/>
      <c r="E810" s="11"/>
      <c r="F810" s="11"/>
      <c r="G810" s="11"/>
      <c r="H810" s="11"/>
      <c r="I810" s="12"/>
    </row>
    <row r="811" spans="1:9" ht="12" customHeight="1">
      <c r="A811" s="14"/>
      <c r="B811" s="10"/>
      <c r="C811" s="66"/>
      <c r="D811" s="11"/>
      <c r="E811" s="11"/>
      <c r="F811" s="11"/>
      <c r="G811" s="11"/>
      <c r="H811" s="11"/>
      <c r="I811" s="12"/>
    </row>
    <row r="812" spans="1:9" ht="12" customHeight="1">
      <c r="A812" s="14"/>
      <c r="B812" s="10"/>
      <c r="C812" s="66"/>
      <c r="D812" s="11"/>
      <c r="E812" s="11"/>
      <c r="F812" s="11"/>
      <c r="G812" s="11"/>
      <c r="H812" s="11"/>
      <c r="I812" s="12"/>
    </row>
    <row r="813" spans="1:9" ht="12" customHeight="1">
      <c r="A813" s="14"/>
      <c r="B813" s="10"/>
      <c r="C813" s="66"/>
      <c r="D813" s="11"/>
      <c r="E813" s="11"/>
      <c r="F813" s="11"/>
      <c r="G813" s="11"/>
      <c r="H813" s="11"/>
      <c r="I813" s="12"/>
    </row>
    <row r="814" spans="1:9" ht="12" customHeight="1">
      <c r="A814" s="14"/>
      <c r="B814" s="10"/>
      <c r="C814" s="66"/>
      <c r="D814" s="11"/>
      <c r="E814" s="11"/>
      <c r="F814" s="11"/>
      <c r="G814" s="11"/>
      <c r="H814" s="11"/>
      <c r="I814" s="12"/>
    </row>
    <row r="815" spans="1:9" ht="12" customHeight="1">
      <c r="A815" s="14"/>
      <c r="B815" s="10"/>
      <c r="C815" s="66"/>
      <c r="D815" s="11"/>
      <c r="E815" s="11"/>
      <c r="F815" s="11"/>
      <c r="G815" s="11"/>
      <c r="H815" s="11"/>
      <c r="I815" s="12"/>
    </row>
    <row r="816" spans="1:9" ht="12" customHeight="1">
      <c r="A816" s="14"/>
      <c r="B816" s="10"/>
      <c r="C816" s="66"/>
      <c r="D816" s="11"/>
      <c r="E816" s="11"/>
      <c r="F816" s="11"/>
      <c r="G816" s="11"/>
      <c r="H816" s="11"/>
      <c r="I816" s="12"/>
    </row>
    <row r="817" spans="1:9" ht="12" customHeight="1">
      <c r="A817" s="14"/>
      <c r="B817" s="10"/>
      <c r="C817" s="66"/>
      <c r="D817" s="11"/>
      <c r="E817" s="11"/>
      <c r="F817" s="11"/>
      <c r="G817" s="11"/>
      <c r="H817" s="11"/>
      <c r="I817" s="12"/>
    </row>
    <row r="818" spans="1:9" ht="12" customHeight="1">
      <c r="A818" s="14"/>
      <c r="B818" s="10"/>
      <c r="C818" s="66"/>
      <c r="D818" s="11"/>
      <c r="E818" s="11"/>
      <c r="F818" s="11"/>
      <c r="G818" s="11"/>
      <c r="H818" s="11"/>
      <c r="I818" s="12"/>
    </row>
    <row r="819" spans="1:9" ht="12" customHeight="1">
      <c r="A819" s="14"/>
      <c r="B819" s="10"/>
      <c r="C819" s="66"/>
      <c r="D819" s="11"/>
      <c r="E819" s="11"/>
      <c r="F819" s="11"/>
      <c r="G819" s="11"/>
      <c r="H819" s="11"/>
      <c r="I819" s="12"/>
    </row>
    <row r="820" spans="1:9" ht="12" customHeight="1">
      <c r="A820" s="14"/>
      <c r="B820" s="10"/>
      <c r="C820" s="66"/>
      <c r="D820" s="11"/>
      <c r="E820" s="11"/>
      <c r="F820" s="11"/>
      <c r="G820" s="11"/>
      <c r="H820" s="11"/>
      <c r="I820" s="12"/>
    </row>
    <row r="821" spans="1:9" ht="12" customHeight="1">
      <c r="A821" s="14"/>
      <c r="B821" s="10"/>
      <c r="C821" s="66"/>
      <c r="D821" s="11"/>
      <c r="E821" s="11"/>
      <c r="F821" s="11"/>
      <c r="G821" s="11"/>
      <c r="H821" s="11"/>
      <c r="I821" s="12"/>
    </row>
    <row r="822" spans="1:9" ht="12" customHeight="1">
      <c r="A822" s="14"/>
      <c r="B822" s="10"/>
      <c r="C822" s="66"/>
      <c r="D822" s="11"/>
      <c r="E822" s="11"/>
      <c r="F822" s="11"/>
      <c r="G822" s="11"/>
      <c r="H822" s="11"/>
      <c r="I822" s="12"/>
    </row>
    <row r="823" spans="1:9" ht="12" customHeight="1">
      <c r="A823" s="14"/>
      <c r="B823" s="10"/>
      <c r="C823" s="66"/>
      <c r="D823" s="11"/>
      <c r="E823" s="11"/>
      <c r="F823" s="11"/>
      <c r="G823" s="11"/>
      <c r="H823" s="11"/>
      <c r="I823" s="12"/>
    </row>
    <row r="824" spans="1:9" ht="12" customHeight="1">
      <c r="A824" s="14"/>
      <c r="B824" s="10"/>
      <c r="C824" s="66"/>
      <c r="D824" s="11"/>
      <c r="E824" s="11"/>
      <c r="F824" s="11"/>
      <c r="G824" s="11"/>
      <c r="H824" s="11"/>
      <c r="I824" s="12"/>
    </row>
    <row r="825" spans="1:9" ht="12" customHeight="1">
      <c r="A825" s="14"/>
      <c r="B825" s="10"/>
      <c r="C825" s="66"/>
      <c r="D825" s="11"/>
      <c r="E825" s="11"/>
      <c r="F825" s="11"/>
      <c r="G825" s="11"/>
      <c r="H825" s="11"/>
      <c r="I825" s="12"/>
    </row>
    <row r="826" spans="1:9" ht="12" customHeight="1">
      <c r="A826" s="14"/>
      <c r="B826" s="10"/>
      <c r="C826" s="66"/>
      <c r="D826" s="11"/>
      <c r="E826" s="11"/>
      <c r="F826" s="11"/>
      <c r="G826" s="11"/>
      <c r="H826" s="11"/>
      <c r="I826" s="12"/>
    </row>
    <row r="827" spans="1:9" ht="12" customHeight="1">
      <c r="A827" s="14"/>
      <c r="B827" s="10"/>
      <c r="C827" s="66"/>
      <c r="D827" s="11"/>
      <c r="E827" s="11"/>
      <c r="F827" s="11"/>
      <c r="G827" s="11"/>
      <c r="H827" s="11"/>
      <c r="I827" s="12"/>
    </row>
    <row r="828" spans="1:9" ht="12" customHeight="1">
      <c r="A828" s="14"/>
      <c r="B828" s="10"/>
      <c r="C828" s="66"/>
      <c r="D828" s="11"/>
      <c r="E828" s="11"/>
      <c r="F828" s="11"/>
      <c r="G828" s="11"/>
      <c r="H828" s="11"/>
      <c r="I828" s="12"/>
    </row>
    <row r="829" spans="1:9" ht="12" customHeight="1">
      <c r="A829" s="14"/>
      <c r="B829" s="10"/>
      <c r="C829" s="66"/>
      <c r="D829" s="11"/>
      <c r="E829" s="11"/>
      <c r="F829" s="11"/>
      <c r="G829" s="11"/>
      <c r="H829" s="11"/>
      <c r="I829" s="12"/>
    </row>
    <row r="830" spans="1:9" ht="12" customHeight="1">
      <c r="A830" s="14"/>
      <c r="B830" s="10"/>
      <c r="C830" s="66"/>
      <c r="D830" s="11"/>
      <c r="E830" s="11"/>
      <c r="F830" s="11"/>
      <c r="G830" s="11"/>
      <c r="H830" s="11"/>
      <c r="I830" s="12"/>
    </row>
    <row r="831" spans="1:9" ht="12" customHeight="1">
      <c r="A831" s="14"/>
      <c r="B831" s="10"/>
      <c r="C831" s="66"/>
      <c r="D831" s="11"/>
      <c r="E831" s="11"/>
      <c r="F831" s="11"/>
      <c r="G831" s="11"/>
      <c r="H831" s="11"/>
      <c r="I831" s="12"/>
    </row>
    <row r="832" spans="1:9" ht="12" customHeight="1">
      <c r="A832" s="14"/>
      <c r="B832" s="10"/>
      <c r="C832" s="66"/>
      <c r="D832" s="11"/>
      <c r="E832" s="11"/>
      <c r="F832" s="11"/>
      <c r="G832" s="11"/>
      <c r="H832" s="11"/>
      <c r="I832" s="12"/>
    </row>
    <row r="833" spans="1:9" ht="12" customHeight="1">
      <c r="A833" s="14"/>
      <c r="B833" s="10"/>
      <c r="C833" s="66"/>
      <c r="D833" s="11"/>
      <c r="E833" s="11"/>
      <c r="F833" s="11"/>
      <c r="G833" s="11"/>
      <c r="H833" s="11"/>
      <c r="I833" s="12"/>
    </row>
    <row r="834" spans="1:9" ht="12" customHeight="1">
      <c r="A834" s="14"/>
      <c r="B834" s="10"/>
      <c r="C834" s="66"/>
      <c r="D834" s="11"/>
      <c r="E834" s="11"/>
      <c r="F834" s="11"/>
      <c r="G834" s="11"/>
      <c r="H834" s="11"/>
      <c r="I834" s="12"/>
    </row>
    <row r="835" spans="1:9" ht="12" customHeight="1">
      <c r="A835" s="14"/>
      <c r="B835" s="10"/>
      <c r="C835" s="66"/>
      <c r="D835" s="11"/>
      <c r="E835" s="11"/>
      <c r="F835" s="11"/>
      <c r="G835" s="11"/>
      <c r="H835" s="11"/>
      <c r="I835" s="12"/>
    </row>
    <row r="836" spans="1:9" ht="12" customHeight="1">
      <c r="A836" s="14"/>
      <c r="B836" s="10"/>
      <c r="C836" s="66"/>
      <c r="D836" s="11"/>
      <c r="E836" s="11"/>
      <c r="F836" s="11"/>
      <c r="G836" s="11"/>
      <c r="H836" s="11"/>
      <c r="I836" s="12"/>
    </row>
    <row r="837" spans="1:9" ht="12" customHeight="1">
      <c r="A837" s="14"/>
      <c r="B837" s="10"/>
      <c r="C837" s="66"/>
      <c r="D837" s="11"/>
      <c r="E837" s="11"/>
      <c r="F837" s="11"/>
      <c r="G837" s="11"/>
      <c r="H837" s="11"/>
      <c r="I837" s="12"/>
    </row>
    <row r="838" spans="1:9" ht="12" customHeight="1">
      <c r="A838" s="14"/>
      <c r="B838" s="10"/>
      <c r="C838" s="66"/>
      <c r="D838" s="11"/>
      <c r="E838" s="11"/>
      <c r="F838" s="11"/>
      <c r="G838" s="11"/>
      <c r="H838" s="11"/>
      <c r="I838" s="12"/>
    </row>
    <row r="839" spans="1:9" ht="12" customHeight="1">
      <c r="A839" s="14"/>
      <c r="B839" s="10"/>
      <c r="C839" s="66"/>
      <c r="D839" s="11"/>
      <c r="E839" s="11"/>
      <c r="F839" s="11"/>
      <c r="G839" s="11"/>
      <c r="H839" s="11"/>
      <c r="I839" s="12"/>
    </row>
    <row r="840" spans="1:9" ht="12" customHeight="1">
      <c r="A840" s="14"/>
      <c r="B840" s="10"/>
      <c r="C840" s="66"/>
      <c r="D840" s="11"/>
      <c r="E840" s="11"/>
      <c r="F840" s="11"/>
      <c r="G840" s="11"/>
      <c r="H840" s="11"/>
      <c r="I840" s="12"/>
    </row>
    <row r="841" spans="1:9" ht="12" customHeight="1">
      <c r="A841" s="14"/>
      <c r="B841" s="10"/>
      <c r="C841" s="66"/>
      <c r="D841" s="11"/>
      <c r="E841" s="11"/>
      <c r="F841" s="11"/>
      <c r="G841" s="11"/>
      <c r="H841" s="11"/>
      <c r="I841" s="12"/>
    </row>
    <row r="842" spans="1:9" ht="12" customHeight="1">
      <c r="A842" s="14"/>
      <c r="B842" s="10"/>
      <c r="C842" s="66"/>
      <c r="D842" s="11"/>
      <c r="E842" s="11"/>
      <c r="F842" s="11"/>
      <c r="G842" s="11"/>
      <c r="H842" s="11"/>
      <c r="I842" s="12"/>
    </row>
    <row r="843" spans="1:9" ht="12" customHeight="1">
      <c r="A843" s="14"/>
      <c r="B843" s="10"/>
      <c r="C843" s="66"/>
      <c r="D843" s="11"/>
      <c r="E843" s="11"/>
      <c r="F843" s="11"/>
      <c r="G843" s="11"/>
      <c r="H843" s="11"/>
      <c r="I843" s="12"/>
    </row>
    <row r="844" spans="1:9" ht="12" customHeight="1">
      <c r="A844" s="14"/>
      <c r="B844" s="10"/>
      <c r="C844" s="66"/>
      <c r="D844" s="11"/>
      <c r="E844" s="11"/>
      <c r="F844" s="11"/>
      <c r="G844" s="11"/>
      <c r="H844" s="11"/>
      <c r="I844" s="12"/>
    </row>
    <row r="845" spans="1:9" ht="12" customHeight="1">
      <c r="A845" s="14"/>
      <c r="B845" s="10"/>
      <c r="C845" s="66"/>
      <c r="D845" s="11"/>
      <c r="E845" s="11"/>
      <c r="F845" s="11"/>
      <c r="G845" s="11"/>
      <c r="H845" s="11"/>
      <c r="I845" s="12"/>
    </row>
    <row r="846" spans="1:9" ht="12" customHeight="1">
      <c r="A846" s="14"/>
      <c r="B846" s="10"/>
      <c r="C846" s="66"/>
      <c r="D846" s="11"/>
      <c r="E846" s="11"/>
      <c r="F846" s="11"/>
      <c r="G846" s="11"/>
      <c r="H846" s="11"/>
      <c r="I846" s="12"/>
    </row>
    <row r="847" spans="1:9" ht="12" customHeight="1">
      <c r="A847" s="14"/>
      <c r="B847" s="10"/>
      <c r="C847" s="66"/>
      <c r="D847" s="11"/>
      <c r="E847" s="11"/>
      <c r="F847" s="11"/>
      <c r="G847" s="11"/>
      <c r="H847" s="11"/>
      <c r="I847" s="12"/>
    </row>
    <row r="848" spans="1:9" ht="12" customHeight="1">
      <c r="A848" s="14"/>
      <c r="B848" s="10"/>
      <c r="C848" s="66"/>
      <c r="D848" s="11"/>
      <c r="E848" s="11"/>
      <c r="F848" s="11"/>
      <c r="G848" s="11"/>
      <c r="H848" s="11"/>
      <c r="I848" s="12"/>
    </row>
    <row r="849" spans="1:9" ht="12" customHeight="1">
      <c r="A849" s="14"/>
      <c r="B849" s="10"/>
      <c r="C849" s="66"/>
      <c r="D849" s="11"/>
      <c r="E849" s="11"/>
      <c r="F849" s="11"/>
      <c r="G849" s="11"/>
      <c r="H849" s="11"/>
      <c r="I849" s="12"/>
    </row>
    <row r="850" spans="1:9" ht="12" customHeight="1">
      <c r="A850" s="14"/>
      <c r="B850" s="10"/>
      <c r="C850" s="66"/>
      <c r="D850" s="11"/>
      <c r="E850" s="11"/>
      <c r="F850" s="11"/>
      <c r="G850" s="11"/>
      <c r="H850" s="11"/>
      <c r="I850" s="12"/>
    </row>
    <row r="851" spans="1:9" ht="12" customHeight="1">
      <c r="A851" s="14"/>
      <c r="B851" s="10"/>
      <c r="C851" s="66"/>
      <c r="D851" s="11"/>
      <c r="E851" s="11"/>
      <c r="F851" s="11"/>
      <c r="G851" s="11"/>
      <c r="H851" s="11"/>
      <c r="I851" s="12"/>
    </row>
    <row r="852" spans="1:9" ht="12" customHeight="1">
      <c r="A852" s="14"/>
      <c r="B852" s="10"/>
      <c r="C852" s="66"/>
      <c r="D852" s="11"/>
      <c r="E852" s="11"/>
      <c r="F852" s="11"/>
      <c r="G852" s="11"/>
      <c r="H852" s="11"/>
      <c r="I852" s="12"/>
    </row>
    <row r="853" spans="1:9" ht="12" customHeight="1">
      <c r="A853" s="14"/>
      <c r="B853" s="10"/>
      <c r="C853" s="66"/>
      <c r="D853" s="11"/>
      <c r="E853" s="11"/>
      <c r="F853" s="11"/>
      <c r="G853" s="11"/>
      <c r="H853" s="11"/>
      <c r="I853" s="12"/>
    </row>
    <row r="854" spans="1:9" ht="12" customHeight="1">
      <c r="A854" s="14"/>
      <c r="B854" s="10"/>
      <c r="C854" s="66"/>
      <c r="D854" s="11"/>
      <c r="E854" s="11"/>
      <c r="F854" s="11"/>
      <c r="G854" s="11"/>
      <c r="H854" s="11"/>
      <c r="I854" s="12"/>
    </row>
    <row r="855" spans="1:9" ht="12" customHeight="1">
      <c r="A855" s="14"/>
      <c r="B855" s="10"/>
      <c r="C855" s="66"/>
      <c r="D855" s="11"/>
      <c r="E855" s="11"/>
      <c r="F855" s="11"/>
      <c r="G855" s="11"/>
      <c r="H855" s="11"/>
      <c r="I855" s="12"/>
    </row>
    <row r="856" spans="1:9" ht="12" customHeight="1">
      <c r="A856" s="14"/>
      <c r="B856" s="10"/>
      <c r="C856" s="66"/>
      <c r="D856" s="11"/>
      <c r="E856" s="11"/>
      <c r="F856" s="11"/>
      <c r="G856" s="11"/>
      <c r="H856" s="11"/>
      <c r="I856" s="12"/>
    </row>
    <row r="857" spans="1:9" ht="12" customHeight="1">
      <c r="A857" s="14"/>
      <c r="B857" s="10"/>
      <c r="C857" s="66"/>
      <c r="D857" s="11"/>
      <c r="E857" s="11"/>
      <c r="F857" s="11"/>
      <c r="G857" s="11"/>
      <c r="H857" s="11"/>
      <c r="I857" s="12"/>
    </row>
    <row r="858" spans="1:9" ht="12" customHeight="1">
      <c r="A858" s="14"/>
      <c r="B858" s="10"/>
      <c r="C858" s="66"/>
      <c r="D858" s="11"/>
      <c r="E858" s="11"/>
      <c r="F858" s="11"/>
      <c r="G858" s="11"/>
      <c r="H858" s="11"/>
      <c r="I858" s="12"/>
    </row>
    <row r="859" spans="1:9" ht="12" customHeight="1">
      <c r="A859" s="14"/>
      <c r="B859" s="10"/>
      <c r="C859" s="66"/>
      <c r="D859" s="11"/>
      <c r="E859" s="11"/>
      <c r="F859" s="11"/>
      <c r="G859" s="11"/>
      <c r="H859" s="11"/>
      <c r="I859" s="12"/>
    </row>
    <row r="860" spans="1:9" ht="12" customHeight="1">
      <c r="A860" s="14"/>
      <c r="B860" s="10"/>
      <c r="C860" s="66"/>
      <c r="D860" s="11"/>
      <c r="E860" s="11"/>
      <c r="F860" s="11"/>
      <c r="G860" s="11"/>
      <c r="H860" s="11"/>
      <c r="I860" s="12"/>
    </row>
    <row r="861" spans="1:9" ht="12" customHeight="1">
      <c r="A861" s="14"/>
      <c r="B861" s="10"/>
      <c r="C861" s="66"/>
      <c r="D861" s="11"/>
      <c r="E861" s="11"/>
      <c r="F861" s="11"/>
      <c r="G861" s="11"/>
      <c r="H861" s="11"/>
      <c r="I861" s="12"/>
    </row>
    <row r="862" spans="1:9" ht="12" customHeight="1">
      <c r="A862" s="14"/>
      <c r="B862" s="10"/>
      <c r="C862" s="66"/>
      <c r="D862" s="11"/>
      <c r="E862" s="11"/>
      <c r="F862" s="11"/>
      <c r="G862" s="11"/>
      <c r="H862" s="11"/>
      <c r="I862" s="12"/>
    </row>
    <row r="863" spans="1:9" ht="12" customHeight="1">
      <c r="A863" s="14"/>
      <c r="B863" s="10"/>
      <c r="C863" s="66"/>
      <c r="D863" s="11"/>
      <c r="E863" s="11"/>
      <c r="F863" s="11"/>
      <c r="G863" s="11"/>
      <c r="H863" s="11"/>
      <c r="I863" s="12"/>
    </row>
    <row r="864" spans="1:9" ht="12" customHeight="1">
      <c r="A864" s="14"/>
      <c r="B864" s="10"/>
      <c r="C864" s="66"/>
      <c r="D864" s="11"/>
      <c r="E864" s="11"/>
      <c r="F864" s="11"/>
      <c r="G864" s="11"/>
      <c r="H864" s="11"/>
      <c r="I864" s="12"/>
    </row>
    <row r="865" spans="1:9" ht="12" customHeight="1">
      <c r="A865" s="14"/>
      <c r="B865" s="10"/>
      <c r="C865" s="66"/>
      <c r="D865" s="11"/>
      <c r="E865" s="11"/>
      <c r="F865" s="11"/>
      <c r="G865" s="11"/>
      <c r="H865" s="11"/>
      <c r="I865" s="12"/>
    </row>
    <row r="866" spans="1:9" ht="12" customHeight="1">
      <c r="A866" s="14"/>
      <c r="B866" s="10"/>
      <c r="C866" s="66"/>
      <c r="D866" s="11"/>
      <c r="E866" s="11"/>
      <c r="F866" s="11"/>
      <c r="G866" s="11"/>
      <c r="H866" s="11"/>
      <c r="I866" s="12"/>
    </row>
    <row r="867" spans="1:9" ht="12" customHeight="1">
      <c r="A867" s="14"/>
      <c r="B867" s="10"/>
      <c r="C867" s="66"/>
      <c r="D867" s="11"/>
      <c r="E867" s="11"/>
      <c r="F867" s="11"/>
      <c r="G867" s="11"/>
      <c r="H867" s="11"/>
      <c r="I867" s="12"/>
    </row>
    <row r="868" spans="1:9" ht="12" customHeight="1">
      <c r="A868" s="14"/>
      <c r="B868" s="10"/>
      <c r="C868" s="66"/>
      <c r="D868" s="11"/>
      <c r="E868" s="11"/>
      <c r="F868" s="11"/>
      <c r="G868" s="11"/>
      <c r="H868" s="11"/>
      <c r="I868" s="12"/>
    </row>
    <row r="869" spans="1:9" ht="12" customHeight="1">
      <c r="A869" s="14"/>
      <c r="B869" s="10"/>
      <c r="C869" s="66"/>
      <c r="D869" s="11"/>
      <c r="E869" s="11"/>
      <c r="F869" s="11"/>
      <c r="G869" s="11"/>
      <c r="H869" s="11"/>
      <c r="I869" s="12"/>
    </row>
    <row r="870" spans="1:9" ht="12" customHeight="1">
      <c r="A870" s="14"/>
      <c r="B870" s="10"/>
      <c r="C870" s="66"/>
      <c r="D870" s="11"/>
      <c r="E870" s="11"/>
      <c r="F870" s="11"/>
      <c r="G870" s="11"/>
      <c r="H870" s="11"/>
      <c r="I870" s="12"/>
    </row>
    <row r="871" spans="1:9" ht="12" customHeight="1">
      <c r="A871" s="14"/>
      <c r="B871" s="10"/>
      <c r="C871" s="66"/>
      <c r="D871" s="11"/>
      <c r="E871" s="11"/>
      <c r="F871" s="11"/>
      <c r="G871" s="11"/>
      <c r="H871" s="11"/>
      <c r="I871" s="12"/>
    </row>
    <row r="872" spans="1:9" ht="12" customHeight="1">
      <c r="A872" s="14"/>
      <c r="B872" s="10"/>
      <c r="C872" s="66"/>
      <c r="D872" s="11"/>
      <c r="E872" s="11"/>
      <c r="F872" s="11"/>
      <c r="G872" s="11"/>
      <c r="H872" s="11"/>
      <c r="I872" s="12"/>
    </row>
    <row r="873" spans="1:9" ht="12" customHeight="1">
      <c r="A873" s="14"/>
      <c r="B873" s="10"/>
      <c r="C873" s="66"/>
      <c r="D873" s="11"/>
      <c r="E873" s="11"/>
      <c r="F873" s="11"/>
      <c r="G873" s="11"/>
      <c r="H873" s="11"/>
      <c r="I873" s="12"/>
    </row>
    <row r="874" spans="1:9" ht="12" customHeight="1">
      <c r="A874" s="14"/>
      <c r="B874" s="10"/>
      <c r="C874" s="66"/>
      <c r="D874" s="11"/>
      <c r="E874" s="11"/>
      <c r="F874" s="11"/>
      <c r="G874" s="11"/>
      <c r="H874" s="11"/>
      <c r="I874" s="12"/>
    </row>
    <row r="875" spans="1:9" ht="12" customHeight="1">
      <c r="A875" s="14"/>
      <c r="B875" s="10"/>
      <c r="C875" s="66"/>
      <c r="D875" s="11"/>
      <c r="E875" s="11"/>
      <c r="F875" s="11"/>
      <c r="G875" s="11"/>
      <c r="H875" s="11"/>
      <c r="I875" s="12"/>
    </row>
    <row r="876" spans="1:9" ht="12" customHeight="1">
      <c r="A876" s="14"/>
      <c r="B876" s="10"/>
      <c r="C876" s="66"/>
      <c r="D876" s="11"/>
      <c r="E876" s="11"/>
      <c r="F876" s="11"/>
      <c r="G876" s="11"/>
      <c r="H876" s="11"/>
      <c r="I876" s="12"/>
    </row>
    <row r="877" spans="1:9" ht="12" customHeight="1">
      <c r="A877" s="14"/>
      <c r="B877" s="10"/>
      <c r="C877" s="66"/>
      <c r="D877" s="11"/>
      <c r="E877" s="11"/>
      <c r="F877" s="11"/>
      <c r="G877" s="11"/>
      <c r="H877" s="11"/>
      <c r="I877" s="12"/>
    </row>
    <row r="878" spans="1:9" ht="12" customHeight="1">
      <c r="A878" s="14"/>
      <c r="B878" s="10"/>
      <c r="C878" s="66"/>
      <c r="D878" s="11"/>
      <c r="E878" s="11"/>
      <c r="F878" s="11"/>
      <c r="G878" s="11"/>
      <c r="H878" s="11"/>
      <c r="I878" s="12"/>
    </row>
    <row r="879" spans="1:9" ht="12" customHeight="1">
      <c r="A879" s="14"/>
      <c r="B879" s="10"/>
      <c r="C879" s="66"/>
      <c r="D879" s="11"/>
      <c r="E879" s="11"/>
      <c r="F879" s="11"/>
      <c r="G879" s="11"/>
      <c r="H879" s="11"/>
      <c r="I879" s="12"/>
    </row>
    <row r="880" spans="1:9" ht="12" customHeight="1">
      <c r="A880" s="14"/>
      <c r="B880" s="10"/>
      <c r="C880" s="66"/>
      <c r="D880" s="11"/>
      <c r="E880" s="11"/>
      <c r="F880" s="11"/>
      <c r="G880" s="11"/>
      <c r="H880" s="11"/>
      <c r="I880" s="12"/>
    </row>
    <row r="881" spans="1:9" ht="12" customHeight="1">
      <c r="A881" s="14"/>
      <c r="B881" s="10"/>
      <c r="C881" s="66"/>
      <c r="D881" s="11"/>
      <c r="E881" s="11"/>
      <c r="F881" s="11"/>
      <c r="G881" s="11"/>
      <c r="H881" s="11"/>
      <c r="I881" s="12"/>
    </row>
    <row r="882" spans="1:9" ht="12" customHeight="1">
      <c r="A882" s="14"/>
      <c r="B882" s="10"/>
      <c r="C882" s="66"/>
      <c r="D882" s="11"/>
      <c r="E882" s="11"/>
      <c r="F882" s="11"/>
      <c r="G882" s="11"/>
      <c r="H882" s="11"/>
      <c r="I882" s="12"/>
    </row>
    <row r="883" spans="1:9" ht="12" customHeight="1">
      <c r="A883" s="14"/>
      <c r="B883" s="10"/>
      <c r="C883" s="66"/>
      <c r="D883" s="11"/>
      <c r="E883" s="11"/>
      <c r="F883" s="11"/>
      <c r="G883" s="11"/>
      <c r="H883" s="11"/>
      <c r="I883" s="12"/>
    </row>
    <row r="884" spans="1:9" ht="12" customHeight="1">
      <c r="A884" s="14"/>
      <c r="B884" s="10"/>
      <c r="C884" s="66"/>
      <c r="D884" s="11"/>
      <c r="E884" s="11"/>
      <c r="F884" s="11"/>
      <c r="G884" s="11"/>
      <c r="H884" s="11"/>
      <c r="I884" s="12"/>
    </row>
    <row r="885" spans="1:9" ht="12" customHeight="1">
      <c r="A885" s="14"/>
      <c r="B885" s="10"/>
      <c r="C885" s="66"/>
      <c r="D885" s="11"/>
      <c r="E885" s="11"/>
      <c r="F885" s="11"/>
      <c r="G885" s="11"/>
      <c r="H885" s="11"/>
      <c r="I885" s="12"/>
    </row>
    <row r="886" spans="1:9" ht="12" customHeight="1">
      <c r="A886" s="14"/>
      <c r="B886" s="10"/>
      <c r="C886" s="66"/>
      <c r="D886" s="11"/>
      <c r="E886" s="11"/>
      <c r="F886" s="11"/>
      <c r="G886" s="11"/>
      <c r="H886" s="11"/>
      <c r="I886" s="12"/>
    </row>
    <row r="887" spans="1:9" ht="12" customHeight="1">
      <c r="A887" s="14"/>
      <c r="B887" s="10"/>
      <c r="C887" s="66"/>
      <c r="D887" s="11"/>
      <c r="E887" s="11"/>
      <c r="F887" s="11"/>
      <c r="G887" s="11"/>
      <c r="H887" s="11"/>
      <c r="I887" s="12"/>
    </row>
    <row r="888" spans="1:9" ht="12" customHeight="1">
      <c r="A888" s="14"/>
      <c r="B888" s="10"/>
      <c r="C888" s="66"/>
      <c r="D888" s="11"/>
      <c r="E888" s="11"/>
      <c r="F888" s="11"/>
      <c r="G888" s="11"/>
      <c r="H888" s="11"/>
      <c r="I888" s="12"/>
    </row>
    <row r="889" spans="1:9" ht="12" customHeight="1">
      <c r="A889" s="14"/>
      <c r="B889" s="10"/>
      <c r="C889" s="66"/>
      <c r="D889" s="11"/>
      <c r="E889" s="11"/>
      <c r="F889" s="11"/>
      <c r="G889" s="11"/>
      <c r="H889" s="11"/>
      <c r="I889" s="12"/>
    </row>
    <row r="890" spans="1:9" ht="12" customHeight="1">
      <c r="A890" s="14"/>
      <c r="B890" s="10"/>
      <c r="C890" s="66"/>
      <c r="D890" s="11"/>
      <c r="E890" s="11"/>
      <c r="F890" s="11"/>
      <c r="G890" s="11"/>
      <c r="H890" s="11"/>
      <c r="I890" s="12"/>
    </row>
    <row r="891" spans="1:9" ht="12" customHeight="1">
      <c r="A891" s="14"/>
      <c r="B891" s="10"/>
      <c r="C891" s="66"/>
      <c r="D891" s="11"/>
      <c r="E891" s="11"/>
      <c r="F891" s="11"/>
      <c r="G891" s="11"/>
      <c r="H891" s="11"/>
      <c r="I891" s="12"/>
    </row>
    <row r="892" spans="1:9" ht="12" customHeight="1">
      <c r="A892" s="14"/>
      <c r="B892" s="10"/>
      <c r="C892" s="66"/>
      <c r="D892" s="11"/>
      <c r="E892" s="11"/>
      <c r="F892" s="11"/>
      <c r="G892" s="11"/>
      <c r="H892" s="11"/>
      <c r="I892" s="12"/>
    </row>
    <row r="893" spans="1:9" ht="12" customHeight="1">
      <c r="A893" s="14"/>
      <c r="B893" s="10"/>
      <c r="C893" s="66"/>
      <c r="D893" s="11"/>
      <c r="E893" s="11"/>
      <c r="F893" s="11"/>
      <c r="G893" s="11"/>
      <c r="H893" s="11"/>
      <c r="I893" s="12"/>
    </row>
    <row r="894" spans="1:9" ht="12" customHeight="1">
      <c r="A894" s="14"/>
      <c r="B894" s="10"/>
      <c r="C894" s="66"/>
      <c r="D894" s="11"/>
      <c r="E894" s="11"/>
      <c r="F894" s="11"/>
      <c r="G894" s="11"/>
      <c r="H894" s="11"/>
      <c r="I894" s="12"/>
    </row>
    <row r="895" spans="1:9" ht="12" customHeight="1">
      <c r="A895" s="14"/>
      <c r="B895" s="10"/>
      <c r="C895" s="66"/>
      <c r="D895" s="11"/>
      <c r="E895" s="11"/>
      <c r="F895" s="11"/>
      <c r="G895" s="11"/>
      <c r="H895" s="11"/>
      <c r="I895" s="12"/>
    </row>
    <row r="896" spans="1:9" ht="12" customHeight="1">
      <c r="A896" s="14"/>
      <c r="B896" s="10"/>
      <c r="C896" s="66"/>
      <c r="D896" s="11"/>
      <c r="E896" s="11"/>
      <c r="F896" s="11"/>
      <c r="G896" s="11"/>
      <c r="H896" s="11"/>
      <c r="I896" s="12"/>
    </row>
    <row r="897" spans="1:9" ht="12" customHeight="1">
      <c r="A897" s="14"/>
      <c r="B897" s="10"/>
      <c r="C897" s="66"/>
      <c r="D897" s="11"/>
      <c r="E897" s="11"/>
      <c r="F897" s="11"/>
      <c r="G897" s="11"/>
      <c r="H897" s="11"/>
      <c r="I897" s="12"/>
    </row>
    <row r="898" spans="1:9" ht="12" customHeight="1">
      <c r="A898" s="14"/>
      <c r="B898" s="10"/>
      <c r="C898" s="66"/>
      <c r="D898" s="11"/>
      <c r="E898" s="11"/>
      <c r="F898" s="11"/>
      <c r="G898" s="11"/>
      <c r="H898" s="11"/>
      <c r="I898" s="12"/>
    </row>
    <row r="899" spans="1:9" ht="12" customHeight="1">
      <c r="A899" s="14"/>
      <c r="B899" s="10"/>
      <c r="C899" s="66"/>
      <c r="D899" s="11"/>
      <c r="E899" s="11"/>
      <c r="F899" s="11"/>
      <c r="G899" s="11"/>
      <c r="H899" s="11"/>
      <c r="I899" s="12"/>
    </row>
    <row r="900" spans="1:9" ht="12" customHeight="1">
      <c r="A900" s="14"/>
      <c r="B900" s="10"/>
      <c r="C900" s="66"/>
      <c r="D900" s="11"/>
      <c r="E900" s="11"/>
      <c r="F900" s="11"/>
      <c r="G900" s="11"/>
      <c r="H900" s="11"/>
      <c r="I900" s="12"/>
    </row>
    <row r="901" spans="1:9" ht="12" customHeight="1">
      <c r="A901" s="14"/>
      <c r="B901" s="10"/>
      <c r="C901" s="66"/>
      <c r="D901" s="11"/>
      <c r="E901" s="11"/>
      <c r="F901" s="11"/>
      <c r="G901" s="11"/>
      <c r="H901" s="11"/>
      <c r="I901" s="12"/>
    </row>
    <row r="902" spans="1:9" ht="12" customHeight="1">
      <c r="A902" s="14"/>
      <c r="B902" s="10"/>
      <c r="C902" s="66"/>
      <c r="D902" s="11"/>
      <c r="E902" s="11"/>
      <c r="F902" s="11"/>
      <c r="G902" s="11"/>
      <c r="H902" s="11"/>
      <c r="I902" s="12"/>
    </row>
    <row r="903" spans="1:9" ht="12" customHeight="1">
      <c r="A903" s="14"/>
      <c r="B903" s="10"/>
      <c r="C903" s="66"/>
      <c r="D903" s="11"/>
      <c r="E903" s="11"/>
      <c r="F903" s="11"/>
      <c r="G903" s="11"/>
      <c r="H903" s="11"/>
      <c r="I903" s="12"/>
    </row>
    <row r="904" spans="1:9" ht="12" customHeight="1">
      <c r="A904" s="14"/>
      <c r="B904" s="10"/>
      <c r="C904" s="66"/>
      <c r="D904" s="11"/>
      <c r="E904" s="11"/>
      <c r="F904" s="11"/>
      <c r="G904" s="11"/>
      <c r="H904" s="11"/>
      <c r="I904" s="12"/>
    </row>
    <row r="905" spans="1:9" ht="12" customHeight="1">
      <c r="A905" s="14"/>
      <c r="B905" s="10"/>
      <c r="C905" s="66"/>
      <c r="D905" s="11"/>
      <c r="E905" s="11"/>
      <c r="F905" s="11"/>
      <c r="G905" s="11"/>
      <c r="H905" s="11"/>
      <c r="I905" s="12"/>
    </row>
    <row r="906" spans="1:9" ht="12" customHeight="1">
      <c r="A906" s="14"/>
      <c r="B906" s="10"/>
      <c r="C906" s="66"/>
      <c r="D906" s="11"/>
      <c r="E906" s="11"/>
      <c r="F906" s="11"/>
      <c r="G906" s="11"/>
      <c r="H906" s="11"/>
      <c r="I906" s="12"/>
    </row>
    <row r="907" spans="1:9" ht="12" customHeight="1">
      <c r="A907" s="14"/>
      <c r="B907" s="10"/>
      <c r="C907" s="66"/>
      <c r="D907" s="11"/>
      <c r="E907" s="11"/>
      <c r="F907" s="11"/>
      <c r="G907" s="11"/>
      <c r="H907" s="11"/>
      <c r="I907" s="12"/>
    </row>
    <row r="908" spans="1:9" ht="12" customHeight="1">
      <c r="A908" s="14"/>
      <c r="B908" s="10"/>
      <c r="C908" s="66"/>
      <c r="D908" s="11"/>
      <c r="E908" s="11"/>
      <c r="F908" s="11"/>
      <c r="G908" s="11"/>
      <c r="H908" s="11"/>
      <c r="I908" s="12"/>
    </row>
    <row r="909" spans="1:9" ht="12" customHeight="1">
      <c r="A909" s="14"/>
      <c r="B909" s="10"/>
      <c r="C909" s="66"/>
      <c r="D909" s="11"/>
      <c r="E909" s="11"/>
      <c r="F909" s="11"/>
      <c r="G909" s="11"/>
      <c r="H909" s="11"/>
      <c r="I909" s="12"/>
    </row>
    <row r="910" spans="1:9" ht="12" customHeight="1">
      <c r="A910" s="14"/>
      <c r="B910" s="10"/>
      <c r="C910" s="66"/>
      <c r="D910" s="11"/>
      <c r="E910" s="11"/>
      <c r="F910" s="11"/>
      <c r="G910" s="11"/>
      <c r="H910" s="11"/>
      <c r="I910" s="12"/>
    </row>
    <row r="911" spans="1:9" ht="12" customHeight="1">
      <c r="A911" s="14"/>
      <c r="B911" s="10"/>
      <c r="C911" s="66"/>
      <c r="D911" s="11"/>
      <c r="E911" s="11"/>
      <c r="F911" s="11"/>
      <c r="G911" s="11"/>
      <c r="H911" s="11"/>
      <c r="I911" s="12"/>
    </row>
    <row r="912" spans="1:9" ht="12" customHeight="1">
      <c r="A912" s="14"/>
      <c r="B912" s="10"/>
      <c r="C912" s="66"/>
      <c r="D912" s="11"/>
      <c r="E912" s="11"/>
      <c r="F912" s="11"/>
      <c r="G912" s="11"/>
      <c r="H912" s="11"/>
      <c r="I912" s="12"/>
    </row>
    <row r="913" spans="1:9" ht="12" customHeight="1">
      <c r="A913" s="14"/>
      <c r="B913" s="10"/>
      <c r="C913" s="66"/>
      <c r="D913" s="11"/>
      <c r="E913" s="11"/>
      <c r="F913" s="11"/>
      <c r="G913" s="11"/>
      <c r="H913" s="11"/>
      <c r="I913" s="12"/>
    </row>
    <row r="914" spans="1:9" ht="12" customHeight="1">
      <c r="A914" s="14"/>
      <c r="B914" s="10"/>
      <c r="C914" s="66"/>
      <c r="D914" s="11"/>
      <c r="E914" s="11"/>
      <c r="F914" s="11"/>
      <c r="G914" s="11"/>
      <c r="H914" s="11"/>
      <c r="I914" s="12"/>
    </row>
    <row r="915" spans="1:9" ht="12" customHeight="1">
      <c r="A915" s="14"/>
      <c r="B915" s="10"/>
      <c r="C915" s="66"/>
      <c r="D915" s="11"/>
      <c r="E915" s="11"/>
      <c r="F915" s="11"/>
      <c r="G915" s="11"/>
      <c r="H915" s="11"/>
      <c r="I915" s="12"/>
    </row>
    <row r="916" spans="1:9" ht="12" customHeight="1">
      <c r="A916" s="14"/>
      <c r="B916" s="10"/>
      <c r="C916" s="66"/>
      <c r="D916" s="11"/>
      <c r="E916" s="11"/>
      <c r="F916" s="11"/>
      <c r="G916" s="11"/>
      <c r="H916" s="11"/>
      <c r="I916" s="12"/>
    </row>
    <row r="917" spans="1:9" ht="12" customHeight="1">
      <c r="A917" s="14"/>
      <c r="B917" s="10"/>
      <c r="C917" s="66"/>
      <c r="D917" s="11"/>
      <c r="E917" s="11"/>
      <c r="F917" s="11"/>
      <c r="G917" s="11"/>
      <c r="H917" s="11"/>
      <c r="I917" s="12"/>
    </row>
    <row r="918" spans="1:9" ht="12" customHeight="1">
      <c r="A918" s="14"/>
      <c r="B918" s="10"/>
      <c r="C918" s="66"/>
      <c r="D918" s="11"/>
      <c r="E918" s="11"/>
      <c r="F918" s="11"/>
      <c r="G918" s="11"/>
      <c r="H918" s="11"/>
      <c r="I918" s="12"/>
    </row>
    <row r="919" spans="1:9" ht="12" customHeight="1">
      <c r="A919" s="14"/>
      <c r="B919" s="10"/>
      <c r="C919" s="66"/>
      <c r="D919" s="11"/>
      <c r="E919" s="11"/>
      <c r="F919" s="11"/>
      <c r="G919" s="11"/>
      <c r="H919" s="11"/>
      <c r="I919" s="12"/>
    </row>
    <row r="920" spans="1:9" ht="12" customHeight="1">
      <c r="A920" s="14"/>
      <c r="B920" s="10"/>
      <c r="C920" s="66"/>
      <c r="D920" s="11"/>
      <c r="E920" s="11"/>
      <c r="F920" s="11"/>
      <c r="G920" s="11"/>
      <c r="H920" s="11"/>
      <c r="I920" s="12"/>
    </row>
    <row r="921" spans="1:9" ht="12" customHeight="1">
      <c r="A921" s="14"/>
      <c r="B921" s="10"/>
      <c r="C921" s="66"/>
      <c r="D921" s="11"/>
      <c r="E921" s="11"/>
      <c r="F921" s="11"/>
      <c r="G921" s="11"/>
      <c r="H921" s="11"/>
      <c r="I921" s="12"/>
    </row>
    <row r="922" spans="1:9" ht="12" customHeight="1">
      <c r="A922" s="14"/>
      <c r="B922" s="10"/>
      <c r="C922" s="66"/>
      <c r="D922" s="11"/>
      <c r="E922" s="11"/>
      <c r="F922" s="11"/>
      <c r="G922" s="11"/>
      <c r="H922" s="11"/>
      <c r="I922" s="12"/>
    </row>
    <row r="923" spans="1:9" ht="12" customHeight="1">
      <c r="A923" s="14"/>
      <c r="B923" s="10"/>
      <c r="C923" s="66"/>
      <c r="D923" s="11"/>
      <c r="E923" s="11"/>
      <c r="F923" s="11"/>
      <c r="G923" s="11"/>
      <c r="H923" s="11"/>
      <c r="I923" s="12"/>
    </row>
    <row r="924" spans="1:9" ht="12" customHeight="1">
      <c r="A924" s="14"/>
      <c r="B924" s="10"/>
      <c r="C924" s="66"/>
      <c r="D924" s="11"/>
      <c r="E924" s="11"/>
      <c r="F924" s="11"/>
      <c r="G924" s="11"/>
      <c r="H924" s="11"/>
      <c r="I924" s="12"/>
    </row>
    <row r="925" spans="1:9" ht="12" customHeight="1">
      <c r="A925" s="14"/>
      <c r="B925" s="10"/>
      <c r="C925" s="66"/>
      <c r="D925" s="11"/>
      <c r="E925" s="11"/>
      <c r="F925" s="11"/>
      <c r="G925" s="11"/>
      <c r="H925" s="11"/>
      <c r="I925" s="12"/>
    </row>
    <row r="926" spans="1:9" ht="12" customHeight="1">
      <c r="A926" s="14"/>
      <c r="B926" s="10"/>
      <c r="C926" s="66"/>
      <c r="D926" s="11"/>
      <c r="E926" s="11"/>
      <c r="F926" s="11"/>
      <c r="G926" s="11"/>
      <c r="H926" s="11"/>
      <c r="I926" s="12"/>
    </row>
    <row r="927" spans="1:9" ht="12" customHeight="1">
      <c r="A927" s="14"/>
      <c r="B927" s="10"/>
      <c r="C927" s="66"/>
      <c r="D927" s="11"/>
      <c r="E927" s="11"/>
      <c r="F927" s="11"/>
      <c r="G927" s="11"/>
      <c r="H927" s="11"/>
      <c r="I927" s="12"/>
    </row>
    <row r="928" spans="1:9" ht="12" customHeight="1">
      <c r="A928" s="14"/>
      <c r="B928" s="10"/>
      <c r="C928" s="66"/>
      <c r="D928" s="11"/>
      <c r="E928" s="11"/>
      <c r="F928" s="11"/>
      <c r="G928" s="11"/>
      <c r="H928" s="11"/>
      <c r="I928" s="12"/>
    </row>
    <row r="929" spans="1:9" ht="12" customHeight="1">
      <c r="A929" s="14"/>
      <c r="B929" s="10"/>
      <c r="C929" s="66"/>
      <c r="D929" s="11"/>
      <c r="E929" s="11"/>
      <c r="F929" s="11"/>
      <c r="G929" s="11"/>
      <c r="H929" s="11"/>
      <c r="I929" s="12"/>
    </row>
    <row r="930" spans="1:9" ht="12" customHeight="1">
      <c r="A930" s="14"/>
      <c r="B930" s="10"/>
      <c r="C930" s="66"/>
      <c r="D930" s="11"/>
      <c r="E930" s="11"/>
      <c r="F930" s="11"/>
      <c r="G930" s="11"/>
      <c r="H930" s="11"/>
      <c r="I930" s="12"/>
    </row>
    <row r="931" spans="1:9" ht="12" customHeight="1">
      <c r="A931" s="14"/>
      <c r="B931" s="10"/>
      <c r="C931" s="66"/>
      <c r="D931" s="11"/>
      <c r="E931" s="11"/>
      <c r="F931" s="11"/>
      <c r="G931" s="11"/>
      <c r="H931" s="11"/>
      <c r="I931" s="12"/>
    </row>
    <row r="932" spans="1:9" ht="12" customHeight="1">
      <c r="A932" s="14"/>
      <c r="B932" s="10"/>
      <c r="C932" s="66"/>
      <c r="D932" s="11"/>
      <c r="E932" s="11"/>
      <c r="F932" s="11"/>
      <c r="G932" s="11"/>
      <c r="H932" s="11"/>
      <c r="I932" s="12"/>
    </row>
    <row r="933" spans="1:9" ht="12" customHeight="1">
      <c r="A933" s="14"/>
      <c r="B933" s="10"/>
      <c r="C933" s="66"/>
      <c r="D933" s="11"/>
      <c r="E933" s="11"/>
      <c r="F933" s="11"/>
      <c r="G933" s="11"/>
      <c r="H933" s="11"/>
      <c r="I933" s="12"/>
    </row>
    <row r="934" spans="1:9" ht="12" customHeight="1">
      <c r="A934" s="14"/>
      <c r="B934" s="10"/>
      <c r="C934" s="66"/>
      <c r="D934" s="11"/>
      <c r="E934" s="11"/>
      <c r="F934" s="11"/>
      <c r="G934" s="11"/>
      <c r="H934" s="11"/>
      <c r="I934" s="12"/>
    </row>
    <row r="935" spans="1:9" ht="12" customHeight="1">
      <c r="A935" s="14"/>
      <c r="B935" s="10"/>
      <c r="C935" s="66"/>
      <c r="D935" s="11"/>
      <c r="E935" s="11"/>
      <c r="F935" s="11"/>
      <c r="G935" s="11"/>
      <c r="H935" s="11"/>
      <c r="I935" s="12"/>
    </row>
    <row r="936" spans="1:9" ht="12" customHeight="1">
      <c r="A936" s="14"/>
      <c r="B936" s="10"/>
      <c r="C936" s="66"/>
      <c r="D936" s="11"/>
      <c r="E936" s="11"/>
      <c r="F936" s="11"/>
      <c r="G936" s="11"/>
      <c r="H936" s="11"/>
      <c r="I936" s="12"/>
    </row>
    <row r="937" spans="1:9" ht="12" customHeight="1">
      <c r="A937" s="14"/>
      <c r="B937" s="10"/>
      <c r="C937" s="66"/>
      <c r="D937" s="11"/>
      <c r="E937" s="11"/>
      <c r="F937" s="11"/>
      <c r="G937" s="11"/>
      <c r="H937" s="11"/>
      <c r="I937" s="12"/>
    </row>
    <row r="938" spans="1:9" ht="12" customHeight="1">
      <c r="A938" s="14"/>
      <c r="B938" s="10"/>
      <c r="C938" s="66"/>
      <c r="D938" s="11"/>
      <c r="E938" s="11"/>
      <c r="F938" s="11"/>
      <c r="G938" s="11"/>
      <c r="H938" s="11"/>
      <c r="I938" s="12"/>
    </row>
    <row r="939" spans="1:9" ht="12" customHeight="1">
      <c r="A939" s="14"/>
      <c r="B939" s="10"/>
      <c r="C939" s="66"/>
      <c r="D939" s="11"/>
      <c r="E939" s="11"/>
      <c r="F939" s="11"/>
      <c r="G939" s="11"/>
      <c r="H939" s="11"/>
      <c r="I939" s="12"/>
    </row>
    <row r="940" spans="1:9" ht="12" customHeight="1">
      <c r="A940" s="14"/>
      <c r="B940" s="10"/>
      <c r="C940" s="66"/>
      <c r="D940" s="11"/>
      <c r="E940" s="11"/>
      <c r="F940" s="11"/>
      <c r="G940" s="11"/>
      <c r="H940" s="11"/>
      <c r="I940" s="12"/>
    </row>
    <row r="941" spans="1:9" ht="12" customHeight="1">
      <c r="A941" s="14"/>
      <c r="B941" s="10"/>
      <c r="C941" s="66"/>
      <c r="D941" s="11"/>
      <c r="E941" s="11"/>
      <c r="F941" s="11"/>
      <c r="G941" s="11"/>
      <c r="H941" s="11"/>
      <c r="I941" s="12"/>
    </row>
    <row r="942" spans="1:9" ht="12" customHeight="1">
      <c r="A942" s="14"/>
      <c r="B942" s="10"/>
      <c r="C942" s="66"/>
      <c r="D942" s="11"/>
      <c r="E942" s="11"/>
      <c r="F942" s="11"/>
      <c r="G942" s="11"/>
      <c r="H942" s="11"/>
      <c r="I942" s="12"/>
    </row>
    <row r="943" spans="1:9" ht="12" customHeight="1">
      <c r="A943" s="14"/>
      <c r="B943" s="10"/>
      <c r="C943" s="66"/>
      <c r="D943" s="11"/>
      <c r="E943" s="11"/>
      <c r="F943" s="11"/>
      <c r="G943" s="11"/>
      <c r="H943" s="11"/>
      <c r="I943" s="12"/>
    </row>
    <row r="944" spans="1:9" ht="12" customHeight="1">
      <c r="A944" s="14"/>
      <c r="B944" s="10"/>
      <c r="C944" s="66"/>
      <c r="D944" s="11"/>
      <c r="E944" s="11"/>
      <c r="F944" s="11"/>
      <c r="G944" s="11"/>
      <c r="H944" s="11"/>
      <c r="I944" s="12"/>
    </row>
    <row r="945" spans="1:9" ht="12" customHeight="1">
      <c r="A945" s="14"/>
      <c r="B945" s="10"/>
      <c r="C945" s="66"/>
      <c r="D945" s="11"/>
      <c r="E945" s="11"/>
      <c r="F945" s="11"/>
      <c r="G945" s="11"/>
      <c r="H945" s="11"/>
      <c r="I945" s="12"/>
    </row>
    <row r="946" spans="1:9" ht="12" customHeight="1">
      <c r="A946" s="14"/>
      <c r="B946" s="10"/>
      <c r="C946" s="66"/>
      <c r="D946" s="11"/>
      <c r="E946" s="11"/>
      <c r="F946" s="11"/>
      <c r="G946" s="11"/>
      <c r="H946" s="11"/>
      <c r="I946" s="12"/>
    </row>
    <row r="947" spans="1:9" ht="12" customHeight="1">
      <c r="A947" s="14"/>
      <c r="B947" s="10"/>
      <c r="C947" s="66"/>
      <c r="D947" s="11"/>
      <c r="E947" s="11"/>
      <c r="F947" s="11"/>
      <c r="G947" s="11"/>
      <c r="H947" s="11"/>
      <c r="I947" s="12"/>
    </row>
    <row r="948" spans="1:9" ht="12" customHeight="1">
      <c r="A948" s="14"/>
      <c r="B948" s="10"/>
      <c r="C948" s="66"/>
      <c r="D948" s="11"/>
      <c r="E948" s="11"/>
      <c r="F948" s="11"/>
      <c r="G948" s="11"/>
      <c r="H948" s="11"/>
      <c r="I948" s="12"/>
    </row>
    <row r="949" spans="1:9" ht="12" customHeight="1">
      <c r="A949" s="14"/>
      <c r="B949" s="10"/>
      <c r="C949" s="66"/>
      <c r="D949" s="11"/>
      <c r="E949" s="11"/>
      <c r="F949" s="11"/>
      <c r="G949" s="11"/>
      <c r="H949" s="11"/>
      <c r="I949" s="12"/>
    </row>
    <row r="950" spans="1:9" ht="12" customHeight="1">
      <c r="A950" s="14"/>
      <c r="B950" s="10"/>
      <c r="C950" s="66"/>
      <c r="D950" s="11"/>
      <c r="E950" s="11"/>
      <c r="F950" s="11"/>
      <c r="G950" s="11"/>
      <c r="H950" s="11"/>
      <c r="I950" s="12"/>
    </row>
    <row r="951" spans="1:9" ht="12" customHeight="1">
      <c r="A951" s="14"/>
      <c r="B951" s="10"/>
      <c r="C951" s="66"/>
      <c r="D951" s="11"/>
      <c r="E951" s="11"/>
      <c r="F951" s="11"/>
      <c r="G951" s="11"/>
      <c r="H951" s="11"/>
      <c r="I951" s="12"/>
    </row>
    <row r="952" spans="1:9" ht="12" customHeight="1">
      <c r="A952" s="14"/>
      <c r="B952" s="10"/>
      <c r="C952" s="66"/>
      <c r="D952" s="11"/>
      <c r="E952" s="11"/>
      <c r="F952" s="11"/>
      <c r="G952" s="11"/>
      <c r="H952" s="11"/>
      <c r="I952" s="12"/>
    </row>
    <row r="953" spans="1:9" ht="12" customHeight="1">
      <c r="A953" s="14"/>
      <c r="B953" s="10"/>
      <c r="C953" s="66"/>
      <c r="D953" s="11"/>
      <c r="E953" s="11"/>
      <c r="F953" s="11"/>
      <c r="G953" s="11"/>
      <c r="H953" s="11"/>
      <c r="I953" s="12"/>
    </row>
    <row r="954" spans="1:9" ht="12" customHeight="1">
      <c r="A954" s="14"/>
      <c r="B954" s="10"/>
      <c r="C954" s="66"/>
      <c r="D954" s="11"/>
      <c r="E954" s="11"/>
      <c r="F954" s="11"/>
      <c r="G954" s="11"/>
      <c r="H954" s="11"/>
      <c r="I954" s="12"/>
    </row>
    <row r="955" spans="1:9" ht="12" customHeight="1">
      <c r="A955" s="14"/>
      <c r="B955" s="10"/>
      <c r="C955" s="66"/>
      <c r="D955" s="11"/>
      <c r="E955" s="11"/>
      <c r="F955" s="11"/>
      <c r="G955" s="11"/>
      <c r="H955" s="11"/>
      <c r="I955" s="12"/>
    </row>
    <row r="956" spans="1:9" ht="12" customHeight="1">
      <c r="A956" s="14"/>
      <c r="B956" s="10"/>
      <c r="C956" s="66"/>
      <c r="D956" s="11"/>
      <c r="E956" s="11"/>
      <c r="F956" s="11"/>
      <c r="G956" s="11"/>
      <c r="H956" s="11"/>
      <c r="I956" s="12"/>
    </row>
    <row r="957" spans="1:9" ht="12" customHeight="1">
      <c r="A957" s="14"/>
      <c r="B957" s="10"/>
      <c r="C957" s="66"/>
      <c r="D957" s="11"/>
      <c r="E957" s="11"/>
      <c r="F957" s="11"/>
      <c r="G957" s="11"/>
      <c r="H957" s="11"/>
      <c r="I957" s="12"/>
    </row>
    <row r="958" spans="1:9" ht="12" customHeight="1">
      <c r="A958" s="14"/>
      <c r="B958" s="10"/>
      <c r="C958" s="66"/>
      <c r="D958" s="11"/>
      <c r="E958" s="11"/>
      <c r="F958" s="11"/>
      <c r="G958" s="11"/>
      <c r="H958" s="11"/>
      <c r="I958" s="12"/>
    </row>
    <row r="959" spans="1:9" ht="12" customHeight="1">
      <c r="A959" s="14"/>
      <c r="B959" s="10"/>
      <c r="C959" s="66"/>
      <c r="D959" s="11"/>
      <c r="E959" s="11"/>
      <c r="F959" s="11"/>
      <c r="G959" s="11"/>
      <c r="H959" s="11"/>
      <c r="I959" s="12"/>
    </row>
    <row r="960" spans="1:9" ht="12" customHeight="1">
      <c r="A960" s="14"/>
      <c r="B960" s="10"/>
      <c r="C960" s="66"/>
      <c r="D960" s="11"/>
      <c r="E960" s="11"/>
      <c r="F960" s="11"/>
      <c r="G960" s="11"/>
      <c r="H960" s="11"/>
      <c r="I960" s="12"/>
    </row>
    <row r="961" spans="1:9" ht="12" customHeight="1">
      <c r="A961" s="14"/>
      <c r="B961" s="10"/>
      <c r="C961" s="66"/>
      <c r="D961" s="11"/>
      <c r="E961" s="11"/>
      <c r="F961" s="11"/>
      <c r="G961" s="11"/>
      <c r="H961" s="11"/>
      <c r="I961" s="12"/>
    </row>
    <row r="962" spans="1:9" ht="12" customHeight="1">
      <c r="A962" s="14"/>
      <c r="B962" s="10"/>
      <c r="C962" s="66"/>
      <c r="D962" s="11"/>
      <c r="E962" s="11"/>
      <c r="F962" s="11"/>
      <c r="G962" s="11"/>
      <c r="H962" s="11"/>
      <c r="I962" s="12"/>
    </row>
    <row r="963" spans="1:9" ht="12" customHeight="1">
      <c r="A963" s="14"/>
      <c r="B963" s="10"/>
      <c r="C963" s="66"/>
      <c r="D963" s="11"/>
      <c r="E963" s="11"/>
      <c r="F963" s="11"/>
      <c r="G963" s="11"/>
      <c r="H963" s="11"/>
      <c r="I963" s="12"/>
    </row>
    <row r="964" spans="1:9" ht="12" customHeight="1">
      <c r="A964" s="14"/>
      <c r="B964" s="10"/>
      <c r="C964" s="66"/>
      <c r="D964" s="11"/>
      <c r="E964" s="11"/>
      <c r="F964" s="11"/>
      <c r="G964" s="11"/>
      <c r="H964" s="11"/>
      <c r="I964" s="12"/>
    </row>
    <row r="965" spans="1:9" ht="12" customHeight="1">
      <c r="A965" s="14"/>
      <c r="B965" s="10"/>
      <c r="C965" s="66"/>
      <c r="D965" s="11"/>
      <c r="E965" s="11"/>
      <c r="F965" s="11"/>
      <c r="G965" s="11"/>
      <c r="H965" s="11"/>
      <c r="I965" s="12"/>
    </row>
    <row r="966" spans="1:9" ht="12" customHeight="1">
      <c r="A966" s="14"/>
      <c r="B966" s="10"/>
      <c r="C966" s="66"/>
      <c r="D966" s="11"/>
      <c r="E966" s="11"/>
      <c r="F966" s="11"/>
      <c r="G966" s="11"/>
      <c r="H966" s="11"/>
      <c r="I966" s="12"/>
    </row>
    <row r="967" spans="1:9" ht="12" customHeight="1">
      <c r="A967" s="14"/>
      <c r="B967" s="10"/>
      <c r="C967" s="66"/>
      <c r="D967" s="11"/>
      <c r="E967" s="11"/>
      <c r="F967" s="11"/>
      <c r="G967" s="11"/>
      <c r="H967" s="11"/>
      <c r="I967" s="12"/>
    </row>
    <row r="968" spans="1:9" ht="12" customHeight="1">
      <c r="A968" s="14"/>
      <c r="B968" s="10"/>
      <c r="C968" s="66"/>
      <c r="D968" s="11"/>
      <c r="E968" s="11"/>
      <c r="F968" s="11"/>
      <c r="G968" s="11"/>
      <c r="H968" s="11"/>
      <c r="I968" s="12"/>
    </row>
    <row r="969" spans="1:9" ht="12" customHeight="1">
      <c r="A969" s="14"/>
      <c r="B969" s="10"/>
      <c r="C969" s="66"/>
      <c r="D969" s="11"/>
      <c r="E969" s="11"/>
      <c r="F969" s="11"/>
      <c r="G969" s="11"/>
      <c r="H969" s="11"/>
      <c r="I969" s="12"/>
    </row>
    <row r="970" spans="1:9" ht="12" customHeight="1">
      <c r="A970" s="14"/>
      <c r="B970" s="10"/>
      <c r="C970" s="66"/>
      <c r="D970" s="11"/>
      <c r="E970" s="11"/>
      <c r="F970" s="11"/>
      <c r="G970" s="11"/>
      <c r="H970" s="11"/>
      <c r="I970" s="12"/>
    </row>
    <row r="971" spans="1:9" ht="12" customHeight="1">
      <c r="A971" s="14"/>
      <c r="B971" s="10"/>
      <c r="C971" s="66"/>
      <c r="D971" s="11"/>
      <c r="E971" s="11"/>
      <c r="F971" s="11"/>
      <c r="G971" s="11"/>
      <c r="H971" s="11"/>
      <c r="I971" s="12"/>
    </row>
    <row r="972" spans="1:9" ht="12" customHeight="1">
      <c r="A972" s="14"/>
      <c r="B972" s="10"/>
      <c r="C972" s="66"/>
      <c r="D972" s="11"/>
      <c r="E972" s="11"/>
      <c r="F972" s="11"/>
      <c r="G972" s="11"/>
      <c r="H972" s="11"/>
      <c r="I972" s="12"/>
    </row>
    <row r="973" spans="1:9" ht="12" customHeight="1">
      <c r="A973" s="14"/>
      <c r="B973" s="10"/>
      <c r="C973" s="66"/>
      <c r="D973" s="11"/>
      <c r="E973" s="11"/>
      <c r="F973" s="11"/>
      <c r="G973" s="11"/>
      <c r="H973" s="11"/>
      <c r="I973" s="12"/>
    </row>
    <row r="974" spans="1:9" ht="12" customHeight="1">
      <c r="A974" s="14"/>
      <c r="B974" s="10"/>
      <c r="C974" s="66"/>
      <c r="D974" s="11"/>
      <c r="E974" s="11"/>
      <c r="F974" s="11"/>
      <c r="G974" s="11"/>
      <c r="H974" s="11"/>
      <c r="I974" s="12"/>
    </row>
    <row r="975" spans="1:9" ht="12" customHeight="1">
      <c r="A975" s="14"/>
      <c r="B975" s="10"/>
      <c r="C975" s="66"/>
      <c r="D975" s="11"/>
      <c r="E975" s="11"/>
      <c r="F975" s="11"/>
      <c r="G975" s="11"/>
      <c r="H975" s="11"/>
      <c r="I975" s="12"/>
    </row>
    <row r="976" spans="1:9" ht="12" customHeight="1">
      <c r="A976" s="14"/>
      <c r="B976" s="10"/>
      <c r="C976" s="66"/>
      <c r="D976" s="11"/>
      <c r="E976" s="11"/>
      <c r="F976" s="11"/>
      <c r="G976" s="11"/>
      <c r="H976" s="11"/>
      <c r="I976" s="12"/>
    </row>
    <row r="977" spans="1:9" ht="12" customHeight="1">
      <c r="A977" s="14"/>
      <c r="B977" s="10"/>
      <c r="C977" s="66"/>
      <c r="D977" s="11"/>
      <c r="E977" s="11"/>
      <c r="F977" s="11"/>
      <c r="G977" s="11"/>
      <c r="H977" s="11"/>
      <c r="I977" s="12"/>
    </row>
    <row r="978" spans="1:9" ht="12" customHeight="1">
      <c r="A978" s="14"/>
      <c r="B978" s="10"/>
      <c r="C978" s="66"/>
      <c r="D978" s="11"/>
      <c r="E978" s="11"/>
      <c r="F978" s="11"/>
      <c r="G978" s="11"/>
      <c r="H978" s="11"/>
      <c r="I978" s="12"/>
    </row>
    <row r="979" spans="1:9" ht="12" customHeight="1">
      <c r="A979" s="14"/>
      <c r="B979" s="10"/>
      <c r="C979" s="66"/>
      <c r="D979" s="11"/>
      <c r="E979" s="11"/>
      <c r="F979" s="11"/>
      <c r="G979" s="11"/>
      <c r="H979" s="11"/>
      <c r="I979" s="12"/>
    </row>
    <row r="980" spans="1:9" ht="12" customHeight="1">
      <c r="A980" s="14"/>
      <c r="B980" s="10"/>
      <c r="C980" s="66"/>
      <c r="D980" s="11"/>
      <c r="E980" s="11"/>
      <c r="F980" s="11"/>
      <c r="G980" s="11"/>
      <c r="H980" s="11"/>
      <c r="I980" s="12"/>
    </row>
    <row r="981" spans="1:9" ht="12" customHeight="1">
      <c r="A981" s="14"/>
      <c r="B981" s="10"/>
      <c r="C981" s="66"/>
      <c r="D981" s="11"/>
      <c r="E981" s="11"/>
      <c r="F981" s="11"/>
      <c r="G981" s="11"/>
      <c r="H981" s="11"/>
      <c r="I981" s="12"/>
    </row>
    <row r="982" spans="1:9" ht="12" customHeight="1">
      <c r="A982" s="14"/>
      <c r="B982" s="10"/>
      <c r="C982" s="66"/>
      <c r="D982" s="11"/>
      <c r="E982" s="11"/>
      <c r="F982" s="11"/>
      <c r="G982" s="11"/>
      <c r="H982" s="11"/>
      <c r="I982" s="12"/>
    </row>
    <row r="983" spans="1:9" ht="12" customHeight="1">
      <c r="A983" s="14"/>
      <c r="B983" s="10"/>
      <c r="C983" s="66"/>
      <c r="D983" s="11"/>
      <c r="E983" s="11"/>
      <c r="F983" s="11"/>
      <c r="G983" s="11"/>
      <c r="H983" s="11"/>
      <c r="I983" s="12"/>
    </row>
    <row r="984" spans="1:9" ht="12" customHeight="1">
      <c r="A984" s="14"/>
      <c r="B984" s="10"/>
      <c r="C984" s="66"/>
      <c r="D984" s="11"/>
      <c r="E984" s="11"/>
      <c r="F984" s="11"/>
      <c r="G984" s="11"/>
      <c r="H984" s="11"/>
      <c r="I984" s="12"/>
    </row>
    <row r="985" spans="1:9" ht="12" customHeight="1">
      <c r="A985" s="14"/>
      <c r="B985" s="10"/>
      <c r="C985" s="66"/>
      <c r="D985" s="11"/>
      <c r="E985" s="11"/>
      <c r="F985" s="11"/>
      <c r="G985" s="11"/>
      <c r="H985" s="11"/>
      <c r="I985" s="12"/>
    </row>
    <row r="986" spans="1:9" ht="12" customHeight="1">
      <c r="A986" s="14"/>
      <c r="B986" s="10"/>
      <c r="C986" s="66"/>
      <c r="D986" s="11"/>
      <c r="E986" s="11"/>
      <c r="F986" s="11"/>
      <c r="G986" s="11"/>
      <c r="H986" s="11"/>
      <c r="I986" s="12"/>
    </row>
    <row r="987" spans="1:9" ht="12" customHeight="1">
      <c r="A987" s="14"/>
      <c r="B987" s="10"/>
      <c r="C987" s="66"/>
      <c r="D987" s="11"/>
      <c r="E987" s="11"/>
      <c r="F987" s="11"/>
      <c r="G987" s="11"/>
      <c r="H987" s="11"/>
      <c r="I987" s="12"/>
    </row>
    <row r="988" spans="1:9" ht="12" customHeight="1">
      <c r="A988" s="14"/>
      <c r="B988" s="10"/>
      <c r="C988" s="66"/>
      <c r="D988" s="11"/>
      <c r="E988" s="11"/>
      <c r="F988" s="11"/>
      <c r="G988" s="11"/>
      <c r="H988" s="11"/>
      <c r="I988" s="12"/>
    </row>
    <row r="989" spans="1:9" ht="12" customHeight="1">
      <c r="A989" s="14"/>
      <c r="B989" s="10"/>
      <c r="C989" s="66"/>
      <c r="D989" s="11"/>
      <c r="E989" s="11"/>
      <c r="F989" s="11"/>
      <c r="G989" s="11"/>
      <c r="H989" s="11"/>
      <c r="I989" s="12"/>
    </row>
    <row r="990" spans="1:9" ht="12" customHeight="1">
      <c r="A990" s="14"/>
      <c r="B990" s="10"/>
      <c r="C990" s="66"/>
      <c r="D990" s="11"/>
      <c r="E990" s="11"/>
      <c r="F990" s="11"/>
      <c r="G990" s="11"/>
      <c r="H990" s="11"/>
      <c r="I990" s="12"/>
    </row>
    <row r="991" spans="1:9" ht="12" customHeight="1">
      <c r="A991" s="14"/>
      <c r="B991" s="10"/>
      <c r="C991" s="66"/>
      <c r="D991" s="11"/>
      <c r="E991" s="11"/>
      <c r="F991" s="11"/>
      <c r="G991" s="11"/>
      <c r="H991" s="11"/>
      <c r="I991" s="12"/>
    </row>
    <row r="992" spans="1:9" ht="12" customHeight="1">
      <c r="A992" s="14"/>
      <c r="B992" s="10"/>
      <c r="C992" s="66"/>
      <c r="D992" s="11"/>
      <c r="E992" s="11"/>
      <c r="F992" s="11"/>
      <c r="G992" s="11"/>
      <c r="H992" s="11"/>
      <c r="I992" s="12"/>
    </row>
    <row r="993" spans="1:9" ht="12" customHeight="1">
      <c r="A993" s="14"/>
      <c r="B993" s="10"/>
      <c r="C993" s="66"/>
      <c r="D993" s="11"/>
      <c r="E993" s="11"/>
      <c r="F993" s="11"/>
      <c r="G993" s="11"/>
      <c r="H993" s="11"/>
      <c r="I993" s="12"/>
    </row>
    <row r="994" spans="1:9" ht="12" customHeight="1">
      <c r="A994" s="14"/>
      <c r="B994" s="10"/>
      <c r="C994" s="66"/>
      <c r="D994" s="11"/>
      <c r="E994" s="11"/>
      <c r="F994" s="11"/>
      <c r="G994" s="11"/>
      <c r="H994" s="11"/>
      <c r="I994" s="12"/>
    </row>
    <row r="995" spans="1:9" ht="12" customHeight="1">
      <c r="A995" s="14"/>
      <c r="B995" s="10"/>
      <c r="C995" s="66"/>
      <c r="D995" s="11"/>
      <c r="E995" s="11"/>
      <c r="F995" s="11"/>
      <c r="G995" s="11"/>
      <c r="H995" s="11"/>
      <c r="I995" s="12"/>
    </row>
    <row r="996" spans="1:9" ht="12" customHeight="1">
      <c r="A996" s="14"/>
      <c r="B996" s="10"/>
      <c r="C996" s="66"/>
      <c r="D996" s="11"/>
      <c r="E996" s="11"/>
      <c r="F996" s="11"/>
      <c r="G996" s="11"/>
      <c r="H996" s="11"/>
      <c r="I996" s="12"/>
    </row>
    <row r="997" spans="1:9" ht="12" customHeight="1">
      <c r="A997" s="14"/>
      <c r="B997" s="10"/>
      <c r="C997" s="66"/>
      <c r="D997" s="11"/>
      <c r="E997" s="11"/>
      <c r="F997" s="11"/>
      <c r="G997" s="11"/>
      <c r="H997" s="11"/>
      <c r="I997" s="12"/>
    </row>
    <row r="998" spans="1:9" ht="12" customHeight="1">
      <c r="A998" s="14"/>
      <c r="B998" s="10"/>
      <c r="C998" s="66"/>
      <c r="D998" s="11"/>
      <c r="E998" s="11"/>
      <c r="F998" s="11"/>
      <c r="G998" s="11"/>
      <c r="H998" s="11"/>
      <c r="I998" s="12"/>
    </row>
    <row r="999" spans="1:9" ht="12" customHeight="1">
      <c r="A999" s="14"/>
      <c r="B999" s="10"/>
      <c r="C999" s="66"/>
      <c r="D999" s="11"/>
      <c r="E999" s="11"/>
      <c r="F999" s="11"/>
      <c r="G999" s="11"/>
      <c r="H999" s="11"/>
      <c r="I999" s="12"/>
    </row>
    <row r="1000" spans="1:9" ht="12" customHeight="1">
      <c r="A1000" s="14"/>
      <c r="B1000" s="10"/>
      <c r="C1000" s="66"/>
      <c r="D1000" s="11"/>
      <c r="E1000" s="11"/>
      <c r="F1000" s="11"/>
      <c r="G1000" s="11"/>
      <c r="H1000" s="11"/>
      <c r="I1000" s="12"/>
    </row>
    <row r="1001" spans="1:9" ht="12" customHeight="1">
      <c r="A1001" s="14"/>
      <c r="B1001" s="10"/>
      <c r="C1001" s="66"/>
      <c r="D1001" s="11"/>
      <c r="E1001" s="11"/>
      <c r="F1001" s="11"/>
      <c r="G1001" s="11"/>
      <c r="H1001" s="11"/>
      <c r="I1001" s="12"/>
    </row>
    <row r="1002" spans="1:9" ht="12" customHeight="1">
      <c r="A1002" s="14"/>
      <c r="B1002" s="10"/>
      <c r="C1002" s="66"/>
      <c r="D1002" s="11"/>
      <c r="E1002" s="11"/>
      <c r="F1002" s="11"/>
      <c r="G1002" s="11"/>
      <c r="H1002" s="11"/>
      <c r="I1002" s="12"/>
    </row>
    <row r="1003" spans="1:9" ht="12" customHeight="1">
      <c r="A1003" s="14"/>
      <c r="B1003" s="10"/>
      <c r="C1003" s="66"/>
      <c r="D1003" s="11"/>
      <c r="E1003" s="11"/>
      <c r="F1003" s="11"/>
      <c r="G1003" s="11"/>
      <c r="H1003" s="11"/>
      <c r="I1003" s="12"/>
    </row>
    <row r="1004" spans="1:9" ht="12" customHeight="1">
      <c r="A1004" s="14"/>
      <c r="B1004" s="10"/>
      <c r="C1004" s="66"/>
      <c r="D1004" s="11"/>
      <c r="E1004" s="11"/>
      <c r="F1004" s="11"/>
      <c r="G1004" s="11"/>
      <c r="H1004" s="11"/>
      <c r="I1004" s="12"/>
    </row>
    <row r="1005" spans="1:9" ht="12" customHeight="1">
      <c r="A1005" s="14"/>
      <c r="B1005" s="10"/>
      <c r="C1005" s="66"/>
      <c r="D1005" s="11"/>
      <c r="E1005" s="11"/>
      <c r="F1005" s="11"/>
      <c r="G1005" s="11"/>
      <c r="H1005" s="11"/>
      <c r="I1005" s="12"/>
    </row>
    <row r="1006" spans="1:9" ht="12" customHeight="1">
      <c r="A1006" s="14"/>
      <c r="B1006" s="10"/>
      <c r="C1006" s="66"/>
      <c r="D1006" s="11"/>
      <c r="E1006" s="11"/>
      <c r="F1006" s="11"/>
      <c r="G1006" s="11"/>
      <c r="H1006" s="11"/>
      <c r="I1006" s="12"/>
    </row>
    <row r="1007" spans="1:9" ht="12" customHeight="1">
      <c r="A1007" s="14"/>
      <c r="B1007" s="10"/>
      <c r="C1007" s="66"/>
      <c r="D1007" s="11"/>
      <c r="E1007" s="11"/>
      <c r="F1007" s="11"/>
      <c r="G1007" s="11"/>
      <c r="H1007" s="11"/>
      <c r="I1007" s="12"/>
    </row>
    <row r="1008" spans="1:9" ht="12" customHeight="1">
      <c r="A1008" s="14"/>
      <c r="B1008" s="10"/>
      <c r="C1008" s="66"/>
      <c r="D1008" s="11"/>
      <c r="E1008" s="11"/>
      <c r="F1008" s="11"/>
      <c r="G1008" s="11"/>
      <c r="H1008" s="11"/>
      <c r="I1008" s="12"/>
    </row>
    <row r="1009" spans="1:9" ht="12" customHeight="1">
      <c r="A1009" s="14"/>
      <c r="B1009" s="10"/>
      <c r="C1009" s="66"/>
      <c r="D1009" s="11"/>
      <c r="E1009" s="11"/>
      <c r="F1009" s="11"/>
      <c r="G1009" s="11"/>
      <c r="H1009" s="11"/>
      <c r="I1009" s="12"/>
    </row>
    <row r="1010" spans="1:9" ht="12" customHeight="1">
      <c r="A1010" s="14"/>
      <c r="B1010" s="10"/>
      <c r="C1010" s="66"/>
      <c r="D1010" s="11"/>
      <c r="E1010" s="11"/>
      <c r="F1010" s="11"/>
      <c r="G1010" s="11"/>
      <c r="H1010" s="11"/>
      <c r="I1010" s="12"/>
    </row>
    <row r="1011" spans="1:9" ht="12" customHeight="1">
      <c r="A1011" s="14"/>
      <c r="B1011" s="10"/>
      <c r="C1011" s="66"/>
      <c r="D1011" s="11"/>
      <c r="E1011" s="11"/>
      <c r="F1011" s="11"/>
      <c r="G1011" s="11"/>
      <c r="H1011" s="11"/>
      <c r="I1011" s="12"/>
    </row>
    <row r="1012" spans="1:9" ht="12" customHeight="1">
      <c r="A1012" s="14"/>
      <c r="B1012" s="10"/>
      <c r="C1012" s="66"/>
      <c r="D1012" s="11"/>
      <c r="E1012" s="11"/>
      <c r="F1012" s="11"/>
      <c r="G1012" s="11"/>
      <c r="H1012" s="11"/>
      <c r="I1012" s="12"/>
    </row>
    <row r="1013" spans="1:9" ht="12" customHeight="1">
      <c r="A1013" s="14"/>
      <c r="B1013" s="10"/>
      <c r="C1013" s="66"/>
      <c r="D1013" s="11"/>
      <c r="E1013" s="11"/>
      <c r="F1013" s="11"/>
      <c r="G1013" s="11"/>
      <c r="H1013" s="11"/>
      <c r="I1013" s="12"/>
    </row>
    <row r="1014" spans="1:9" ht="12" customHeight="1">
      <c r="A1014" s="14"/>
      <c r="B1014" s="10"/>
      <c r="C1014" s="66"/>
      <c r="D1014" s="11"/>
      <c r="E1014" s="11"/>
      <c r="F1014" s="11"/>
      <c r="G1014" s="11"/>
      <c r="H1014" s="11"/>
      <c r="I1014" s="12"/>
    </row>
    <row r="1015" spans="1:9" ht="12" customHeight="1">
      <c r="A1015" s="14"/>
      <c r="B1015" s="10"/>
      <c r="C1015" s="66"/>
      <c r="D1015" s="11"/>
      <c r="E1015" s="11"/>
      <c r="F1015" s="11"/>
      <c r="G1015" s="11"/>
      <c r="H1015" s="11"/>
      <c r="I1015" s="12"/>
    </row>
    <row r="1016" spans="1:9" ht="12" customHeight="1">
      <c r="A1016" s="14"/>
      <c r="B1016" s="10"/>
      <c r="C1016" s="66"/>
      <c r="D1016" s="11"/>
      <c r="E1016" s="11"/>
      <c r="F1016" s="11"/>
      <c r="G1016" s="11"/>
      <c r="H1016" s="11"/>
      <c r="I1016" s="12"/>
    </row>
    <row r="1017" spans="1:9" ht="12" customHeight="1">
      <c r="A1017" s="14"/>
      <c r="B1017" s="10"/>
      <c r="C1017" s="66"/>
      <c r="D1017" s="11"/>
      <c r="E1017" s="11"/>
      <c r="F1017" s="11"/>
      <c r="G1017" s="11"/>
      <c r="H1017" s="11"/>
      <c r="I1017" s="12"/>
    </row>
    <row r="1018" spans="1:9" ht="12" customHeight="1">
      <c r="A1018" s="14"/>
      <c r="B1018" s="10"/>
      <c r="C1018" s="66"/>
      <c r="D1018" s="11"/>
      <c r="E1018" s="11"/>
      <c r="F1018" s="11"/>
      <c r="G1018" s="11"/>
      <c r="H1018" s="11"/>
      <c r="I1018" s="12"/>
    </row>
    <row r="1019" spans="1:9" ht="12" customHeight="1">
      <c r="A1019" s="14"/>
      <c r="B1019" s="10"/>
      <c r="C1019" s="66"/>
      <c r="D1019" s="11"/>
      <c r="E1019" s="11"/>
      <c r="F1019" s="11"/>
      <c r="G1019" s="11"/>
      <c r="H1019" s="11"/>
      <c r="I1019" s="12"/>
    </row>
    <row r="1020" spans="1:9" ht="12" customHeight="1">
      <c r="A1020" s="14"/>
      <c r="B1020" s="10"/>
      <c r="C1020" s="66"/>
      <c r="D1020" s="11"/>
      <c r="E1020" s="11"/>
      <c r="F1020" s="11"/>
      <c r="G1020" s="11"/>
      <c r="H1020" s="11"/>
      <c r="I1020" s="12"/>
    </row>
    <row r="1021" spans="1:9" ht="12" customHeight="1">
      <c r="A1021" s="14"/>
      <c r="B1021" s="10"/>
      <c r="C1021" s="66"/>
      <c r="D1021" s="11"/>
      <c r="E1021" s="11"/>
      <c r="F1021" s="11"/>
      <c r="G1021" s="11"/>
      <c r="H1021" s="11"/>
      <c r="I1021" s="12"/>
    </row>
    <row r="1022" spans="1:9" ht="12" customHeight="1">
      <c r="A1022" s="14"/>
      <c r="B1022" s="10"/>
      <c r="C1022" s="66"/>
      <c r="D1022" s="11"/>
      <c r="E1022" s="11"/>
      <c r="F1022" s="11"/>
      <c r="G1022" s="11"/>
      <c r="H1022" s="11"/>
      <c r="I1022" s="12"/>
    </row>
    <row r="1023" spans="1:9" ht="12" customHeight="1">
      <c r="A1023" s="14"/>
      <c r="B1023" s="10"/>
      <c r="C1023" s="66"/>
      <c r="D1023" s="11"/>
      <c r="E1023" s="11"/>
      <c r="F1023" s="11"/>
      <c r="G1023" s="11"/>
      <c r="H1023" s="11"/>
      <c r="I1023" s="12"/>
    </row>
    <row r="1024" spans="1:9" ht="12" customHeight="1">
      <c r="A1024" s="14"/>
      <c r="B1024" s="10"/>
      <c r="C1024" s="66"/>
      <c r="D1024" s="11"/>
      <c r="E1024" s="11"/>
      <c r="F1024" s="11"/>
      <c r="G1024" s="11"/>
      <c r="H1024" s="11"/>
      <c r="I1024" s="12"/>
    </row>
    <row r="1025" spans="1:9" ht="12" customHeight="1">
      <c r="A1025" s="14"/>
      <c r="B1025" s="10"/>
      <c r="C1025" s="66"/>
      <c r="D1025" s="11"/>
      <c r="E1025" s="11"/>
      <c r="F1025" s="11"/>
      <c r="G1025" s="11"/>
      <c r="H1025" s="11"/>
      <c r="I1025" s="12"/>
    </row>
    <row r="1026" spans="1:9" ht="12" customHeight="1">
      <c r="A1026" s="14"/>
      <c r="B1026" s="10"/>
      <c r="C1026" s="66"/>
      <c r="D1026" s="11"/>
      <c r="E1026" s="11"/>
      <c r="F1026" s="11"/>
      <c r="G1026" s="11"/>
      <c r="H1026" s="11"/>
      <c r="I1026" s="12"/>
    </row>
    <row r="1027" spans="1:9" ht="12" customHeight="1">
      <c r="A1027" s="14"/>
      <c r="B1027" s="10"/>
      <c r="C1027" s="66"/>
      <c r="D1027" s="11"/>
      <c r="E1027" s="11"/>
      <c r="F1027" s="11"/>
      <c r="G1027" s="11"/>
      <c r="H1027" s="11"/>
      <c r="I1027" s="12"/>
    </row>
    <row r="1028" spans="1:9" ht="12" customHeight="1">
      <c r="A1028" s="14"/>
      <c r="B1028" s="10"/>
      <c r="C1028" s="66"/>
      <c r="D1028" s="11"/>
      <c r="E1028" s="11"/>
      <c r="F1028" s="11"/>
      <c r="G1028" s="11"/>
      <c r="H1028" s="11"/>
      <c r="I1028" s="12"/>
    </row>
    <row r="1029" spans="1:9" ht="12" customHeight="1">
      <c r="A1029" s="14"/>
      <c r="B1029" s="10"/>
      <c r="C1029" s="66"/>
      <c r="D1029" s="11"/>
      <c r="E1029" s="11"/>
      <c r="F1029" s="11"/>
      <c r="G1029" s="11"/>
      <c r="H1029" s="11"/>
      <c r="I1029" s="12"/>
    </row>
    <row r="1030" spans="1:9" ht="12" customHeight="1">
      <c r="A1030" s="14"/>
      <c r="B1030" s="10"/>
      <c r="C1030" s="66"/>
      <c r="D1030" s="11"/>
      <c r="E1030" s="11"/>
      <c r="F1030" s="11"/>
      <c r="G1030" s="11"/>
      <c r="H1030" s="11"/>
      <c r="I1030" s="12"/>
    </row>
    <row r="1031" spans="1:9" ht="12" customHeight="1">
      <c r="A1031" s="14"/>
      <c r="B1031" s="10"/>
      <c r="C1031" s="66"/>
      <c r="D1031" s="11"/>
      <c r="E1031" s="11"/>
      <c r="F1031" s="11"/>
      <c r="G1031" s="11"/>
      <c r="H1031" s="11"/>
      <c r="I1031" s="12"/>
    </row>
    <row r="1032" spans="1:9" ht="12" customHeight="1">
      <c r="A1032" s="14"/>
      <c r="B1032" s="10"/>
      <c r="C1032" s="66"/>
      <c r="D1032" s="11"/>
      <c r="E1032" s="11"/>
      <c r="F1032" s="11"/>
      <c r="G1032" s="11"/>
      <c r="H1032" s="11"/>
      <c r="I1032" s="12"/>
    </row>
    <row r="1033" spans="1:9" ht="12" customHeight="1">
      <c r="A1033" s="14"/>
      <c r="B1033" s="10"/>
      <c r="C1033" s="66"/>
      <c r="D1033" s="11"/>
      <c r="E1033" s="11"/>
      <c r="F1033" s="11"/>
      <c r="G1033" s="11"/>
      <c r="H1033" s="11"/>
      <c r="I1033" s="12"/>
    </row>
    <row r="1034" spans="1:9" ht="12" customHeight="1">
      <c r="A1034" s="14"/>
      <c r="B1034" s="10"/>
      <c r="C1034" s="66"/>
      <c r="D1034" s="11"/>
      <c r="E1034" s="11"/>
      <c r="F1034" s="11"/>
      <c r="G1034" s="11"/>
      <c r="H1034" s="11"/>
      <c r="I1034" s="12"/>
    </row>
    <row r="1035" spans="1:9" ht="12" customHeight="1">
      <c r="A1035" s="14"/>
      <c r="B1035" s="10"/>
      <c r="C1035" s="66"/>
      <c r="D1035" s="11"/>
      <c r="E1035" s="11"/>
      <c r="F1035" s="11"/>
      <c r="G1035" s="11"/>
      <c r="H1035" s="11"/>
      <c r="I1035" s="12"/>
    </row>
    <row r="1036" spans="1:9" ht="12" customHeight="1">
      <c r="A1036" s="14"/>
      <c r="B1036" s="10"/>
      <c r="C1036" s="66"/>
      <c r="D1036" s="11"/>
      <c r="E1036" s="11"/>
      <c r="F1036" s="11"/>
      <c r="G1036" s="11"/>
      <c r="H1036" s="11"/>
      <c r="I1036" s="12"/>
    </row>
    <row r="1037" spans="1:9" ht="12" customHeight="1">
      <c r="A1037" s="14"/>
      <c r="B1037" s="10"/>
      <c r="C1037" s="66"/>
      <c r="D1037" s="11"/>
      <c r="E1037" s="11"/>
      <c r="F1037" s="11"/>
      <c r="G1037" s="11"/>
      <c r="H1037" s="11"/>
      <c r="I1037" s="12"/>
    </row>
    <row r="1038" spans="1:9" ht="12" customHeight="1">
      <c r="A1038" s="14"/>
      <c r="B1038" s="10"/>
      <c r="C1038" s="66"/>
      <c r="D1038" s="11"/>
      <c r="E1038" s="11"/>
      <c r="F1038" s="11"/>
      <c r="G1038" s="11"/>
      <c r="H1038" s="11"/>
      <c r="I1038" s="12"/>
    </row>
    <row r="1039" spans="1:9" ht="12" customHeight="1">
      <c r="A1039" s="14"/>
      <c r="B1039" s="10"/>
      <c r="C1039" s="66"/>
      <c r="D1039" s="11"/>
      <c r="E1039" s="11"/>
      <c r="F1039" s="11"/>
      <c r="G1039" s="11"/>
      <c r="H1039" s="11"/>
      <c r="I1039" s="12"/>
    </row>
    <row r="1040" spans="1:9" ht="12" customHeight="1">
      <c r="A1040" s="14"/>
      <c r="B1040" s="10"/>
      <c r="C1040" s="66"/>
      <c r="D1040" s="11"/>
      <c r="E1040" s="11"/>
      <c r="F1040" s="11"/>
      <c r="G1040" s="11"/>
      <c r="H1040" s="11"/>
      <c r="I1040" s="12"/>
    </row>
    <row r="1041" spans="1:9" ht="12" customHeight="1">
      <c r="A1041" s="14"/>
      <c r="B1041" s="10"/>
      <c r="C1041" s="66"/>
      <c r="D1041" s="11"/>
      <c r="E1041" s="11"/>
      <c r="F1041" s="11"/>
      <c r="G1041" s="11"/>
      <c r="H1041" s="11"/>
      <c r="I1041" s="12"/>
    </row>
    <row r="1042" spans="1:9" ht="12" customHeight="1">
      <c r="A1042" s="14"/>
      <c r="B1042" s="10"/>
      <c r="C1042" s="66"/>
      <c r="D1042" s="11"/>
      <c r="E1042" s="11"/>
      <c r="F1042" s="11"/>
      <c r="G1042" s="11"/>
      <c r="H1042" s="11"/>
      <c r="I1042" s="12"/>
    </row>
    <row r="1043" spans="1:9" ht="12" customHeight="1">
      <c r="A1043" s="14"/>
      <c r="B1043" s="10"/>
      <c r="C1043" s="66"/>
      <c r="D1043" s="11"/>
      <c r="E1043" s="11"/>
      <c r="F1043" s="11"/>
      <c r="G1043" s="11"/>
      <c r="H1043" s="11"/>
      <c r="I1043" s="12"/>
    </row>
    <row r="1044" spans="1:9" ht="12" customHeight="1">
      <c r="A1044" s="14"/>
      <c r="B1044" s="10"/>
      <c r="C1044" s="66"/>
      <c r="D1044" s="11"/>
      <c r="E1044" s="11"/>
      <c r="F1044" s="11"/>
      <c r="G1044" s="11"/>
      <c r="H1044" s="11"/>
      <c r="I1044" s="12"/>
    </row>
    <row r="1045" spans="1:9" ht="12" customHeight="1">
      <c r="A1045" s="14"/>
      <c r="B1045" s="10"/>
      <c r="C1045" s="66"/>
      <c r="D1045" s="11"/>
      <c r="E1045" s="11"/>
      <c r="F1045" s="11"/>
      <c r="G1045" s="11"/>
      <c r="H1045" s="11"/>
      <c r="I1045" s="12"/>
    </row>
    <row r="1046" spans="1:9" ht="12" customHeight="1">
      <c r="A1046" s="14"/>
      <c r="B1046" s="10"/>
      <c r="C1046" s="66"/>
      <c r="D1046" s="11"/>
      <c r="E1046" s="11"/>
      <c r="F1046" s="11"/>
      <c r="G1046" s="11"/>
      <c r="H1046" s="11"/>
      <c r="I1046" s="12"/>
    </row>
    <row r="1047" spans="1:9" ht="12" customHeight="1">
      <c r="A1047" s="14"/>
      <c r="B1047" s="10"/>
      <c r="C1047" s="66"/>
      <c r="D1047" s="11"/>
      <c r="E1047" s="11"/>
      <c r="F1047" s="11"/>
      <c r="G1047" s="11"/>
      <c r="H1047" s="11"/>
      <c r="I1047" s="12"/>
    </row>
    <row r="1048" spans="1:9" ht="12" customHeight="1">
      <c r="A1048" s="14"/>
      <c r="B1048" s="10"/>
      <c r="C1048" s="66"/>
      <c r="D1048" s="11"/>
      <c r="E1048" s="11"/>
      <c r="F1048" s="11"/>
      <c r="G1048" s="11"/>
      <c r="H1048" s="11"/>
      <c r="I1048" s="12"/>
    </row>
    <row r="1049" spans="1:9" ht="12" customHeight="1">
      <c r="A1049" s="14"/>
      <c r="B1049" s="10"/>
      <c r="C1049" s="66"/>
      <c r="D1049" s="11"/>
      <c r="E1049" s="11"/>
      <c r="F1049" s="11"/>
      <c r="G1049" s="11"/>
      <c r="H1049" s="11"/>
      <c r="I1049" s="12"/>
    </row>
    <row r="1050" spans="1:9" ht="12" customHeight="1">
      <c r="A1050" s="14"/>
      <c r="B1050" s="10"/>
      <c r="C1050" s="66"/>
      <c r="D1050" s="11"/>
      <c r="E1050" s="11"/>
      <c r="F1050" s="11"/>
      <c r="G1050" s="11"/>
      <c r="H1050" s="11"/>
      <c r="I1050" s="12"/>
    </row>
    <row r="1051" spans="1:9" ht="12" customHeight="1">
      <c r="A1051" s="14"/>
      <c r="B1051" s="10"/>
      <c r="C1051" s="66"/>
      <c r="D1051" s="11"/>
      <c r="E1051" s="11"/>
      <c r="F1051" s="11"/>
      <c r="G1051" s="11"/>
      <c r="H1051" s="11"/>
      <c r="I1051" s="12"/>
    </row>
    <row r="1052" spans="1:9" ht="12" customHeight="1">
      <c r="A1052" s="14"/>
      <c r="B1052" s="10"/>
      <c r="C1052" s="66"/>
      <c r="D1052" s="11"/>
      <c r="E1052" s="11"/>
      <c r="F1052" s="11"/>
      <c r="G1052" s="11"/>
      <c r="H1052" s="11"/>
      <c r="I1052" s="12"/>
    </row>
    <row r="1053" spans="1:9" ht="12" customHeight="1">
      <c r="A1053" s="14"/>
      <c r="B1053" s="10"/>
      <c r="C1053" s="66"/>
      <c r="D1053" s="11"/>
      <c r="E1053" s="11"/>
      <c r="F1053" s="11"/>
      <c r="G1053" s="11"/>
      <c r="H1053" s="11"/>
      <c r="I1053" s="12"/>
    </row>
    <row r="1054" spans="1:9" ht="12" customHeight="1">
      <c r="A1054" s="14"/>
      <c r="B1054" s="10"/>
      <c r="C1054" s="66"/>
      <c r="D1054" s="11"/>
      <c r="E1054" s="11"/>
      <c r="F1054" s="11"/>
      <c r="G1054" s="11"/>
      <c r="H1054" s="11"/>
      <c r="I1054" s="12"/>
    </row>
    <row r="1055" spans="1:9" ht="12" customHeight="1">
      <c r="A1055" s="14"/>
      <c r="B1055" s="10"/>
      <c r="C1055" s="66"/>
      <c r="D1055" s="11"/>
      <c r="E1055" s="11"/>
      <c r="F1055" s="11"/>
      <c r="G1055" s="11"/>
      <c r="H1055" s="11"/>
      <c r="I1055" s="12"/>
    </row>
    <row r="1056" spans="1:9" ht="12" customHeight="1">
      <c r="A1056" s="14"/>
      <c r="B1056" s="10"/>
      <c r="C1056" s="66"/>
      <c r="D1056" s="11"/>
      <c r="E1056" s="11"/>
      <c r="F1056" s="11"/>
      <c r="G1056" s="11"/>
      <c r="H1056" s="11"/>
      <c r="I1056" s="12"/>
    </row>
    <row r="1057" spans="1:9" ht="12" customHeight="1">
      <c r="A1057" s="14"/>
      <c r="B1057" s="10"/>
      <c r="C1057" s="66"/>
      <c r="D1057" s="11"/>
      <c r="E1057" s="11"/>
      <c r="F1057" s="11"/>
      <c r="G1057" s="11"/>
      <c r="H1057" s="11"/>
      <c r="I1057" s="12"/>
    </row>
    <row r="1058" spans="1:9" ht="12" customHeight="1">
      <c r="A1058" s="14"/>
      <c r="B1058" s="10"/>
      <c r="C1058" s="66"/>
      <c r="D1058" s="11"/>
      <c r="E1058" s="11"/>
      <c r="F1058" s="11"/>
      <c r="G1058" s="11"/>
      <c r="H1058" s="11"/>
      <c r="I1058" s="12"/>
    </row>
    <row r="1059" spans="1:9" ht="12" customHeight="1">
      <c r="A1059" s="14"/>
      <c r="B1059" s="10"/>
      <c r="C1059" s="66"/>
      <c r="D1059" s="11"/>
      <c r="E1059" s="11"/>
      <c r="F1059" s="11"/>
      <c r="G1059" s="11"/>
      <c r="H1059" s="11"/>
      <c r="I1059" s="12"/>
    </row>
    <row r="1060" spans="1:9" ht="12" customHeight="1">
      <c r="A1060" s="14"/>
      <c r="B1060" s="10"/>
      <c r="C1060" s="66"/>
      <c r="D1060" s="11"/>
      <c r="E1060" s="11"/>
      <c r="F1060" s="11"/>
      <c r="G1060" s="11"/>
      <c r="H1060" s="11"/>
      <c r="I1060" s="12"/>
    </row>
    <row r="1061" spans="1:9" ht="12" customHeight="1">
      <c r="A1061" s="14"/>
      <c r="B1061" s="10"/>
      <c r="C1061" s="66"/>
      <c r="D1061" s="11"/>
      <c r="E1061" s="11"/>
      <c r="F1061" s="11"/>
      <c r="G1061" s="11"/>
      <c r="H1061" s="11"/>
      <c r="I1061" s="12"/>
    </row>
    <row r="1062" spans="1:9" ht="12" customHeight="1">
      <c r="A1062" s="14"/>
      <c r="B1062" s="10"/>
      <c r="C1062" s="66"/>
      <c r="D1062" s="11"/>
      <c r="E1062" s="11"/>
      <c r="F1062" s="11"/>
      <c r="G1062" s="11"/>
      <c r="H1062" s="11"/>
      <c r="I1062" s="12"/>
    </row>
    <row r="1063" spans="1:9" ht="12" customHeight="1">
      <c r="A1063" s="14"/>
      <c r="B1063" s="10"/>
      <c r="C1063" s="66"/>
      <c r="D1063" s="11"/>
      <c r="E1063" s="11"/>
      <c r="F1063" s="11"/>
      <c r="G1063" s="11"/>
      <c r="H1063" s="11"/>
      <c r="I1063" s="12"/>
    </row>
    <row r="1064" spans="1:9" ht="12" customHeight="1">
      <c r="A1064" s="14"/>
      <c r="B1064" s="10"/>
      <c r="C1064" s="66"/>
      <c r="D1064" s="11"/>
      <c r="E1064" s="11"/>
      <c r="F1064" s="11"/>
      <c r="G1064" s="11"/>
      <c r="H1064" s="11"/>
      <c r="I1064" s="12"/>
    </row>
    <row r="1065" spans="1:9" ht="12" customHeight="1">
      <c r="A1065" s="14"/>
      <c r="B1065" s="10"/>
      <c r="C1065" s="66"/>
      <c r="D1065" s="11"/>
      <c r="E1065" s="11"/>
      <c r="F1065" s="11"/>
      <c r="G1065" s="11"/>
      <c r="H1065" s="11"/>
      <c r="I1065" s="12"/>
    </row>
    <row r="1066" spans="1:9" ht="12" customHeight="1">
      <c r="A1066" s="14"/>
      <c r="B1066" s="10"/>
      <c r="C1066" s="66"/>
      <c r="D1066" s="11"/>
      <c r="E1066" s="11"/>
      <c r="F1066" s="11"/>
      <c r="G1066" s="11"/>
      <c r="H1066" s="11"/>
      <c r="I1066" s="12"/>
    </row>
    <row r="1067" spans="1:9" ht="12" customHeight="1">
      <c r="A1067" s="14"/>
      <c r="B1067" s="10"/>
      <c r="C1067" s="66"/>
      <c r="D1067" s="11"/>
      <c r="E1067" s="11"/>
      <c r="F1067" s="11"/>
      <c r="G1067" s="11"/>
      <c r="H1067" s="11"/>
      <c r="I1067" s="12"/>
    </row>
    <row r="1068" spans="1:9" ht="12" customHeight="1">
      <c r="A1068" s="14"/>
      <c r="B1068" s="10"/>
      <c r="C1068" s="66"/>
      <c r="D1068" s="11"/>
      <c r="E1068" s="11"/>
      <c r="F1068" s="11"/>
      <c r="G1068" s="11"/>
      <c r="H1068" s="11"/>
      <c r="I1068" s="12"/>
    </row>
    <row r="1069" spans="1:9" ht="12" customHeight="1">
      <c r="A1069" s="14"/>
      <c r="B1069" s="10"/>
      <c r="C1069" s="66"/>
      <c r="D1069" s="11"/>
      <c r="E1069" s="11"/>
      <c r="F1069" s="11"/>
      <c r="G1069" s="11"/>
      <c r="H1069" s="11"/>
      <c r="I1069" s="12"/>
    </row>
    <row r="1070" spans="1:9" ht="12" customHeight="1">
      <c r="A1070" s="14"/>
      <c r="B1070" s="10"/>
      <c r="C1070" s="66"/>
      <c r="D1070" s="11"/>
      <c r="E1070" s="11"/>
      <c r="F1070" s="11"/>
      <c r="G1070" s="11"/>
      <c r="H1070" s="11"/>
      <c r="I1070" s="12"/>
    </row>
    <row r="1071" spans="1:9" ht="12" customHeight="1">
      <c r="A1071" s="14"/>
      <c r="B1071" s="10"/>
      <c r="C1071" s="66"/>
      <c r="D1071" s="11"/>
      <c r="E1071" s="11"/>
      <c r="F1071" s="11"/>
      <c r="G1071" s="11"/>
      <c r="H1071" s="11"/>
      <c r="I1071" s="12"/>
    </row>
    <row r="1072" spans="1:9" ht="12" customHeight="1">
      <c r="A1072" s="14"/>
      <c r="B1072" s="10"/>
      <c r="C1072" s="66"/>
      <c r="D1072" s="11"/>
      <c r="E1072" s="11"/>
      <c r="F1072" s="11"/>
      <c r="G1072" s="11"/>
      <c r="H1072" s="11"/>
      <c r="I1072" s="12"/>
    </row>
    <row r="1073" spans="1:9" ht="12" customHeight="1">
      <c r="A1073" s="14"/>
      <c r="B1073" s="10"/>
      <c r="C1073" s="66"/>
      <c r="D1073" s="11"/>
      <c r="E1073" s="11"/>
      <c r="F1073" s="11"/>
      <c r="G1073" s="11"/>
      <c r="H1073" s="11"/>
      <c r="I1073" s="12"/>
    </row>
    <row r="1074" spans="1:9" ht="12" customHeight="1">
      <c r="A1074" s="14"/>
      <c r="B1074" s="10"/>
      <c r="C1074" s="66"/>
      <c r="D1074" s="11"/>
      <c r="E1074" s="11"/>
      <c r="F1074" s="11"/>
      <c r="G1074" s="11"/>
      <c r="H1074" s="11"/>
      <c r="I1074" s="12"/>
    </row>
    <row r="1075" spans="1:9" ht="12" customHeight="1">
      <c r="A1075" s="14"/>
      <c r="B1075" s="10"/>
      <c r="C1075" s="66"/>
      <c r="D1075" s="11"/>
      <c r="E1075" s="11"/>
      <c r="F1075" s="11"/>
      <c r="G1075" s="11"/>
      <c r="H1075" s="11"/>
      <c r="I1075" s="12"/>
    </row>
    <row r="1076" spans="1:9" ht="12" customHeight="1">
      <c r="A1076" s="14"/>
      <c r="B1076" s="10"/>
      <c r="C1076" s="66"/>
      <c r="D1076" s="11"/>
      <c r="E1076" s="11"/>
      <c r="F1076" s="11"/>
      <c r="G1076" s="11"/>
      <c r="H1076" s="11"/>
      <c r="I1076" s="12"/>
    </row>
    <row r="1077" spans="1:9" ht="12" customHeight="1">
      <c r="A1077" s="14"/>
      <c r="B1077" s="10"/>
      <c r="C1077" s="66"/>
      <c r="D1077" s="11"/>
      <c r="E1077" s="11"/>
      <c r="F1077" s="11"/>
      <c r="G1077" s="11"/>
      <c r="H1077" s="11"/>
      <c r="I1077" s="12"/>
    </row>
    <row r="1078" spans="1:9" ht="12" customHeight="1">
      <c r="A1078" s="14"/>
      <c r="B1078" s="10"/>
      <c r="C1078" s="66"/>
      <c r="D1078" s="11"/>
      <c r="E1078" s="11"/>
      <c r="F1078" s="11"/>
      <c r="G1078" s="11"/>
      <c r="H1078" s="11"/>
      <c r="I1078" s="12"/>
    </row>
    <row r="1079" spans="1:9" ht="12" customHeight="1">
      <c r="A1079" s="14"/>
      <c r="B1079" s="10"/>
      <c r="C1079" s="66"/>
      <c r="D1079" s="11"/>
      <c r="E1079" s="11"/>
      <c r="F1079" s="11"/>
      <c r="G1079" s="11"/>
      <c r="H1079" s="11"/>
      <c r="I1079" s="12"/>
    </row>
    <row r="1080" spans="1:9" ht="12" customHeight="1">
      <c r="A1080" s="14"/>
      <c r="B1080" s="10"/>
      <c r="C1080" s="66"/>
      <c r="D1080" s="11"/>
      <c r="E1080" s="11"/>
      <c r="F1080" s="11"/>
      <c r="G1080" s="11"/>
      <c r="H1080" s="11"/>
      <c r="I1080" s="12"/>
    </row>
    <row r="1081" spans="1:9" ht="12" customHeight="1">
      <c r="A1081" s="14"/>
      <c r="B1081" s="10"/>
      <c r="C1081" s="66"/>
      <c r="D1081" s="11"/>
      <c r="E1081" s="11"/>
      <c r="F1081" s="11"/>
      <c r="G1081" s="11"/>
      <c r="H1081" s="11"/>
      <c r="I1081" s="12"/>
    </row>
    <row r="1082" spans="1:9" ht="12" customHeight="1">
      <c r="A1082" s="14"/>
      <c r="B1082" s="10"/>
      <c r="C1082" s="66"/>
      <c r="D1082" s="11"/>
      <c r="E1082" s="11"/>
      <c r="F1082" s="11"/>
      <c r="G1082" s="11"/>
      <c r="H1082" s="11"/>
      <c r="I1082" s="12"/>
    </row>
    <row r="1083" spans="1:9" ht="12" customHeight="1">
      <c r="A1083" s="14"/>
      <c r="B1083" s="10"/>
      <c r="C1083" s="66"/>
      <c r="D1083" s="11"/>
      <c r="E1083" s="11"/>
      <c r="F1083" s="11"/>
      <c r="G1083" s="11"/>
      <c r="H1083" s="11"/>
      <c r="I1083" s="12"/>
    </row>
    <row r="1084" spans="1:9" ht="12" customHeight="1">
      <c r="A1084" s="14"/>
      <c r="B1084" s="10"/>
      <c r="C1084" s="66"/>
      <c r="D1084" s="11"/>
      <c r="E1084" s="11"/>
      <c r="F1084" s="11"/>
      <c r="G1084" s="11"/>
      <c r="H1084" s="11"/>
      <c r="I1084" s="12"/>
    </row>
    <row r="1085" spans="1:9" ht="12" customHeight="1">
      <c r="A1085" s="14"/>
      <c r="B1085" s="10"/>
      <c r="C1085" s="66"/>
      <c r="D1085" s="11"/>
      <c r="E1085" s="11"/>
      <c r="F1085" s="11"/>
      <c r="G1085" s="11"/>
      <c r="H1085" s="11"/>
      <c r="I1085" s="12"/>
    </row>
    <row r="1086" spans="1:9" ht="12" customHeight="1">
      <c r="A1086" s="14"/>
      <c r="B1086" s="10"/>
      <c r="C1086" s="66"/>
      <c r="D1086" s="11"/>
      <c r="E1086" s="11"/>
      <c r="F1086" s="11"/>
      <c r="G1086" s="11"/>
      <c r="H1086" s="11"/>
      <c r="I1086" s="12"/>
    </row>
    <row r="1087" spans="1:9" ht="12" customHeight="1">
      <c r="A1087" s="14"/>
      <c r="B1087" s="10"/>
      <c r="C1087" s="66"/>
      <c r="D1087" s="11"/>
      <c r="E1087" s="11"/>
      <c r="F1087" s="11"/>
      <c r="G1087" s="11"/>
      <c r="H1087" s="11"/>
      <c r="I1087" s="12"/>
    </row>
  </sheetData>
  <sheetProtection formatCells="0" formatColumns="0" formatRows="0" insertColumns="0" insertRows="0" deleteColumns="0" deleteRows="0"/>
  <mergeCells count="14">
    <mergeCell ref="K27:L27"/>
    <mergeCell ref="J1:M1"/>
    <mergeCell ref="B2:D2"/>
    <mergeCell ref="B3:D3"/>
    <mergeCell ref="B4:D4"/>
    <mergeCell ref="B5:D5"/>
    <mergeCell ref="D11:F11"/>
    <mergeCell ref="G11:H11"/>
    <mergeCell ref="B6:D6"/>
    <mergeCell ref="B7:D7"/>
    <mergeCell ref="B8:D8"/>
    <mergeCell ref="B9:D9"/>
    <mergeCell ref="B10:D10"/>
    <mergeCell ref="L2:L11"/>
  </mergeCells>
  <phoneticPr fontId="4" type="noConversion"/>
  <dataValidations count="1">
    <dataValidation type="list" allowBlank="1" showInputMessage="1" showErrorMessage="1" sqref="B10:D10">
      <formula1>$E$325:$E$327</formula1>
    </dataValidation>
  </dataValidations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">
    <tabColor rgb="FFFF0000"/>
  </sheetPr>
  <dimension ref="A1:G318"/>
  <sheetViews>
    <sheetView workbookViewId="0"/>
  </sheetViews>
  <sheetFormatPr defaultColWidth="9.109375" defaultRowHeight="10.8"/>
  <cols>
    <col min="1" max="1" width="30.5546875" style="374" bestFit="1" customWidth="1"/>
    <col min="2" max="2" width="48.33203125" style="374" bestFit="1" customWidth="1"/>
    <col min="3" max="3" width="71" style="373" bestFit="1" customWidth="1"/>
    <col min="4" max="4" width="55.44140625" style="373" bestFit="1" customWidth="1"/>
    <col min="5" max="5" width="41.6640625" style="373" customWidth="1"/>
    <col min="6" max="6" width="7.88671875" style="378" customWidth="1"/>
    <col min="7" max="16384" width="9.109375" style="373"/>
  </cols>
  <sheetData>
    <row r="1" spans="1:7">
      <c r="A1" s="370" t="s">
        <v>822</v>
      </c>
      <c r="B1" s="370"/>
      <c r="C1" s="371"/>
      <c r="D1" s="371"/>
      <c r="E1" s="371"/>
      <c r="F1" s="372" t="s">
        <v>823</v>
      </c>
      <c r="G1" s="371"/>
    </row>
    <row r="2" spans="1:7">
      <c r="A2" s="374" t="s">
        <v>916</v>
      </c>
      <c r="F2" s="373"/>
    </row>
    <row r="3" spans="1:7">
      <c r="A3" s="374" t="s">
        <v>711</v>
      </c>
      <c r="C3" s="373" t="s">
        <v>477</v>
      </c>
      <c r="F3" s="373" t="s">
        <v>917</v>
      </c>
      <c r="G3" s="373" t="s">
        <v>918</v>
      </c>
    </row>
    <row r="4" spans="1:7">
      <c r="A4" s="374" t="s">
        <v>712</v>
      </c>
      <c r="B4" s="374" t="s">
        <v>2425</v>
      </c>
      <c r="C4" s="373" t="s">
        <v>1383</v>
      </c>
      <c r="D4" s="374" t="s">
        <v>2735</v>
      </c>
      <c r="F4" s="373" t="s">
        <v>917</v>
      </c>
      <c r="G4" s="373" t="s">
        <v>918</v>
      </c>
    </row>
    <row r="5" spans="1:7">
      <c r="A5" s="374" t="s">
        <v>713</v>
      </c>
      <c r="B5" s="374" t="s">
        <v>2426</v>
      </c>
      <c r="C5" s="373" t="s">
        <v>919</v>
      </c>
      <c r="D5" s="374" t="s">
        <v>2426</v>
      </c>
      <c r="F5" s="373" t="s">
        <v>917</v>
      </c>
      <c r="G5" s="373" t="s">
        <v>918</v>
      </c>
    </row>
    <row r="6" spans="1:7">
      <c r="A6" s="374" t="s">
        <v>714</v>
      </c>
      <c r="B6" s="374" t="s">
        <v>2427</v>
      </c>
      <c r="C6" s="373" t="s">
        <v>920</v>
      </c>
      <c r="D6" s="374" t="s">
        <v>2736</v>
      </c>
      <c r="F6" s="373" t="s">
        <v>917</v>
      </c>
      <c r="G6" s="373" t="s">
        <v>918</v>
      </c>
    </row>
    <row r="7" spans="1:7">
      <c r="A7" s="374" t="s">
        <v>715</v>
      </c>
      <c r="B7" s="374" t="s">
        <v>839</v>
      </c>
      <c r="C7" s="373" t="s">
        <v>921</v>
      </c>
      <c r="D7" s="374" t="s">
        <v>839</v>
      </c>
      <c r="F7" s="373" t="s">
        <v>917</v>
      </c>
      <c r="G7" s="373" t="s">
        <v>918</v>
      </c>
    </row>
    <row r="8" spans="1:7">
      <c r="A8" s="374" t="s">
        <v>716</v>
      </c>
      <c r="B8" s="374" t="s">
        <v>2428</v>
      </c>
      <c r="C8" s="373" t="s">
        <v>922</v>
      </c>
      <c r="D8" s="374" t="s">
        <v>2737</v>
      </c>
      <c r="F8" s="373" t="s">
        <v>917</v>
      </c>
      <c r="G8" s="373" t="s">
        <v>918</v>
      </c>
    </row>
    <row r="9" spans="1:7">
      <c r="A9" s="374" t="s">
        <v>717</v>
      </c>
      <c r="B9" s="374" t="s">
        <v>2429</v>
      </c>
      <c r="C9" s="373" t="s">
        <v>923</v>
      </c>
      <c r="F9" s="373" t="s">
        <v>917</v>
      </c>
      <c r="G9" s="373" t="s">
        <v>918</v>
      </c>
    </row>
    <row r="10" spans="1:7" ht="13.2">
      <c r="A10" s="374" t="s">
        <v>718</v>
      </c>
      <c r="B10" s="374" t="s">
        <v>2660</v>
      </c>
      <c r="C10" s="373" t="s">
        <v>924</v>
      </c>
      <c r="D10" s="373" t="s">
        <v>2664</v>
      </c>
      <c r="E10" s="375" t="s">
        <v>2665</v>
      </c>
      <c r="F10" s="373" t="s">
        <v>917</v>
      </c>
      <c r="G10" s="373" t="s">
        <v>918</v>
      </c>
    </row>
    <row r="11" spans="1:7">
      <c r="A11" s="374" t="s">
        <v>719</v>
      </c>
      <c r="B11" s="374" t="s">
        <v>2430</v>
      </c>
      <c r="C11" s="373" t="s">
        <v>925</v>
      </c>
      <c r="D11" s="373" t="s">
        <v>2738</v>
      </c>
      <c r="E11" s="373" t="s">
        <v>2663</v>
      </c>
      <c r="F11" s="373" t="s">
        <v>917</v>
      </c>
      <c r="G11" s="373" t="s">
        <v>918</v>
      </c>
    </row>
    <row r="12" spans="1:7">
      <c r="A12" s="374" t="s">
        <v>720</v>
      </c>
      <c r="B12" s="374" t="s">
        <v>2431</v>
      </c>
      <c r="C12" s="373" t="s">
        <v>926</v>
      </c>
      <c r="D12" s="373" t="s">
        <v>2739</v>
      </c>
      <c r="F12" s="373" t="s">
        <v>917</v>
      </c>
      <c r="G12" s="373" t="s">
        <v>918</v>
      </c>
    </row>
    <row r="13" spans="1:7">
      <c r="A13" s="374" t="s">
        <v>721</v>
      </c>
      <c r="B13" s="374" t="s">
        <v>2432</v>
      </c>
      <c r="C13" s="373" t="s">
        <v>927</v>
      </c>
      <c r="D13" s="373" t="s">
        <v>2740</v>
      </c>
      <c r="F13" s="373" t="s">
        <v>917</v>
      </c>
      <c r="G13" s="373" t="s">
        <v>918</v>
      </c>
    </row>
    <row r="14" spans="1:7">
      <c r="A14" s="374" t="s">
        <v>722</v>
      </c>
      <c r="B14" s="374" t="s">
        <v>2433</v>
      </c>
      <c r="C14" s="373" t="s">
        <v>928</v>
      </c>
      <c r="D14" s="373" t="s">
        <v>2741</v>
      </c>
      <c r="F14" s="373" t="s">
        <v>917</v>
      </c>
      <c r="G14" s="373" t="s">
        <v>918</v>
      </c>
    </row>
    <row r="15" spans="1:7">
      <c r="A15" s="374" t="s">
        <v>723</v>
      </c>
      <c r="B15" s="374" t="s">
        <v>2429</v>
      </c>
      <c r="C15" s="373" t="s">
        <v>929</v>
      </c>
      <c r="F15" s="373" t="s">
        <v>917</v>
      </c>
      <c r="G15" s="373" t="s">
        <v>918</v>
      </c>
    </row>
    <row r="16" spans="1:7" ht="13.2">
      <c r="A16" s="374" t="s">
        <v>724</v>
      </c>
      <c r="B16" s="374" t="s">
        <v>2434</v>
      </c>
      <c r="C16" s="373" t="s">
        <v>930</v>
      </c>
      <c r="D16" s="373" t="s">
        <v>2661</v>
      </c>
      <c r="E16" s="376" t="s">
        <v>2662</v>
      </c>
      <c r="F16" s="373" t="s">
        <v>917</v>
      </c>
      <c r="G16" s="373" t="s">
        <v>918</v>
      </c>
    </row>
    <row r="17" spans="1:7">
      <c r="A17" s="374" t="s">
        <v>725</v>
      </c>
      <c r="B17" s="374" t="s">
        <v>2435</v>
      </c>
      <c r="C17" s="373" t="s">
        <v>931</v>
      </c>
      <c r="D17" s="373" t="s">
        <v>2742</v>
      </c>
      <c r="F17" s="373" t="s">
        <v>917</v>
      </c>
      <c r="G17" s="373" t="s">
        <v>918</v>
      </c>
    </row>
    <row r="18" spans="1:7">
      <c r="A18" s="374" t="s">
        <v>870</v>
      </c>
      <c r="B18" s="374" t="s">
        <v>2429</v>
      </c>
      <c r="C18" s="373" t="s">
        <v>869</v>
      </c>
      <c r="F18" s="373" t="s">
        <v>917</v>
      </c>
      <c r="G18" s="373" t="s">
        <v>918</v>
      </c>
    </row>
    <row r="19" spans="1:7">
      <c r="A19" s="374" t="s">
        <v>726</v>
      </c>
      <c r="B19" s="374" t="s">
        <v>2436</v>
      </c>
      <c r="C19" s="373" t="s">
        <v>932</v>
      </c>
      <c r="D19" s="377"/>
      <c r="F19" s="373" t="s">
        <v>917</v>
      </c>
      <c r="G19" s="373" t="s">
        <v>918</v>
      </c>
    </row>
    <row r="20" spans="1:7" ht="13.2">
      <c r="A20" s="374" t="s">
        <v>727</v>
      </c>
      <c r="B20" s="374" t="s">
        <v>2437</v>
      </c>
      <c r="C20" s="373" t="s">
        <v>933</v>
      </c>
      <c r="D20" s="373" t="s">
        <v>2666</v>
      </c>
      <c r="E20" s="376" t="s">
        <v>2667</v>
      </c>
      <c r="F20" s="373" t="s">
        <v>917</v>
      </c>
      <c r="G20" s="373" t="s">
        <v>918</v>
      </c>
    </row>
    <row r="21" spans="1:7">
      <c r="A21" s="374" t="s">
        <v>728</v>
      </c>
      <c r="B21" s="374" t="s">
        <v>2438</v>
      </c>
      <c r="C21" s="373" t="s">
        <v>934</v>
      </c>
      <c r="D21" s="373" t="s">
        <v>2743</v>
      </c>
      <c r="F21" s="373" t="s">
        <v>917</v>
      </c>
      <c r="G21" s="373" t="s">
        <v>918</v>
      </c>
    </row>
    <row r="22" spans="1:7">
      <c r="A22" s="374" t="s">
        <v>880</v>
      </c>
      <c r="B22" s="374" t="s">
        <v>2429</v>
      </c>
      <c r="C22" s="373" t="s">
        <v>935</v>
      </c>
      <c r="F22" s="373" t="s">
        <v>917</v>
      </c>
      <c r="G22" s="373" t="s">
        <v>918</v>
      </c>
    </row>
    <row r="23" spans="1:7">
      <c r="A23" s="374" t="s">
        <v>729</v>
      </c>
      <c r="B23" s="374" t="s">
        <v>2439</v>
      </c>
      <c r="C23" s="373" t="s">
        <v>936</v>
      </c>
      <c r="D23" s="373" t="s">
        <v>2744</v>
      </c>
      <c r="F23" s="373" t="s">
        <v>917</v>
      </c>
      <c r="G23" s="373" t="s">
        <v>918</v>
      </c>
    </row>
    <row r="24" spans="1:7">
      <c r="A24" s="374" t="s">
        <v>730</v>
      </c>
      <c r="B24" s="374" t="s">
        <v>2440</v>
      </c>
      <c r="C24" s="373" t="s">
        <v>937</v>
      </c>
      <c r="D24" s="373" t="s">
        <v>2745</v>
      </c>
      <c r="F24" s="373" t="s">
        <v>917</v>
      </c>
      <c r="G24" s="373" t="s">
        <v>918</v>
      </c>
    </row>
    <row r="25" spans="1:7">
      <c r="A25" s="374" t="s">
        <v>731</v>
      </c>
      <c r="B25" s="374" t="s">
        <v>2441</v>
      </c>
      <c r="C25" s="373" t="s">
        <v>938</v>
      </c>
      <c r="D25" s="373" t="s">
        <v>2746</v>
      </c>
      <c r="F25" s="373" t="s">
        <v>917</v>
      </c>
      <c r="G25" s="373" t="s">
        <v>918</v>
      </c>
    </row>
    <row r="26" spans="1:7">
      <c r="A26" s="374" t="s">
        <v>732</v>
      </c>
      <c r="B26" s="374" t="s">
        <v>2429</v>
      </c>
      <c r="C26" s="373" t="s">
        <v>6</v>
      </c>
      <c r="F26" s="373" t="s">
        <v>917</v>
      </c>
      <c r="G26" s="373" t="s">
        <v>918</v>
      </c>
    </row>
    <row r="27" spans="1:7">
      <c r="A27" s="374" t="s">
        <v>733</v>
      </c>
      <c r="B27" s="374" t="s">
        <v>2442</v>
      </c>
      <c r="C27" s="373" t="s">
        <v>939</v>
      </c>
      <c r="D27" s="373" t="s">
        <v>2747</v>
      </c>
      <c r="F27" s="373" t="s">
        <v>917</v>
      </c>
      <c r="G27" s="373" t="s">
        <v>918</v>
      </c>
    </row>
    <row r="28" spans="1:7">
      <c r="A28" s="374" t="s">
        <v>735</v>
      </c>
      <c r="B28" s="374" t="s">
        <v>2443</v>
      </c>
      <c r="C28" s="373" t="s">
        <v>940</v>
      </c>
      <c r="D28" s="373" t="s">
        <v>2748</v>
      </c>
      <c r="F28" s="373" t="s">
        <v>917</v>
      </c>
      <c r="G28" s="373" t="s">
        <v>918</v>
      </c>
    </row>
    <row r="29" spans="1:7">
      <c r="A29" s="374" t="s">
        <v>736</v>
      </c>
      <c r="B29" s="374" t="s">
        <v>2444</v>
      </c>
      <c r="C29" s="373" t="s">
        <v>941</v>
      </c>
      <c r="D29" s="373" t="s">
        <v>2749</v>
      </c>
      <c r="F29" s="373" t="s">
        <v>917</v>
      </c>
      <c r="G29" s="373" t="s">
        <v>918</v>
      </c>
    </row>
    <row r="30" spans="1:7">
      <c r="A30" s="374" t="s">
        <v>737</v>
      </c>
      <c r="B30" s="374" t="s">
        <v>2445</v>
      </c>
      <c r="C30" s="373" t="s">
        <v>942</v>
      </c>
      <c r="D30" s="373" t="s">
        <v>2750</v>
      </c>
      <c r="F30" s="373" t="s">
        <v>917</v>
      </c>
      <c r="G30" s="373" t="s">
        <v>918</v>
      </c>
    </row>
    <row r="31" spans="1:7">
      <c r="A31" s="374" t="s">
        <v>738</v>
      </c>
      <c r="B31" s="374" t="s">
        <v>2446</v>
      </c>
      <c r="C31" s="373" t="s">
        <v>2268</v>
      </c>
      <c r="D31" s="373" t="s">
        <v>2751</v>
      </c>
      <c r="F31" s="373" t="s">
        <v>917</v>
      </c>
      <c r="G31" s="373" t="s">
        <v>918</v>
      </c>
    </row>
    <row r="32" spans="1:7">
      <c r="A32" s="374" t="s">
        <v>739</v>
      </c>
      <c r="B32" s="374" t="s">
        <v>2447</v>
      </c>
      <c r="C32" s="373" t="s">
        <v>943</v>
      </c>
      <c r="D32" s="373" t="s">
        <v>2752</v>
      </c>
      <c r="F32" s="373" t="s">
        <v>917</v>
      </c>
      <c r="G32" s="373" t="s">
        <v>918</v>
      </c>
    </row>
    <row r="33" spans="1:7">
      <c r="A33" s="374" t="s">
        <v>740</v>
      </c>
      <c r="B33" s="374" t="s">
        <v>2448</v>
      </c>
      <c r="C33" s="373" t="s">
        <v>944</v>
      </c>
      <c r="D33" s="373" t="s">
        <v>2753</v>
      </c>
      <c r="F33" s="373" t="s">
        <v>917</v>
      </c>
      <c r="G33" s="373" t="s">
        <v>918</v>
      </c>
    </row>
    <row r="34" spans="1:7">
      <c r="A34" s="374" t="s">
        <v>23</v>
      </c>
      <c r="B34" s="374" t="s">
        <v>2429</v>
      </c>
      <c r="C34" s="373" t="s">
        <v>945</v>
      </c>
      <c r="F34" s="373" t="s">
        <v>946</v>
      </c>
      <c r="G34" s="373" t="s">
        <v>918</v>
      </c>
    </row>
    <row r="35" spans="1:7">
      <c r="A35" s="374" t="s">
        <v>742</v>
      </c>
      <c r="B35" s="374" t="s">
        <v>2449</v>
      </c>
      <c r="C35" s="373" t="s">
        <v>947</v>
      </c>
      <c r="D35" s="373" t="s">
        <v>2754</v>
      </c>
      <c r="F35" s="373" t="s">
        <v>946</v>
      </c>
      <c r="G35" s="373" t="s">
        <v>918</v>
      </c>
    </row>
    <row r="36" spans="1:7">
      <c r="A36" s="374" t="s">
        <v>744</v>
      </c>
      <c r="B36" s="374" t="s">
        <v>2450</v>
      </c>
      <c r="C36" s="373" t="s">
        <v>948</v>
      </c>
      <c r="D36" s="373" t="s">
        <v>2755</v>
      </c>
      <c r="F36" s="373" t="s">
        <v>946</v>
      </c>
      <c r="G36" s="373" t="s">
        <v>918</v>
      </c>
    </row>
    <row r="37" spans="1:7">
      <c r="A37" s="374" t="s">
        <v>745</v>
      </c>
      <c r="B37" s="374" t="s">
        <v>2451</v>
      </c>
      <c r="C37" s="373" t="s">
        <v>949</v>
      </c>
      <c r="D37" s="373" t="s">
        <v>2756</v>
      </c>
      <c r="F37" s="373" t="s">
        <v>946</v>
      </c>
      <c r="G37" s="373" t="s">
        <v>918</v>
      </c>
    </row>
    <row r="38" spans="1:7">
      <c r="A38" s="374" t="s">
        <v>746</v>
      </c>
      <c r="B38" s="374" t="s">
        <v>2452</v>
      </c>
      <c r="C38" s="373" t="s">
        <v>950</v>
      </c>
      <c r="D38" s="373" t="s">
        <v>2757</v>
      </c>
      <c r="F38" s="373" t="s">
        <v>946</v>
      </c>
      <c r="G38" s="373" t="s">
        <v>918</v>
      </c>
    </row>
    <row r="39" spans="1:7">
      <c r="A39" s="374" t="s">
        <v>747</v>
      </c>
      <c r="B39" s="374" t="s">
        <v>2453</v>
      </c>
      <c r="C39" s="373" t="s">
        <v>951</v>
      </c>
      <c r="D39" s="373" t="s">
        <v>2758</v>
      </c>
      <c r="F39" s="373" t="s">
        <v>946</v>
      </c>
      <c r="G39" s="373" t="s">
        <v>918</v>
      </c>
    </row>
    <row r="40" spans="1:7">
      <c r="A40" s="374" t="s">
        <v>748</v>
      </c>
      <c r="B40" s="374" t="s">
        <v>2429</v>
      </c>
      <c r="C40" s="373" t="s">
        <v>952</v>
      </c>
      <c r="F40" s="373" t="s">
        <v>946</v>
      </c>
      <c r="G40" s="373" t="s">
        <v>918</v>
      </c>
    </row>
    <row r="41" spans="1:7">
      <c r="A41" s="374" t="s">
        <v>749</v>
      </c>
      <c r="B41" s="374" t="s">
        <v>2454</v>
      </c>
      <c r="C41" s="373" t="s">
        <v>953</v>
      </c>
      <c r="D41" s="373" t="s">
        <v>2759</v>
      </c>
      <c r="E41" s="373" t="s">
        <v>2668</v>
      </c>
      <c r="F41" s="373" t="s">
        <v>946</v>
      </c>
      <c r="G41" s="373" t="s">
        <v>918</v>
      </c>
    </row>
    <row r="42" spans="1:7">
      <c r="A42" s="374" t="s">
        <v>750</v>
      </c>
      <c r="B42" s="374" t="s">
        <v>2455</v>
      </c>
      <c r="C42" s="373" t="s">
        <v>954</v>
      </c>
      <c r="D42" s="373" t="s">
        <v>2760</v>
      </c>
      <c r="F42" s="373" t="s">
        <v>946</v>
      </c>
      <c r="G42" s="373" t="s">
        <v>918</v>
      </c>
    </row>
    <row r="43" spans="1:7">
      <c r="A43" s="374" t="s">
        <v>751</v>
      </c>
      <c r="B43" s="374" t="s">
        <v>2456</v>
      </c>
      <c r="C43" s="373" t="s">
        <v>955</v>
      </c>
      <c r="D43" s="373" t="s">
        <v>2761</v>
      </c>
      <c r="F43" s="373" t="s">
        <v>946</v>
      </c>
      <c r="G43" s="373" t="s">
        <v>918</v>
      </c>
    </row>
    <row r="44" spans="1:7">
      <c r="A44" s="374" t="s">
        <v>752</v>
      </c>
      <c r="B44" s="374" t="s">
        <v>2457</v>
      </c>
      <c r="C44" s="373" t="s">
        <v>956</v>
      </c>
      <c r="D44" s="373" t="s">
        <v>2762</v>
      </c>
      <c r="F44" s="373" t="s">
        <v>946</v>
      </c>
      <c r="G44" s="373" t="s">
        <v>918</v>
      </c>
    </row>
    <row r="45" spans="1:7">
      <c r="A45" s="374" t="s">
        <v>753</v>
      </c>
      <c r="B45" s="374" t="s">
        <v>2458</v>
      </c>
      <c r="C45" s="373" t="s">
        <v>957</v>
      </c>
      <c r="D45" s="373" t="s">
        <v>2763</v>
      </c>
      <c r="F45" s="373" t="s">
        <v>946</v>
      </c>
      <c r="G45" s="373" t="s">
        <v>918</v>
      </c>
    </row>
    <row r="46" spans="1:7">
      <c r="A46" s="374" t="s">
        <v>754</v>
      </c>
      <c r="B46" s="374" t="s">
        <v>2429</v>
      </c>
      <c r="C46" s="373" t="s">
        <v>958</v>
      </c>
      <c r="F46" s="373" t="s">
        <v>946</v>
      </c>
      <c r="G46" s="373" t="s">
        <v>918</v>
      </c>
    </row>
    <row r="47" spans="1:7">
      <c r="A47" s="374" t="s">
        <v>755</v>
      </c>
      <c r="B47" s="374" t="s">
        <v>2459</v>
      </c>
      <c r="C47" s="373" t="s">
        <v>959</v>
      </c>
      <c r="D47" s="373" t="s">
        <v>2764</v>
      </c>
      <c r="F47" s="373" t="s">
        <v>946</v>
      </c>
      <c r="G47" s="373" t="s">
        <v>918</v>
      </c>
    </row>
    <row r="48" spans="1:7">
      <c r="A48" s="374" t="s">
        <v>756</v>
      </c>
      <c r="B48" s="374" t="s">
        <v>2460</v>
      </c>
      <c r="C48" s="373" t="s">
        <v>960</v>
      </c>
      <c r="D48" s="373" t="s">
        <v>2765</v>
      </c>
      <c r="F48" s="373" t="s">
        <v>946</v>
      </c>
      <c r="G48" s="373" t="s">
        <v>918</v>
      </c>
    </row>
    <row r="49" spans="1:7">
      <c r="A49" s="374" t="s">
        <v>757</v>
      </c>
      <c r="B49" s="374" t="s">
        <v>2461</v>
      </c>
      <c r="C49" s="373" t="s">
        <v>961</v>
      </c>
      <c r="D49" s="373" t="s">
        <v>2766</v>
      </c>
      <c r="F49" s="373" t="s">
        <v>946</v>
      </c>
      <c r="G49" s="373" t="s">
        <v>918</v>
      </c>
    </row>
    <row r="50" spans="1:7">
      <c r="A50" s="374" t="s">
        <v>758</v>
      </c>
      <c r="B50" s="374" t="s">
        <v>2462</v>
      </c>
      <c r="C50" s="373" t="s">
        <v>962</v>
      </c>
      <c r="D50" s="373" t="s">
        <v>2767</v>
      </c>
      <c r="F50" s="373" t="s">
        <v>946</v>
      </c>
      <c r="G50" s="373" t="s">
        <v>918</v>
      </c>
    </row>
    <row r="51" spans="1:7">
      <c r="A51" s="374" t="s">
        <v>759</v>
      </c>
      <c r="B51" s="374" t="s">
        <v>2463</v>
      </c>
      <c r="C51" s="373" t="s">
        <v>963</v>
      </c>
      <c r="D51" s="373" t="s">
        <v>2768</v>
      </c>
      <c r="F51" s="373" t="s">
        <v>946</v>
      </c>
      <c r="G51" s="373" t="s">
        <v>918</v>
      </c>
    </row>
    <row r="52" spans="1:7">
      <c r="A52" s="374" t="s">
        <v>760</v>
      </c>
      <c r="B52" s="374" t="s">
        <v>2464</v>
      </c>
      <c r="C52" s="373" t="s">
        <v>964</v>
      </c>
      <c r="D52" s="373" t="s">
        <v>2769</v>
      </c>
      <c r="F52" s="373" t="s">
        <v>946</v>
      </c>
      <c r="G52" s="373" t="s">
        <v>918</v>
      </c>
    </row>
    <row r="53" spans="1:7">
      <c r="A53" s="374" t="s">
        <v>761</v>
      </c>
      <c r="B53" s="374" t="s">
        <v>2465</v>
      </c>
      <c r="C53" s="373" t="s">
        <v>965</v>
      </c>
      <c r="D53" s="373" t="s">
        <v>2770</v>
      </c>
      <c r="F53" s="373" t="s">
        <v>946</v>
      </c>
      <c r="G53" s="373" t="s">
        <v>918</v>
      </c>
    </row>
    <row r="54" spans="1:7">
      <c r="A54" s="374" t="s">
        <v>762</v>
      </c>
      <c r="B54" s="374" t="s">
        <v>2466</v>
      </c>
      <c r="C54" s="373" t="s">
        <v>966</v>
      </c>
      <c r="D54" s="373" t="s">
        <v>2771</v>
      </c>
      <c r="F54" s="373" t="s">
        <v>946</v>
      </c>
      <c r="G54" s="373" t="s">
        <v>918</v>
      </c>
    </row>
    <row r="55" spans="1:7">
      <c r="B55" s="373" t="s">
        <v>2429</v>
      </c>
      <c r="F55" s="373"/>
    </row>
    <row r="56" spans="1:7">
      <c r="A56" s="374" t="s">
        <v>967</v>
      </c>
      <c r="B56" s="374" t="s">
        <v>2429</v>
      </c>
      <c r="F56" s="373"/>
    </row>
    <row r="57" spans="1:7">
      <c r="A57" s="374" t="s">
        <v>773</v>
      </c>
      <c r="B57" s="374" t="s">
        <v>2429</v>
      </c>
      <c r="C57" s="373" t="s">
        <v>968</v>
      </c>
      <c r="F57" s="373" t="s">
        <v>917</v>
      </c>
      <c r="G57" s="373" t="s">
        <v>918</v>
      </c>
    </row>
    <row r="58" spans="1:7">
      <c r="A58" s="374" t="s">
        <v>774</v>
      </c>
      <c r="B58" s="374" t="s">
        <v>2467</v>
      </c>
      <c r="C58" s="373" t="s">
        <v>969</v>
      </c>
      <c r="D58" s="373" t="s">
        <v>2772</v>
      </c>
      <c r="F58" s="373" t="s">
        <v>917</v>
      </c>
      <c r="G58" s="373" t="s">
        <v>918</v>
      </c>
    </row>
    <row r="59" spans="1:7">
      <c r="A59" s="374" t="s">
        <v>775</v>
      </c>
      <c r="B59" s="374" t="s">
        <v>2468</v>
      </c>
      <c r="C59" s="373" t="s">
        <v>970</v>
      </c>
      <c r="D59" s="373" t="s">
        <v>2773</v>
      </c>
      <c r="F59" s="373" t="s">
        <v>917</v>
      </c>
      <c r="G59" s="373" t="s">
        <v>918</v>
      </c>
    </row>
    <row r="60" spans="1:7">
      <c r="A60" s="374" t="s">
        <v>404</v>
      </c>
      <c r="B60" s="374" t="s">
        <v>2469</v>
      </c>
      <c r="C60" s="373" t="s">
        <v>971</v>
      </c>
      <c r="D60" s="373" t="s">
        <v>2774</v>
      </c>
      <c r="F60" s="373" t="s">
        <v>917</v>
      </c>
      <c r="G60" s="373" t="s">
        <v>918</v>
      </c>
    </row>
    <row r="61" spans="1:7">
      <c r="A61" s="374" t="s">
        <v>405</v>
      </c>
      <c r="B61" s="374" t="s">
        <v>2429</v>
      </c>
      <c r="C61" s="373" t="s">
        <v>972</v>
      </c>
      <c r="F61" s="373" t="s">
        <v>917</v>
      </c>
      <c r="G61" s="373" t="s">
        <v>918</v>
      </c>
    </row>
    <row r="62" spans="1:7">
      <c r="A62" s="374" t="s">
        <v>406</v>
      </c>
      <c r="B62" s="374" t="s">
        <v>2470</v>
      </c>
      <c r="C62" s="373" t="s">
        <v>973</v>
      </c>
      <c r="D62" s="373" t="s">
        <v>2775</v>
      </c>
      <c r="F62" s="373" t="s">
        <v>917</v>
      </c>
      <c r="G62" s="373" t="s">
        <v>918</v>
      </c>
    </row>
    <row r="63" spans="1:7">
      <c r="A63" s="374" t="s">
        <v>407</v>
      </c>
      <c r="B63" s="374" t="s">
        <v>2471</v>
      </c>
      <c r="C63" s="373" t="s">
        <v>974</v>
      </c>
      <c r="D63" s="373" t="s">
        <v>2776</v>
      </c>
      <c r="F63" s="373" t="s">
        <v>917</v>
      </c>
      <c r="G63" s="373" t="s">
        <v>918</v>
      </c>
    </row>
    <row r="64" spans="1:7">
      <c r="A64" s="374" t="s">
        <v>408</v>
      </c>
      <c r="B64" s="374" t="s">
        <v>2472</v>
      </c>
      <c r="C64" s="373" t="s">
        <v>975</v>
      </c>
      <c r="D64" s="373" t="s">
        <v>2777</v>
      </c>
      <c r="F64" s="373" t="s">
        <v>917</v>
      </c>
      <c r="G64" s="373" t="s">
        <v>918</v>
      </c>
    </row>
    <row r="65" spans="1:7">
      <c r="A65" s="374" t="s">
        <v>409</v>
      </c>
      <c r="B65" s="374" t="s">
        <v>2473</v>
      </c>
      <c r="C65" s="373" t="s">
        <v>976</v>
      </c>
      <c r="D65" s="373" t="s">
        <v>2778</v>
      </c>
      <c r="F65" s="373" t="s">
        <v>917</v>
      </c>
      <c r="G65" s="373" t="s">
        <v>918</v>
      </c>
    </row>
    <row r="66" spans="1:7">
      <c r="A66" s="374" t="s">
        <v>977</v>
      </c>
      <c r="B66" s="374" t="s">
        <v>2429</v>
      </c>
      <c r="C66" s="373" t="s">
        <v>978</v>
      </c>
      <c r="F66" s="373" t="s">
        <v>917</v>
      </c>
      <c r="G66" s="373" t="s">
        <v>918</v>
      </c>
    </row>
    <row r="67" spans="1:7">
      <c r="A67" s="374" t="s">
        <v>979</v>
      </c>
      <c r="B67" s="374" t="s">
        <v>2474</v>
      </c>
      <c r="C67" s="373" t="s">
        <v>980</v>
      </c>
      <c r="D67" s="373" t="s">
        <v>2779</v>
      </c>
      <c r="F67" s="373" t="s">
        <v>917</v>
      </c>
      <c r="G67" s="373" t="s">
        <v>918</v>
      </c>
    </row>
    <row r="68" spans="1:7">
      <c r="A68" s="374" t="s">
        <v>981</v>
      </c>
      <c r="B68" s="374" t="s">
        <v>2475</v>
      </c>
      <c r="C68" s="373" t="s">
        <v>982</v>
      </c>
      <c r="D68" s="373" t="s">
        <v>2780</v>
      </c>
      <c r="F68" s="373" t="s">
        <v>917</v>
      </c>
      <c r="G68" s="373" t="s">
        <v>918</v>
      </c>
    </row>
    <row r="69" spans="1:7">
      <c r="A69" s="374" t="s">
        <v>410</v>
      </c>
      <c r="B69" s="374" t="s">
        <v>788</v>
      </c>
      <c r="C69" s="373" t="s">
        <v>411</v>
      </c>
      <c r="D69" s="373" t="s">
        <v>2781</v>
      </c>
      <c r="F69" s="373" t="s">
        <v>917</v>
      </c>
      <c r="G69" s="373" t="s">
        <v>918</v>
      </c>
    </row>
    <row r="70" spans="1:7">
      <c r="A70" s="374" t="s">
        <v>983</v>
      </c>
      <c r="B70" s="374" t="s">
        <v>2476</v>
      </c>
      <c r="C70" s="373" t="s">
        <v>984</v>
      </c>
      <c r="D70" s="373" t="s">
        <v>2782</v>
      </c>
      <c r="F70" s="373" t="s">
        <v>917</v>
      </c>
      <c r="G70" s="373" t="s">
        <v>918</v>
      </c>
    </row>
    <row r="71" spans="1:7">
      <c r="A71" s="374" t="s">
        <v>985</v>
      </c>
      <c r="B71" s="374" t="s">
        <v>2429</v>
      </c>
      <c r="C71" s="373" t="s">
        <v>986</v>
      </c>
      <c r="F71" s="373" t="s">
        <v>946</v>
      </c>
      <c r="G71" s="373" t="s">
        <v>918</v>
      </c>
    </row>
    <row r="72" spans="1:7">
      <c r="A72" s="374" t="s">
        <v>987</v>
      </c>
      <c r="B72" s="374" t="s">
        <v>2477</v>
      </c>
      <c r="C72" s="373" t="s">
        <v>988</v>
      </c>
      <c r="D72" s="373" t="s">
        <v>2783</v>
      </c>
      <c r="F72" s="373" t="s">
        <v>946</v>
      </c>
      <c r="G72" s="373" t="s">
        <v>918</v>
      </c>
    </row>
    <row r="73" spans="1:7">
      <c r="A73" s="374" t="s">
        <v>989</v>
      </c>
      <c r="B73" s="374" t="s">
        <v>2478</v>
      </c>
      <c r="C73" s="373" t="s">
        <v>990</v>
      </c>
      <c r="D73" s="373" t="s">
        <v>2784</v>
      </c>
      <c r="F73" s="373" t="s">
        <v>946</v>
      </c>
      <c r="G73" s="373" t="s">
        <v>918</v>
      </c>
    </row>
    <row r="74" spans="1:7">
      <c r="A74" s="374" t="s">
        <v>991</v>
      </c>
      <c r="B74" s="374" t="s">
        <v>2479</v>
      </c>
      <c r="C74" s="373" t="s">
        <v>992</v>
      </c>
      <c r="D74" s="373" t="s">
        <v>2785</v>
      </c>
      <c r="F74" s="373" t="s">
        <v>946</v>
      </c>
      <c r="G74" s="373" t="s">
        <v>918</v>
      </c>
    </row>
    <row r="75" spans="1:7">
      <c r="A75" s="374" t="s">
        <v>993</v>
      </c>
      <c r="B75" s="374" t="s">
        <v>2480</v>
      </c>
      <c r="C75" s="373" t="s">
        <v>994</v>
      </c>
      <c r="D75" s="373" t="s">
        <v>2786</v>
      </c>
      <c r="F75" s="373" t="s">
        <v>946</v>
      </c>
      <c r="G75" s="373" t="s">
        <v>918</v>
      </c>
    </row>
    <row r="76" spans="1:7">
      <c r="A76" s="374" t="s">
        <v>995</v>
      </c>
      <c r="B76" s="374" t="s">
        <v>2481</v>
      </c>
      <c r="C76" s="373" t="s">
        <v>996</v>
      </c>
      <c r="D76" s="373" t="s">
        <v>2787</v>
      </c>
      <c r="F76" s="373" t="s">
        <v>946</v>
      </c>
      <c r="G76" s="373" t="s">
        <v>918</v>
      </c>
    </row>
    <row r="77" spans="1:7">
      <c r="A77" s="374" t="s">
        <v>997</v>
      </c>
      <c r="B77" s="374" t="s">
        <v>2482</v>
      </c>
      <c r="C77" s="373" t="s">
        <v>998</v>
      </c>
      <c r="D77" s="373" t="s">
        <v>2788</v>
      </c>
      <c r="F77" s="373" t="s">
        <v>946</v>
      </c>
      <c r="G77" s="373" t="s">
        <v>918</v>
      </c>
    </row>
    <row r="78" spans="1:7">
      <c r="B78" s="373" t="s">
        <v>2429</v>
      </c>
      <c r="F78" s="373"/>
    </row>
    <row r="79" spans="1:7">
      <c r="A79" s="374" t="s">
        <v>999</v>
      </c>
      <c r="B79" s="374" t="s">
        <v>2429</v>
      </c>
      <c r="F79" s="373"/>
    </row>
    <row r="80" spans="1:7">
      <c r="A80" s="374" t="s">
        <v>119</v>
      </c>
      <c r="B80" s="374" t="s">
        <v>2429</v>
      </c>
      <c r="C80" s="373" t="s">
        <v>1000</v>
      </c>
      <c r="F80" s="373" t="s">
        <v>917</v>
      </c>
      <c r="G80" s="373" t="s">
        <v>918</v>
      </c>
    </row>
    <row r="81" spans="1:7">
      <c r="A81" s="374" t="s">
        <v>1001</v>
      </c>
      <c r="B81" s="374" t="s">
        <v>2483</v>
      </c>
      <c r="C81" s="373" t="s">
        <v>1002</v>
      </c>
      <c r="D81" s="373" t="s">
        <v>2789</v>
      </c>
      <c r="F81" s="373" t="s">
        <v>917</v>
      </c>
      <c r="G81" s="373" t="s">
        <v>918</v>
      </c>
    </row>
    <row r="82" spans="1:7">
      <c r="A82" s="374" t="s">
        <v>1003</v>
      </c>
      <c r="B82" s="374" t="s">
        <v>2484</v>
      </c>
      <c r="C82" s="373" t="s">
        <v>1004</v>
      </c>
      <c r="D82" s="373" t="s">
        <v>2790</v>
      </c>
      <c r="F82" s="373" t="s">
        <v>917</v>
      </c>
      <c r="G82" s="373" t="s">
        <v>918</v>
      </c>
    </row>
    <row r="83" spans="1:7">
      <c r="A83" s="374" t="s">
        <v>1005</v>
      </c>
      <c r="B83" s="374" t="s">
        <v>2429</v>
      </c>
      <c r="C83" s="373" t="s">
        <v>1006</v>
      </c>
      <c r="F83" s="373" t="s">
        <v>917</v>
      </c>
      <c r="G83" s="373" t="s">
        <v>918</v>
      </c>
    </row>
    <row r="84" spans="1:7">
      <c r="A84" s="374" t="s">
        <v>412</v>
      </c>
      <c r="B84" s="374" t="s">
        <v>2485</v>
      </c>
      <c r="C84" s="373" t="s">
        <v>1007</v>
      </c>
      <c r="D84" s="373" t="s">
        <v>2791</v>
      </c>
      <c r="F84" s="373" t="s">
        <v>917</v>
      </c>
      <c r="G84" s="373" t="s">
        <v>918</v>
      </c>
    </row>
    <row r="85" spans="1:7">
      <c r="A85" s="374" t="s">
        <v>1008</v>
      </c>
      <c r="B85" s="374" t="s">
        <v>2429</v>
      </c>
      <c r="C85" s="373" t="s">
        <v>1009</v>
      </c>
      <c r="F85" s="373" t="s">
        <v>946</v>
      </c>
      <c r="G85" s="373" t="s">
        <v>918</v>
      </c>
    </row>
    <row r="86" spans="1:7">
      <c r="A86" s="374" t="s">
        <v>1010</v>
      </c>
      <c r="B86" s="374" t="s">
        <v>2486</v>
      </c>
      <c r="C86" s="373" t="s">
        <v>1011</v>
      </c>
      <c r="D86" s="373" t="s">
        <v>2792</v>
      </c>
      <c r="F86" s="373" t="s">
        <v>946</v>
      </c>
      <c r="G86" s="373" t="s">
        <v>918</v>
      </c>
    </row>
    <row r="87" spans="1:7">
      <c r="A87" s="374" t="s">
        <v>1012</v>
      </c>
      <c r="B87" s="374" t="s">
        <v>2487</v>
      </c>
      <c r="C87" s="373" t="s">
        <v>1013</v>
      </c>
      <c r="D87" s="373" t="s">
        <v>2793</v>
      </c>
      <c r="F87" s="373" t="s">
        <v>946</v>
      </c>
      <c r="G87" s="373" t="s">
        <v>918</v>
      </c>
    </row>
    <row r="88" spans="1:7">
      <c r="A88" s="374" t="s">
        <v>1014</v>
      </c>
      <c r="B88" s="374" t="s">
        <v>2429</v>
      </c>
      <c r="C88" s="373" t="s">
        <v>1015</v>
      </c>
      <c r="F88" s="373" t="s">
        <v>946</v>
      </c>
      <c r="G88" s="373" t="s">
        <v>918</v>
      </c>
    </row>
    <row r="89" spans="1:7">
      <c r="A89" s="374" t="s">
        <v>1016</v>
      </c>
      <c r="B89" s="374" t="s">
        <v>2488</v>
      </c>
      <c r="C89" s="373" t="s">
        <v>1017</v>
      </c>
      <c r="D89" s="373" t="s">
        <v>2794</v>
      </c>
      <c r="F89" s="373" t="s">
        <v>946</v>
      </c>
      <c r="G89" s="373" t="s">
        <v>918</v>
      </c>
    </row>
    <row r="90" spans="1:7">
      <c r="A90" s="374" t="s">
        <v>1018</v>
      </c>
      <c r="B90" s="374" t="s">
        <v>2489</v>
      </c>
      <c r="C90" s="373" t="s">
        <v>1019</v>
      </c>
      <c r="D90" s="373" t="s">
        <v>2795</v>
      </c>
      <c r="F90" s="373" t="s">
        <v>946</v>
      </c>
      <c r="G90" s="373" t="s">
        <v>918</v>
      </c>
    </row>
    <row r="91" spans="1:7">
      <c r="A91" s="374" t="s">
        <v>1020</v>
      </c>
      <c r="B91" s="374" t="s">
        <v>2429</v>
      </c>
      <c r="C91" s="373" t="s">
        <v>1021</v>
      </c>
      <c r="F91" s="373" t="s">
        <v>917</v>
      </c>
      <c r="G91" s="373" t="s">
        <v>918</v>
      </c>
    </row>
    <row r="92" spans="1:7">
      <c r="A92" s="374" t="s">
        <v>1022</v>
      </c>
      <c r="B92" s="374" t="s">
        <v>2490</v>
      </c>
      <c r="C92" s="373" t="s">
        <v>1023</v>
      </c>
      <c r="D92" s="373" t="s">
        <v>2796</v>
      </c>
      <c r="F92" s="373" t="s">
        <v>917</v>
      </c>
      <c r="G92" s="373" t="s">
        <v>918</v>
      </c>
    </row>
    <row r="93" spans="1:7">
      <c r="A93" s="374" t="s">
        <v>1024</v>
      </c>
      <c r="B93" s="374" t="s">
        <v>2491</v>
      </c>
      <c r="C93" s="373" t="s">
        <v>1025</v>
      </c>
      <c r="D93" s="373" t="s">
        <v>2797</v>
      </c>
      <c r="F93" s="373" t="s">
        <v>917</v>
      </c>
      <c r="G93" s="373" t="s">
        <v>918</v>
      </c>
    </row>
    <row r="94" spans="1:7">
      <c r="A94" s="374" t="s">
        <v>1026</v>
      </c>
      <c r="B94" s="374" t="s">
        <v>2492</v>
      </c>
      <c r="C94" s="373" t="s">
        <v>1027</v>
      </c>
      <c r="D94" s="373" t="s">
        <v>2798</v>
      </c>
      <c r="F94" s="373" t="s">
        <v>917</v>
      </c>
      <c r="G94" s="373" t="s">
        <v>918</v>
      </c>
    </row>
    <row r="95" spans="1:7">
      <c r="A95" s="374" t="s">
        <v>413</v>
      </c>
      <c r="B95" s="374" t="s">
        <v>2493</v>
      </c>
      <c r="C95" s="373" t="s">
        <v>1028</v>
      </c>
      <c r="D95" s="373" t="s">
        <v>2799</v>
      </c>
      <c r="F95" s="373" t="s">
        <v>917</v>
      </c>
      <c r="G95" s="373" t="s">
        <v>918</v>
      </c>
    </row>
    <row r="96" spans="1:7">
      <c r="A96" s="374" t="s">
        <v>1029</v>
      </c>
      <c r="B96" s="374" t="s">
        <v>2494</v>
      </c>
      <c r="C96" s="373" t="s">
        <v>1030</v>
      </c>
      <c r="D96" s="373" t="s">
        <v>2800</v>
      </c>
      <c r="F96" s="373" t="s">
        <v>917</v>
      </c>
      <c r="G96" s="373" t="s">
        <v>918</v>
      </c>
    </row>
    <row r="97" spans="1:7">
      <c r="A97" s="374" t="s">
        <v>1031</v>
      </c>
      <c r="B97" s="374" t="s">
        <v>2495</v>
      </c>
      <c r="C97" s="373" t="s">
        <v>1032</v>
      </c>
      <c r="D97" s="373" t="s">
        <v>2801</v>
      </c>
      <c r="F97" s="373" t="s">
        <v>917</v>
      </c>
      <c r="G97" s="373" t="s">
        <v>918</v>
      </c>
    </row>
    <row r="98" spans="1:7">
      <c r="A98" s="374" t="s">
        <v>1033</v>
      </c>
      <c r="B98" s="374" t="s">
        <v>2496</v>
      </c>
      <c r="C98" s="373" t="s">
        <v>1034</v>
      </c>
      <c r="D98" s="373" t="s">
        <v>2802</v>
      </c>
      <c r="F98" s="373" t="s">
        <v>917</v>
      </c>
      <c r="G98" s="373" t="s">
        <v>918</v>
      </c>
    </row>
    <row r="99" spans="1:7">
      <c r="A99" s="374" t="s">
        <v>1035</v>
      </c>
      <c r="B99" s="374" t="s">
        <v>2429</v>
      </c>
      <c r="C99" s="373" t="s">
        <v>1036</v>
      </c>
      <c r="F99" s="373" t="s">
        <v>917</v>
      </c>
      <c r="G99" s="373" t="s">
        <v>918</v>
      </c>
    </row>
    <row r="100" spans="1:7">
      <c r="A100" s="374" t="s">
        <v>1037</v>
      </c>
      <c r="B100" s="374" t="s">
        <v>2497</v>
      </c>
      <c r="C100" s="373" t="s">
        <v>1038</v>
      </c>
      <c r="D100" s="373" t="s">
        <v>2803</v>
      </c>
      <c r="F100" s="373" t="s">
        <v>917</v>
      </c>
      <c r="G100" s="373" t="s">
        <v>918</v>
      </c>
    </row>
    <row r="101" spans="1:7">
      <c r="A101" s="374" t="s">
        <v>1039</v>
      </c>
      <c r="B101" s="374" t="s">
        <v>2429</v>
      </c>
      <c r="C101" s="373" t="s">
        <v>1040</v>
      </c>
      <c r="F101" s="373" t="s">
        <v>946</v>
      </c>
      <c r="G101" s="373" t="s">
        <v>918</v>
      </c>
    </row>
    <row r="102" spans="1:7">
      <c r="A102" s="374" t="s">
        <v>414</v>
      </c>
      <c r="B102" s="374" t="s">
        <v>2498</v>
      </c>
      <c r="C102" s="373" t="s">
        <v>1040</v>
      </c>
      <c r="D102" s="373" t="s">
        <v>2804</v>
      </c>
      <c r="F102" s="373" t="s">
        <v>946</v>
      </c>
      <c r="G102" s="373" t="s">
        <v>918</v>
      </c>
    </row>
    <row r="103" spans="1:7">
      <c r="B103" s="373" t="s">
        <v>2429</v>
      </c>
      <c r="F103" s="373"/>
    </row>
    <row r="104" spans="1:7">
      <c r="A104" s="374" t="s">
        <v>1041</v>
      </c>
      <c r="B104" s="374" t="s">
        <v>2429</v>
      </c>
      <c r="F104" s="373"/>
    </row>
    <row r="105" spans="1:7">
      <c r="A105" s="374" t="s">
        <v>1042</v>
      </c>
      <c r="B105" s="374" t="s">
        <v>2429</v>
      </c>
      <c r="C105" s="373" t="s">
        <v>1043</v>
      </c>
      <c r="F105" s="373" t="s">
        <v>917</v>
      </c>
      <c r="G105" s="373" t="s">
        <v>918</v>
      </c>
    </row>
    <row r="106" spans="1:7">
      <c r="A106" s="374" t="s">
        <v>415</v>
      </c>
      <c r="B106" s="374" t="s">
        <v>2499</v>
      </c>
      <c r="C106" s="373" t="s">
        <v>1044</v>
      </c>
      <c r="D106" s="373" t="s">
        <v>2805</v>
      </c>
      <c r="F106" s="373" t="s">
        <v>917</v>
      </c>
      <c r="G106" s="373" t="s">
        <v>918</v>
      </c>
    </row>
    <row r="107" spans="1:7">
      <c r="A107" s="374" t="s">
        <v>416</v>
      </c>
      <c r="B107" s="374" t="s">
        <v>2500</v>
      </c>
      <c r="C107" s="373" t="s">
        <v>1045</v>
      </c>
      <c r="D107" s="373" t="s">
        <v>2806</v>
      </c>
      <c r="F107" s="373" t="s">
        <v>917</v>
      </c>
      <c r="G107" s="373" t="s">
        <v>918</v>
      </c>
    </row>
    <row r="108" spans="1:7">
      <c r="A108" s="374" t="s">
        <v>417</v>
      </c>
      <c r="B108" s="374" t="s">
        <v>2501</v>
      </c>
      <c r="C108" s="373" t="s">
        <v>1046</v>
      </c>
      <c r="D108" s="373" t="s">
        <v>2807</v>
      </c>
      <c r="F108" s="373" t="s">
        <v>917</v>
      </c>
      <c r="G108" s="373" t="s">
        <v>918</v>
      </c>
    </row>
    <row r="109" spans="1:7">
      <c r="A109" s="374" t="s">
        <v>418</v>
      </c>
      <c r="B109" s="374" t="s">
        <v>2502</v>
      </c>
      <c r="C109" s="373" t="s">
        <v>1047</v>
      </c>
      <c r="D109" s="373" t="s">
        <v>2808</v>
      </c>
      <c r="F109" s="373" t="s">
        <v>917</v>
      </c>
      <c r="G109" s="373" t="s">
        <v>918</v>
      </c>
    </row>
    <row r="110" spans="1:7">
      <c r="A110" s="374" t="s">
        <v>419</v>
      </c>
      <c r="B110" s="374" t="s">
        <v>2503</v>
      </c>
      <c r="C110" s="373" t="s">
        <v>1048</v>
      </c>
      <c r="D110" s="373" t="s">
        <v>2809</v>
      </c>
      <c r="F110" s="373" t="s">
        <v>917</v>
      </c>
      <c r="G110" s="373" t="s">
        <v>918</v>
      </c>
    </row>
    <row r="111" spans="1:7">
      <c r="A111" s="374" t="s">
        <v>420</v>
      </c>
      <c r="B111" s="374" t="s">
        <v>2504</v>
      </c>
      <c r="C111" s="373" t="s">
        <v>1049</v>
      </c>
      <c r="D111" s="373" t="s">
        <v>2810</v>
      </c>
      <c r="F111" s="373" t="s">
        <v>917</v>
      </c>
      <c r="G111" s="373" t="s">
        <v>918</v>
      </c>
    </row>
    <row r="112" spans="1:7">
      <c r="A112" s="374" t="s">
        <v>1050</v>
      </c>
      <c r="B112" s="374" t="s">
        <v>2429</v>
      </c>
      <c r="C112" s="373" t="s">
        <v>1051</v>
      </c>
      <c r="F112" s="373" t="s">
        <v>946</v>
      </c>
      <c r="G112" s="373" t="s">
        <v>918</v>
      </c>
    </row>
    <row r="113" spans="1:7">
      <c r="A113" s="374" t="s">
        <v>421</v>
      </c>
      <c r="B113" s="374" t="s">
        <v>2505</v>
      </c>
      <c r="C113" s="373" t="s">
        <v>1052</v>
      </c>
      <c r="D113" s="373" t="s">
        <v>2811</v>
      </c>
      <c r="F113" s="373" t="s">
        <v>946</v>
      </c>
      <c r="G113" s="373" t="s">
        <v>918</v>
      </c>
    </row>
    <row r="114" spans="1:7">
      <c r="A114" s="374" t="s">
        <v>1053</v>
      </c>
      <c r="B114" s="374" t="s">
        <v>2506</v>
      </c>
      <c r="C114" s="373" t="s">
        <v>1054</v>
      </c>
      <c r="D114" s="373" t="s">
        <v>2812</v>
      </c>
      <c r="F114" s="373" t="s">
        <v>946</v>
      </c>
      <c r="G114" s="373" t="s">
        <v>918</v>
      </c>
    </row>
    <row r="115" spans="1:7">
      <c r="A115" s="374" t="s">
        <v>422</v>
      </c>
      <c r="B115" s="374" t="s">
        <v>2507</v>
      </c>
      <c r="C115" s="373" t="s">
        <v>1055</v>
      </c>
      <c r="D115" s="373" t="s">
        <v>2813</v>
      </c>
      <c r="F115" s="373" t="s">
        <v>946</v>
      </c>
      <c r="G115" s="373" t="s">
        <v>918</v>
      </c>
    </row>
    <row r="116" spans="1:7">
      <c r="A116" s="374" t="s">
        <v>1056</v>
      </c>
      <c r="B116" s="374" t="s">
        <v>2508</v>
      </c>
      <c r="C116" s="373" t="s">
        <v>1057</v>
      </c>
      <c r="D116" s="373" t="s">
        <v>2814</v>
      </c>
      <c r="F116" s="373" t="s">
        <v>946</v>
      </c>
      <c r="G116" s="373" t="s">
        <v>918</v>
      </c>
    </row>
    <row r="117" spans="1:7">
      <c r="A117" s="374" t="s">
        <v>1058</v>
      </c>
      <c r="B117" s="374" t="s">
        <v>2509</v>
      </c>
      <c r="C117" s="373" t="s">
        <v>1059</v>
      </c>
      <c r="D117" s="377"/>
      <c r="F117" s="373" t="s">
        <v>946</v>
      </c>
      <c r="G117" s="373" t="s">
        <v>918</v>
      </c>
    </row>
    <row r="118" spans="1:7">
      <c r="A118" s="374" t="s">
        <v>1060</v>
      </c>
      <c r="B118" s="374" t="s">
        <v>2510</v>
      </c>
      <c r="C118" s="373" t="s">
        <v>1061</v>
      </c>
      <c r="D118" s="377"/>
      <c r="F118" s="373" t="s">
        <v>946</v>
      </c>
      <c r="G118" s="373" t="s">
        <v>918</v>
      </c>
    </row>
    <row r="119" spans="1:7">
      <c r="A119" s="374" t="s">
        <v>1062</v>
      </c>
      <c r="B119" s="374" t="s">
        <v>2429</v>
      </c>
      <c r="C119" s="373" t="s">
        <v>1063</v>
      </c>
      <c r="F119" s="373" t="s">
        <v>946</v>
      </c>
      <c r="G119" s="373" t="s">
        <v>918</v>
      </c>
    </row>
    <row r="120" spans="1:7">
      <c r="A120" s="374" t="s">
        <v>1064</v>
      </c>
      <c r="B120" s="374" t="s">
        <v>2511</v>
      </c>
      <c r="C120" s="373" t="s">
        <v>1065</v>
      </c>
      <c r="D120" s="373" t="s">
        <v>2815</v>
      </c>
      <c r="F120" s="373" t="s">
        <v>946</v>
      </c>
      <c r="G120" s="373" t="s">
        <v>918</v>
      </c>
    </row>
    <row r="121" spans="1:7">
      <c r="A121" s="374" t="s">
        <v>1066</v>
      </c>
      <c r="B121" s="374" t="s">
        <v>2512</v>
      </c>
      <c r="C121" s="373" t="s">
        <v>1067</v>
      </c>
      <c r="F121" s="373" t="s">
        <v>946</v>
      </c>
      <c r="G121" s="373" t="s">
        <v>918</v>
      </c>
    </row>
    <row r="122" spans="1:7">
      <c r="A122" s="374" t="s">
        <v>423</v>
      </c>
      <c r="B122" s="374" t="s">
        <v>2513</v>
      </c>
      <c r="C122" s="373" t="s">
        <v>1068</v>
      </c>
      <c r="D122" s="373" t="s">
        <v>2816</v>
      </c>
      <c r="F122" s="373" t="s">
        <v>917</v>
      </c>
      <c r="G122" s="373" t="s">
        <v>918</v>
      </c>
    </row>
    <row r="123" spans="1:7">
      <c r="A123" s="374" t="s">
        <v>424</v>
      </c>
      <c r="B123" s="374" t="s">
        <v>2514</v>
      </c>
      <c r="C123" s="373" t="s">
        <v>1069</v>
      </c>
      <c r="D123" s="373" t="s">
        <v>2817</v>
      </c>
      <c r="F123" s="373" t="s">
        <v>946</v>
      </c>
      <c r="G123" s="373" t="s">
        <v>918</v>
      </c>
    </row>
    <row r="124" spans="1:7">
      <c r="A124" s="374" t="s">
        <v>1070</v>
      </c>
      <c r="B124" s="374" t="s">
        <v>2429</v>
      </c>
      <c r="C124" s="373" t="s">
        <v>1071</v>
      </c>
      <c r="F124" s="373" t="s">
        <v>946</v>
      </c>
      <c r="G124" s="373" t="s">
        <v>918</v>
      </c>
    </row>
    <row r="125" spans="1:7">
      <c r="A125" s="374" t="s">
        <v>425</v>
      </c>
      <c r="B125" s="374" t="s">
        <v>2515</v>
      </c>
      <c r="C125" s="373" t="s">
        <v>1072</v>
      </c>
      <c r="D125" s="373" t="s">
        <v>2818</v>
      </c>
      <c r="F125" s="373" t="s">
        <v>946</v>
      </c>
      <c r="G125" s="373" t="s">
        <v>918</v>
      </c>
    </row>
    <row r="126" spans="1:7">
      <c r="A126" s="374" t="s">
        <v>426</v>
      </c>
      <c r="B126" s="374" t="s">
        <v>2516</v>
      </c>
      <c r="C126" s="373" t="s">
        <v>1073</v>
      </c>
      <c r="D126" s="373" t="s">
        <v>2819</v>
      </c>
      <c r="F126" s="373" t="s">
        <v>946</v>
      </c>
      <c r="G126" s="373" t="s">
        <v>918</v>
      </c>
    </row>
    <row r="127" spans="1:7">
      <c r="A127" s="374" t="s">
        <v>427</v>
      </c>
      <c r="B127" s="374" t="s">
        <v>2517</v>
      </c>
      <c r="C127" s="373" t="s">
        <v>1074</v>
      </c>
      <c r="D127" s="373" t="s">
        <v>2733</v>
      </c>
      <c r="F127" s="373" t="s">
        <v>946</v>
      </c>
      <c r="G127" s="373" t="s">
        <v>918</v>
      </c>
    </row>
    <row r="128" spans="1:7">
      <c r="A128" s="374" t="s">
        <v>428</v>
      </c>
      <c r="B128" s="374" t="s">
        <v>2518</v>
      </c>
      <c r="C128" s="373" t="s">
        <v>1075</v>
      </c>
      <c r="D128" s="373" t="s">
        <v>2820</v>
      </c>
      <c r="E128" s="373" t="s">
        <v>2734</v>
      </c>
      <c r="F128" s="373" t="s">
        <v>946</v>
      </c>
      <c r="G128" s="373" t="s">
        <v>918</v>
      </c>
    </row>
    <row r="129" spans="1:7">
      <c r="A129" s="374" t="s">
        <v>429</v>
      </c>
      <c r="B129" s="374" t="s">
        <v>2519</v>
      </c>
      <c r="C129" s="373" t="s">
        <v>1076</v>
      </c>
      <c r="D129" s="373" t="s">
        <v>2821</v>
      </c>
      <c r="F129" s="373" t="s">
        <v>946</v>
      </c>
      <c r="G129" s="373" t="s">
        <v>918</v>
      </c>
    </row>
    <row r="130" spans="1:7">
      <c r="A130" s="374" t="s">
        <v>430</v>
      </c>
      <c r="B130" s="374" t="s">
        <v>2519</v>
      </c>
      <c r="C130" s="373" t="s">
        <v>1077</v>
      </c>
      <c r="D130" s="373" t="s">
        <v>2822</v>
      </c>
      <c r="F130" s="373" t="s">
        <v>946</v>
      </c>
      <c r="G130" s="373" t="s">
        <v>918</v>
      </c>
    </row>
    <row r="131" spans="1:7">
      <c r="A131" s="374" t="s">
        <v>1078</v>
      </c>
      <c r="B131" s="374" t="s">
        <v>2429</v>
      </c>
      <c r="C131" s="373" t="s">
        <v>1079</v>
      </c>
      <c r="F131" s="373" t="s">
        <v>917</v>
      </c>
      <c r="G131" s="373" t="s">
        <v>918</v>
      </c>
    </row>
    <row r="132" spans="1:7">
      <c r="A132" s="374" t="s">
        <v>431</v>
      </c>
      <c r="B132" s="374" t="s">
        <v>2520</v>
      </c>
      <c r="C132" s="373" t="s">
        <v>2269</v>
      </c>
      <c r="D132" s="373" t="s">
        <v>2823</v>
      </c>
      <c r="F132" s="373" t="s">
        <v>917</v>
      </c>
      <c r="G132" s="373" t="s">
        <v>918</v>
      </c>
    </row>
    <row r="133" spans="1:7">
      <c r="A133" s="374" t="s">
        <v>1080</v>
      </c>
      <c r="B133" s="374" t="s">
        <v>2521</v>
      </c>
      <c r="C133" s="373" t="s">
        <v>1081</v>
      </c>
      <c r="D133" s="373" t="s">
        <v>2824</v>
      </c>
      <c r="F133" s="373" t="s">
        <v>917</v>
      </c>
      <c r="G133" s="373" t="s">
        <v>918</v>
      </c>
    </row>
    <row r="134" spans="1:7">
      <c r="A134" s="374" t="s">
        <v>432</v>
      </c>
      <c r="B134" s="374" t="s">
        <v>2522</v>
      </c>
      <c r="C134" s="373" t="s">
        <v>1082</v>
      </c>
      <c r="D134" s="373" t="s">
        <v>2825</v>
      </c>
      <c r="F134" s="373" t="s">
        <v>917</v>
      </c>
      <c r="G134" s="373" t="s">
        <v>918</v>
      </c>
    </row>
    <row r="135" spans="1:7">
      <c r="A135" s="374" t="s">
        <v>433</v>
      </c>
      <c r="B135" s="374" t="s">
        <v>2523</v>
      </c>
      <c r="C135" s="373" t="s">
        <v>1083</v>
      </c>
      <c r="D135" s="373" t="s">
        <v>2826</v>
      </c>
      <c r="F135" s="373" t="s">
        <v>917</v>
      </c>
      <c r="G135" s="373" t="s">
        <v>918</v>
      </c>
    </row>
    <row r="136" spans="1:7">
      <c r="A136" s="374" t="s">
        <v>434</v>
      </c>
      <c r="B136" s="374" t="s">
        <v>2524</v>
      </c>
      <c r="C136" s="373" t="s">
        <v>1084</v>
      </c>
      <c r="D136" s="373" t="s">
        <v>2827</v>
      </c>
      <c r="F136" s="373" t="s">
        <v>917</v>
      </c>
      <c r="G136" s="373" t="s">
        <v>918</v>
      </c>
    </row>
    <row r="137" spans="1:7">
      <c r="A137" s="374" t="s">
        <v>1085</v>
      </c>
      <c r="B137" s="374" t="s">
        <v>2429</v>
      </c>
      <c r="C137" s="373" t="s">
        <v>1086</v>
      </c>
      <c r="F137" s="373" t="s">
        <v>946</v>
      </c>
      <c r="G137" s="373" t="s">
        <v>918</v>
      </c>
    </row>
    <row r="138" spans="1:7">
      <c r="A138" s="374" t="s">
        <v>435</v>
      </c>
      <c r="B138" s="374" t="s">
        <v>2525</v>
      </c>
      <c r="C138" s="373" t="s">
        <v>2270</v>
      </c>
      <c r="D138" s="373" t="s">
        <v>2828</v>
      </c>
      <c r="F138" s="373" t="s">
        <v>946</v>
      </c>
      <c r="G138" s="373" t="s">
        <v>918</v>
      </c>
    </row>
    <row r="139" spans="1:7">
      <c r="A139" s="374" t="s">
        <v>1087</v>
      </c>
      <c r="B139" s="374" t="s">
        <v>2526</v>
      </c>
      <c r="C139" s="373" t="s">
        <v>1088</v>
      </c>
      <c r="D139" s="373" t="s">
        <v>2829</v>
      </c>
      <c r="F139" s="373" t="s">
        <v>946</v>
      </c>
      <c r="G139" s="373" t="s">
        <v>918</v>
      </c>
    </row>
    <row r="140" spans="1:7">
      <c r="A140" s="374" t="s">
        <v>1089</v>
      </c>
      <c r="B140" s="374" t="s">
        <v>2527</v>
      </c>
      <c r="C140" s="373" t="s">
        <v>2271</v>
      </c>
      <c r="D140" s="373" t="s">
        <v>2830</v>
      </c>
      <c r="E140" s="373" t="s">
        <v>2732</v>
      </c>
      <c r="F140" s="373" t="s">
        <v>946</v>
      </c>
      <c r="G140" s="373" t="s">
        <v>918</v>
      </c>
    </row>
    <row r="141" spans="1:7">
      <c r="A141" s="374" t="s">
        <v>1090</v>
      </c>
      <c r="B141" s="374" t="s">
        <v>2528</v>
      </c>
      <c r="C141" s="373" t="s">
        <v>1091</v>
      </c>
      <c r="D141" s="373" t="s">
        <v>2831</v>
      </c>
      <c r="F141" s="373" t="s">
        <v>946</v>
      </c>
      <c r="G141" s="373" t="s">
        <v>918</v>
      </c>
    </row>
    <row r="142" spans="1:7">
      <c r="A142" s="374" t="s">
        <v>1092</v>
      </c>
      <c r="B142" s="374" t="s">
        <v>2529</v>
      </c>
      <c r="C142" s="373" t="s">
        <v>1093</v>
      </c>
      <c r="D142" s="373" t="s">
        <v>2832</v>
      </c>
      <c r="F142" s="373" t="s">
        <v>946</v>
      </c>
      <c r="G142" s="373" t="s">
        <v>918</v>
      </c>
    </row>
    <row r="143" spans="1:7">
      <c r="A143" s="374" t="s">
        <v>1094</v>
      </c>
      <c r="B143" s="374" t="s">
        <v>2530</v>
      </c>
      <c r="C143" s="373" t="s">
        <v>1095</v>
      </c>
      <c r="D143" s="373" t="s">
        <v>2833</v>
      </c>
      <c r="F143" s="373" t="s">
        <v>946</v>
      </c>
      <c r="G143" s="373" t="s">
        <v>918</v>
      </c>
    </row>
    <row r="144" spans="1:7">
      <c r="A144" s="374" t="s">
        <v>1096</v>
      </c>
      <c r="B144" s="374" t="s">
        <v>2429</v>
      </c>
      <c r="C144" s="373" t="s">
        <v>1097</v>
      </c>
      <c r="F144" s="373" t="s">
        <v>917</v>
      </c>
      <c r="G144" s="373" t="s">
        <v>918</v>
      </c>
    </row>
    <row r="145" spans="1:7">
      <c r="A145" s="374" t="s">
        <v>436</v>
      </c>
      <c r="B145" s="374" t="s">
        <v>2531</v>
      </c>
      <c r="C145" s="373" t="s">
        <v>1098</v>
      </c>
      <c r="D145" s="373" t="s">
        <v>2834</v>
      </c>
      <c r="F145" s="373" t="s">
        <v>917</v>
      </c>
      <c r="G145" s="373" t="s">
        <v>918</v>
      </c>
    </row>
    <row r="146" spans="1:7">
      <c r="A146" s="374" t="s">
        <v>437</v>
      </c>
      <c r="B146" s="374" t="s">
        <v>2532</v>
      </c>
      <c r="C146" s="373" t="s">
        <v>1099</v>
      </c>
      <c r="D146" s="373" t="s">
        <v>2835</v>
      </c>
      <c r="F146" s="373" t="s">
        <v>946</v>
      </c>
      <c r="G146" s="373" t="s">
        <v>918</v>
      </c>
    </row>
    <row r="147" spans="1:7">
      <c r="A147" s="374" t="s">
        <v>438</v>
      </c>
      <c r="B147" s="374" t="s">
        <v>2533</v>
      </c>
      <c r="C147" s="373" t="s">
        <v>1100</v>
      </c>
      <c r="D147" s="373" t="s">
        <v>2836</v>
      </c>
      <c r="F147" s="373" t="s">
        <v>917</v>
      </c>
      <c r="G147" s="373" t="s">
        <v>918</v>
      </c>
    </row>
    <row r="148" spans="1:7">
      <c r="A148" s="374" t="s">
        <v>439</v>
      </c>
      <c r="B148" s="374" t="s">
        <v>2534</v>
      </c>
      <c r="C148" s="373" t="s">
        <v>1101</v>
      </c>
      <c r="D148" s="373" t="s">
        <v>2837</v>
      </c>
      <c r="F148" s="373" t="s">
        <v>917</v>
      </c>
      <c r="G148" s="373" t="s">
        <v>918</v>
      </c>
    </row>
    <row r="149" spans="1:7">
      <c r="A149" s="374" t="s">
        <v>440</v>
      </c>
      <c r="B149" s="374" t="s">
        <v>2535</v>
      </c>
      <c r="C149" s="373" t="s">
        <v>1102</v>
      </c>
      <c r="D149" s="373" t="s">
        <v>2838</v>
      </c>
      <c r="F149" s="373" t="s">
        <v>917</v>
      </c>
      <c r="G149" s="373" t="s">
        <v>918</v>
      </c>
    </row>
    <row r="150" spans="1:7">
      <c r="A150" s="374" t="s">
        <v>441</v>
      </c>
      <c r="B150" s="374" t="s">
        <v>2536</v>
      </c>
      <c r="C150" s="373" t="s">
        <v>1103</v>
      </c>
      <c r="D150" s="373" t="s">
        <v>2839</v>
      </c>
      <c r="F150" s="373" t="s">
        <v>917</v>
      </c>
      <c r="G150" s="373" t="s">
        <v>918</v>
      </c>
    </row>
    <row r="151" spans="1:7">
      <c r="A151" s="374" t="s">
        <v>442</v>
      </c>
      <c r="B151" s="374" t="s">
        <v>2537</v>
      </c>
      <c r="C151" s="373" t="s">
        <v>1104</v>
      </c>
      <c r="D151" s="373" t="s">
        <v>2840</v>
      </c>
      <c r="F151" s="373" t="s">
        <v>946</v>
      </c>
      <c r="G151" s="373" t="s">
        <v>918</v>
      </c>
    </row>
    <row r="152" spans="1:7">
      <c r="A152" s="374" t="s">
        <v>443</v>
      </c>
      <c r="B152" s="374" t="s">
        <v>2538</v>
      </c>
      <c r="C152" s="373" t="s">
        <v>1105</v>
      </c>
      <c r="D152" s="373" t="s">
        <v>2809</v>
      </c>
      <c r="E152" s="373" t="s">
        <v>2731</v>
      </c>
      <c r="F152" s="373" t="s">
        <v>917</v>
      </c>
      <c r="G152" s="373" t="s">
        <v>918</v>
      </c>
    </row>
    <row r="153" spans="1:7">
      <c r="A153" s="374" t="s">
        <v>1106</v>
      </c>
      <c r="B153" s="374" t="s">
        <v>2539</v>
      </c>
      <c r="C153" s="373" t="s">
        <v>1107</v>
      </c>
      <c r="D153" s="373" t="s">
        <v>2841</v>
      </c>
      <c r="E153" s="373" t="s">
        <v>2730</v>
      </c>
      <c r="F153" s="373" t="s">
        <v>946</v>
      </c>
      <c r="G153" s="373" t="s">
        <v>918</v>
      </c>
    </row>
    <row r="154" spans="1:7">
      <c r="A154" s="374" t="s">
        <v>1108</v>
      </c>
      <c r="B154" s="374" t="s">
        <v>2429</v>
      </c>
      <c r="C154" s="373" t="s">
        <v>1109</v>
      </c>
      <c r="F154" s="373" t="s">
        <v>917</v>
      </c>
      <c r="G154" s="373" t="s">
        <v>918</v>
      </c>
    </row>
    <row r="155" spans="1:7">
      <c r="A155" s="374" t="s">
        <v>444</v>
      </c>
      <c r="B155" s="374" t="s">
        <v>2540</v>
      </c>
      <c r="C155" s="373" t="s">
        <v>1381</v>
      </c>
      <c r="D155" s="373" t="s">
        <v>2842</v>
      </c>
      <c r="E155" s="373" t="s">
        <v>2729</v>
      </c>
      <c r="F155" s="373" t="s">
        <v>917</v>
      </c>
      <c r="G155" s="373" t="s">
        <v>918</v>
      </c>
    </row>
    <row r="156" spans="1:7">
      <c r="A156" s="374" t="s">
        <v>445</v>
      </c>
      <c r="B156" s="374" t="s">
        <v>2541</v>
      </c>
      <c r="C156" s="373" t="s">
        <v>1110</v>
      </c>
      <c r="D156" s="373" t="s">
        <v>2843</v>
      </c>
      <c r="F156" s="373" t="s">
        <v>917</v>
      </c>
      <c r="G156" s="373" t="s">
        <v>918</v>
      </c>
    </row>
    <row r="157" spans="1:7">
      <c r="A157" s="374" t="s">
        <v>446</v>
      </c>
      <c r="B157" s="374" t="s">
        <v>2542</v>
      </c>
      <c r="C157" s="373" t="s">
        <v>1111</v>
      </c>
      <c r="D157" s="373" t="s">
        <v>2844</v>
      </c>
      <c r="F157" s="373" t="s">
        <v>946</v>
      </c>
      <c r="G157" s="373" t="s">
        <v>918</v>
      </c>
    </row>
    <row r="158" spans="1:7">
      <c r="A158" s="374" t="s">
        <v>447</v>
      </c>
      <c r="B158" s="374" t="s">
        <v>2543</v>
      </c>
      <c r="C158" s="373" t="s">
        <v>1112</v>
      </c>
      <c r="D158" s="373" t="s">
        <v>2845</v>
      </c>
      <c r="F158" s="373" t="s">
        <v>946</v>
      </c>
      <c r="G158" s="373" t="s">
        <v>918</v>
      </c>
    </row>
    <row r="159" spans="1:7">
      <c r="A159" s="374" t="s">
        <v>448</v>
      </c>
      <c r="B159" s="374" t="s">
        <v>2544</v>
      </c>
      <c r="C159" s="373" t="s">
        <v>1382</v>
      </c>
      <c r="D159" s="373" t="s">
        <v>2846</v>
      </c>
      <c r="E159" s="373" t="s">
        <v>2728</v>
      </c>
      <c r="F159" s="373" t="s">
        <v>917</v>
      </c>
      <c r="G159" s="373" t="s">
        <v>918</v>
      </c>
    </row>
    <row r="160" spans="1:7">
      <c r="A160" s="374" t="s">
        <v>1113</v>
      </c>
      <c r="B160" s="374" t="s">
        <v>2429</v>
      </c>
      <c r="C160" s="373" t="s">
        <v>1114</v>
      </c>
      <c r="F160" s="373" t="s">
        <v>946</v>
      </c>
      <c r="G160" s="373" t="s">
        <v>918</v>
      </c>
    </row>
    <row r="161" spans="1:7">
      <c r="A161" s="374" t="s">
        <v>449</v>
      </c>
      <c r="B161" s="374" t="s">
        <v>2545</v>
      </c>
      <c r="C161" s="373" t="s">
        <v>1115</v>
      </c>
      <c r="D161" s="373" t="s">
        <v>2847</v>
      </c>
      <c r="E161" s="373" t="s">
        <v>2727</v>
      </c>
      <c r="F161" s="373" t="s">
        <v>946</v>
      </c>
      <c r="G161" s="373" t="s">
        <v>918</v>
      </c>
    </row>
    <row r="162" spans="1:7">
      <c r="A162" s="374" t="s">
        <v>1116</v>
      </c>
      <c r="B162" s="374" t="s">
        <v>2546</v>
      </c>
      <c r="C162" s="373" t="s">
        <v>1117</v>
      </c>
      <c r="D162" s="373" t="s">
        <v>2848</v>
      </c>
      <c r="E162" s="373" t="s">
        <v>2726</v>
      </c>
      <c r="F162" s="373" t="s">
        <v>917</v>
      </c>
      <c r="G162" s="373" t="s">
        <v>918</v>
      </c>
    </row>
    <row r="163" spans="1:7">
      <c r="A163" s="374" t="s">
        <v>450</v>
      </c>
      <c r="B163" s="374" t="s">
        <v>2547</v>
      </c>
      <c r="C163" s="373" t="s">
        <v>1118</v>
      </c>
      <c r="D163" s="373" t="s">
        <v>2849</v>
      </c>
      <c r="F163" s="373" t="s">
        <v>917</v>
      </c>
      <c r="G163" s="373" t="s">
        <v>918</v>
      </c>
    </row>
    <row r="164" spans="1:7">
      <c r="B164" s="373" t="s">
        <v>2429</v>
      </c>
      <c r="F164" s="373"/>
    </row>
    <row r="165" spans="1:7">
      <c r="A165" s="374" t="s">
        <v>1119</v>
      </c>
      <c r="B165" s="374" t="s">
        <v>2429</v>
      </c>
      <c r="F165" s="373"/>
    </row>
    <row r="166" spans="1:7">
      <c r="A166" s="374" t="s">
        <v>1120</v>
      </c>
      <c r="B166" s="374" t="s">
        <v>2429</v>
      </c>
      <c r="C166" s="373" t="s">
        <v>1121</v>
      </c>
      <c r="F166" s="373" t="s">
        <v>946</v>
      </c>
      <c r="G166" s="373" t="s">
        <v>1122</v>
      </c>
    </row>
    <row r="167" spans="1:7">
      <c r="A167" s="374" t="s">
        <v>1123</v>
      </c>
      <c r="B167" s="374" t="s">
        <v>2548</v>
      </c>
      <c r="C167" s="373" t="s">
        <v>1124</v>
      </c>
      <c r="D167" s="373" t="s">
        <v>2850</v>
      </c>
      <c r="E167" s="373" t="s">
        <v>2725</v>
      </c>
      <c r="F167" s="373" t="s">
        <v>946</v>
      </c>
      <c r="G167" s="373" t="s">
        <v>918</v>
      </c>
    </row>
    <row r="168" spans="1:7">
      <c r="A168" s="374" t="s">
        <v>1125</v>
      </c>
      <c r="B168" s="374" t="s">
        <v>2549</v>
      </c>
      <c r="C168" s="373" t="s">
        <v>1126</v>
      </c>
      <c r="D168" s="373" t="s">
        <v>2851</v>
      </c>
      <c r="F168" s="373" t="s">
        <v>946</v>
      </c>
      <c r="G168" s="373" t="s">
        <v>918</v>
      </c>
    </row>
    <row r="169" spans="1:7">
      <c r="A169" s="374" t="s">
        <v>1127</v>
      </c>
      <c r="B169" s="374" t="s">
        <v>2550</v>
      </c>
      <c r="C169" s="373" t="s">
        <v>1128</v>
      </c>
      <c r="D169" s="373" t="s">
        <v>2852</v>
      </c>
      <c r="E169" s="373" t="s">
        <v>2724</v>
      </c>
      <c r="F169" s="373" t="s">
        <v>946</v>
      </c>
      <c r="G169" s="373" t="s">
        <v>918</v>
      </c>
    </row>
    <row r="170" spans="1:7">
      <c r="A170" s="374" t="s">
        <v>1129</v>
      </c>
      <c r="B170" s="374" t="s">
        <v>2551</v>
      </c>
      <c r="C170" s="373" t="s">
        <v>1130</v>
      </c>
      <c r="D170" s="373" t="s">
        <v>2853</v>
      </c>
      <c r="F170" s="373" t="s">
        <v>946</v>
      </c>
      <c r="G170" s="373" t="s">
        <v>918</v>
      </c>
    </row>
    <row r="171" spans="1:7">
      <c r="A171" s="374" t="s">
        <v>1131</v>
      </c>
      <c r="B171" s="374" t="s">
        <v>2552</v>
      </c>
      <c r="C171" s="373" t="s">
        <v>1132</v>
      </c>
      <c r="D171" s="373" t="s">
        <v>2854</v>
      </c>
      <c r="F171" s="373" t="s">
        <v>946</v>
      </c>
      <c r="G171" s="373" t="s">
        <v>918</v>
      </c>
    </row>
    <row r="172" spans="1:7">
      <c r="A172" s="374" t="s">
        <v>1133</v>
      </c>
      <c r="B172" s="374" t="s">
        <v>2553</v>
      </c>
      <c r="C172" s="373" t="s">
        <v>1134</v>
      </c>
      <c r="D172" s="373" t="s">
        <v>2855</v>
      </c>
      <c r="F172" s="373" t="s">
        <v>946</v>
      </c>
      <c r="G172" s="373" t="s">
        <v>918</v>
      </c>
    </row>
    <row r="173" spans="1:7">
      <c r="A173" s="374" t="s">
        <v>1135</v>
      </c>
      <c r="B173" s="374" t="s">
        <v>2553</v>
      </c>
      <c r="C173" s="373" t="s">
        <v>1136</v>
      </c>
      <c r="D173" s="373" t="s">
        <v>2856</v>
      </c>
      <c r="F173" s="373" t="s">
        <v>946</v>
      </c>
      <c r="G173" s="373" t="s">
        <v>918</v>
      </c>
    </row>
    <row r="174" spans="1:7">
      <c r="A174" s="374" t="s">
        <v>1137</v>
      </c>
      <c r="B174" s="374" t="s">
        <v>2554</v>
      </c>
      <c r="C174" s="373" t="s">
        <v>1138</v>
      </c>
      <c r="D174" s="373" t="s">
        <v>2857</v>
      </c>
      <c r="F174" s="373" t="s">
        <v>946</v>
      </c>
      <c r="G174" s="373" t="s">
        <v>918</v>
      </c>
    </row>
    <row r="175" spans="1:7">
      <c r="A175" s="374" t="s">
        <v>1139</v>
      </c>
      <c r="B175" s="374" t="s">
        <v>2555</v>
      </c>
      <c r="C175" s="373" t="s">
        <v>1140</v>
      </c>
      <c r="D175" s="373" t="s">
        <v>2858</v>
      </c>
      <c r="F175" s="373" t="s">
        <v>946</v>
      </c>
      <c r="G175" s="373" t="s">
        <v>918</v>
      </c>
    </row>
    <row r="176" spans="1:7">
      <c r="A176" s="374" t="s">
        <v>1141</v>
      </c>
      <c r="B176" s="374" t="s">
        <v>2429</v>
      </c>
      <c r="C176" s="373" t="s">
        <v>1142</v>
      </c>
      <c r="F176" s="373" t="s">
        <v>946</v>
      </c>
      <c r="G176" s="373" t="s">
        <v>918</v>
      </c>
    </row>
    <row r="177" spans="1:7">
      <c r="A177" s="374" t="s">
        <v>1143</v>
      </c>
      <c r="B177" s="374" t="s">
        <v>2556</v>
      </c>
      <c r="C177" s="373" t="s">
        <v>1144</v>
      </c>
      <c r="D177" s="373" t="s">
        <v>2859</v>
      </c>
      <c r="E177" s="373" t="s">
        <v>2723</v>
      </c>
      <c r="F177" s="373" t="s">
        <v>946</v>
      </c>
      <c r="G177" s="373" t="s">
        <v>918</v>
      </c>
    </row>
    <row r="178" spans="1:7">
      <c r="A178" s="374" t="s">
        <v>1145</v>
      </c>
      <c r="B178" s="374" t="s">
        <v>2557</v>
      </c>
      <c r="C178" s="373" t="s">
        <v>1146</v>
      </c>
      <c r="D178" s="373" t="s">
        <v>2860</v>
      </c>
      <c r="F178" s="373" t="s">
        <v>946</v>
      </c>
      <c r="G178" s="373" t="s">
        <v>918</v>
      </c>
    </row>
    <row r="179" spans="1:7">
      <c r="A179" s="374" t="s">
        <v>1147</v>
      </c>
      <c r="B179" s="374" t="s">
        <v>2558</v>
      </c>
      <c r="C179" s="373" t="s">
        <v>1148</v>
      </c>
      <c r="D179" s="373" t="s">
        <v>2861</v>
      </c>
      <c r="F179" s="373" t="s">
        <v>946</v>
      </c>
      <c r="G179" s="373" t="s">
        <v>918</v>
      </c>
    </row>
    <row r="180" spans="1:7">
      <c r="A180" s="374" t="s">
        <v>1149</v>
      </c>
      <c r="B180" s="374" t="s">
        <v>2559</v>
      </c>
      <c r="C180" s="373" t="s">
        <v>1150</v>
      </c>
      <c r="D180" s="373" t="s">
        <v>2862</v>
      </c>
      <c r="F180" s="373" t="s">
        <v>946</v>
      </c>
      <c r="G180" s="373" t="s">
        <v>918</v>
      </c>
    </row>
    <row r="181" spans="1:7">
      <c r="A181" s="374" t="s">
        <v>1151</v>
      </c>
      <c r="B181" s="374" t="s">
        <v>2560</v>
      </c>
      <c r="C181" s="373" t="s">
        <v>1152</v>
      </c>
      <c r="D181" s="373" t="s">
        <v>2721</v>
      </c>
      <c r="E181" s="373" t="s">
        <v>2722</v>
      </c>
      <c r="F181" s="373" t="s">
        <v>946</v>
      </c>
      <c r="G181" s="373" t="s">
        <v>918</v>
      </c>
    </row>
    <row r="182" spans="1:7">
      <c r="A182" s="374" t="s">
        <v>1153</v>
      </c>
      <c r="B182" s="374" t="s">
        <v>2561</v>
      </c>
      <c r="C182" s="373" t="s">
        <v>1154</v>
      </c>
      <c r="D182" s="373" t="s">
        <v>2719</v>
      </c>
      <c r="E182" s="373" t="s">
        <v>2720</v>
      </c>
      <c r="F182" s="373" t="s">
        <v>946</v>
      </c>
      <c r="G182" s="373" t="s">
        <v>918</v>
      </c>
    </row>
    <row r="183" spans="1:7">
      <c r="A183" s="374" t="s">
        <v>1155</v>
      </c>
      <c r="B183" s="374" t="s">
        <v>2429</v>
      </c>
      <c r="C183" s="373" t="s">
        <v>1156</v>
      </c>
      <c r="F183" s="373" t="s">
        <v>946</v>
      </c>
      <c r="G183" s="373" t="s">
        <v>918</v>
      </c>
    </row>
    <row r="184" spans="1:7">
      <c r="A184" s="374" t="s">
        <v>1157</v>
      </c>
      <c r="B184" s="374" t="s">
        <v>2562</v>
      </c>
      <c r="C184" s="373" t="s">
        <v>1158</v>
      </c>
      <c r="D184" s="373" t="s">
        <v>2863</v>
      </c>
      <c r="E184" s="373" t="s">
        <v>2718</v>
      </c>
      <c r="F184" s="373" t="s">
        <v>946</v>
      </c>
      <c r="G184" s="373" t="s">
        <v>918</v>
      </c>
    </row>
    <row r="185" spans="1:7">
      <c r="A185" s="374" t="s">
        <v>1159</v>
      </c>
      <c r="B185" s="374" t="s">
        <v>2429</v>
      </c>
      <c r="C185" s="373" t="s">
        <v>1160</v>
      </c>
      <c r="F185" s="373" t="s">
        <v>946</v>
      </c>
      <c r="G185" s="373" t="s">
        <v>918</v>
      </c>
    </row>
    <row r="186" spans="1:7">
      <c r="A186" s="374" t="s">
        <v>451</v>
      </c>
      <c r="B186" s="374" t="s">
        <v>2563</v>
      </c>
      <c r="C186" s="373" t="s">
        <v>1161</v>
      </c>
      <c r="D186" s="373" t="s">
        <v>2864</v>
      </c>
      <c r="F186" s="373" t="s">
        <v>946</v>
      </c>
      <c r="G186" s="373" t="s">
        <v>918</v>
      </c>
    </row>
    <row r="187" spans="1:7">
      <c r="A187" s="374" t="s">
        <v>452</v>
      </c>
      <c r="B187" s="374" t="s">
        <v>2564</v>
      </c>
      <c r="C187" s="373" t="s">
        <v>1162</v>
      </c>
      <c r="D187" s="373" t="s">
        <v>2865</v>
      </c>
      <c r="F187" s="373" t="s">
        <v>946</v>
      </c>
      <c r="G187" s="373" t="s">
        <v>918</v>
      </c>
    </row>
    <row r="188" spans="1:7">
      <c r="A188" s="374" t="s">
        <v>1163</v>
      </c>
      <c r="B188" s="374" t="s">
        <v>2429</v>
      </c>
      <c r="C188" s="373" t="s">
        <v>1164</v>
      </c>
      <c r="F188" s="373" t="s">
        <v>946</v>
      </c>
      <c r="G188" s="373" t="s">
        <v>918</v>
      </c>
    </row>
    <row r="189" spans="1:7">
      <c r="A189" s="374" t="s">
        <v>453</v>
      </c>
      <c r="B189" s="374" t="s">
        <v>2565</v>
      </c>
      <c r="C189" s="373" t="s">
        <v>1164</v>
      </c>
      <c r="D189" s="373" t="s">
        <v>2716</v>
      </c>
      <c r="E189" s="373" t="s">
        <v>2717</v>
      </c>
      <c r="F189" s="373" t="s">
        <v>946</v>
      </c>
      <c r="G189" s="373" t="s">
        <v>918</v>
      </c>
    </row>
    <row r="190" spans="1:7">
      <c r="A190" s="374" t="s">
        <v>1165</v>
      </c>
      <c r="B190" s="374" t="s">
        <v>2429</v>
      </c>
      <c r="C190" s="373" t="s">
        <v>1166</v>
      </c>
      <c r="F190" s="373" t="s">
        <v>946</v>
      </c>
      <c r="G190" s="373" t="s">
        <v>918</v>
      </c>
    </row>
    <row r="191" spans="1:7">
      <c r="A191" s="374" t="s">
        <v>454</v>
      </c>
      <c r="B191" s="374" t="s">
        <v>2566</v>
      </c>
      <c r="C191" s="373" t="s">
        <v>2272</v>
      </c>
      <c r="D191" s="373" t="s">
        <v>2869</v>
      </c>
      <c r="F191" s="373" t="s">
        <v>946</v>
      </c>
      <c r="G191" s="373" t="s">
        <v>918</v>
      </c>
    </row>
    <row r="192" spans="1:7">
      <c r="A192" s="374" t="s">
        <v>1167</v>
      </c>
      <c r="B192" s="374" t="s">
        <v>2567</v>
      </c>
      <c r="C192" s="373" t="s">
        <v>1168</v>
      </c>
      <c r="D192" s="373" t="s">
        <v>2714</v>
      </c>
      <c r="E192" s="373" t="s">
        <v>2715</v>
      </c>
      <c r="F192" s="373" t="s">
        <v>946</v>
      </c>
      <c r="G192" s="373" t="s">
        <v>918</v>
      </c>
    </row>
    <row r="193" spans="1:7">
      <c r="A193" s="374" t="s">
        <v>455</v>
      </c>
      <c r="B193" s="374" t="s">
        <v>2568</v>
      </c>
      <c r="C193" s="373" t="s">
        <v>1169</v>
      </c>
      <c r="D193" s="373" t="s">
        <v>2870</v>
      </c>
      <c r="F193" s="373" t="s">
        <v>946</v>
      </c>
      <c r="G193" s="373" t="s">
        <v>918</v>
      </c>
    </row>
    <row r="194" spans="1:7">
      <c r="A194" s="374" t="s">
        <v>456</v>
      </c>
      <c r="B194" s="374" t="s">
        <v>2569</v>
      </c>
      <c r="C194" s="373" t="s">
        <v>1170</v>
      </c>
      <c r="D194" s="373" t="s">
        <v>2712</v>
      </c>
      <c r="E194" s="373" t="s">
        <v>2713</v>
      </c>
      <c r="F194" s="373" t="s">
        <v>946</v>
      </c>
      <c r="G194" s="373" t="s">
        <v>918</v>
      </c>
    </row>
    <row r="195" spans="1:7">
      <c r="A195" s="374" t="s">
        <v>457</v>
      </c>
      <c r="B195" s="374" t="s">
        <v>2570</v>
      </c>
      <c r="C195" s="373" t="s">
        <v>1171</v>
      </c>
      <c r="D195" s="373" t="s">
        <v>2866</v>
      </c>
      <c r="F195" s="373" t="s">
        <v>946</v>
      </c>
      <c r="G195" s="373" t="s">
        <v>918</v>
      </c>
    </row>
    <row r="196" spans="1:7">
      <c r="A196" s="374" t="s">
        <v>458</v>
      </c>
      <c r="B196" s="374" t="s">
        <v>2571</v>
      </c>
      <c r="C196" s="373" t="s">
        <v>1172</v>
      </c>
      <c r="D196" s="373" t="s">
        <v>2867</v>
      </c>
      <c r="F196" s="373" t="s">
        <v>946</v>
      </c>
      <c r="G196" s="373" t="s">
        <v>918</v>
      </c>
    </row>
    <row r="197" spans="1:7">
      <c r="A197" s="374" t="s">
        <v>459</v>
      </c>
      <c r="B197" s="374" t="s">
        <v>2572</v>
      </c>
      <c r="C197" s="373" t="s">
        <v>1173</v>
      </c>
      <c r="D197" s="373" t="s">
        <v>2868</v>
      </c>
      <c r="F197" s="373" t="s">
        <v>946</v>
      </c>
      <c r="G197" s="373" t="s">
        <v>918</v>
      </c>
    </row>
    <row r="198" spans="1:7">
      <c r="A198" s="374" t="s">
        <v>460</v>
      </c>
      <c r="B198" s="374" t="s">
        <v>2573</v>
      </c>
      <c r="C198" s="373" t="s">
        <v>1174</v>
      </c>
      <c r="D198" s="373" t="s">
        <v>2710</v>
      </c>
      <c r="E198" s="373" t="s">
        <v>2711</v>
      </c>
      <c r="F198" s="373" t="s">
        <v>946</v>
      </c>
      <c r="G198" s="373" t="s">
        <v>918</v>
      </c>
    </row>
    <row r="199" spans="1:7">
      <c r="A199" s="374" t="s">
        <v>1175</v>
      </c>
      <c r="B199" s="374" t="s">
        <v>2429</v>
      </c>
      <c r="C199" s="373" t="s">
        <v>1176</v>
      </c>
      <c r="F199" s="373" t="s">
        <v>946</v>
      </c>
      <c r="G199" s="373" t="s">
        <v>918</v>
      </c>
    </row>
    <row r="200" spans="1:7">
      <c r="A200" s="374" t="s">
        <v>461</v>
      </c>
      <c r="B200" s="374" t="s">
        <v>2574</v>
      </c>
      <c r="C200" s="373" t="s">
        <v>1176</v>
      </c>
      <c r="D200" s="373" t="s">
        <v>2871</v>
      </c>
      <c r="F200" s="373" t="s">
        <v>946</v>
      </c>
      <c r="G200" s="373" t="s">
        <v>918</v>
      </c>
    </row>
    <row r="201" spans="1:7">
      <c r="A201" s="374" t="s">
        <v>1177</v>
      </c>
      <c r="B201" s="374" t="s">
        <v>2429</v>
      </c>
      <c r="C201" s="373" t="s">
        <v>1178</v>
      </c>
      <c r="F201" s="373" t="s">
        <v>946</v>
      </c>
      <c r="G201" s="373" t="s">
        <v>918</v>
      </c>
    </row>
    <row r="202" spans="1:7">
      <c r="A202" s="374" t="s">
        <v>1179</v>
      </c>
      <c r="B202" s="374" t="s">
        <v>2575</v>
      </c>
      <c r="C202" s="373" t="s">
        <v>1180</v>
      </c>
      <c r="D202" s="373" t="s">
        <v>2872</v>
      </c>
      <c r="F202" s="373" t="s">
        <v>946</v>
      </c>
      <c r="G202" s="373" t="s">
        <v>918</v>
      </c>
    </row>
    <row r="203" spans="1:7">
      <c r="B203" s="373" t="s">
        <v>2429</v>
      </c>
      <c r="F203" s="373"/>
    </row>
    <row r="204" spans="1:7">
      <c r="A204" s="374" t="s">
        <v>1181</v>
      </c>
      <c r="B204" s="374" t="s">
        <v>2429</v>
      </c>
      <c r="F204" s="373"/>
    </row>
    <row r="205" spans="1:7">
      <c r="A205" s="374" t="s">
        <v>362</v>
      </c>
      <c r="B205" s="374" t="s">
        <v>2429</v>
      </c>
      <c r="C205" s="373" t="s">
        <v>1182</v>
      </c>
      <c r="F205" s="373" t="s">
        <v>1183</v>
      </c>
      <c r="G205" s="373" t="s">
        <v>1184</v>
      </c>
    </row>
    <row r="206" spans="1:7">
      <c r="A206" s="374" t="s">
        <v>1185</v>
      </c>
      <c r="B206" s="374" t="s">
        <v>2576</v>
      </c>
      <c r="C206" s="373" t="s">
        <v>1186</v>
      </c>
      <c r="D206" s="373" t="s">
        <v>2873</v>
      </c>
      <c r="E206" s="373" t="s">
        <v>2709</v>
      </c>
      <c r="F206" s="373" t="s">
        <v>1183</v>
      </c>
      <c r="G206" s="373" t="s">
        <v>1184</v>
      </c>
    </row>
    <row r="207" spans="1:7">
      <c r="A207" s="374" t="s">
        <v>1187</v>
      </c>
      <c r="B207" s="374" t="s">
        <v>2577</v>
      </c>
      <c r="C207" s="373" t="s">
        <v>1188</v>
      </c>
      <c r="D207" s="373" t="s">
        <v>2707</v>
      </c>
      <c r="E207" s="373" t="s">
        <v>2708</v>
      </c>
      <c r="F207" s="373" t="s">
        <v>1183</v>
      </c>
      <c r="G207" s="373" t="s">
        <v>1184</v>
      </c>
    </row>
    <row r="208" spans="1:7">
      <c r="A208" s="374" t="s">
        <v>1189</v>
      </c>
      <c r="B208" s="374" t="s">
        <v>2578</v>
      </c>
      <c r="C208" s="373" t="s">
        <v>1190</v>
      </c>
      <c r="D208" s="373" t="s">
        <v>2874</v>
      </c>
      <c r="E208" s="373" t="s">
        <v>2706</v>
      </c>
      <c r="F208" s="373" t="s">
        <v>1183</v>
      </c>
      <c r="G208" s="373" t="s">
        <v>1184</v>
      </c>
    </row>
    <row r="209" spans="1:7">
      <c r="A209" s="374" t="s">
        <v>1191</v>
      </c>
      <c r="B209" s="374" t="s">
        <v>2579</v>
      </c>
      <c r="C209" s="373" t="s">
        <v>1192</v>
      </c>
      <c r="D209" s="373" t="s">
        <v>2704</v>
      </c>
      <c r="E209" s="373" t="s">
        <v>2705</v>
      </c>
      <c r="F209" s="373" t="s">
        <v>1183</v>
      </c>
      <c r="G209" s="373" t="s">
        <v>1184</v>
      </c>
    </row>
    <row r="210" spans="1:7">
      <c r="A210" s="374" t="s">
        <v>462</v>
      </c>
      <c r="B210" s="374" t="s">
        <v>2580</v>
      </c>
      <c r="C210" s="373" t="s">
        <v>1193</v>
      </c>
      <c r="D210" s="373" t="s">
        <v>2875</v>
      </c>
      <c r="F210" s="373" t="s">
        <v>1183</v>
      </c>
      <c r="G210" s="373" t="s">
        <v>1184</v>
      </c>
    </row>
    <row r="211" spans="1:7">
      <c r="A211" s="374" t="s">
        <v>463</v>
      </c>
      <c r="B211" s="374" t="s">
        <v>2429</v>
      </c>
      <c r="C211" s="373" t="s">
        <v>1194</v>
      </c>
      <c r="D211" s="373" t="s">
        <v>2876</v>
      </c>
      <c r="F211" s="373" t="s">
        <v>1183</v>
      </c>
      <c r="G211" s="373" t="s">
        <v>1184</v>
      </c>
    </row>
    <row r="212" spans="1:7">
      <c r="A212" s="374" t="s">
        <v>373</v>
      </c>
      <c r="B212" s="374" t="s">
        <v>2429</v>
      </c>
      <c r="C212" s="373" t="s">
        <v>1195</v>
      </c>
      <c r="F212" s="373" t="s">
        <v>1183</v>
      </c>
      <c r="G212" s="373" t="s">
        <v>1184</v>
      </c>
    </row>
    <row r="213" spans="1:7">
      <c r="A213" s="374" t="s">
        <v>1196</v>
      </c>
      <c r="B213" s="374" t="s">
        <v>2581</v>
      </c>
      <c r="C213" s="373" t="s">
        <v>1197</v>
      </c>
      <c r="D213" s="373" t="s">
        <v>2877</v>
      </c>
      <c r="E213" s="373" t="s">
        <v>2703</v>
      </c>
      <c r="F213" s="373" t="s">
        <v>1183</v>
      </c>
      <c r="G213" s="373" t="s">
        <v>1184</v>
      </c>
    </row>
    <row r="214" spans="1:7">
      <c r="A214" s="374" t="s">
        <v>1198</v>
      </c>
      <c r="B214" s="374" t="s">
        <v>2582</v>
      </c>
      <c r="C214" s="373" t="s">
        <v>1199</v>
      </c>
      <c r="D214" s="373" t="s">
        <v>2878</v>
      </c>
      <c r="F214" s="373" t="s">
        <v>1183</v>
      </c>
      <c r="G214" s="373" t="s">
        <v>1184</v>
      </c>
    </row>
    <row r="215" spans="1:7">
      <c r="A215" s="374" t="s">
        <v>1200</v>
      </c>
      <c r="B215" s="374" t="s">
        <v>2583</v>
      </c>
      <c r="C215" s="373" t="s">
        <v>1201</v>
      </c>
      <c r="D215" s="373" t="s">
        <v>2701</v>
      </c>
      <c r="E215" s="373" t="s">
        <v>2702</v>
      </c>
      <c r="F215" s="373" t="s">
        <v>1183</v>
      </c>
      <c r="G215" s="373" t="s">
        <v>1184</v>
      </c>
    </row>
    <row r="216" spans="1:7">
      <c r="A216" s="374" t="s">
        <v>1202</v>
      </c>
      <c r="B216" s="374" t="s">
        <v>2584</v>
      </c>
      <c r="C216" s="373" t="s">
        <v>1203</v>
      </c>
      <c r="D216" s="373" t="s">
        <v>2699</v>
      </c>
      <c r="E216" s="373" t="s">
        <v>2700</v>
      </c>
      <c r="F216" s="373" t="s">
        <v>1183</v>
      </c>
      <c r="G216" s="373" t="s">
        <v>1184</v>
      </c>
    </row>
    <row r="217" spans="1:7">
      <c r="A217" s="374" t="s">
        <v>384</v>
      </c>
      <c r="B217" s="374" t="s">
        <v>2429</v>
      </c>
      <c r="C217" s="373" t="s">
        <v>1204</v>
      </c>
      <c r="F217" s="373" t="s">
        <v>1183</v>
      </c>
      <c r="G217" s="373" t="s">
        <v>1184</v>
      </c>
    </row>
    <row r="218" spans="1:7">
      <c r="A218" s="374" t="s">
        <v>1205</v>
      </c>
      <c r="B218" s="374" t="s">
        <v>2585</v>
      </c>
      <c r="C218" s="373" t="s">
        <v>1206</v>
      </c>
      <c r="D218" s="373" t="s">
        <v>2879</v>
      </c>
      <c r="E218" s="373" t="s">
        <v>2698</v>
      </c>
      <c r="F218" s="373" t="s">
        <v>1183</v>
      </c>
      <c r="G218" s="373" t="s">
        <v>1184</v>
      </c>
    </row>
    <row r="219" spans="1:7">
      <c r="A219" s="374" t="s">
        <v>1207</v>
      </c>
      <c r="B219" s="374" t="s">
        <v>2586</v>
      </c>
      <c r="C219" s="373" t="s">
        <v>1208</v>
      </c>
      <c r="D219" s="373" t="s">
        <v>2880</v>
      </c>
      <c r="E219" s="373" t="s">
        <v>2697</v>
      </c>
      <c r="F219" s="373" t="s">
        <v>1183</v>
      </c>
      <c r="G219" s="373" t="s">
        <v>1184</v>
      </c>
    </row>
    <row r="220" spans="1:7">
      <c r="A220" s="374" t="s">
        <v>1209</v>
      </c>
      <c r="B220" s="374" t="s">
        <v>2587</v>
      </c>
      <c r="C220" s="373" t="s">
        <v>1210</v>
      </c>
      <c r="D220" s="373" t="s">
        <v>2881</v>
      </c>
      <c r="F220" s="373" t="s">
        <v>1183</v>
      </c>
      <c r="G220" s="373" t="s">
        <v>1184</v>
      </c>
    </row>
    <row r="221" spans="1:7">
      <c r="A221" s="374" t="s">
        <v>1211</v>
      </c>
      <c r="B221" s="374" t="s">
        <v>2588</v>
      </c>
      <c r="C221" s="373" t="s">
        <v>1212</v>
      </c>
      <c r="D221" s="373" t="s">
        <v>2882</v>
      </c>
      <c r="E221" s="373" t="s">
        <v>2696</v>
      </c>
      <c r="F221" s="373" t="s">
        <v>1183</v>
      </c>
      <c r="G221" s="373" t="s">
        <v>1184</v>
      </c>
    </row>
    <row r="222" spans="1:7">
      <c r="A222" s="374" t="s">
        <v>1213</v>
      </c>
      <c r="B222" s="374" t="s">
        <v>2589</v>
      </c>
      <c r="C222" s="373" t="s">
        <v>1214</v>
      </c>
      <c r="D222" s="373" t="s">
        <v>2883</v>
      </c>
      <c r="F222" s="373" t="s">
        <v>1183</v>
      </c>
      <c r="G222" s="373" t="s">
        <v>1184</v>
      </c>
    </row>
    <row r="223" spans="1:7">
      <c r="A223" s="374" t="s">
        <v>1215</v>
      </c>
      <c r="B223" s="374" t="s">
        <v>2590</v>
      </c>
      <c r="C223" s="373" t="s">
        <v>1216</v>
      </c>
      <c r="D223" s="373" t="s">
        <v>2884</v>
      </c>
      <c r="F223" s="373" t="s">
        <v>1183</v>
      </c>
      <c r="G223" s="373" t="s">
        <v>1184</v>
      </c>
    </row>
    <row r="224" spans="1:7">
      <c r="A224" s="374" t="s">
        <v>1217</v>
      </c>
      <c r="B224" s="374" t="s">
        <v>2591</v>
      </c>
      <c r="C224" s="373" t="s">
        <v>1218</v>
      </c>
      <c r="D224" s="373" t="s">
        <v>2885</v>
      </c>
      <c r="E224" s="373" t="s">
        <v>2695</v>
      </c>
      <c r="F224" s="373" t="s">
        <v>1183</v>
      </c>
      <c r="G224" s="373" t="s">
        <v>1184</v>
      </c>
    </row>
    <row r="225" spans="1:7">
      <c r="A225" s="374" t="s">
        <v>1219</v>
      </c>
      <c r="B225" s="374" t="s">
        <v>2592</v>
      </c>
      <c r="C225" s="373" t="s">
        <v>1220</v>
      </c>
      <c r="D225" s="373" t="s">
        <v>2886</v>
      </c>
      <c r="F225" s="373" t="s">
        <v>1183</v>
      </c>
      <c r="G225" s="373" t="s">
        <v>1184</v>
      </c>
    </row>
    <row r="226" spans="1:7">
      <c r="A226" s="374" t="s">
        <v>491</v>
      </c>
      <c r="B226" s="374" t="s">
        <v>2429</v>
      </c>
      <c r="C226" s="373" t="s">
        <v>1221</v>
      </c>
      <c r="F226" s="373" t="s">
        <v>1183</v>
      </c>
      <c r="G226" s="373" t="s">
        <v>1184</v>
      </c>
    </row>
    <row r="227" spans="1:7">
      <c r="A227" s="374" t="s">
        <v>1222</v>
      </c>
      <c r="B227" s="374" t="s">
        <v>2593</v>
      </c>
      <c r="C227" s="373" t="s">
        <v>1223</v>
      </c>
      <c r="D227" s="373" t="s">
        <v>2887</v>
      </c>
      <c r="E227" s="373" t="s">
        <v>2694</v>
      </c>
      <c r="F227" s="373" t="s">
        <v>1183</v>
      </c>
      <c r="G227" s="373" t="s">
        <v>1184</v>
      </c>
    </row>
    <row r="228" spans="1:7">
      <c r="A228" s="374" t="s">
        <v>1380</v>
      </c>
      <c r="B228" s="374" t="s">
        <v>2594</v>
      </c>
      <c r="C228" s="373" t="s">
        <v>1224</v>
      </c>
      <c r="D228" s="373" t="s">
        <v>2692</v>
      </c>
      <c r="E228" s="373" t="s">
        <v>2693</v>
      </c>
      <c r="F228" s="373" t="s">
        <v>1183</v>
      </c>
      <c r="G228" s="373" t="s">
        <v>1184</v>
      </c>
    </row>
    <row r="229" spans="1:7">
      <c r="A229" s="374" t="s">
        <v>1225</v>
      </c>
      <c r="B229" s="374" t="s">
        <v>2595</v>
      </c>
      <c r="C229" s="373" t="s">
        <v>1075</v>
      </c>
      <c r="D229" s="373" t="s">
        <v>2820</v>
      </c>
      <c r="E229" s="373" t="s">
        <v>2691</v>
      </c>
      <c r="F229" s="373" t="s">
        <v>1183</v>
      </c>
      <c r="G229" s="373" t="s">
        <v>1184</v>
      </c>
    </row>
    <row r="230" spans="1:7">
      <c r="A230" s="374" t="s">
        <v>499</v>
      </c>
      <c r="B230" s="374" t="s">
        <v>2429</v>
      </c>
      <c r="C230" s="373" t="s">
        <v>1226</v>
      </c>
      <c r="F230" s="373" t="s">
        <v>1183</v>
      </c>
      <c r="G230" s="373" t="s">
        <v>1184</v>
      </c>
    </row>
    <row r="231" spans="1:7">
      <c r="A231" s="374" t="s">
        <v>1227</v>
      </c>
      <c r="B231" s="374" t="s">
        <v>2596</v>
      </c>
      <c r="C231" s="373" t="s">
        <v>1228</v>
      </c>
      <c r="D231" s="373" t="s">
        <v>2888</v>
      </c>
      <c r="E231" s="373" t="s">
        <v>2690</v>
      </c>
      <c r="F231" s="373" t="s">
        <v>1183</v>
      </c>
      <c r="G231" s="373" t="s">
        <v>1184</v>
      </c>
    </row>
    <row r="232" spans="1:7">
      <c r="A232" s="374" t="s">
        <v>1229</v>
      </c>
      <c r="B232" s="374" t="s">
        <v>2597</v>
      </c>
      <c r="C232" s="373" t="s">
        <v>1230</v>
      </c>
      <c r="D232" s="373" t="s">
        <v>2889</v>
      </c>
      <c r="F232" s="373" t="s">
        <v>1183</v>
      </c>
      <c r="G232" s="373" t="s">
        <v>1184</v>
      </c>
    </row>
    <row r="233" spans="1:7">
      <c r="A233" s="374" t="s">
        <v>1231</v>
      </c>
      <c r="B233" s="374" t="s">
        <v>2598</v>
      </c>
      <c r="C233" s="373" t="s">
        <v>1232</v>
      </c>
      <c r="D233" s="373" t="s">
        <v>2890</v>
      </c>
      <c r="F233" s="373" t="s">
        <v>1183</v>
      </c>
      <c r="G233" s="373" t="s">
        <v>1184</v>
      </c>
    </row>
    <row r="234" spans="1:7">
      <c r="A234" s="374" t="s">
        <v>1233</v>
      </c>
      <c r="B234" s="374" t="s">
        <v>2599</v>
      </c>
      <c r="C234" s="373" t="s">
        <v>1234</v>
      </c>
      <c r="D234" s="373" t="s">
        <v>2891</v>
      </c>
      <c r="E234" s="373" t="s">
        <v>2689</v>
      </c>
      <c r="F234" s="373" t="s">
        <v>1183</v>
      </c>
      <c r="G234" s="373" t="s">
        <v>1184</v>
      </c>
    </row>
    <row r="235" spans="1:7">
      <c r="A235" s="374" t="s">
        <v>1235</v>
      </c>
      <c r="B235" s="374" t="s">
        <v>2600</v>
      </c>
      <c r="C235" s="373" t="s">
        <v>1236</v>
      </c>
      <c r="D235" s="373" t="s">
        <v>2892</v>
      </c>
      <c r="E235" s="373" t="s">
        <v>2688</v>
      </c>
      <c r="F235" s="373" t="s">
        <v>1183</v>
      </c>
      <c r="G235" s="373" t="s">
        <v>1184</v>
      </c>
    </row>
    <row r="236" spans="1:7">
      <c r="A236" s="374" t="s">
        <v>1237</v>
      </c>
      <c r="B236" s="374" t="s">
        <v>2601</v>
      </c>
      <c r="C236" s="373" t="s">
        <v>1238</v>
      </c>
      <c r="D236" s="373" t="s">
        <v>2893</v>
      </c>
      <c r="E236" s="373" t="s">
        <v>2687</v>
      </c>
      <c r="F236" s="373" t="s">
        <v>1183</v>
      </c>
      <c r="G236" s="373" t="s">
        <v>1184</v>
      </c>
    </row>
    <row r="237" spans="1:7">
      <c r="A237" s="374" t="s">
        <v>464</v>
      </c>
      <c r="B237" s="374" t="s">
        <v>2602</v>
      </c>
      <c r="C237" s="373" t="s">
        <v>912</v>
      </c>
      <c r="D237" s="373" t="s">
        <v>2894</v>
      </c>
      <c r="E237" s="373" t="s">
        <v>2686</v>
      </c>
      <c r="F237" s="373" t="s">
        <v>1183</v>
      </c>
      <c r="G237" s="373" t="s">
        <v>1184</v>
      </c>
    </row>
    <row r="238" spans="1:7">
      <c r="A238" s="374" t="s">
        <v>465</v>
      </c>
      <c r="B238" s="374" t="s">
        <v>2603</v>
      </c>
      <c r="C238" s="373" t="s">
        <v>913</v>
      </c>
      <c r="D238" s="373" t="s">
        <v>2895</v>
      </c>
      <c r="E238" s="373" t="s">
        <v>2686</v>
      </c>
      <c r="F238" s="373" t="s">
        <v>1183</v>
      </c>
      <c r="G238" s="373" t="s">
        <v>1184</v>
      </c>
    </row>
    <row r="239" spans="1:7">
      <c r="A239" s="374" t="s">
        <v>466</v>
      </c>
      <c r="B239" s="374" t="s">
        <v>2604</v>
      </c>
      <c r="C239" s="373" t="s">
        <v>914</v>
      </c>
      <c r="D239" s="373" t="s">
        <v>2896</v>
      </c>
      <c r="F239" s="373" t="s">
        <v>1183</v>
      </c>
      <c r="G239" s="373" t="s">
        <v>1184</v>
      </c>
    </row>
    <row r="240" spans="1:7">
      <c r="A240" s="374" t="s">
        <v>1239</v>
      </c>
      <c r="B240" s="374" t="s">
        <v>2429</v>
      </c>
      <c r="C240" s="373" t="s">
        <v>1240</v>
      </c>
      <c r="F240" s="373" t="s">
        <v>1183</v>
      </c>
      <c r="G240" s="373" t="s">
        <v>1184</v>
      </c>
    </row>
    <row r="241" spans="1:7">
      <c r="A241" s="374" t="s">
        <v>1241</v>
      </c>
      <c r="B241" s="374" t="s">
        <v>2605</v>
      </c>
      <c r="C241" s="373" t="s">
        <v>1242</v>
      </c>
      <c r="D241" s="373" t="s">
        <v>2897</v>
      </c>
      <c r="E241" s="373" t="s">
        <v>2685</v>
      </c>
      <c r="F241" s="373" t="s">
        <v>1183</v>
      </c>
      <c r="G241" s="373" t="s">
        <v>1184</v>
      </c>
    </row>
    <row r="242" spans="1:7">
      <c r="A242" s="374" t="s">
        <v>467</v>
      </c>
      <c r="B242" s="374" t="s">
        <v>2606</v>
      </c>
      <c r="C242" s="373" t="s">
        <v>1243</v>
      </c>
      <c r="D242" s="373" t="s">
        <v>2898</v>
      </c>
      <c r="F242" s="373" t="s">
        <v>1183</v>
      </c>
      <c r="G242" s="373" t="s">
        <v>1184</v>
      </c>
    </row>
    <row r="243" spans="1:7">
      <c r="A243" s="374" t="s">
        <v>1244</v>
      </c>
      <c r="B243" s="374" t="s">
        <v>2607</v>
      </c>
      <c r="C243" s="373" t="s">
        <v>1245</v>
      </c>
      <c r="D243" s="373" t="s">
        <v>2899</v>
      </c>
      <c r="F243" s="373" t="s">
        <v>1183</v>
      </c>
      <c r="G243" s="373" t="s">
        <v>1184</v>
      </c>
    </row>
    <row r="244" spans="1:7">
      <c r="A244" s="374" t="s">
        <v>1246</v>
      </c>
      <c r="B244" s="374" t="s">
        <v>2608</v>
      </c>
      <c r="C244" s="373" t="s">
        <v>1247</v>
      </c>
      <c r="D244" s="373" t="s">
        <v>2900</v>
      </c>
      <c r="F244" s="373" t="s">
        <v>1183</v>
      </c>
      <c r="G244" s="373" t="s">
        <v>1184</v>
      </c>
    </row>
    <row r="245" spans="1:7">
      <c r="A245" s="374" t="s">
        <v>533</v>
      </c>
      <c r="B245" s="374" t="s">
        <v>2429</v>
      </c>
      <c r="C245" s="373" t="s">
        <v>1248</v>
      </c>
      <c r="F245" s="373" t="s">
        <v>1183</v>
      </c>
      <c r="G245" s="373" t="s">
        <v>1184</v>
      </c>
    </row>
    <row r="246" spans="1:7">
      <c r="A246" s="374" t="s">
        <v>1249</v>
      </c>
      <c r="B246" s="374" t="s">
        <v>2609</v>
      </c>
      <c r="C246" s="373" t="s">
        <v>1250</v>
      </c>
      <c r="D246" s="373" t="s">
        <v>2901</v>
      </c>
      <c r="F246" s="373" t="s">
        <v>1183</v>
      </c>
      <c r="G246" s="373" t="s">
        <v>1184</v>
      </c>
    </row>
    <row r="247" spans="1:7">
      <c r="A247" s="374" t="s">
        <v>1251</v>
      </c>
      <c r="B247" s="374" t="s">
        <v>2610</v>
      </c>
      <c r="C247" s="373" t="s">
        <v>1252</v>
      </c>
      <c r="D247" s="373" t="s">
        <v>2672</v>
      </c>
      <c r="E247" s="373" t="s">
        <v>2684</v>
      </c>
      <c r="F247" s="373" t="s">
        <v>1183</v>
      </c>
      <c r="G247" s="373" t="s">
        <v>1184</v>
      </c>
    </row>
    <row r="248" spans="1:7">
      <c r="A248" s="374" t="s">
        <v>1253</v>
      </c>
      <c r="B248" s="374" t="s">
        <v>2611</v>
      </c>
      <c r="C248" s="373" t="s">
        <v>1254</v>
      </c>
      <c r="D248" s="373" t="s">
        <v>2682</v>
      </c>
      <c r="E248" s="373" t="s">
        <v>2683</v>
      </c>
      <c r="F248" s="373" t="s">
        <v>1183</v>
      </c>
      <c r="G248" s="373" t="s">
        <v>1184</v>
      </c>
    </row>
    <row r="249" spans="1:7">
      <c r="A249" s="374" t="s">
        <v>1255</v>
      </c>
      <c r="B249" s="374" t="s">
        <v>2612</v>
      </c>
      <c r="C249" s="373" t="s">
        <v>1256</v>
      </c>
      <c r="D249" s="373" t="s">
        <v>2902</v>
      </c>
      <c r="F249" s="373" t="s">
        <v>1183</v>
      </c>
      <c r="G249" s="373" t="s">
        <v>1184</v>
      </c>
    </row>
    <row r="250" spans="1:7">
      <c r="A250" s="374" t="s">
        <v>58</v>
      </c>
      <c r="B250" s="374" t="s">
        <v>2613</v>
      </c>
      <c r="C250" s="373" t="s">
        <v>1257</v>
      </c>
      <c r="D250" s="373" t="s">
        <v>2903</v>
      </c>
      <c r="F250" s="373" t="s">
        <v>1183</v>
      </c>
      <c r="G250" s="373" t="s">
        <v>1184</v>
      </c>
    </row>
    <row r="251" spans="1:7">
      <c r="A251" s="374" t="s">
        <v>1258</v>
      </c>
      <c r="B251" s="374" t="s">
        <v>2614</v>
      </c>
      <c r="C251" s="373" t="s">
        <v>1259</v>
      </c>
      <c r="D251" s="373" t="s">
        <v>2904</v>
      </c>
      <c r="F251" s="373" t="s">
        <v>1183</v>
      </c>
      <c r="G251" s="373" t="s">
        <v>1184</v>
      </c>
    </row>
    <row r="252" spans="1:7">
      <c r="A252" s="374" t="s">
        <v>1260</v>
      </c>
      <c r="B252" s="374" t="s">
        <v>2615</v>
      </c>
      <c r="C252" s="373" t="s">
        <v>1261</v>
      </c>
      <c r="D252" s="373" t="s">
        <v>2905</v>
      </c>
      <c r="F252" s="373" t="s">
        <v>1183</v>
      </c>
      <c r="G252" s="373" t="s">
        <v>1184</v>
      </c>
    </row>
    <row r="253" spans="1:7">
      <c r="A253" s="374" t="s">
        <v>1262</v>
      </c>
      <c r="B253" s="374" t="s">
        <v>2616</v>
      </c>
      <c r="C253" s="373" t="s">
        <v>1263</v>
      </c>
      <c r="D253" s="373" t="s">
        <v>2906</v>
      </c>
      <c r="E253" s="373" t="s">
        <v>2681</v>
      </c>
      <c r="F253" s="373" t="s">
        <v>1183</v>
      </c>
      <c r="G253" s="373" t="s">
        <v>1184</v>
      </c>
    </row>
    <row r="254" spans="1:7">
      <c r="A254" s="374" t="s">
        <v>1264</v>
      </c>
      <c r="B254" s="374" t="s">
        <v>2617</v>
      </c>
      <c r="C254" s="373" t="s">
        <v>1265</v>
      </c>
      <c r="D254" s="373" t="s">
        <v>2907</v>
      </c>
      <c r="F254" s="373" t="s">
        <v>1183</v>
      </c>
      <c r="G254" s="373" t="s">
        <v>1184</v>
      </c>
    </row>
    <row r="255" spans="1:7">
      <c r="A255" s="374" t="s">
        <v>1266</v>
      </c>
      <c r="B255" s="374" t="s">
        <v>2429</v>
      </c>
      <c r="C255" s="373" t="s">
        <v>1267</v>
      </c>
      <c r="D255" s="373" t="s">
        <v>2908</v>
      </c>
      <c r="F255" s="373" t="s">
        <v>1183</v>
      </c>
      <c r="G255" s="373" t="s">
        <v>1184</v>
      </c>
    </row>
    <row r="256" spans="1:7">
      <c r="A256" s="374" t="s">
        <v>1268</v>
      </c>
      <c r="B256" s="374" t="s">
        <v>2429</v>
      </c>
      <c r="C256" s="373" t="s">
        <v>1269</v>
      </c>
      <c r="D256" s="377"/>
      <c r="F256" s="373" t="s">
        <v>1183</v>
      </c>
      <c r="G256" s="373" t="s">
        <v>1184</v>
      </c>
    </row>
    <row r="257" spans="1:7">
      <c r="A257" s="374" t="s">
        <v>558</v>
      </c>
      <c r="B257" s="374" t="s">
        <v>2429</v>
      </c>
      <c r="C257" s="373" t="s">
        <v>1270</v>
      </c>
      <c r="F257" s="373" t="s">
        <v>1183</v>
      </c>
      <c r="G257" s="373" t="s">
        <v>1184</v>
      </c>
    </row>
    <row r="258" spans="1:7">
      <c r="A258" s="374" t="s">
        <v>1271</v>
      </c>
      <c r="B258" s="374" t="s">
        <v>2618</v>
      </c>
      <c r="C258" s="373" t="s">
        <v>1272</v>
      </c>
      <c r="F258" s="373" t="s">
        <v>1183</v>
      </c>
      <c r="G258" s="373" t="s">
        <v>1184</v>
      </c>
    </row>
    <row r="259" spans="1:7">
      <c r="A259" s="374" t="s">
        <v>1273</v>
      </c>
      <c r="B259" s="374" t="s">
        <v>2619</v>
      </c>
      <c r="C259" s="373" t="s">
        <v>1274</v>
      </c>
      <c r="F259" s="373" t="s">
        <v>1183</v>
      </c>
      <c r="G259" s="373" t="s">
        <v>1184</v>
      </c>
    </row>
    <row r="260" spans="1:7">
      <c r="A260" s="374" t="s">
        <v>1275</v>
      </c>
      <c r="B260" s="374" t="s">
        <v>2429</v>
      </c>
      <c r="C260" s="373" t="s">
        <v>1276</v>
      </c>
      <c r="F260" s="373" t="s">
        <v>1183</v>
      </c>
      <c r="G260" s="373" t="s">
        <v>1184</v>
      </c>
    </row>
    <row r="261" spans="1:7">
      <c r="A261" s="374" t="s">
        <v>1277</v>
      </c>
      <c r="B261" s="374" t="s">
        <v>2620</v>
      </c>
      <c r="C261" s="373" t="s">
        <v>1278</v>
      </c>
      <c r="D261" s="373" t="s">
        <v>2909</v>
      </c>
      <c r="E261" s="373" t="s">
        <v>2680</v>
      </c>
      <c r="F261" s="373" t="s">
        <v>1183</v>
      </c>
      <c r="G261" s="373" t="s">
        <v>1184</v>
      </c>
    </row>
    <row r="262" spans="1:7">
      <c r="A262" s="374" t="s">
        <v>1279</v>
      </c>
      <c r="B262" s="374" t="s">
        <v>2621</v>
      </c>
      <c r="C262" s="373" t="s">
        <v>482</v>
      </c>
      <c r="D262" s="373" t="s">
        <v>2910</v>
      </c>
      <c r="E262" s="373" t="s">
        <v>2679</v>
      </c>
      <c r="F262" s="373" t="s">
        <v>1183</v>
      </c>
      <c r="G262" s="373" t="s">
        <v>1184</v>
      </c>
    </row>
    <row r="263" spans="1:7">
      <c r="A263" s="374" t="s">
        <v>1280</v>
      </c>
      <c r="B263" s="374" t="s">
        <v>2622</v>
      </c>
      <c r="C263" s="373" t="s">
        <v>1281</v>
      </c>
      <c r="D263" s="373" t="s">
        <v>2911</v>
      </c>
      <c r="F263" s="373" t="s">
        <v>1183</v>
      </c>
      <c r="G263" s="373" t="s">
        <v>1184</v>
      </c>
    </row>
    <row r="264" spans="1:7">
      <c r="A264" s="374" t="s">
        <v>1282</v>
      </c>
      <c r="B264" s="374" t="s">
        <v>2623</v>
      </c>
      <c r="C264" s="373" t="s">
        <v>1283</v>
      </c>
      <c r="D264" s="373" t="s">
        <v>2912</v>
      </c>
      <c r="F264" s="373" t="s">
        <v>1183</v>
      </c>
      <c r="G264" s="373" t="s">
        <v>1184</v>
      </c>
    </row>
    <row r="265" spans="1:7">
      <c r="A265" s="374" t="s">
        <v>1284</v>
      </c>
      <c r="B265" s="374" t="s">
        <v>2624</v>
      </c>
      <c r="C265" s="373" t="s">
        <v>1285</v>
      </c>
      <c r="D265" s="373" t="s">
        <v>2913</v>
      </c>
      <c r="F265" s="373" t="s">
        <v>1183</v>
      </c>
      <c r="G265" s="373" t="s">
        <v>1184</v>
      </c>
    </row>
    <row r="266" spans="1:7">
      <c r="A266" s="374" t="s">
        <v>1286</v>
      </c>
      <c r="B266" s="374" t="s">
        <v>2625</v>
      </c>
      <c r="C266" s="373" t="s">
        <v>1287</v>
      </c>
      <c r="D266" s="373" t="s">
        <v>2914</v>
      </c>
      <c r="F266" s="373" t="s">
        <v>1183</v>
      </c>
      <c r="G266" s="373" t="s">
        <v>1184</v>
      </c>
    </row>
    <row r="267" spans="1:7">
      <c r="A267" s="374" t="s">
        <v>1288</v>
      </c>
      <c r="B267" s="374" t="s">
        <v>2626</v>
      </c>
      <c r="C267" s="373" t="s">
        <v>1289</v>
      </c>
      <c r="D267" s="373" t="s">
        <v>2915</v>
      </c>
      <c r="F267" s="373" t="s">
        <v>1183</v>
      </c>
      <c r="G267" s="373" t="s">
        <v>1184</v>
      </c>
    </row>
    <row r="268" spans="1:7">
      <c r="A268" s="374" t="s">
        <v>1290</v>
      </c>
      <c r="B268" s="374" t="s">
        <v>2627</v>
      </c>
      <c r="C268" s="373" t="s">
        <v>1291</v>
      </c>
      <c r="D268" s="373" t="s">
        <v>2916</v>
      </c>
      <c r="F268" s="373" t="s">
        <v>1183</v>
      </c>
      <c r="G268" s="373" t="s">
        <v>1184</v>
      </c>
    </row>
    <row r="269" spans="1:7">
      <c r="B269" s="373" t="s">
        <v>2429</v>
      </c>
      <c r="F269" s="373"/>
    </row>
    <row r="270" spans="1:7">
      <c r="A270" s="374" t="s">
        <v>1292</v>
      </c>
      <c r="B270" s="374" t="s">
        <v>2429</v>
      </c>
      <c r="F270" s="373"/>
    </row>
    <row r="271" spans="1:7">
      <c r="A271" s="374" t="s">
        <v>587</v>
      </c>
      <c r="B271" s="374" t="s">
        <v>2429</v>
      </c>
      <c r="C271" s="373" t="s">
        <v>1293</v>
      </c>
      <c r="F271" s="373" t="s">
        <v>1294</v>
      </c>
      <c r="G271" s="373" t="s">
        <v>1184</v>
      </c>
    </row>
    <row r="272" spans="1:7">
      <c r="A272" s="374" t="s">
        <v>1295</v>
      </c>
      <c r="B272" s="374" t="s">
        <v>2628</v>
      </c>
      <c r="C272" s="373" t="s">
        <v>1296</v>
      </c>
      <c r="D272" s="373" t="s">
        <v>2917</v>
      </c>
      <c r="F272" s="373" t="s">
        <v>1294</v>
      </c>
      <c r="G272" s="373" t="s">
        <v>1184</v>
      </c>
    </row>
    <row r="273" spans="1:7">
      <c r="A273" s="374" t="s">
        <v>1297</v>
      </c>
      <c r="B273" s="374" t="s">
        <v>2629</v>
      </c>
      <c r="C273" s="373" t="s">
        <v>1298</v>
      </c>
      <c r="D273" s="373" t="s">
        <v>2918</v>
      </c>
      <c r="E273" s="373" t="s">
        <v>2678</v>
      </c>
      <c r="F273" s="373" t="s">
        <v>1294</v>
      </c>
      <c r="G273" s="373" t="s">
        <v>1184</v>
      </c>
    </row>
    <row r="274" spans="1:7">
      <c r="A274" s="374" t="s">
        <v>1299</v>
      </c>
      <c r="B274" s="374" t="s">
        <v>2630</v>
      </c>
      <c r="C274" s="373" t="s">
        <v>1300</v>
      </c>
      <c r="D274" s="373" t="s">
        <v>2919</v>
      </c>
      <c r="E274" s="373" t="s">
        <v>2677</v>
      </c>
      <c r="F274" s="373" t="s">
        <v>1294</v>
      </c>
      <c r="G274" s="373" t="s">
        <v>1184</v>
      </c>
    </row>
    <row r="275" spans="1:7">
      <c r="A275" s="374" t="s">
        <v>402</v>
      </c>
      <c r="B275" s="374" t="s">
        <v>2429</v>
      </c>
      <c r="C275" s="373" t="s">
        <v>1301</v>
      </c>
      <c r="D275" s="373" t="s">
        <v>2920</v>
      </c>
      <c r="F275" s="373" t="s">
        <v>1294</v>
      </c>
      <c r="G275" s="373" t="s">
        <v>1184</v>
      </c>
    </row>
    <row r="276" spans="1:7">
      <c r="A276" s="374" t="s">
        <v>403</v>
      </c>
      <c r="B276" s="374" t="s">
        <v>2429</v>
      </c>
      <c r="C276" s="373" t="s">
        <v>1302</v>
      </c>
      <c r="D276" s="373" t="s">
        <v>2921</v>
      </c>
      <c r="F276" s="373" t="s">
        <v>1294</v>
      </c>
      <c r="G276" s="373" t="s">
        <v>1184</v>
      </c>
    </row>
    <row r="277" spans="1:7">
      <c r="A277" s="374" t="s">
        <v>597</v>
      </c>
      <c r="B277" s="374" t="s">
        <v>2429</v>
      </c>
      <c r="C277" s="373" t="s">
        <v>1303</v>
      </c>
      <c r="F277" s="373" t="s">
        <v>1294</v>
      </c>
      <c r="G277" s="373" t="s">
        <v>1184</v>
      </c>
    </row>
    <row r="278" spans="1:7">
      <c r="A278" s="374" t="s">
        <v>1304</v>
      </c>
      <c r="B278" s="374" t="s">
        <v>2631</v>
      </c>
      <c r="C278" s="373" t="s">
        <v>1305</v>
      </c>
      <c r="D278" s="373" t="s">
        <v>2922</v>
      </c>
      <c r="F278" s="373" t="s">
        <v>1294</v>
      </c>
      <c r="G278" s="373" t="s">
        <v>1184</v>
      </c>
    </row>
    <row r="279" spans="1:7">
      <c r="A279" s="374" t="s">
        <v>1306</v>
      </c>
      <c r="B279" s="374" t="s">
        <v>2632</v>
      </c>
      <c r="C279" s="373" t="s">
        <v>1307</v>
      </c>
      <c r="D279" s="373" t="s">
        <v>2923</v>
      </c>
      <c r="F279" s="373" t="s">
        <v>1294</v>
      </c>
      <c r="G279" s="373" t="s">
        <v>1184</v>
      </c>
    </row>
    <row r="280" spans="1:7">
      <c r="A280" s="374" t="s">
        <v>1308</v>
      </c>
      <c r="B280" s="374" t="s">
        <v>2633</v>
      </c>
      <c r="C280" s="373" t="s">
        <v>1309</v>
      </c>
      <c r="D280" s="373" t="s">
        <v>2924</v>
      </c>
      <c r="F280" s="373" t="s">
        <v>1294</v>
      </c>
      <c r="G280" s="373" t="s">
        <v>1184</v>
      </c>
    </row>
    <row r="281" spans="1:7">
      <c r="A281" s="374" t="s">
        <v>1310</v>
      </c>
      <c r="B281" s="374" t="s">
        <v>2634</v>
      </c>
      <c r="C281" s="373" t="s">
        <v>1311</v>
      </c>
      <c r="D281" s="373" t="s">
        <v>2925</v>
      </c>
      <c r="F281" s="373" t="s">
        <v>1294</v>
      </c>
      <c r="G281" s="373" t="s">
        <v>1184</v>
      </c>
    </row>
    <row r="282" spans="1:7">
      <c r="A282" s="374" t="s">
        <v>609</v>
      </c>
      <c r="B282" s="374" t="s">
        <v>2429</v>
      </c>
      <c r="C282" s="373" t="s">
        <v>1312</v>
      </c>
      <c r="F282" s="373" t="s">
        <v>1294</v>
      </c>
      <c r="G282" s="373" t="s">
        <v>1184</v>
      </c>
    </row>
    <row r="283" spans="1:7">
      <c r="A283" s="374" t="s">
        <v>1313</v>
      </c>
      <c r="B283" s="374" t="s">
        <v>2635</v>
      </c>
      <c r="C283" s="373" t="s">
        <v>1314</v>
      </c>
      <c r="D283" s="373" t="s">
        <v>2926</v>
      </c>
      <c r="F283" s="373" t="s">
        <v>1294</v>
      </c>
      <c r="G283" s="373" t="s">
        <v>1184</v>
      </c>
    </row>
    <row r="284" spans="1:7">
      <c r="A284" s="374" t="s">
        <v>1315</v>
      </c>
      <c r="B284" s="374" t="s">
        <v>2636</v>
      </c>
      <c r="C284" s="373" t="s">
        <v>1316</v>
      </c>
      <c r="D284" s="373" t="s">
        <v>2927</v>
      </c>
      <c r="F284" s="373" t="s">
        <v>1294</v>
      </c>
      <c r="G284" s="373" t="s">
        <v>1184</v>
      </c>
    </row>
    <row r="285" spans="1:7">
      <c r="A285" s="374" t="s">
        <v>1317</v>
      </c>
      <c r="B285" s="374" t="s">
        <v>2637</v>
      </c>
      <c r="C285" s="373" t="s">
        <v>1318</v>
      </c>
      <c r="D285" s="373" t="s">
        <v>2928</v>
      </c>
      <c r="F285" s="373" t="s">
        <v>1294</v>
      </c>
      <c r="G285" s="373" t="s">
        <v>1184</v>
      </c>
    </row>
    <row r="286" spans="1:7">
      <c r="A286" s="374" t="s">
        <v>1319</v>
      </c>
      <c r="B286" s="374" t="s">
        <v>2638</v>
      </c>
      <c r="C286" s="373" t="s">
        <v>1320</v>
      </c>
      <c r="D286" s="373" t="s">
        <v>2929</v>
      </c>
      <c r="F286" s="373" t="s">
        <v>1294</v>
      </c>
      <c r="G286" s="373" t="s">
        <v>1184</v>
      </c>
    </row>
    <row r="287" spans="1:7">
      <c r="A287" s="374" t="s">
        <v>620</v>
      </c>
      <c r="B287" s="374" t="s">
        <v>2429</v>
      </c>
      <c r="C287" s="373" t="s">
        <v>1321</v>
      </c>
      <c r="F287" s="373" t="s">
        <v>1294</v>
      </c>
      <c r="G287" s="373" t="s">
        <v>1184</v>
      </c>
    </row>
    <row r="288" spans="1:7">
      <c r="A288" s="374" t="s">
        <v>1322</v>
      </c>
      <c r="B288" s="374" t="s">
        <v>2639</v>
      </c>
      <c r="C288" s="373" t="s">
        <v>1323</v>
      </c>
      <c r="D288" s="373" t="s">
        <v>2930</v>
      </c>
      <c r="E288" s="373" t="s">
        <v>2676</v>
      </c>
      <c r="F288" s="373" t="s">
        <v>1294</v>
      </c>
      <c r="G288" s="373" t="s">
        <v>1184</v>
      </c>
    </row>
    <row r="289" spans="1:7">
      <c r="A289" s="374" t="s">
        <v>1324</v>
      </c>
      <c r="B289" s="374" t="s">
        <v>2640</v>
      </c>
      <c r="C289" s="373" t="s">
        <v>1325</v>
      </c>
      <c r="D289" s="373" t="s">
        <v>2931</v>
      </c>
      <c r="E289" s="373" t="s">
        <v>2675</v>
      </c>
      <c r="F289" s="373" t="s">
        <v>1294</v>
      </c>
      <c r="G289" s="373" t="s">
        <v>1184</v>
      </c>
    </row>
    <row r="290" spans="1:7">
      <c r="A290" s="374" t="s">
        <v>1326</v>
      </c>
      <c r="B290" s="374" t="s">
        <v>2641</v>
      </c>
      <c r="C290" s="373" t="s">
        <v>1234</v>
      </c>
      <c r="D290" s="373" t="s">
        <v>2891</v>
      </c>
      <c r="F290" s="373" t="s">
        <v>1294</v>
      </c>
      <c r="G290" s="373" t="s">
        <v>1184</v>
      </c>
    </row>
    <row r="291" spans="1:7">
      <c r="A291" s="374" t="s">
        <v>1327</v>
      </c>
      <c r="B291" s="374" t="s">
        <v>2600</v>
      </c>
      <c r="C291" s="373" t="s">
        <v>1236</v>
      </c>
      <c r="D291" s="373" t="s">
        <v>2932</v>
      </c>
      <c r="F291" s="373" t="s">
        <v>1294</v>
      </c>
      <c r="G291" s="373" t="s">
        <v>1184</v>
      </c>
    </row>
    <row r="292" spans="1:7">
      <c r="A292" s="374" t="s">
        <v>1328</v>
      </c>
      <c r="B292" s="374" t="s">
        <v>2642</v>
      </c>
      <c r="C292" s="373" t="s">
        <v>1329</v>
      </c>
      <c r="D292" s="373" t="s">
        <v>2933</v>
      </c>
      <c r="F292" s="373" t="s">
        <v>1294</v>
      </c>
      <c r="G292" s="373" t="s">
        <v>1184</v>
      </c>
    </row>
    <row r="293" spans="1:7">
      <c r="A293" s="374" t="s">
        <v>1330</v>
      </c>
      <c r="B293" s="374" t="s">
        <v>2643</v>
      </c>
      <c r="C293" s="373" t="s">
        <v>1331</v>
      </c>
      <c r="D293" s="373" t="s">
        <v>2934</v>
      </c>
      <c r="E293" s="373" t="s">
        <v>2674</v>
      </c>
      <c r="F293" s="373" t="s">
        <v>1294</v>
      </c>
      <c r="G293" s="373" t="s">
        <v>1184</v>
      </c>
    </row>
    <row r="294" spans="1:7">
      <c r="A294" s="374" t="s">
        <v>1332</v>
      </c>
      <c r="B294" s="374" t="s">
        <v>2429</v>
      </c>
      <c r="C294" s="373" t="s">
        <v>1333</v>
      </c>
      <c r="F294" s="373" t="s">
        <v>1294</v>
      </c>
      <c r="G294" s="373" t="s">
        <v>1184</v>
      </c>
    </row>
    <row r="295" spans="1:7">
      <c r="A295" s="374" t="s">
        <v>1334</v>
      </c>
      <c r="B295" s="374" t="s">
        <v>2607</v>
      </c>
      <c r="C295" s="373" t="s">
        <v>1245</v>
      </c>
      <c r="D295" s="373" t="s">
        <v>2899</v>
      </c>
      <c r="F295" s="373" t="s">
        <v>1294</v>
      </c>
      <c r="G295" s="373" t="s">
        <v>1184</v>
      </c>
    </row>
    <row r="296" spans="1:7">
      <c r="A296" s="374" t="s">
        <v>1335</v>
      </c>
      <c r="B296" s="374" t="s">
        <v>2644</v>
      </c>
      <c r="C296" s="373" t="s">
        <v>1336</v>
      </c>
      <c r="D296" s="373" t="s">
        <v>2935</v>
      </c>
      <c r="F296" s="373" t="s">
        <v>1294</v>
      </c>
      <c r="G296" s="373" t="s">
        <v>1184</v>
      </c>
    </row>
    <row r="297" spans="1:7">
      <c r="A297" s="374" t="s">
        <v>647</v>
      </c>
      <c r="B297" s="374" t="s">
        <v>2429</v>
      </c>
      <c r="C297" s="373" t="s">
        <v>1337</v>
      </c>
      <c r="F297" s="373" t="s">
        <v>1294</v>
      </c>
      <c r="G297" s="373" t="s">
        <v>1184</v>
      </c>
    </row>
    <row r="298" spans="1:7">
      <c r="A298" s="374" t="s">
        <v>1338</v>
      </c>
      <c r="B298" s="374" t="s">
        <v>2645</v>
      </c>
      <c r="C298" s="373" t="s">
        <v>1339</v>
      </c>
      <c r="D298" s="373" t="s">
        <v>2936</v>
      </c>
      <c r="F298" s="373" t="s">
        <v>1294</v>
      </c>
      <c r="G298" s="373" t="s">
        <v>1184</v>
      </c>
    </row>
    <row r="299" spans="1:7">
      <c r="A299" s="374" t="s">
        <v>1340</v>
      </c>
      <c r="B299" s="374" t="s">
        <v>2646</v>
      </c>
      <c r="C299" s="373" t="s">
        <v>1252</v>
      </c>
      <c r="D299" s="373" t="s">
        <v>2672</v>
      </c>
      <c r="E299" s="373" t="s">
        <v>2673</v>
      </c>
      <c r="F299" s="373" t="s">
        <v>1294</v>
      </c>
      <c r="G299" s="373" t="s">
        <v>1184</v>
      </c>
    </row>
    <row r="300" spans="1:7">
      <c r="A300" s="374" t="s">
        <v>1341</v>
      </c>
      <c r="B300" s="374" t="s">
        <v>2647</v>
      </c>
      <c r="C300" s="373" t="s">
        <v>1342</v>
      </c>
      <c r="D300" s="373" t="s">
        <v>2670</v>
      </c>
      <c r="E300" s="373" t="s">
        <v>2671</v>
      </c>
      <c r="F300" s="373" t="s">
        <v>1294</v>
      </c>
      <c r="G300" s="373" t="s">
        <v>1184</v>
      </c>
    </row>
    <row r="301" spans="1:7">
      <c r="A301" s="374" t="s">
        <v>1343</v>
      </c>
      <c r="B301" s="374" t="s">
        <v>2648</v>
      </c>
      <c r="C301" s="373" t="s">
        <v>1344</v>
      </c>
      <c r="D301" s="373" t="s">
        <v>2937</v>
      </c>
      <c r="F301" s="373" t="s">
        <v>1294</v>
      </c>
      <c r="G301" s="373" t="s">
        <v>1184</v>
      </c>
    </row>
    <row r="302" spans="1:7">
      <c r="A302" s="374" t="s">
        <v>1345</v>
      </c>
      <c r="B302" s="374" t="s">
        <v>2649</v>
      </c>
      <c r="C302" s="373" t="s">
        <v>1346</v>
      </c>
      <c r="D302" s="373" t="s">
        <v>2938</v>
      </c>
      <c r="F302" s="373" t="s">
        <v>1294</v>
      </c>
      <c r="G302" s="373" t="s">
        <v>1184</v>
      </c>
    </row>
    <row r="303" spans="1:7">
      <c r="A303" s="374" t="s">
        <v>1347</v>
      </c>
      <c r="B303" s="374" t="s">
        <v>2650</v>
      </c>
      <c r="C303" s="373" t="s">
        <v>1348</v>
      </c>
      <c r="D303" s="373" t="s">
        <v>2939</v>
      </c>
      <c r="F303" s="373" t="s">
        <v>1294</v>
      </c>
      <c r="G303" s="373" t="s">
        <v>1184</v>
      </c>
    </row>
    <row r="304" spans="1:7">
      <c r="A304" s="374" t="s">
        <v>1349</v>
      </c>
      <c r="B304" s="374" t="s">
        <v>2651</v>
      </c>
      <c r="C304" s="373" t="s">
        <v>1350</v>
      </c>
      <c r="D304" s="373" t="s">
        <v>2940</v>
      </c>
      <c r="F304" s="373" t="s">
        <v>1294</v>
      </c>
      <c r="G304" s="373" t="s">
        <v>1184</v>
      </c>
    </row>
    <row r="305" spans="1:7">
      <c r="A305" s="374" t="s">
        <v>1351</v>
      </c>
      <c r="B305" s="374" t="s">
        <v>2652</v>
      </c>
      <c r="C305" s="373" t="s">
        <v>1352</v>
      </c>
      <c r="D305" s="373" t="s">
        <v>2941</v>
      </c>
      <c r="E305" s="373" t="s">
        <v>2669</v>
      </c>
      <c r="F305" s="373" t="s">
        <v>1294</v>
      </c>
      <c r="G305" s="373" t="s">
        <v>1184</v>
      </c>
    </row>
    <row r="306" spans="1:7">
      <c r="A306" s="374" t="s">
        <v>671</v>
      </c>
      <c r="B306" s="374" t="s">
        <v>2429</v>
      </c>
      <c r="C306" s="373" t="s">
        <v>1353</v>
      </c>
      <c r="F306" s="373" t="s">
        <v>1294</v>
      </c>
      <c r="G306" s="373" t="s">
        <v>1184</v>
      </c>
    </row>
    <row r="307" spans="1:7">
      <c r="A307" s="374" t="s">
        <v>1354</v>
      </c>
      <c r="B307" s="374" t="s">
        <v>2653</v>
      </c>
      <c r="C307" s="373" t="s">
        <v>1355</v>
      </c>
      <c r="D307" s="373" t="s">
        <v>2942</v>
      </c>
      <c r="F307" s="373" t="s">
        <v>1294</v>
      </c>
      <c r="G307" s="373" t="s">
        <v>1184</v>
      </c>
    </row>
    <row r="308" spans="1:7">
      <c r="A308" s="374" t="s">
        <v>1356</v>
      </c>
      <c r="B308" s="374" t="s">
        <v>2654</v>
      </c>
      <c r="C308" s="373" t="s">
        <v>1357</v>
      </c>
      <c r="D308" s="373" t="s">
        <v>2943</v>
      </c>
      <c r="F308" s="373" t="s">
        <v>1294</v>
      </c>
      <c r="G308" s="373" t="s">
        <v>1184</v>
      </c>
    </row>
    <row r="309" spans="1:7">
      <c r="A309" s="374" t="s">
        <v>1358</v>
      </c>
      <c r="B309" s="374" t="s">
        <v>2429</v>
      </c>
      <c r="C309" s="373" t="s">
        <v>1359</v>
      </c>
      <c r="F309" s="373" t="s">
        <v>1294</v>
      </c>
      <c r="G309" s="373" t="s">
        <v>1184</v>
      </c>
    </row>
    <row r="310" spans="1:7">
      <c r="A310" s="374" t="s">
        <v>1360</v>
      </c>
      <c r="B310" s="374" t="s">
        <v>2655</v>
      </c>
      <c r="C310" s="373" t="s">
        <v>1361</v>
      </c>
      <c r="D310" s="373" t="s">
        <v>2944</v>
      </c>
      <c r="F310" s="373" t="s">
        <v>1294</v>
      </c>
      <c r="G310" s="373" t="s">
        <v>1184</v>
      </c>
    </row>
    <row r="311" spans="1:7">
      <c r="A311" s="374" t="s">
        <v>1362</v>
      </c>
      <c r="B311" s="374" t="s">
        <v>2656</v>
      </c>
      <c r="C311" s="373" t="s">
        <v>1363</v>
      </c>
      <c r="D311" s="373" t="s">
        <v>2945</v>
      </c>
      <c r="F311" s="373" t="s">
        <v>1294</v>
      </c>
      <c r="G311" s="373" t="s">
        <v>1184</v>
      </c>
    </row>
    <row r="312" spans="1:7">
      <c r="B312" s="373" t="s">
        <v>2429</v>
      </c>
      <c r="F312" s="373"/>
    </row>
    <row r="313" spans="1:7">
      <c r="A313" s="374" t="s">
        <v>1364</v>
      </c>
      <c r="B313" s="374" t="s">
        <v>2429</v>
      </c>
      <c r="F313" s="373"/>
    </row>
    <row r="314" spans="1:7">
      <c r="A314" s="374" t="s">
        <v>1365</v>
      </c>
      <c r="B314" s="374" t="s">
        <v>2429</v>
      </c>
      <c r="C314" s="373" t="s">
        <v>1366</v>
      </c>
      <c r="F314" s="373" t="s">
        <v>1367</v>
      </c>
      <c r="G314" s="373" t="s">
        <v>1368</v>
      </c>
    </row>
    <row r="315" spans="1:7">
      <c r="A315" s="374" t="s">
        <v>1369</v>
      </c>
      <c r="B315" s="374" t="s">
        <v>2657</v>
      </c>
      <c r="C315" s="373" t="s">
        <v>1370</v>
      </c>
      <c r="D315" s="373" t="s">
        <v>2946</v>
      </c>
      <c r="F315" s="373" t="s">
        <v>918</v>
      </c>
      <c r="G315" s="373" t="s">
        <v>1371</v>
      </c>
    </row>
    <row r="316" spans="1:7">
      <c r="A316" s="374" t="s">
        <v>1372</v>
      </c>
      <c r="B316" s="374" t="s">
        <v>2658</v>
      </c>
      <c r="C316" s="373" t="s">
        <v>1373</v>
      </c>
      <c r="D316" s="373" t="s">
        <v>2947</v>
      </c>
      <c r="F316" s="373" t="s">
        <v>918</v>
      </c>
      <c r="G316" s="373" t="s">
        <v>1371</v>
      </c>
    </row>
    <row r="317" spans="1:7">
      <c r="A317" s="374" t="s">
        <v>1374</v>
      </c>
      <c r="B317" s="374" t="s">
        <v>2659</v>
      </c>
      <c r="C317" s="373" t="s">
        <v>1375</v>
      </c>
      <c r="D317" s="373" t="s">
        <v>2948</v>
      </c>
      <c r="F317" s="373" t="s">
        <v>1371</v>
      </c>
    </row>
    <row r="318" spans="1:7">
      <c r="A318" s="374" t="s">
        <v>1376</v>
      </c>
      <c r="C318" s="373" t="s">
        <v>1377</v>
      </c>
      <c r="F318" s="373" t="s">
        <v>1371</v>
      </c>
    </row>
  </sheetData>
  <sheetProtection sheet="1" objects="1" scenarios="1" formatCells="0" formatColumns="0" formatRows="0" insertColumns="0" insertRows="0"/>
  <phoneticPr fontId="4" type="noConversion"/>
  <printOptions gridLines="1" gridLinesSet="0"/>
  <pageMargins left="0.75" right="0.75" top="1" bottom="1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S346"/>
  <sheetViews>
    <sheetView topLeftCell="A67" workbookViewId="0">
      <selection activeCell="C79" sqref="C79"/>
    </sheetView>
  </sheetViews>
  <sheetFormatPr defaultColWidth="9.109375" defaultRowHeight="14.1" customHeight="1"/>
  <cols>
    <col min="1" max="1" width="9.109375" style="4"/>
    <col min="2" max="2" width="9.109375" style="117"/>
    <col min="3" max="3" width="15.6640625" style="118" customWidth="1"/>
    <col min="4" max="4" width="9.88671875" style="118" bestFit="1" customWidth="1"/>
    <col min="5" max="5" width="0.109375" style="118" customWidth="1"/>
    <col min="6" max="8" width="4.5546875" style="2" hidden="1" customWidth="1"/>
    <col min="9" max="9" width="4" style="2" bestFit="1" customWidth="1"/>
    <col min="10" max="10" width="10.109375" style="2" bestFit="1" customWidth="1"/>
    <col min="11" max="12" width="10.44140625" style="2" customWidth="1"/>
    <col min="13" max="13" width="10.44140625" style="2" hidden="1" customWidth="1"/>
    <col min="14" max="14" width="0.109375" style="2" customWidth="1"/>
    <col min="15" max="16" width="4.5546875" style="2" hidden="1" customWidth="1"/>
    <col min="17" max="17" width="9.44140625" style="2" customWidth="1"/>
    <col min="18" max="16384" width="9.109375" style="2"/>
  </cols>
  <sheetData>
    <row r="1" spans="1:19" ht="14.1" customHeight="1">
      <c r="A1" s="567" t="s">
        <v>1495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235"/>
    </row>
    <row r="2" spans="1:19" ht="14.1" customHeight="1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182">
        <v>2016</v>
      </c>
      <c r="L2" s="182">
        <v>2015</v>
      </c>
      <c r="M2" s="182">
        <v>2013</v>
      </c>
    </row>
    <row r="3" spans="1:19" ht="14.1" customHeight="1">
      <c r="C3" s="182">
        <v>2016</v>
      </c>
      <c r="D3" s="182">
        <v>2015</v>
      </c>
      <c r="E3" s="182">
        <v>2013</v>
      </c>
      <c r="I3" s="119" t="s">
        <v>423</v>
      </c>
      <c r="J3" s="120" t="s">
        <v>1500</v>
      </c>
      <c r="K3" s="121">
        <f>SUM('HL KNIHA VYPOC'!G159)</f>
        <v>0</v>
      </c>
      <c r="L3" s="121">
        <f>SUM('HL KNIHA VYPOC'!K159)</f>
        <v>0</v>
      </c>
      <c r="M3" s="121">
        <f>SUM('HL KNIHA VYPOC'!H159)</f>
        <v>0</v>
      </c>
    </row>
    <row r="4" spans="1:19" ht="14.1" customHeight="1">
      <c r="A4" s="119" t="s">
        <v>735</v>
      </c>
      <c r="B4" s="120" t="s">
        <v>1500</v>
      </c>
      <c r="C4" s="121">
        <f>SUM('HL KNIHA VYPOC'!G43)</f>
        <v>0</v>
      </c>
      <c r="D4" s="121">
        <f>SUM('HL KNIHA VYPOC'!K43)</f>
        <v>0</v>
      </c>
      <c r="E4" s="121">
        <f>SUM('HL KNIHA VYPOC'!H43)</f>
        <v>0</v>
      </c>
      <c r="I4" s="122" t="s">
        <v>423</v>
      </c>
      <c r="J4" s="123" t="s">
        <v>371</v>
      </c>
      <c r="K4" s="236"/>
      <c r="L4" s="237"/>
      <c r="M4" s="238"/>
    </row>
    <row r="5" spans="1:19" ht="14.1" customHeight="1">
      <c r="A5" s="124" t="s">
        <v>735</v>
      </c>
      <c r="B5" s="125" t="s">
        <v>806</v>
      </c>
      <c r="C5" s="126">
        <f>SUM(C4-C6)</f>
        <v>0</v>
      </c>
      <c r="D5" s="127">
        <f>SUM(D4-D6)</f>
        <v>0</v>
      </c>
      <c r="E5" s="127">
        <f>SUM(E4-E6)</f>
        <v>0</v>
      </c>
      <c r="I5" s="128" t="s">
        <v>423</v>
      </c>
      <c r="J5" s="129" t="s">
        <v>632</v>
      </c>
      <c r="K5" s="130">
        <f>SUM(K3-K4)</f>
        <v>0</v>
      </c>
      <c r="L5" s="131">
        <f>SUM(L3-L4)</f>
        <v>0</v>
      </c>
      <c r="M5" s="131">
        <f>SUM(M3-M4)</f>
        <v>0</v>
      </c>
    </row>
    <row r="6" spans="1:19" ht="14.1" customHeight="1">
      <c r="A6" s="132" t="s">
        <v>735</v>
      </c>
      <c r="B6" s="133" t="s">
        <v>807</v>
      </c>
      <c r="C6" s="240"/>
      <c r="D6" s="241"/>
      <c r="E6" s="238"/>
      <c r="I6" s="134"/>
      <c r="J6" s="135"/>
      <c r="K6" s="118"/>
      <c r="L6" s="118"/>
      <c r="M6" s="118"/>
    </row>
    <row r="7" spans="1:19" ht="14.1" customHeight="1">
      <c r="A7" s="134"/>
      <c r="B7" s="135"/>
      <c r="I7" s="119" t="s">
        <v>431</v>
      </c>
      <c r="J7" s="120" t="s">
        <v>1500</v>
      </c>
      <c r="K7" s="121">
        <f>SUM('HL KNIHA VYPOC'!G171)</f>
        <v>0</v>
      </c>
      <c r="L7" s="121">
        <f>SUM('HL KNIHA VYPOC'!K171)</f>
        <v>0</v>
      </c>
      <c r="M7" s="121">
        <f>SUM('HL KNIHA VYPOC'!H171)</f>
        <v>0</v>
      </c>
    </row>
    <row r="8" spans="1:19" ht="14.1" customHeight="1">
      <c r="A8" s="119" t="s">
        <v>736</v>
      </c>
      <c r="B8" s="120" t="s">
        <v>1500</v>
      </c>
      <c r="C8" s="121">
        <f>SUM('HL KNIHA VYPOC'!G44)</f>
        <v>0</v>
      </c>
      <c r="D8" s="121">
        <f>SUM('HL KNIHA VYPOC'!K44)</f>
        <v>0</v>
      </c>
      <c r="E8" s="121">
        <f>SUM('HL KNIHA VYPOC'!H44)</f>
        <v>0</v>
      </c>
      <c r="I8" s="122" t="s">
        <v>431</v>
      </c>
      <c r="J8" s="123" t="s">
        <v>333</v>
      </c>
      <c r="K8" s="236"/>
      <c r="L8" s="237"/>
      <c r="M8" s="238"/>
    </row>
    <row r="9" spans="1:19" ht="14.1" customHeight="1">
      <c r="A9" s="124" t="s">
        <v>736</v>
      </c>
      <c r="B9" s="125" t="s">
        <v>806</v>
      </c>
      <c r="C9" s="126">
        <f>SUM(C8-C10)</f>
        <v>0</v>
      </c>
      <c r="D9" s="127">
        <f>SUM(D8-D10)</f>
        <v>0</v>
      </c>
      <c r="E9" s="127">
        <f>SUM(E8-E10)</f>
        <v>0</v>
      </c>
      <c r="I9" s="136" t="s">
        <v>431</v>
      </c>
      <c r="J9" s="137" t="s">
        <v>351</v>
      </c>
      <c r="K9" s="238"/>
      <c r="L9" s="239"/>
      <c r="M9" s="238"/>
    </row>
    <row r="10" spans="1:19" ht="14.1" customHeight="1">
      <c r="A10" s="132" t="s">
        <v>736</v>
      </c>
      <c r="B10" s="133" t="s">
        <v>134</v>
      </c>
      <c r="C10" s="240"/>
      <c r="D10" s="241"/>
      <c r="E10" s="241"/>
      <c r="I10" s="139" t="s">
        <v>431</v>
      </c>
      <c r="J10" s="140" t="s">
        <v>567</v>
      </c>
      <c r="K10" s="141">
        <f>SUM(K7-K8-K9-K11)</f>
        <v>0</v>
      </c>
      <c r="L10" s="142">
        <f>SUM(L7-L8-L9-L11)</f>
        <v>0</v>
      </c>
      <c r="M10" s="142">
        <f>SUM(M7-M8-M9-M11)</f>
        <v>0</v>
      </c>
    </row>
    <row r="11" spans="1:19" ht="14.1" customHeight="1">
      <c r="A11" s="134"/>
      <c r="B11" s="135"/>
      <c r="I11" s="132" t="s">
        <v>431</v>
      </c>
      <c r="J11" s="133" t="s">
        <v>585</v>
      </c>
      <c r="K11" s="240"/>
      <c r="L11" s="241"/>
      <c r="M11" s="238"/>
    </row>
    <row r="12" spans="1:19" ht="14.1" customHeight="1">
      <c r="A12" s="119" t="s">
        <v>738</v>
      </c>
      <c r="B12" s="120" t="s">
        <v>1500</v>
      </c>
      <c r="C12" s="121">
        <f>SUM('HL KNIHA VYPOC'!G46)</f>
        <v>0</v>
      </c>
      <c r="D12" s="121">
        <f>SUM('HL KNIHA VYPOC'!K46)</f>
        <v>0</v>
      </c>
      <c r="E12" s="121">
        <f>SUM('HL KNIHA VYPOC'!H46)</f>
        <v>0</v>
      </c>
      <c r="I12" s="134"/>
      <c r="J12" s="135"/>
      <c r="K12" s="118"/>
      <c r="L12" s="118"/>
      <c r="M12" s="118"/>
    </row>
    <row r="13" spans="1:19" ht="14.1" customHeight="1">
      <c r="A13" s="124" t="s">
        <v>738</v>
      </c>
      <c r="B13" s="125" t="s">
        <v>140</v>
      </c>
      <c r="C13" s="126">
        <f>SUM(C12-C14-C15)</f>
        <v>0</v>
      </c>
      <c r="D13" s="127">
        <f>SUM(D12-D14-D15)</f>
        <v>0</v>
      </c>
      <c r="E13" s="127">
        <f>SUM(E12-E14-E15)</f>
        <v>0</v>
      </c>
      <c r="I13" s="134"/>
      <c r="J13" s="135"/>
      <c r="K13" s="118"/>
      <c r="L13" s="118"/>
      <c r="M13" s="118"/>
    </row>
    <row r="14" spans="1:19" ht="14.1" customHeight="1">
      <c r="A14" s="136" t="s">
        <v>738</v>
      </c>
      <c r="B14" s="137" t="s">
        <v>812</v>
      </c>
      <c r="C14" s="238"/>
      <c r="D14" s="239"/>
      <c r="E14" s="238"/>
      <c r="I14" s="119" t="s">
        <v>432</v>
      </c>
      <c r="J14" s="120" t="s">
        <v>1500</v>
      </c>
      <c r="K14" s="121">
        <f>SUM('HL KNIHA VYPOC'!G173)</f>
        <v>0</v>
      </c>
      <c r="L14" s="121">
        <f>SUM('HL KNIHA VYPOC'!K173)</f>
        <v>0</v>
      </c>
      <c r="M14" s="121">
        <f>SUM('HL KNIHA VYPOC'!H173)</f>
        <v>0</v>
      </c>
    </row>
    <row r="15" spans="1:19" ht="14.1" customHeight="1">
      <c r="A15" s="132" t="s">
        <v>738</v>
      </c>
      <c r="B15" s="133" t="s">
        <v>159</v>
      </c>
      <c r="C15" s="240"/>
      <c r="D15" s="241"/>
      <c r="E15" s="238"/>
      <c r="I15" s="122" t="s">
        <v>432</v>
      </c>
      <c r="J15" s="123" t="s">
        <v>355</v>
      </c>
      <c r="K15" s="236"/>
      <c r="L15" s="237"/>
      <c r="M15" s="238"/>
      <c r="S15" s="3"/>
    </row>
    <row r="16" spans="1:19" ht="14.1" customHeight="1">
      <c r="A16" s="134"/>
      <c r="B16" s="135"/>
      <c r="I16" s="128" t="s">
        <v>432</v>
      </c>
      <c r="J16" s="129" t="s">
        <v>595</v>
      </c>
      <c r="K16" s="130">
        <f>SUM(K14-K15)</f>
        <v>0</v>
      </c>
      <c r="L16" s="131">
        <f>SUM(L14-L15)</f>
        <v>0</v>
      </c>
      <c r="M16" s="131">
        <f>SUM(M14-M15)</f>
        <v>0</v>
      </c>
    </row>
    <row r="17" spans="1:13" ht="14.1" customHeight="1">
      <c r="A17" s="119" t="s">
        <v>739</v>
      </c>
      <c r="B17" s="120" t="s">
        <v>1500</v>
      </c>
      <c r="C17" s="121">
        <f>SUM('HL KNIHA VYPOC'!G47)</f>
        <v>0</v>
      </c>
      <c r="D17" s="121">
        <f>SUM('HL KNIHA VYPOC'!K47)</f>
        <v>0</v>
      </c>
      <c r="E17" s="121">
        <f>SUM('HL KNIHA VYPOC'!H47)</f>
        <v>0</v>
      </c>
      <c r="I17" s="134"/>
      <c r="J17" s="135"/>
      <c r="K17" s="118"/>
      <c r="L17" s="118"/>
      <c r="M17" s="118"/>
    </row>
    <row r="18" spans="1:13" ht="14.1" customHeight="1">
      <c r="A18" s="124" t="s">
        <v>739</v>
      </c>
      <c r="B18" s="125" t="s">
        <v>817</v>
      </c>
      <c r="C18" s="126">
        <f>SUM(C17-C19)</f>
        <v>0</v>
      </c>
      <c r="D18" s="127">
        <f>SUM(D17-D19)</f>
        <v>0</v>
      </c>
      <c r="E18" s="127">
        <f>SUM(E17-E19)</f>
        <v>0</v>
      </c>
      <c r="I18" s="119" t="s">
        <v>433</v>
      </c>
      <c r="J18" s="120" t="s">
        <v>1500</v>
      </c>
      <c r="K18" s="121">
        <f>SUM('HL KNIHA VYPOC'!G174)</f>
        <v>0</v>
      </c>
      <c r="L18" s="121">
        <f>SUM('HL KNIHA VYPOC'!K174)</f>
        <v>0</v>
      </c>
      <c r="M18" s="121">
        <f>SUM('HL KNIHA VYPOC'!H174)</f>
        <v>0</v>
      </c>
    </row>
    <row r="19" spans="1:13" ht="14.1" customHeight="1">
      <c r="A19" s="132" t="s">
        <v>739</v>
      </c>
      <c r="B19" s="133" t="s">
        <v>159</v>
      </c>
      <c r="C19" s="240"/>
      <c r="D19" s="241"/>
      <c r="E19" s="238"/>
      <c r="I19" s="122" t="s">
        <v>433</v>
      </c>
      <c r="J19" s="123" t="s">
        <v>355</v>
      </c>
      <c r="K19" s="236"/>
      <c r="L19" s="237"/>
      <c r="M19" s="238"/>
    </row>
    <row r="20" spans="1:13" ht="14.1" customHeight="1">
      <c r="A20" s="134"/>
      <c r="B20" s="135"/>
      <c r="I20" s="128" t="s">
        <v>433</v>
      </c>
      <c r="J20" s="129" t="s">
        <v>595</v>
      </c>
      <c r="K20" s="130">
        <f>SUM(K18-K19)</f>
        <v>0</v>
      </c>
      <c r="L20" s="131">
        <f>SUM(L18-L19)</f>
        <v>0</v>
      </c>
      <c r="M20" s="131">
        <f>SUM(M18-M19)</f>
        <v>0</v>
      </c>
    </row>
    <row r="21" spans="1:13" ht="14.1" customHeight="1">
      <c r="A21" s="119" t="s">
        <v>740</v>
      </c>
      <c r="B21" s="120" t="s">
        <v>1500</v>
      </c>
      <c r="C21" s="121">
        <f>SUM('HL KNIHA VYPOC'!G48)</f>
        <v>0</v>
      </c>
      <c r="D21" s="121">
        <f>SUM('HL KNIHA VYPOC'!K48)</f>
        <v>0</v>
      </c>
      <c r="E21" s="121">
        <f>SUM('HL KNIHA VYPOC'!H48)</f>
        <v>0</v>
      </c>
      <c r="I21" s="134"/>
      <c r="J21" s="135"/>
      <c r="K21" s="118"/>
      <c r="L21" s="118"/>
      <c r="M21" s="118"/>
    </row>
    <row r="22" spans="1:13" ht="14.1" customHeight="1">
      <c r="A22" s="124" t="s">
        <v>740</v>
      </c>
      <c r="B22" s="125" t="s">
        <v>693</v>
      </c>
      <c r="C22" s="126">
        <f>SUM(C21-C23)</f>
        <v>0</v>
      </c>
      <c r="D22" s="127">
        <f>SUM(D21-D23)</f>
        <v>0</v>
      </c>
      <c r="E22" s="127">
        <f>SUM(E21-E23)</f>
        <v>0</v>
      </c>
      <c r="I22" s="119" t="s">
        <v>434</v>
      </c>
      <c r="J22" s="120" t="s">
        <v>1500</v>
      </c>
      <c r="K22" s="121">
        <f>SUM('HL KNIHA VYPOC'!G175)</f>
        <v>0</v>
      </c>
      <c r="L22" s="121">
        <f>SUM('HL KNIHA VYPOC'!K175)</f>
        <v>0</v>
      </c>
      <c r="M22" s="121">
        <f>SUM('HL KNIHA VYPOC'!H175)</f>
        <v>0</v>
      </c>
    </row>
    <row r="23" spans="1:13" ht="14.1" customHeight="1">
      <c r="A23" s="132" t="s">
        <v>740</v>
      </c>
      <c r="B23" s="133" t="s">
        <v>159</v>
      </c>
      <c r="C23" s="240"/>
      <c r="D23" s="241"/>
      <c r="E23" s="238"/>
      <c r="I23" s="122" t="s">
        <v>434</v>
      </c>
      <c r="J23" s="123" t="s">
        <v>355</v>
      </c>
      <c r="K23" s="236"/>
      <c r="L23" s="237"/>
      <c r="M23" s="238"/>
    </row>
    <row r="24" spans="1:13" ht="14.1" customHeight="1">
      <c r="A24" s="134"/>
      <c r="B24" s="135"/>
      <c r="I24" s="128" t="s">
        <v>434</v>
      </c>
      <c r="J24" s="129" t="s">
        <v>595</v>
      </c>
      <c r="K24" s="130">
        <f>SUM(K22-K23)</f>
        <v>0</v>
      </c>
      <c r="L24" s="131">
        <f>SUM(L22-L23)</f>
        <v>0</v>
      </c>
      <c r="M24" s="131">
        <f>SUM(M22-M23)</f>
        <v>0</v>
      </c>
    </row>
    <row r="25" spans="1:13" ht="14.1" customHeight="1">
      <c r="A25" s="119" t="s">
        <v>755</v>
      </c>
      <c r="B25" s="120" t="s">
        <v>1500</v>
      </c>
      <c r="C25" s="121">
        <f>SUM('HL KNIHA VYPOC'!G71)</f>
        <v>0</v>
      </c>
      <c r="D25" s="121">
        <f>SUM('HL KNIHA VYPOC'!K71)</f>
        <v>0</v>
      </c>
      <c r="E25" s="121">
        <f>SUM('HL KNIHA VYPOC'!H71)</f>
        <v>0</v>
      </c>
      <c r="I25" s="134"/>
      <c r="J25" s="135"/>
      <c r="K25" s="118"/>
      <c r="L25" s="118"/>
      <c r="M25" s="118"/>
    </row>
    <row r="26" spans="1:13" ht="14.1" customHeight="1">
      <c r="A26" s="122" t="s">
        <v>755</v>
      </c>
      <c r="B26" s="123" t="s">
        <v>868</v>
      </c>
      <c r="C26" s="236"/>
      <c r="D26" s="237"/>
      <c r="E26" s="238"/>
      <c r="I26" s="119" t="s">
        <v>436</v>
      </c>
      <c r="J26" s="120" t="s">
        <v>1500</v>
      </c>
      <c r="K26" s="121">
        <f>SUM('HL KNIHA VYPOC'!G186)</f>
        <v>0</v>
      </c>
      <c r="L26" s="121">
        <f>SUM('HL KNIHA VYPOC'!K186)</f>
        <v>0</v>
      </c>
      <c r="M26" s="121">
        <f>SUM('HL KNIHA VYPOC'!H186)</f>
        <v>0</v>
      </c>
    </row>
    <row r="27" spans="1:13" ht="14.1" customHeight="1">
      <c r="A27" s="139" t="s">
        <v>755</v>
      </c>
      <c r="B27" s="140" t="s">
        <v>878</v>
      </c>
      <c r="C27" s="141">
        <f>SUM(C25-C26-C28-C29-C30)</f>
        <v>0</v>
      </c>
      <c r="D27" s="142">
        <f>SUM(D25-D26-D28-D29-D30)</f>
        <v>0</v>
      </c>
      <c r="E27" s="142">
        <f>SUM(E25-E26-E28-E29-E30)</f>
        <v>0</v>
      </c>
      <c r="I27" s="122" t="s">
        <v>436</v>
      </c>
      <c r="J27" s="123" t="s">
        <v>371</v>
      </c>
      <c r="K27" s="236"/>
      <c r="L27" s="237"/>
      <c r="M27" s="238"/>
    </row>
    <row r="28" spans="1:13" ht="14.1" customHeight="1">
      <c r="A28" s="136" t="s">
        <v>755</v>
      </c>
      <c r="B28" s="137" t="s">
        <v>5</v>
      </c>
      <c r="C28" s="238"/>
      <c r="D28" s="239"/>
      <c r="E28" s="238"/>
      <c r="I28" s="128" t="s">
        <v>436</v>
      </c>
      <c r="J28" s="129" t="s">
        <v>632</v>
      </c>
      <c r="K28" s="130">
        <f>SUM(K26-K27)</f>
        <v>0</v>
      </c>
      <c r="L28" s="130">
        <f>SUM(L26-L27)</f>
        <v>0</v>
      </c>
      <c r="M28" s="130">
        <f>SUM(M26-M27)</f>
        <v>0</v>
      </c>
    </row>
    <row r="29" spans="1:13" ht="14.1" customHeight="1">
      <c r="A29" s="136" t="s">
        <v>755</v>
      </c>
      <c r="B29" s="137" t="s">
        <v>21</v>
      </c>
      <c r="C29" s="238"/>
      <c r="D29" s="239"/>
      <c r="E29" s="238"/>
      <c r="I29" s="134"/>
      <c r="J29" s="135"/>
      <c r="K29" s="118"/>
      <c r="L29" s="118"/>
      <c r="M29" s="118"/>
    </row>
    <row r="30" spans="1:13" ht="14.1" customHeight="1">
      <c r="A30" s="132" t="s">
        <v>755</v>
      </c>
      <c r="B30" s="133" t="s">
        <v>39</v>
      </c>
      <c r="C30" s="240"/>
      <c r="D30" s="241"/>
      <c r="E30" s="238"/>
      <c r="I30" s="119" t="s">
        <v>439</v>
      </c>
      <c r="J30" s="120" t="s">
        <v>1500</v>
      </c>
      <c r="K30" s="121">
        <f>SUM('HL KNIHA VYPOC'!G189)</f>
        <v>0</v>
      </c>
      <c r="L30" s="121">
        <f>SUM('HL KNIHA VYPOC'!K189)</f>
        <v>0</v>
      </c>
      <c r="M30" s="121">
        <f>SUM('HL KNIHA VYPOC'!H189)</f>
        <v>0</v>
      </c>
    </row>
    <row r="31" spans="1:13" ht="14.1" customHeight="1">
      <c r="A31" s="134"/>
      <c r="B31" s="135"/>
      <c r="I31" s="122" t="s">
        <v>439</v>
      </c>
      <c r="J31" s="123" t="s">
        <v>371</v>
      </c>
      <c r="K31" s="236"/>
      <c r="L31" s="237"/>
      <c r="M31" s="238"/>
    </row>
    <row r="32" spans="1:13" ht="14.1" customHeight="1">
      <c r="A32" s="119" t="s">
        <v>756</v>
      </c>
      <c r="B32" s="120" t="s">
        <v>1500</v>
      </c>
      <c r="C32" s="121">
        <f>SUM('HL KNIHA VYPOC'!G72)</f>
        <v>0</v>
      </c>
      <c r="D32" s="121">
        <f>SUM('HL KNIHA VYPOC'!K72)</f>
        <v>0</v>
      </c>
      <c r="E32" s="121">
        <f>SUM('HL KNIHA VYPOC'!H72)</f>
        <v>0</v>
      </c>
      <c r="I32" s="128" t="s">
        <v>439</v>
      </c>
      <c r="J32" s="129" t="s">
        <v>632</v>
      </c>
      <c r="K32" s="130">
        <f>SUM(K30-K31)</f>
        <v>0</v>
      </c>
      <c r="L32" s="131">
        <f>SUM(L30-L31)</f>
        <v>0</v>
      </c>
      <c r="M32" s="131">
        <f>SUM(M30-M31)</f>
        <v>0</v>
      </c>
    </row>
    <row r="33" spans="1:13" ht="14.1" customHeight="1">
      <c r="A33" s="122" t="s">
        <v>756</v>
      </c>
      <c r="B33" s="123" t="s">
        <v>84</v>
      </c>
      <c r="C33" s="236"/>
      <c r="D33" s="237"/>
      <c r="E33" s="238"/>
      <c r="I33" s="134"/>
      <c r="J33" s="135"/>
      <c r="K33" s="118"/>
      <c r="L33" s="118"/>
      <c r="M33" s="118"/>
    </row>
    <row r="34" spans="1:13" ht="14.1" customHeight="1">
      <c r="A34" s="136" t="s">
        <v>756</v>
      </c>
      <c r="B34" s="137" t="s">
        <v>94</v>
      </c>
      <c r="C34" s="238"/>
      <c r="D34" s="239"/>
      <c r="E34" s="238"/>
      <c r="I34" s="119" t="s">
        <v>440</v>
      </c>
      <c r="J34" s="120" t="s">
        <v>1500</v>
      </c>
      <c r="K34" s="121">
        <f>SUM('HL KNIHA VYPOC'!G190)</f>
        <v>0</v>
      </c>
      <c r="L34" s="121">
        <f>SUM('HL KNIHA VYPOC'!K190)</f>
        <v>0</v>
      </c>
      <c r="M34" s="121">
        <f>SUM('HL KNIHA VYPOC'!H190)</f>
        <v>0</v>
      </c>
    </row>
    <row r="35" spans="1:13" ht="14.1" customHeight="1">
      <c r="A35" s="139" t="s">
        <v>756</v>
      </c>
      <c r="B35" s="140" t="s">
        <v>688</v>
      </c>
      <c r="C35" s="141">
        <f>SUM(C32-C33-C34-C36-C37-C38)</f>
        <v>0</v>
      </c>
      <c r="D35" s="141">
        <f>SUM(D32-D33-D34-D36-D37-D38)</f>
        <v>0</v>
      </c>
      <c r="E35" s="141">
        <f>SUM(E32-E33-E34-E36-E37-E38)</f>
        <v>0</v>
      </c>
      <c r="I35" s="122" t="s">
        <v>440</v>
      </c>
      <c r="J35" s="123" t="s">
        <v>371</v>
      </c>
      <c r="K35" s="236"/>
      <c r="L35" s="237"/>
      <c r="M35" s="238"/>
    </row>
    <row r="36" spans="1:13" ht="14.1" customHeight="1">
      <c r="A36" s="136" t="s">
        <v>756</v>
      </c>
      <c r="B36" s="137" t="s">
        <v>815</v>
      </c>
      <c r="C36" s="238"/>
      <c r="D36" s="239"/>
      <c r="E36" s="238"/>
      <c r="I36" s="128" t="s">
        <v>440</v>
      </c>
      <c r="J36" s="129" t="s">
        <v>632</v>
      </c>
      <c r="K36" s="130">
        <f>SUM(K34-K35)</f>
        <v>0</v>
      </c>
      <c r="L36" s="131">
        <f>SUM(L34-L35)</f>
        <v>0</v>
      </c>
      <c r="M36" s="131">
        <f>SUM(M34-M35)</f>
        <v>0</v>
      </c>
    </row>
    <row r="37" spans="1:13" ht="14.1" customHeight="1">
      <c r="A37" s="136" t="s">
        <v>756</v>
      </c>
      <c r="B37" s="137" t="s">
        <v>689</v>
      </c>
      <c r="C37" s="238"/>
      <c r="D37" s="239"/>
      <c r="E37" s="238"/>
      <c r="I37" s="134"/>
      <c r="J37" s="135"/>
      <c r="K37" s="118"/>
      <c r="L37" s="118"/>
      <c r="M37" s="118"/>
    </row>
    <row r="38" spans="1:13" ht="14.1" customHeight="1">
      <c r="A38" s="132" t="s">
        <v>756</v>
      </c>
      <c r="B38" s="133" t="s">
        <v>690</v>
      </c>
      <c r="C38" s="240"/>
      <c r="D38" s="241"/>
      <c r="E38" s="238"/>
      <c r="I38" s="119" t="s">
        <v>441</v>
      </c>
      <c r="J38" s="120" t="s">
        <v>1500</v>
      </c>
      <c r="K38" s="121">
        <f>SUM('HL KNIHA VYPOC'!G191)</f>
        <v>0</v>
      </c>
      <c r="L38" s="121">
        <f>SUM('HL KNIHA VYPOC'!K191)</f>
        <v>0</v>
      </c>
      <c r="M38" s="121">
        <f>SUM('HL KNIHA VYPOC'!H191)</f>
        <v>0</v>
      </c>
    </row>
    <row r="39" spans="1:13" ht="14.1" customHeight="1">
      <c r="A39" s="143"/>
      <c r="B39" s="137"/>
      <c r="C39" s="138"/>
      <c r="D39" s="138"/>
      <c r="E39" s="138"/>
      <c r="I39" s="122" t="s">
        <v>441</v>
      </c>
      <c r="J39" s="123" t="s">
        <v>360</v>
      </c>
      <c r="K39" s="236"/>
      <c r="L39" s="237"/>
      <c r="M39" s="238"/>
    </row>
    <row r="40" spans="1:13" ht="14.1" customHeight="1">
      <c r="A40" s="119" t="s">
        <v>759</v>
      </c>
      <c r="B40" s="120" t="s">
        <v>1500</v>
      </c>
      <c r="C40" s="121">
        <f>SUM('HL KNIHA VYPOC'!G75)</f>
        <v>0</v>
      </c>
      <c r="D40" s="121">
        <f>SUM('HL KNIHA VYPOC'!K75)</f>
        <v>0</v>
      </c>
      <c r="E40" s="121">
        <f>SUM('HL KNIHA VYPOC'!H75)</f>
        <v>0</v>
      </c>
      <c r="I40" s="139" t="s">
        <v>441</v>
      </c>
      <c r="J40" s="140" t="s">
        <v>618</v>
      </c>
      <c r="K40" s="141">
        <f>SUM(K38-K39-K41)</f>
        <v>0</v>
      </c>
      <c r="L40" s="142">
        <f>SUM(L38-L39-L41)</f>
        <v>0</v>
      </c>
      <c r="M40" s="142">
        <f>SUM(M38-M39-M41)</f>
        <v>0</v>
      </c>
    </row>
    <row r="41" spans="1:13" ht="14.1" customHeight="1">
      <c r="A41" s="122" t="s">
        <v>759</v>
      </c>
      <c r="B41" s="123" t="s">
        <v>687</v>
      </c>
      <c r="C41" s="236"/>
      <c r="D41" s="237"/>
      <c r="E41" s="238"/>
      <c r="I41" s="132" t="s">
        <v>441</v>
      </c>
      <c r="J41" s="133" t="s">
        <v>632</v>
      </c>
      <c r="K41" s="230"/>
      <c r="L41" s="231"/>
      <c r="M41" s="138"/>
    </row>
    <row r="42" spans="1:13" ht="14.1" customHeight="1">
      <c r="A42" s="136" t="s">
        <v>759</v>
      </c>
      <c r="B42" s="137" t="s">
        <v>102</v>
      </c>
      <c r="C42" s="141">
        <f>SUM(C40-C41-C43)</f>
        <v>0</v>
      </c>
      <c r="D42" s="142">
        <f>SUM(D40-D41-D43)</f>
        <v>0</v>
      </c>
      <c r="E42" s="142">
        <f>SUM(E40-E41-E43)</f>
        <v>0</v>
      </c>
      <c r="I42" s="134"/>
      <c r="J42" s="135"/>
      <c r="K42" s="118"/>
      <c r="L42" s="118"/>
      <c r="M42" s="118"/>
    </row>
    <row r="43" spans="1:13" ht="14.1" customHeight="1">
      <c r="A43" s="132" t="s">
        <v>759</v>
      </c>
      <c r="B43" s="133" t="s">
        <v>809</v>
      </c>
      <c r="C43" s="240"/>
      <c r="D43" s="241"/>
      <c r="E43" s="238"/>
      <c r="I43" s="119" t="s">
        <v>443</v>
      </c>
      <c r="J43" s="120" t="s">
        <v>1500</v>
      </c>
      <c r="K43" s="121">
        <f>SUM('HL KNIHA VYPOC'!G193)</f>
        <v>0</v>
      </c>
      <c r="L43" s="121">
        <f>SUM('HL KNIHA VYPOC'!K193)</f>
        <v>18395.000000000004</v>
      </c>
      <c r="M43" s="121">
        <f>SUM('HL KNIHA VYPOC'!H193)</f>
        <v>0</v>
      </c>
    </row>
    <row r="44" spans="1:13" ht="14.1" customHeight="1">
      <c r="A44" s="134"/>
      <c r="B44" s="135"/>
      <c r="I44" s="122" t="s">
        <v>443</v>
      </c>
      <c r="J44" s="123" t="s">
        <v>371</v>
      </c>
      <c r="K44" s="236"/>
      <c r="L44" s="237"/>
      <c r="M44" s="238"/>
    </row>
    <row r="45" spans="1:13" ht="14.1" customHeight="1">
      <c r="A45" s="119" t="s">
        <v>760</v>
      </c>
      <c r="B45" s="120" t="s">
        <v>1500</v>
      </c>
      <c r="C45" s="121">
        <f>SUM('HL KNIHA VYPOC'!G76)</f>
        <v>0</v>
      </c>
      <c r="D45" s="121">
        <f>SUM('HL KNIHA VYPOC'!K76)</f>
        <v>0</v>
      </c>
      <c r="E45" s="121">
        <f>SUM('HL KNIHA VYPOC'!H76)</f>
        <v>0</v>
      </c>
      <c r="I45" s="128" t="s">
        <v>443</v>
      </c>
      <c r="J45" s="129" t="s">
        <v>632</v>
      </c>
      <c r="K45" s="130">
        <f>SUM(K43-K44)</f>
        <v>0</v>
      </c>
      <c r="L45" s="131">
        <f>SUM(L43-L44)</f>
        <v>18395.000000000004</v>
      </c>
      <c r="M45" s="131">
        <f>SUM(M43-M44)</f>
        <v>0</v>
      </c>
    </row>
    <row r="46" spans="1:13" ht="14.1" customHeight="1">
      <c r="A46" s="124" t="s">
        <v>760</v>
      </c>
      <c r="B46" s="125" t="s">
        <v>806</v>
      </c>
      <c r="C46" s="126">
        <f>SUM(C45-C47-C48-C49-C50-C51-C52-C53-C54)</f>
        <v>0</v>
      </c>
      <c r="D46" s="127">
        <f>SUM(D45-D47-D48-D49-D50-D51-D52-D53-D54)</f>
        <v>0</v>
      </c>
      <c r="E46" s="127">
        <f>SUM(E45-E47-E48-E49-E50-E51-E52-E53-E54)</f>
        <v>0</v>
      </c>
      <c r="I46" s="134"/>
      <c r="J46" s="135"/>
      <c r="K46" s="118"/>
      <c r="L46" s="118"/>
      <c r="M46" s="118"/>
    </row>
    <row r="47" spans="1:13" ht="14.1" customHeight="1">
      <c r="A47" s="136" t="s">
        <v>760</v>
      </c>
      <c r="B47" s="137" t="s">
        <v>807</v>
      </c>
      <c r="C47" s="238"/>
      <c r="D47" s="239"/>
      <c r="E47" s="238"/>
      <c r="I47" s="119" t="s">
        <v>444</v>
      </c>
      <c r="J47" s="120" t="s">
        <v>1500</v>
      </c>
      <c r="K47" s="121">
        <f>SUM('HL KNIHA VYPOC'!G197)</f>
        <v>5652.81</v>
      </c>
      <c r="L47" s="121">
        <f>SUM('HL KNIHA VYPOC'!K197)</f>
        <v>4470.55</v>
      </c>
      <c r="M47" s="121">
        <f>SUM('HL KNIHA VYPOC'!H197)</f>
        <v>4216.8100000000004</v>
      </c>
    </row>
    <row r="48" spans="1:13" ht="14.1" customHeight="1">
      <c r="A48" s="136" t="s">
        <v>760</v>
      </c>
      <c r="B48" s="137" t="s">
        <v>134</v>
      </c>
      <c r="C48" s="238"/>
      <c r="D48" s="239"/>
      <c r="E48" s="238"/>
      <c r="I48" s="122" t="s">
        <v>444</v>
      </c>
      <c r="J48" s="123">
        <v>75</v>
      </c>
      <c r="K48" s="236"/>
      <c r="L48" s="237"/>
      <c r="M48" s="238"/>
    </row>
    <row r="49" spans="1:13" ht="14.1" customHeight="1">
      <c r="A49" s="136" t="s">
        <v>760</v>
      </c>
      <c r="B49" s="137" t="s">
        <v>140</v>
      </c>
      <c r="C49" s="238"/>
      <c r="D49" s="239"/>
      <c r="E49" s="238"/>
      <c r="I49" s="128" t="s">
        <v>444</v>
      </c>
      <c r="J49" s="129">
        <v>76</v>
      </c>
      <c r="K49" s="130">
        <f>SUM(K47-K48)</f>
        <v>5652.81</v>
      </c>
      <c r="L49" s="131">
        <f>SUM(L47-L48)</f>
        <v>4470.55</v>
      </c>
      <c r="M49" s="131">
        <f>SUM(M47-M48)</f>
        <v>4216.8100000000004</v>
      </c>
    </row>
    <row r="50" spans="1:13" ht="14.1" customHeight="1">
      <c r="A50" s="136" t="s">
        <v>760</v>
      </c>
      <c r="B50" s="137" t="s">
        <v>812</v>
      </c>
      <c r="C50" s="238"/>
      <c r="D50" s="239"/>
      <c r="E50" s="238"/>
      <c r="I50" s="134"/>
      <c r="J50" s="135"/>
      <c r="K50" s="118"/>
      <c r="L50" s="118"/>
      <c r="M50" s="118"/>
    </row>
    <row r="51" spans="1:13" ht="14.1" customHeight="1">
      <c r="A51" s="136" t="s">
        <v>760</v>
      </c>
      <c r="B51" s="137" t="s">
        <v>817</v>
      </c>
      <c r="C51" s="238"/>
      <c r="D51" s="239"/>
      <c r="E51" s="238"/>
      <c r="I51" s="119" t="s">
        <v>445</v>
      </c>
      <c r="J51" s="120" t="s">
        <v>1500</v>
      </c>
      <c r="K51" s="121">
        <f>SUM('HL KNIHA VYPOC'!G198)</f>
        <v>0</v>
      </c>
      <c r="L51" s="121">
        <f>SUM('HL KNIHA VYPOC'!K198)</f>
        <v>0</v>
      </c>
      <c r="M51" s="121">
        <f>SUM('HL KNIHA VYPOC'!H198)</f>
        <v>0</v>
      </c>
    </row>
    <row r="52" spans="1:13" ht="14.1" customHeight="1">
      <c r="A52" s="136" t="s">
        <v>760</v>
      </c>
      <c r="B52" s="137" t="s">
        <v>693</v>
      </c>
      <c r="C52" s="238"/>
      <c r="D52" s="239"/>
      <c r="E52" s="238"/>
      <c r="I52" s="122" t="s">
        <v>445</v>
      </c>
      <c r="J52" s="123">
        <v>75</v>
      </c>
      <c r="K52" s="236"/>
      <c r="L52" s="237"/>
      <c r="M52" s="238"/>
    </row>
    <row r="53" spans="1:13" ht="14.1" customHeight="1">
      <c r="A53" s="136" t="s">
        <v>760</v>
      </c>
      <c r="B53" s="137" t="s">
        <v>159</v>
      </c>
      <c r="C53" s="238"/>
      <c r="D53" s="239"/>
      <c r="E53" s="238"/>
      <c r="I53" s="128" t="s">
        <v>445</v>
      </c>
      <c r="J53" s="129">
        <v>76</v>
      </c>
      <c r="K53" s="130">
        <f>SUM(K51-K52)</f>
        <v>0</v>
      </c>
      <c r="L53" s="131">
        <f>SUM(L51-L52)</f>
        <v>0</v>
      </c>
      <c r="M53" s="131">
        <f>SUM(M51-M52)</f>
        <v>0</v>
      </c>
    </row>
    <row r="54" spans="1:13" ht="14.1" customHeight="1">
      <c r="A54" s="132" t="s">
        <v>760</v>
      </c>
      <c r="B54" s="133" t="s">
        <v>820</v>
      </c>
      <c r="C54" s="240"/>
      <c r="D54" s="241"/>
      <c r="E54" s="238"/>
      <c r="I54" s="134"/>
      <c r="J54" s="135"/>
      <c r="K54" s="118"/>
      <c r="L54" s="118"/>
      <c r="M54" s="118"/>
    </row>
    <row r="55" spans="1:13" ht="14.1" customHeight="1">
      <c r="A55" s="134"/>
      <c r="B55" s="135"/>
      <c r="I55" s="119" t="s">
        <v>448</v>
      </c>
      <c r="J55" s="120" t="s">
        <v>1500</v>
      </c>
      <c r="K55" s="121">
        <f>SUM('HL KNIHA VYPOC'!G201)</f>
        <v>0</v>
      </c>
      <c r="L55" s="121">
        <f>SUM('HL KNIHA VYPOC'!K201)</f>
        <v>0</v>
      </c>
      <c r="M55" s="121">
        <f>SUM('HL KNIHA VYPOC'!H201)</f>
        <v>0</v>
      </c>
    </row>
    <row r="56" spans="1:13" ht="14.1" customHeight="1">
      <c r="A56" s="119" t="s">
        <v>1022</v>
      </c>
      <c r="B56" s="120" t="s">
        <v>1500</v>
      </c>
      <c r="C56" s="121">
        <f>SUM('HL KNIHA VYPOC'!G125)</f>
        <v>0</v>
      </c>
      <c r="D56" s="121">
        <f>SUM('HL KNIHA VYPOC'!K125)</f>
        <v>0</v>
      </c>
      <c r="E56" s="121">
        <f>SUM('HL KNIHA VYPOC'!H125)</f>
        <v>0</v>
      </c>
      <c r="I56" s="122" t="s">
        <v>448</v>
      </c>
      <c r="J56" s="123">
        <v>77</v>
      </c>
      <c r="K56" s="236"/>
      <c r="L56" s="237"/>
      <c r="M56" s="238"/>
    </row>
    <row r="57" spans="1:13" ht="14.1" customHeight="1">
      <c r="A57" s="124" t="s">
        <v>1022</v>
      </c>
      <c r="B57" s="125">
        <v>67</v>
      </c>
      <c r="C57" s="126">
        <f>SUM(C56-C58)</f>
        <v>0</v>
      </c>
      <c r="D57" s="127">
        <f>SUM(D56-D58)</f>
        <v>0</v>
      </c>
      <c r="E57" s="127">
        <f>SUM(E56-E58)</f>
        <v>0</v>
      </c>
      <c r="I57" s="128" t="s">
        <v>448</v>
      </c>
      <c r="J57" s="129">
        <v>78</v>
      </c>
      <c r="K57" s="145">
        <f>SUM(K55-K56)</f>
        <v>0</v>
      </c>
      <c r="L57" s="146">
        <f>SUM(L55-L56)</f>
        <v>0</v>
      </c>
      <c r="M57" s="146">
        <f>SUM(M55-M56)</f>
        <v>0</v>
      </c>
    </row>
    <row r="58" spans="1:13" ht="14.1" customHeight="1">
      <c r="A58" s="132" t="s">
        <v>1022</v>
      </c>
      <c r="B58" s="133">
        <v>68</v>
      </c>
      <c r="C58" s="240"/>
      <c r="D58" s="241"/>
      <c r="E58" s="238"/>
      <c r="I58" s="134"/>
      <c r="J58" s="135"/>
      <c r="K58" s="118"/>
      <c r="L58" s="118"/>
      <c r="M58" s="118"/>
    </row>
    <row r="59" spans="1:13" ht="14.1" customHeight="1">
      <c r="A59" s="134"/>
      <c r="B59" s="135"/>
      <c r="C59" s="181"/>
      <c r="D59" s="181"/>
      <c r="E59" s="181"/>
      <c r="I59" s="119" t="s">
        <v>449</v>
      </c>
      <c r="J59" s="120" t="s">
        <v>1500</v>
      </c>
      <c r="K59" s="121">
        <f>SUM('HL KNIHA VYPOC'!G208)</f>
        <v>0</v>
      </c>
      <c r="L59" s="121">
        <f>SUM('HL KNIHA VYPOC'!K208)</f>
        <v>0</v>
      </c>
      <c r="M59" s="121">
        <f>SUM('HL KNIHA VYPOC'!H208)</f>
        <v>0</v>
      </c>
    </row>
    <row r="60" spans="1:13" ht="14.1" customHeight="1">
      <c r="A60" s="119" t="s">
        <v>1026</v>
      </c>
      <c r="B60" s="120" t="s">
        <v>1500</v>
      </c>
      <c r="C60" s="121">
        <f>SUM('HL KNIHA VYPOC'!G127)</f>
        <v>0</v>
      </c>
      <c r="D60" s="121">
        <f>SUM('HL KNIHA VYPOC'!K127)</f>
        <v>0</v>
      </c>
      <c r="E60" s="121">
        <f>SUM('HL KNIHA VYPOC'!H127)</f>
        <v>0</v>
      </c>
      <c r="I60" s="122" t="s">
        <v>449</v>
      </c>
      <c r="J60" s="123" t="s">
        <v>1424</v>
      </c>
      <c r="K60" s="236"/>
      <c r="L60" s="237"/>
      <c r="M60" s="238"/>
    </row>
    <row r="61" spans="1:13" ht="14.1" customHeight="1">
      <c r="A61" s="124" t="s">
        <v>1026</v>
      </c>
      <c r="B61" s="125">
        <v>67</v>
      </c>
      <c r="C61" s="126">
        <f>SUM(C60-C62)</f>
        <v>0</v>
      </c>
      <c r="D61" s="127">
        <f>SUM(D60-D62)</f>
        <v>0</v>
      </c>
      <c r="E61" s="127">
        <f>SUM(-E62)</f>
        <v>0</v>
      </c>
      <c r="I61" s="136" t="s">
        <v>449</v>
      </c>
      <c r="J61" s="137" t="s">
        <v>813</v>
      </c>
      <c r="K61" s="238"/>
      <c r="L61" s="239"/>
      <c r="M61" s="238"/>
    </row>
    <row r="62" spans="1:13" ht="14.1" customHeight="1">
      <c r="A62" s="132" t="s">
        <v>1026</v>
      </c>
      <c r="B62" s="133">
        <v>68</v>
      </c>
      <c r="C62" s="240"/>
      <c r="D62" s="241"/>
      <c r="E62" s="238"/>
      <c r="I62" s="136" t="s">
        <v>449</v>
      </c>
      <c r="J62" s="137" t="s">
        <v>1423</v>
      </c>
      <c r="K62" s="238"/>
      <c r="L62" s="239"/>
      <c r="M62" s="238"/>
    </row>
    <row r="63" spans="1:13" ht="14.1" customHeight="1">
      <c r="A63" s="134"/>
      <c r="B63" s="135"/>
      <c r="I63" s="136" t="s">
        <v>449</v>
      </c>
      <c r="J63" s="137" t="s">
        <v>808</v>
      </c>
      <c r="K63" s="238"/>
      <c r="L63" s="239"/>
      <c r="M63" s="238"/>
    </row>
    <row r="64" spans="1:13" ht="14.1" customHeight="1">
      <c r="A64" s="119" t="s">
        <v>1029</v>
      </c>
      <c r="B64" s="120" t="s">
        <v>1500</v>
      </c>
      <c r="C64" s="121">
        <f>SUM('HL KNIHA VYPOC'!G129)</f>
        <v>0</v>
      </c>
      <c r="D64" s="121">
        <f>SUM('HL KNIHA VYPOC'!K129)</f>
        <v>0</v>
      </c>
      <c r="E64" s="121">
        <f>SUM('HL KNIHA VYPOC'!H129)</f>
        <v>0</v>
      </c>
      <c r="I64" s="136" t="s">
        <v>449</v>
      </c>
      <c r="J64" s="137" t="s">
        <v>333</v>
      </c>
      <c r="K64" s="238"/>
      <c r="L64" s="239"/>
      <c r="M64" s="238"/>
    </row>
    <row r="65" spans="1:13" ht="14.1" customHeight="1">
      <c r="A65" s="124" t="s">
        <v>1029</v>
      </c>
      <c r="B65" s="125">
        <v>67</v>
      </c>
      <c r="C65" s="126">
        <f>SUM(C64-C66)</f>
        <v>0</v>
      </c>
      <c r="D65" s="127">
        <f>SUM(D64-D66)</f>
        <v>0</v>
      </c>
      <c r="E65" s="127">
        <f>SUM(E64-E66)</f>
        <v>0</v>
      </c>
      <c r="I65" s="136" t="s">
        <v>449</v>
      </c>
      <c r="J65" s="137" t="s">
        <v>351</v>
      </c>
      <c r="K65" s="238"/>
      <c r="L65" s="239"/>
      <c r="M65" s="238"/>
    </row>
    <row r="66" spans="1:13" ht="14.1" customHeight="1">
      <c r="A66" s="132" t="s">
        <v>1029</v>
      </c>
      <c r="B66" s="133">
        <v>68</v>
      </c>
      <c r="C66" s="240"/>
      <c r="D66" s="241"/>
      <c r="E66" s="238"/>
      <c r="I66" s="136" t="s">
        <v>449</v>
      </c>
      <c r="J66" s="137" t="s">
        <v>355</v>
      </c>
      <c r="K66" s="238"/>
      <c r="L66" s="239"/>
      <c r="M66" s="238"/>
    </row>
    <row r="67" spans="1:13" ht="14.1" customHeight="1">
      <c r="A67" s="134"/>
      <c r="B67" s="135"/>
      <c r="I67" s="136" t="s">
        <v>449</v>
      </c>
      <c r="J67" s="137" t="s">
        <v>371</v>
      </c>
      <c r="K67" s="238"/>
      <c r="L67" s="239"/>
      <c r="M67" s="238"/>
    </row>
    <row r="68" spans="1:13" ht="14.1" customHeight="1">
      <c r="A68" s="119" t="s">
        <v>1031</v>
      </c>
      <c r="B68" s="120" t="s">
        <v>1500</v>
      </c>
      <c r="C68" s="121">
        <f>SUM('HL KNIHA VYPOC'!G130)</f>
        <v>0</v>
      </c>
      <c r="D68" s="121">
        <f>SUM('HL KNIHA VYPOC'!K130)</f>
        <v>0</v>
      </c>
      <c r="E68" s="121">
        <f>SUM('HL KNIHA VYPOC'!H130)</f>
        <v>0</v>
      </c>
      <c r="I68" s="139" t="s">
        <v>449</v>
      </c>
      <c r="J68" s="140" t="s">
        <v>515</v>
      </c>
      <c r="K68" s="141">
        <f>SUM(K59-K60-K61-K62-K63-K64-K65-K66-K67-K69-K70-K71-K72-K73-K74-K75-K76)</f>
        <v>0</v>
      </c>
      <c r="L68" s="142">
        <f>SUM(L59-L60-L61-L62-L63-L64-L65-L66-L67-L69-L70-L71-L72-L73-L74-L75-L76)</f>
        <v>0</v>
      </c>
      <c r="M68" s="142">
        <f>SUM(M59-M60-M61-M62-M63-M64-M65-M66-M67-M69-M70-M71-M72-M73-M74-M75-M76)</f>
        <v>0</v>
      </c>
    </row>
    <row r="69" spans="1:13" ht="14.1" customHeight="1">
      <c r="A69" s="124" t="s">
        <v>1031</v>
      </c>
      <c r="B69" s="125">
        <v>67</v>
      </c>
      <c r="C69" s="126">
        <f>SUM(C68-C70)</f>
        <v>0</v>
      </c>
      <c r="D69" s="127">
        <f>SUM(D68-D70)</f>
        <v>0</v>
      </c>
      <c r="E69" s="127">
        <f>SUM(E68-E70)</f>
        <v>0</v>
      </c>
      <c r="I69" s="136" t="s">
        <v>449</v>
      </c>
      <c r="J69" s="137" t="s">
        <v>531</v>
      </c>
      <c r="K69" s="238"/>
      <c r="L69" s="239"/>
      <c r="M69" s="238"/>
    </row>
    <row r="70" spans="1:13" ht="14.1" customHeight="1">
      <c r="A70" s="132" t="s">
        <v>1031</v>
      </c>
      <c r="B70" s="133">
        <v>68</v>
      </c>
      <c r="C70" s="240"/>
      <c r="D70" s="241"/>
      <c r="E70" s="238"/>
      <c r="I70" s="136" t="s">
        <v>449</v>
      </c>
      <c r="J70" s="137" t="s">
        <v>550</v>
      </c>
      <c r="K70" s="238"/>
      <c r="L70" s="239"/>
      <c r="M70" s="238"/>
    </row>
    <row r="71" spans="1:13" ht="14.1" customHeight="1">
      <c r="A71" s="134"/>
      <c r="B71" s="135"/>
      <c r="I71" s="136" t="s">
        <v>449</v>
      </c>
      <c r="J71" s="137" t="s">
        <v>567</v>
      </c>
      <c r="K71" s="238"/>
      <c r="L71" s="239"/>
      <c r="M71" s="238"/>
    </row>
    <row r="72" spans="1:13" ht="14.1" customHeight="1">
      <c r="A72" s="119" t="s">
        <v>414</v>
      </c>
      <c r="B72" s="120" t="s">
        <v>1500</v>
      </c>
      <c r="C72" s="121">
        <f>SUM('HL KNIHA VYPOC'!G137)</f>
        <v>0</v>
      </c>
      <c r="D72" s="121">
        <f>SUM('HL KNIHA VYPOC'!K137)</f>
        <v>0</v>
      </c>
      <c r="E72" s="121">
        <f>SUM('HL KNIHA VYPOC'!H137)</f>
        <v>0</v>
      </c>
      <c r="I72" s="136" t="s">
        <v>449</v>
      </c>
      <c r="J72" s="137" t="s">
        <v>585</v>
      </c>
      <c r="K72" s="238"/>
      <c r="L72" s="239"/>
      <c r="M72" s="238"/>
    </row>
    <row r="73" spans="1:13" ht="14.1" customHeight="1">
      <c r="A73" s="124" t="s">
        <v>414</v>
      </c>
      <c r="B73" s="125">
        <v>67</v>
      </c>
      <c r="C73" s="126">
        <f>SUM(C72-C74)</f>
        <v>0</v>
      </c>
      <c r="D73" s="127">
        <f>SUM(D72-D74)</f>
        <v>0</v>
      </c>
      <c r="E73" s="127">
        <f>SUM(E72-E74)</f>
        <v>0</v>
      </c>
      <c r="I73" s="136" t="s">
        <v>449</v>
      </c>
      <c r="J73" s="137" t="s">
        <v>595</v>
      </c>
      <c r="K73" s="238"/>
      <c r="L73" s="239"/>
      <c r="M73" s="238"/>
    </row>
    <row r="74" spans="1:13" ht="14.1" customHeight="1">
      <c r="A74" s="136" t="s">
        <v>414</v>
      </c>
      <c r="B74" s="137">
        <v>68</v>
      </c>
      <c r="C74" s="238"/>
      <c r="D74" s="239"/>
      <c r="E74" s="238"/>
      <c r="I74" s="136" t="s">
        <v>449</v>
      </c>
      <c r="J74" s="137" t="s">
        <v>607</v>
      </c>
      <c r="K74" s="238"/>
      <c r="L74" s="239"/>
      <c r="M74" s="238"/>
    </row>
    <row r="75" spans="1:13" ht="14.1" customHeight="1">
      <c r="A75" s="132" t="s">
        <v>414</v>
      </c>
      <c r="B75" s="133" t="s">
        <v>695</v>
      </c>
      <c r="C75" s="240"/>
      <c r="D75" s="241"/>
      <c r="E75" s="238"/>
      <c r="I75" s="136" t="s">
        <v>449</v>
      </c>
      <c r="J75" s="137" t="s">
        <v>1425</v>
      </c>
      <c r="K75" s="238"/>
      <c r="L75" s="239"/>
      <c r="M75" s="238"/>
    </row>
    <row r="76" spans="1:13" ht="14.1" customHeight="1">
      <c r="I76" s="132" t="s">
        <v>449</v>
      </c>
      <c r="J76" s="133" t="s">
        <v>632</v>
      </c>
      <c r="K76" s="240"/>
      <c r="L76" s="241"/>
      <c r="M76" s="238"/>
    </row>
    <row r="78" spans="1:13" ht="14.1" customHeight="1">
      <c r="A78" s="119" t="s">
        <v>415</v>
      </c>
      <c r="B78" s="120" t="s">
        <v>1500</v>
      </c>
      <c r="C78" s="121">
        <f>SUM('HL KNIHA VYPOC'!G142)</f>
        <v>376624.63999999966</v>
      </c>
      <c r="D78" s="121">
        <f>SUM('HL KNIHA VYPOC'!K142)</f>
        <v>397272.08000000007</v>
      </c>
      <c r="E78" s="121">
        <f>SUM('HL KNIHA VYPOC'!H142)</f>
        <v>148519.01</v>
      </c>
      <c r="I78" s="119" t="s">
        <v>417</v>
      </c>
      <c r="J78" s="120" t="s">
        <v>1500</v>
      </c>
      <c r="K78" s="121">
        <f>SUM('HL KNIHA VYPOC'!G144)</f>
        <v>0</v>
      </c>
      <c r="L78" s="121">
        <f>SUM('HL KNIHA VYPOC'!K144)</f>
        <v>0</v>
      </c>
      <c r="M78" s="121">
        <f>SUM('HL KNIHA VYPOC'!H144)</f>
        <v>0</v>
      </c>
    </row>
    <row r="79" spans="1:13" ht="14.1" customHeight="1">
      <c r="A79" s="122" t="s">
        <v>415</v>
      </c>
      <c r="B79" s="123" t="s">
        <v>813</v>
      </c>
      <c r="C79" s="236"/>
      <c r="D79" s="237"/>
      <c r="E79" s="238"/>
      <c r="I79" s="122" t="s">
        <v>417</v>
      </c>
      <c r="J79" s="123" t="s">
        <v>813</v>
      </c>
      <c r="K79" s="236"/>
      <c r="L79" s="237"/>
      <c r="M79" s="238"/>
    </row>
    <row r="80" spans="1:13" ht="14.1" customHeight="1">
      <c r="A80" s="136" t="s">
        <v>415</v>
      </c>
      <c r="B80" s="137" t="s">
        <v>1423</v>
      </c>
      <c r="C80" s="238"/>
      <c r="D80" s="239"/>
      <c r="E80" s="238"/>
      <c r="I80" s="136" t="s">
        <v>417</v>
      </c>
      <c r="J80" s="137" t="s">
        <v>1423</v>
      </c>
      <c r="K80" s="238"/>
      <c r="L80" s="239"/>
      <c r="M80" s="238"/>
    </row>
    <row r="81" spans="1:13" ht="14.1" customHeight="1">
      <c r="A81" s="136" t="s">
        <v>415</v>
      </c>
      <c r="B81" s="137" t="s">
        <v>808</v>
      </c>
      <c r="C81" s="238"/>
      <c r="D81" s="239"/>
      <c r="E81" s="238"/>
      <c r="I81" s="136" t="s">
        <v>417</v>
      </c>
      <c r="J81" s="137" t="s">
        <v>808</v>
      </c>
      <c r="K81" s="238"/>
      <c r="L81" s="239"/>
      <c r="M81" s="238"/>
    </row>
    <row r="82" spans="1:13" ht="14.1" customHeight="1">
      <c r="A82" s="139" t="s">
        <v>415</v>
      </c>
      <c r="B82" s="140" t="s">
        <v>515</v>
      </c>
      <c r="C82" s="141">
        <f>SUM(C78-C79-C80-C81-C83-C84)</f>
        <v>376624.63999999966</v>
      </c>
      <c r="D82" s="142">
        <f>SUM(D78-D79-D80-D81-D83-D84)</f>
        <v>397272.08000000007</v>
      </c>
      <c r="E82" s="142">
        <f>SUM(E78-E79-E80-E81-E83-E84)</f>
        <v>148519.01</v>
      </c>
      <c r="I82" s="139" t="s">
        <v>417</v>
      </c>
      <c r="J82" s="140" t="s">
        <v>515</v>
      </c>
      <c r="K82" s="141">
        <f>SUM(K78-K79-K80-K81-K83-K84)</f>
        <v>0</v>
      </c>
      <c r="L82" s="142">
        <f>SUM(L78-L79-L80-L81-L83-L84)</f>
        <v>0</v>
      </c>
      <c r="M82" s="142">
        <f>SUM(M78-M79-M80-M81-M83-M84)</f>
        <v>0</v>
      </c>
    </row>
    <row r="83" spans="1:13" ht="14.1" customHeight="1">
      <c r="A83" s="136" t="s">
        <v>415</v>
      </c>
      <c r="B83" s="137" t="s">
        <v>531</v>
      </c>
      <c r="C83" s="238"/>
      <c r="D83" s="239"/>
      <c r="E83" s="238"/>
      <c r="I83" s="136" t="s">
        <v>417</v>
      </c>
      <c r="J83" s="137" t="s">
        <v>531</v>
      </c>
      <c r="K83" s="238"/>
      <c r="L83" s="239"/>
      <c r="M83" s="238"/>
    </row>
    <row r="84" spans="1:13" ht="14.1" customHeight="1">
      <c r="A84" s="132" t="s">
        <v>415</v>
      </c>
      <c r="B84" s="133" t="s">
        <v>550</v>
      </c>
      <c r="C84" s="240"/>
      <c r="D84" s="241"/>
      <c r="E84" s="238"/>
      <c r="I84" s="132" t="s">
        <v>417</v>
      </c>
      <c r="J84" s="133" t="s">
        <v>550</v>
      </c>
      <c r="K84" s="240"/>
      <c r="L84" s="241"/>
      <c r="M84" s="238"/>
    </row>
    <row r="85" spans="1:13" ht="14.1" customHeight="1">
      <c r="A85" s="134"/>
      <c r="B85" s="135"/>
      <c r="I85" s="134"/>
      <c r="J85" s="135"/>
      <c r="K85" s="118"/>
      <c r="L85" s="118"/>
      <c r="M85" s="118"/>
    </row>
    <row r="86" spans="1:13" ht="14.1" customHeight="1">
      <c r="A86" s="119" t="s">
        <v>416</v>
      </c>
      <c r="B86" s="120" t="s">
        <v>1500</v>
      </c>
      <c r="C86" s="121">
        <f>SUM('HL KNIHA VYPOC'!G143)</f>
        <v>0</v>
      </c>
      <c r="D86" s="121">
        <f>SUM('HL KNIHA VYPOC'!K143)</f>
        <v>0</v>
      </c>
      <c r="E86" s="121">
        <f>SUM('HL KNIHA VYPOC'!H143)</f>
        <v>0</v>
      </c>
      <c r="I86" s="119" t="s">
        <v>418</v>
      </c>
      <c r="J86" s="120" t="s">
        <v>1500</v>
      </c>
      <c r="K86" s="121">
        <f>SUM('HL KNIHA VYPOC'!G145)</f>
        <v>6135.49</v>
      </c>
      <c r="L86" s="121">
        <f>SUM('HL KNIHA VYPOC'!K145)</f>
        <v>10229.799999999999</v>
      </c>
      <c r="M86" s="121">
        <f>SUM('HL KNIHA VYPOC'!H145)</f>
        <v>7340.22</v>
      </c>
    </row>
    <row r="87" spans="1:13" ht="14.1" customHeight="1">
      <c r="A87" s="122" t="s">
        <v>416</v>
      </c>
      <c r="B87" s="123" t="s">
        <v>813</v>
      </c>
      <c r="C87" s="236"/>
      <c r="D87" s="237"/>
      <c r="E87" s="238"/>
      <c r="I87" s="122" t="s">
        <v>418</v>
      </c>
      <c r="J87" s="123" t="s">
        <v>1424</v>
      </c>
      <c r="K87" s="236"/>
      <c r="L87" s="237"/>
      <c r="M87" s="238"/>
    </row>
    <row r="88" spans="1:13" ht="14.1" customHeight="1">
      <c r="A88" s="136" t="s">
        <v>416</v>
      </c>
      <c r="B88" s="137" t="s">
        <v>1423</v>
      </c>
      <c r="C88" s="238"/>
      <c r="D88" s="239"/>
      <c r="E88" s="238"/>
      <c r="I88" s="136" t="s">
        <v>418</v>
      </c>
      <c r="J88" s="137" t="s">
        <v>813</v>
      </c>
      <c r="K88" s="238"/>
      <c r="L88" s="239"/>
      <c r="M88" s="238"/>
    </row>
    <row r="89" spans="1:13" ht="14.1" customHeight="1">
      <c r="A89" s="136" t="s">
        <v>416</v>
      </c>
      <c r="B89" s="137" t="s">
        <v>808</v>
      </c>
      <c r="C89" s="238"/>
      <c r="D89" s="239"/>
      <c r="E89" s="238"/>
      <c r="I89" s="136" t="s">
        <v>418</v>
      </c>
      <c r="J89" s="137" t="s">
        <v>1423</v>
      </c>
      <c r="K89" s="238"/>
      <c r="L89" s="239"/>
      <c r="M89" s="238"/>
    </row>
    <row r="90" spans="1:13" ht="14.1" customHeight="1">
      <c r="A90" s="139" t="s">
        <v>416</v>
      </c>
      <c r="B90" s="140" t="s">
        <v>515</v>
      </c>
      <c r="C90" s="141">
        <f>SUM(C86-C87-C88-C89-C91-C92)</f>
        <v>0</v>
      </c>
      <c r="D90" s="142">
        <f>SUM(D86-D87-D88-D89-D91-D92)</f>
        <v>0</v>
      </c>
      <c r="E90" s="142">
        <f>SUM(E86-E87-E88-E89-E91-E92)</f>
        <v>0</v>
      </c>
      <c r="I90" s="136" t="s">
        <v>418</v>
      </c>
      <c r="J90" s="137" t="s">
        <v>808</v>
      </c>
      <c r="K90" s="238"/>
      <c r="L90" s="239"/>
      <c r="M90" s="238"/>
    </row>
    <row r="91" spans="1:13" ht="14.1" customHeight="1">
      <c r="A91" s="136" t="s">
        <v>416</v>
      </c>
      <c r="B91" s="137" t="s">
        <v>531</v>
      </c>
      <c r="C91" s="238"/>
      <c r="D91" s="239"/>
      <c r="E91" s="238"/>
      <c r="I91" s="139" t="s">
        <v>418</v>
      </c>
      <c r="J91" s="140" t="s">
        <v>515</v>
      </c>
      <c r="K91" s="141">
        <f>SUM(K86-K87-K88-K89-K90-K92-K93-K94)</f>
        <v>6135.49</v>
      </c>
      <c r="L91" s="142">
        <f>SUM(L86-L87-L88-L89-L90-L92-L93-L94)</f>
        <v>10229.799999999999</v>
      </c>
      <c r="M91" s="142">
        <f>SUM(M86-M87-M88-M89-M90-M92-M93-M94)</f>
        <v>7340.22</v>
      </c>
    </row>
    <row r="92" spans="1:13" ht="14.1" customHeight="1">
      <c r="A92" s="132" t="s">
        <v>416</v>
      </c>
      <c r="B92" s="133" t="s">
        <v>550</v>
      </c>
      <c r="C92" s="240"/>
      <c r="D92" s="241"/>
      <c r="E92" s="238"/>
      <c r="I92" s="136" t="s">
        <v>418</v>
      </c>
      <c r="J92" s="137" t="s">
        <v>531</v>
      </c>
      <c r="K92" s="238"/>
      <c r="L92" s="239"/>
      <c r="M92" s="238"/>
    </row>
    <row r="93" spans="1:13" ht="14.1" customHeight="1">
      <c r="I93" s="136" t="s">
        <v>418</v>
      </c>
      <c r="J93" s="137" t="s">
        <v>550</v>
      </c>
      <c r="K93" s="238"/>
      <c r="L93" s="239"/>
      <c r="M93" s="238"/>
    </row>
    <row r="94" spans="1:13" ht="14.1" customHeight="1">
      <c r="A94" s="119" t="s">
        <v>435</v>
      </c>
      <c r="B94" s="120" t="s">
        <v>1500</v>
      </c>
      <c r="C94" s="121">
        <f>'HL KNIHA VYPOC'!$G$178</f>
        <v>0</v>
      </c>
      <c r="D94" s="121">
        <f>'HL KNIHA VYPOC'!$K$178</f>
        <v>0</v>
      </c>
      <c r="E94" s="121">
        <f>'HL KNIHA VYPOC'!$H$178</f>
        <v>0</v>
      </c>
      <c r="I94" s="132" t="s">
        <v>418</v>
      </c>
      <c r="J94" s="133" t="s">
        <v>695</v>
      </c>
      <c r="K94" s="240"/>
      <c r="L94" s="241"/>
      <c r="M94" s="238"/>
    </row>
    <row r="95" spans="1:13" ht="14.1" customHeight="1">
      <c r="A95" s="124" t="s">
        <v>435</v>
      </c>
      <c r="B95" s="125">
        <v>128</v>
      </c>
      <c r="C95" s="126">
        <f>SUM(C94-C96)</f>
        <v>0</v>
      </c>
      <c r="D95" s="127">
        <f>SUM(D94-D96)</f>
        <v>0</v>
      </c>
      <c r="E95" s="127">
        <f>SUM(E94-E96)</f>
        <v>0</v>
      </c>
      <c r="I95" s="134"/>
      <c r="J95" s="135"/>
      <c r="K95" s="118"/>
      <c r="L95" s="118"/>
      <c r="M95" s="118"/>
    </row>
    <row r="96" spans="1:13" ht="14.1" customHeight="1">
      <c r="A96" s="132" t="s">
        <v>435</v>
      </c>
      <c r="B96" s="133">
        <v>129</v>
      </c>
      <c r="C96" s="240"/>
      <c r="D96" s="241"/>
      <c r="E96" s="241"/>
      <c r="I96" s="119" t="s">
        <v>419</v>
      </c>
      <c r="J96" s="120" t="s">
        <v>1500</v>
      </c>
      <c r="K96" s="121">
        <f>SUM('HL KNIHA VYPOC'!G146)</f>
        <v>1081430.2300000004</v>
      </c>
      <c r="L96" s="121">
        <f>SUM('HL KNIHA VYPOC'!K146)</f>
        <v>1342784.7900000005</v>
      </c>
      <c r="M96" s="121">
        <f>SUM('HL KNIHA VYPOC'!H146)</f>
        <v>785250.05</v>
      </c>
    </row>
    <row r="97" spans="1:16" ht="14.1" customHeight="1">
      <c r="I97" s="122" t="s">
        <v>419</v>
      </c>
      <c r="J97" s="123" t="s">
        <v>813</v>
      </c>
      <c r="K97" s="236"/>
      <c r="L97" s="237"/>
      <c r="M97" s="238"/>
    </row>
    <row r="98" spans="1:16" ht="14.1" customHeight="1">
      <c r="I98" s="136" t="s">
        <v>419</v>
      </c>
      <c r="J98" s="137" t="s">
        <v>1423</v>
      </c>
      <c r="K98" s="238"/>
      <c r="L98" s="239"/>
      <c r="M98" s="238"/>
    </row>
    <row r="99" spans="1:16" ht="14.1" customHeight="1">
      <c r="I99" s="136" t="s">
        <v>419</v>
      </c>
      <c r="J99" s="137" t="s">
        <v>808</v>
      </c>
      <c r="K99" s="238"/>
      <c r="L99" s="239"/>
      <c r="M99" s="238"/>
    </row>
    <row r="100" spans="1:16" ht="14.1" customHeight="1">
      <c r="I100" s="139" t="s">
        <v>419</v>
      </c>
      <c r="J100" s="140" t="s">
        <v>515</v>
      </c>
      <c r="K100" s="141">
        <f>SUM(K96-K97-K98-K99-K101-K102)</f>
        <v>1081430.2300000004</v>
      </c>
      <c r="L100" s="142">
        <f>SUM(L96-L97-L98-L99-L101-L102)</f>
        <v>1342784.7900000005</v>
      </c>
      <c r="M100" s="142">
        <f>SUM(M96-M97-M98-M99-M101-M102)</f>
        <v>785250.05</v>
      </c>
    </row>
    <row r="101" spans="1:16" ht="14.1" customHeight="1">
      <c r="I101" s="136" t="s">
        <v>419</v>
      </c>
      <c r="J101" s="137" t="s">
        <v>531</v>
      </c>
      <c r="K101" s="238"/>
      <c r="L101" s="239"/>
      <c r="M101" s="238"/>
    </row>
    <row r="102" spans="1:16" ht="14.1" customHeight="1">
      <c r="I102" s="132" t="s">
        <v>419</v>
      </c>
      <c r="J102" s="133" t="s">
        <v>550</v>
      </c>
      <c r="K102" s="240"/>
      <c r="L102" s="241"/>
      <c r="M102" s="238"/>
    </row>
    <row r="104" spans="1:16" ht="14.1" customHeight="1">
      <c r="A104" s="567" t="s">
        <v>1496</v>
      </c>
      <c r="B104" s="567"/>
      <c r="C104" s="567"/>
      <c r="D104" s="567"/>
      <c r="E104" s="567"/>
      <c r="F104" s="567"/>
      <c r="G104" s="567"/>
      <c r="H104" s="567"/>
      <c r="I104" s="567"/>
      <c r="J104" s="567"/>
      <c r="K104" s="567"/>
      <c r="L104" s="567"/>
      <c r="M104" s="235"/>
    </row>
    <row r="105" spans="1:16" ht="14.1" customHeight="1">
      <c r="A105" s="235"/>
      <c r="B105" s="235"/>
      <c r="C105" s="182">
        <v>2016</v>
      </c>
      <c r="D105" s="182">
        <v>2015</v>
      </c>
      <c r="E105" s="182">
        <v>2013</v>
      </c>
      <c r="F105" s="235"/>
      <c r="G105" s="235"/>
      <c r="H105" s="235"/>
      <c r="I105" s="235"/>
      <c r="J105" s="235"/>
      <c r="K105" s="182">
        <v>2016</v>
      </c>
      <c r="L105" s="182">
        <v>2015</v>
      </c>
      <c r="M105" s="182">
        <v>2013</v>
      </c>
    </row>
    <row r="106" spans="1:16" ht="14.1" customHeight="1">
      <c r="A106" s="147" t="s">
        <v>412</v>
      </c>
      <c r="B106" s="183" t="s">
        <v>1500</v>
      </c>
      <c r="C106" s="121">
        <f>SUM('HL KNIHA VYPOC'!G114)</f>
        <v>127679.39999999851</v>
      </c>
      <c r="D106" s="121">
        <f>SUM('HL KNIHA VYPOC'!K114)</f>
        <v>78409.830000000075</v>
      </c>
      <c r="E106" s="121">
        <f>SUM('HL KNIHA VYPOC'!H114)</f>
        <v>36.29</v>
      </c>
      <c r="F106" s="118">
        <f>SUM(C106)</f>
        <v>127679.39999999851</v>
      </c>
      <c r="G106" s="118">
        <f>SUM(D106)</f>
        <v>78409.830000000075</v>
      </c>
      <c r="H106" s="118">
        <f>SUM(E106)</f>
        <v>36.29</v>
      </c>
      <c r="I106" s="147" t="s">
        <v>425</v>
      </c>
      <c r="J106" s="183" t="s">
        <v>1500</v>
      </c>
      <c r="K106" s="121">
        <f>SUM('HL KNIHA VYPOC'!G163)</f>
        <v>0</v>
      </c>
      <c r="L106" s="121">
        <f>SUM('HL KNIHA VYPOC'!K163)</f>
        <v>0</v>
      </c>
      <c r="M106" s="121">
        <f>SUM('HL KNIHA VYPOC'!H163)</f>
        <v>0</v>
      </c>
      <c r="N106" s="118">
        <f>SUM(K106)</f>
        <v>0</v>
      </c>
      <c r="O106" s="118">
        <f>SUM(L106)</f>
        <v>0</v>
      </c>
      <c r="P106" s="118">
        <f>SUM(M106)</f>
        <v>0</v>
      </c>
    </row>
    <row r="107" spans="1:16" ht="14.1" customHeight="1">
      <c r="A107" s="148"/>
      <c r="B107" s="149"/>
      <c r="C107" s="150">
        <f>SUM(IF(C106&gt;=0,F106,0))</f>
        <v>127679.39999999851</v>
      </c>
      <c r="D107" s="151">
        <f>SUM(IF(D106&gt;=0,G106,0))</f>
        <v>78409.830000000075</v>
      </c>
      <c r="E107" s="151">
        <f>SUM(IF(E106&gt;=0,H106,0))</f>
        <v>36.29</v>
      </c>
      <c r="I107" s="148" t="s">
        <v>425</v>
      </c>
      <c r="J107" s="152" t="s">
        <v>1425</v>
      </c>
      <c r="K107" s="150">
        <f>SUM(IF(K106&gt;=0,N106,0))</f>
        <v>0</v>
      </c>
      <c r="L107" s="151">
        <f>SUM(IF(L106&gt;=0,O106,0))</f>
        <v>0</v>
      </c>
      <c r="M107" s="151">
        <f>SUM(IF(M106&gt;=0,P106,0))</f>
        <v>0</v>
      </c>
    </row>
    <row r="108" spans="1:16" ht="14.1" customHeight="1">
      <c r="A108" s="153" t="s">
        <v>412</v>
      </c>
      <c r="B108" s="154" t="s">
        <v>1426</v>
      </c>
      <c r="C108" s="238"/>
      <c r="D108" s="239"/>
      <c r="E108" s="238"/>
      <c r="I108" s="155" t="s">
        <v>425</v>
      </c>
      <c r="J108" s="156">
        <v>133</v>
      </c>
      <c r="K108" s="157">
        <f>SUM(IF(K106&lt;=0,N106,0))</f>
        <v>0</v>
      </c>
      <c r="L108" s="158">
        <f>SUM(IF(L106&lt;=0,O106,0))</f>
        <v>0</v>
      </c>
      <c r="M108" s="158">
        <f>SUM(IF(M106&lt;=0,P106,0))</f>
        <v>0</v>
      </c>
    </row>
    <row r="109" spans="1:16" ht="14.1" customHeight="1">
      <c r="A109" s="153" t="s">
        <v>412</v>
      </c>
      <c r="B109" s="154">
        <v>73</v>
      </c>
      <c r="C109" s="159">
        <f>SUM(C107-C108)</f>
        <v>127679.39999999851</v>
      </c>
      <c r="D109" s="160">
        <f>SUM(D107-D108)</f>
        <v>78409.830000000075</v>
      </c>
      <c r="E109" s="160">
        <f>SUM(E107-E108)</f>
        <v>36.29</v>
      </c>
      <c r="I109" s="161"/>
      <c r="J109" s="162"/>
      <c r="K109" s="118"/>
      <c r="L109" s="118"/>
      <c r="M109" s="118"/>
    </row>
    <row r="110" spans="1:16" ht="14.1" customHeight="1">
      <c r="A110" s="155">
        <v>221</v>
      </c>
      <c r="B110" s="156">
        <v>139</v>
      </c>
      <c r="C110" s="157">
        <f>SUM(IF(C106&lt;=0,F106,0))</f>
        <v>0</v>
      </c>
      <c r="D110" s="158">
        <f>SUM(IF(D106&lt;=0,G106,0))</f>
        <v>0</v>
      </c>
      <c r="E110" s="158">
        <f>SUM(IF(E106&lt;=0,H106,0))</f>
        <v>0</v>
      </c>
      <c r="I110" s="147" t="s">
        <v>426</v>
      </c>
      <c r="J110" s="183" t="s">
        <v>1500</v>
      </c>
      <c r="K110" s="121">
        <f>SUM('HL KNIHA VYPOC'!G164)</f>
        <v>-3636.619999999999</v>
      </c>
      <c r="L110" s="121">
        <f>SUM('HL KNIHA VYPOC'!K164)</f>
        <v>0</v>
      </c>
      <c r="M110" s="121">
        <f>SUM('HL KNIHA VYPOC'!H164)</f>
        <v>0</v>
      </c>
      <c r="N110" s="118">
        <f>SUM(K110)</f>
        <v>-3636.619999999999</v>
      </c>
      <c r="O110" s="118">
        <f>SUM(L110)</f>
        <v>0</v>
      </c>
      <c r="P110" s="118">
        <f>SUM(M110)</f>
        <v>0</v>
      </c>
    </row>
    <row r="111" spans="1:16" ht="14.1" customHeight="1">
      <c r="A111" s="161"/>
      <c r="B111" s="162"/>
      <c r="I111" s="148" t="s">
        <v>426</v>
      </c>
      <c r="J111" s="152" t="s">
        <v>1425</v>
      </c>
      <c r="K111" s="150">
        <f>SUM(IF(K110&gt;=0,N110,0))</f>
        <v>0</v>
      </c>
      <c r="L111" s="151">
        <f>SUM(IF(L110&gt;=0,O110,0))</f>
        <v>0</v>
      </c>
      <c r="M111" s="151">
        <f>SUM(IF(M110&gt;=0,P110,0))</f>
        <v>0</v>
      </c>
    </row>
    <row r="112" spans="1:16" ht="14.1" customHeight="1">
      <c r="A112" s="147" t="s">
        <v>420</v>
      </c>
      <c r="B112" s="183" t="s">
        <v>1500</v>
      </c>
      <c r="C112" s="121">
        <f>SUM('HL KNIHA VYPOC'!G147)</f>
        <v>0</v>
      </c>
      <c r="D112" s="121">
        <f>SUM('HL KNIHA VYPOC'!K147)</f>
        <v>0</v>
      </c>
      <c r="E112" s="121">
        <f>SUM('HL KNIHA VYPOC'!H147)</f>
        <v>0</v>
      </c>
      <c r="F112" s="118">
        <f>SUM(C112)</f>
        <v>0</v>
      </c>
      <c r="G112" s="118">
        <f>SUM(D112)</f>
        <v>0</v>
      </c>
      <c r="H112" s="118">
        <f>SUM(E112)</f>
        <v>0</v>
      </c>
      <c r="I112" s="155" t="s">
        <v>426</v>
      </c>
      <c r="J112" s="156">
        <v>133</v>
      </c>
      <c r="K112" s="157">
        <f>SUM(IF(K110&lt;=0,N110,0))</f>
        <v>-3636.619999999999</v>
      </c>
      <c r="L112" s="158">
        <f>SUM(IF(L110&lt;=0,O110,0))</f>
        <v>0</v>
      </c>
      <c r="M112" s="158">
        <f>SUM(IF(M110&lt;=0,P110,0))</f>
        <v>0</v>
      </c>
    </row>
    <row r="113" spans="1:16" ht="14.1" customHeight="1">
      <c r="A113" s="148"/>
      <c r="B113" s="152"/>
      <c r="C113" s="150">
        <f>SUM(IF(C112&gt;=0,F112,0))</f>
        <v>0</v>
      </c>
      <c r="D113" s="151">
        <f>SUM(IF(D112&gt;=0,G112,0))</f>
        <v>0</v>
      </c>
      <c r="E113" s="151">
        <f>SUM(IF(E112&gt;=0,H112,0))</f>
        <v>0</v>
      </c>
      <c r="F113" s="118"/>
      <c r="G113" s="118"/>
      <c r="I113" s="161"/>
      <c r="J113" s="162"/>
      <c r="K113" s="118"/>
      <c r="L113" s="118"/>
      <c r="M113" s="118"/>
    </row>
    <row r="114" spans="1:16" ht="14.1" customHeight="1">
      <c r="A114" s="153" t="s">
        <v>420</v>
      </c>
      <c r="B114" s="154" t="s">
        <v>330</v>
      </c>
      <c r="C114" s="238"/>
      <c r="D114" s="239"/>
      <c r="E114" s="238"/>
      <c r="I114" s="147" t="s">
        <v>427</v>
      </c>
      <c r="J114" s="183" t="s">
        <v>1500</v>
      </c>
      <c r="K114" s="121">
        <f>SUM('HL KNIHA VYPOC'!G165)</f>
        <v>-53232.80999999959</v>
      </c>
      <c r="L114" s="121">
        <f>SUM('HL KNIHA VYPOC'!K165)</f>
        <v>-18704.739999999292</v>
      </c>
      <c r="M114" s="121">
        <f>SUM('HL KNIHA VYPOC'!H165)</f>
        <v>-827.31</v>
      </c>
      <c r="N114" s="118">
        <f>SUM(K114)</f>
        <v>-53232.80999999959</v>
      </c>
      <c r="O114" s="118">
        <f>SUM(L114)</f>
        <v>-18704.739999999292</v>
      </c>
      <c r="P114" s="118">
        <f>SUM(M114)</f>
        <v>-827.31</v>
      </c>
    </row>
    <row r="115" spans="1:16" ht="14.1" customHeight="1">
      <c r="A115" s="153" t="s">
        <v>420</v>
      </c>
      <c r="B115" s="154" t="s">
        <v>556</v>
      </c>
      <c r="C115" s="163">
        <f>SUM(C113-C114)</f>
        <v>0</v>
      </c>
      <c r="D115" s="164">
        <f>SUM(D113-D114)</f>
        <v>0</v>
      </c>
      <c r="E115" s="164">
        <f>SUM(E113-E114)</f>
        <v>0</v>
      </c>
      <c r="I115" s="148" t="s">
        <v>427</v>
      </c>
      <c r="J115" s="152" t="s">
        <v>1425</v>
      </c>
      <c r="K115" s="150">
        <f>SUM(IF(K114&gt;=0,N114,0))</f>
        <v>0</v>
      </c>
      <c r="L115" s="151">
        <f>SUM(IF(L114&gt;=0,O114,0))</f>
        <v>0</v>
      </c>
      <c r="M115" s="151">
        <f>SUM(IF(M114&gt;=0,P114,0))</f>
        <v>0</v>
      </c>
    </row>
    <row r="116" spans="1:16" ht="14.1" customHeight="1">
      <c r="A116" s="153"/>
      <c r="B116" s="154"/>
      <c r="C116" s="165">
        <f>SUM(IF(C112&lt;=0,F112,0))</f>
        <v>0</v>
      </c>
      <c r="D116" s="166">
        <f>SUM(IF(D112&lt;=0,G112,0))</f>
        <v>0</v>
      </c>
      <c r="E116" s="166">
        <f>SUM(IF(E112&lt;=0,H112,0))</f>
        <v>0</v>
      </c>
      <c r="I116" s="155" t="s">
        <v>427</v>
      </c>
      <c r="J116" s="156">
        <v>133</v>
      </c>
      <c r="K116" s="157">
        <f>SUM(IF(K114&lt;=0,N114,0))</f>
        <v>-53232.80999999959</v>
      </c>
      <c r="L116" s="158">
        <f>SUM(IF(L114&lt;=0,O114,0))</f>
        <v>-18704.739999999292</v>
      </c>
      <c r="M116" s="158">
        <f>SUM(IF(M114&lt;=0,P114,0))</f>
        <v>-827.31</v>
      </c>
    </row>
    <row r="117" spans="1:16" ht="14.1" customHeight="1">
      <c r="A117" s="153" t="s">
        <v>420</v>
      </c>
      <c r="B117" s="154" t="s">
        <v>770</v>
      </c>
      <c r="C117" s="238"/>
      <c r="D117" s="239"/>
      <c r="E117" s="238"/>
      <c r="I117" s="161"/>
      <c r="J117" s="162"/>
      <c r="K117" s="118"/>
      <c r="L117" s="118"/>
      <c r="M117" s="118"/>
    </row>
    <row r="118" spans="1:16" ht="14.1" customHeight="1">
      <c r="A118" s="155">
        <v>316</v>
      </c>
      <c r="B118" s="156">
        <v>127</v>
      </c>
      <c r="C118" s="167">
        <f>SUM(C116-C117)</f>
        <v>0</v>
      </c>
      <c r="D118" s="168">
        <f>SUM(D116-D117)</f>
        <v>0</v>
      </c>
      <c r="E118" s="168">
        <f>SUM(E116-E117)</f>
        <v>0</v>
      </c>
      <c r="I118" s="147" t="s">
        <v>428</v>
      </c>
      <c r="J118" s="183" t="s">
        <v>1500</v>
      </c>
      <c r="K118" s="121">
        <f>SUM('HL KNIHA VYPOC'!G166)</f>
        <v>-73.720000000000255</v>
      </c>
      <c r="L118" s="121">
        <f>SUM('HL KNIHA VYPOC'!K166)</f>
        <v>-162.51000000000022</v>
      </c>
      <c r="M118" s="121">
        <f>SUM('HL KNIHA VYPOC'!H166)</f>
        <v>-3575.59</v>
      </c>
      <c r="N118" s="118">
        <f>SUM(K118)</f>
        <v>-73.720000000000255</v>
      </c>
      <c r="O118" s="118">
        <f>SUM(L118)</f>
        <v>-162.51000000000022</v>
      </c>
      <c r="P118" s="118">
        <f>SUM(M118)</f>
        <v>-3575.59</v>
      </c>
    </row>
    <row r="119" spans="1:16" ht="14.1" customHeight="1">
      <c r="A119" s="161"/>
      <c r="B119" s="162"/>
      <c r="I119" s="148" t="s">
        <v>428</v>
      </c>
      <c r="J119" s="152" t="s">
        <v>1425</v>
      </c>
      <c r="K119" s="150">
        <f>SUM(IF(K118&gt;=0,N118,0))</f>
        <v>0</v>
      </c>
      <c r="L119" s="151">
        <f>SUM(IF(L118&gt;=0,O118,0))</f>
        <v>0</v>
      </c>
      <c r="M119" s="151">
        <f>SUM(IF(M118&gt;=0,P118,0))</f>
        <v>0</v>
      </c>
    </row>
    <row r="120" spans="1:16" ht="14.1" customHeight="1">
      <c r="A120" s="147" t="s">
        <v>424</v>
      </c>
      <c r="B120" s="183" t="s">
        <v>1500</v>
      </c>
      <c r="C120" s="121">
        <f>SUM('HL KNIHA VYPOC'!G160)</f>
        <v>-15432.180000000008</v>
      </c>
      <c r="D120" s="121">
        <f>SUM('HL KNIHA VYPOC'!K160)</f>
        <v>0</v>
      </c>
      <c r="E120" s="121">
        <f>SUM('HL KNIHA VYPOC'!H160)</f>
        <v>0</v>
      </c>
      <c r="F120" s="118">
        <f>SUM(C120)</f>
        <v>-15432.180000000008</v>
      </c>
      <c r="G120" s="118">
        <f>SUM(D120)</f>
        <v>0</v>
      </c>
      <c r="H120" s="118">
        <f>SUM(E120)</f>
        <v>0</v>
      </c>
      <c r="I120" s="155" t="s">
        <v>428</v>
      </c>
      <c r="J120" s="156">
        <v>133</v>
      </c>
      <c r="K120" s="157">
        <f>SUM(IF(K118&lt;=0,N118,0))</f>
        <v>-73.720000000000255</v>
      </c>
      <c r="L120" s="158">
        <f>SUM(IF(L118&lt;=0,O118,0))</f>
        <v>-162.51000000000022</v>
      </c>
      <c r="M120" s="158">
        <f>SUM(IF(M118&lt;=0,P118,0))</f>
        <v>-3575.59</v>
      </c>
    </row>
    <row r="121" spans="1:16" ht="14.1" customHeight="1">
      <c r="A121" s="148"/>
      <c r="B121" s="152"/>
      <c r="C121" s="150">
        <f>SUM(IF(C120&gt;=0,F120,0))</f>
        <v>0</v>
      </c>
      <c r="D121" s="151">
        <f>SUM(IF(D120&gt;=0,G120,0))</f>
        <v>0</v>
      </c>
      <c r="E121" s="151">
        <f>SUM(IF(E120&gt;=0,H120,0))</f>
        <v>0</v>
      </c>
      <c r="F121" s="118"/>
      <c r="G121" s="118"/>
      <c r="I121" s="161"/>
      <c r="J121" s="162"/>
      <c r="K121" s="118"/>
      <c r="L121" s="118"/>
      <c r="M121" s="118"/>
    </row>
    <row r="122" spans="1:16" ht="14.1" customHeight="1">
      <c r="A122" s="153" t="s">
        <v>424</v>
      </c>
      <c r="B122" s="154" t="s">
        <v>371</v>
      </c>
      <c r="C122" s="238"/>
      <c r="D122" s="239"/>
      <c r="E122" s="238"/>
      <c r="I122" s="147" t="s">
        <v>429</v>
      </c>
      <c r="J122" s="183" t="s">
        <v>1500</v>
      </c>
      <c r="K122" s="121">
        <f>SUM('HL KNIHA VYPOC'!G167)</f>
        <v>0</v>
      </c>
      <c r="L122" s="121">
        <f>SUM('HL KNIHA VYPOC'!K167)</f>
        <v>0</v>
      </c>
      <c r="M122" s="121">
        <f>SUM('HL KNIHA VYPOC'!H167)</f>
        <v>0</v>
      </c>
      <c r="N122" s="118">
        <f>SUM(K122)</f>
        <v>0</v>
      </c>
      <c r="O122" s="118">
        <f>SUM(L122)</f>
        <v>0</v>
      </c>
      <c r="P122" s="118">
        <f>SUM(M122)</f>
        <v>0</v>
      </c>
    </row>
    <row r="123" spans="1:16" ht="14.1" customHeight="1">
      <c r="A123" s="153" t="s">
        <v>424</v>
      </c>
      <c r="B123" s="154" t="s">
        <v>607</v>
      </c>
      <c r="C123" s="163">
        <f>SUM(C121-C122)</f>
        <v>0</v>
      </c>
      <c r="D123" s="164">
        <f>SUM(D121-D122)</f>
        <v>0</v>
      </c>
      <c r="E123" s="164">
        <f>SUM(E121-E122)</f>
        <v>0</v>
      </c>
      <c r="I123" s="148" t="s">
        <v>429</v>
      </c>
      <c r="J123" s="152" t="s">
        <v>1425</v>
      </c>
      <c r="K123" s="150">
        <f>SUM(IF(K122&gt;=0,N122,0))</f>
        <v>0</v>
      </c>
      <c r="L123" s="151">
        <f>SUM(IF(L122&gt;=0,O122,0))</f>
        <v>0</v>
      </c>
      <c r="M123" s="151">
        <f>SUM(IF(M122&gt;=0,P122,0))</f>
        <v>0</v>
      </c>
    </row>
    <row r="124" spans="1:16" ht="14.1" customHeight="1">
      <c r="A124" s="153"/>
      <c r="B124" s="154"/>
      <c r="C124" s="165">
        <f>SUM(IF(C120&lt;=0,F120,0))</f>
        <v>-15432.180000000008</v>
      </c>
      <c r="D124" s="166">
        <f>SUM(IF(D120&lt;=0,G120,0))</f>
        <v>0</v>
      </c>
      <c r="E124" s="166">
        <f>SUM(IF(E120&lt;=0,H120,0))</f>
        <v>0</v>
      </c>
      <c r="I124" s="155" t="s">
        <v>429</v>
      </c>
      <c r="J124" s="156">
        <v>133</v>
      </c>
      <c r="K124" s="157">
        <f>SUM(IF(K122&lt;=0,N122,0))</f>
        <v>0</v>
      </c>
      <c r="L124" s="158">
        <f>SUM(IF(L122&lt;=0,O122,0))</f>
        <v>0</v>
      </c>
      <c r="M124" s="158">
        <f>SUM(IF(M122&lt;=0,P122,0))</f>
        <v>0</v>
      </c>
    </row>
    <row r="125" spans="1:16" ht="14.1" customHeight="1">
      <c r="A125" s="153" t="s">
        <v>424</v>
      </c>
      <c r="B125" s="154" t="s">
        <v>778</v>
      </c>
      <c r="C125" s="238"/>
      <c r="D125" s="239"/>
      <c r="E125" s="238"/>
      <c r="I125" s="161"/>
      <c r="J125" s="162"/>
      <c r="K125" s="118"/>
      <c r="L125" s="118"/>
      <c r="M125" s="118"/>
    </row>
    <row r="126" spans="1:16" ht="14.1" customHeight="1">
      <c r="A126" s="155">
        <v>336</v>
      </c>
      <c r="B126" s="156">
        <v>132</v>
      </c>
      <c r="C126" s="167">
        <f>SUM(C124-C125)</f>
        <v>-15432.180000000008</v>
      </c>
      <c r="D126" s="168">
        <f>SUM(D124-D125)</f>
        <v>0</v>
      </c>
      <c r="E126" s="168">
        <f>SUM(E124-E125)</f>
        <v>0</v>
      </c>
      <c r="I126" s="147" t="s">
        <v>430</v>
      </c>
      <c r="J126" s="183" t="s">
        <v>1500</v>
      </c>
      <c r="K126" s="121">
        <f>SUM('HL KNIHA VYPOC'!G168)</f>
        <v>0</v>
      </c>
      <c r="L126" s="121">
        <f>SUM('HL KNIHA VYPOC'!K168)</f>
        <v>0</v>
      </c>
      <c r="M126" s="121">
        <f>SUM('HL KNIHA VYPOC'!H168)</f>
        <v>0</v>
      </c>
      <c r="N126" s="118">
        <f>SUM(K126)</f>
        <v>0</v>
      </c>
      <c r="O126" s="118">
        <f>SUM(L126)</f>
        <v>0</v>
      </c>
      <c r="P126" s="118">
        <f>SUM(M126)</f>
        <v>0</v>
      </c>
    </row>
    <row r="127" spans="1:16" ht="14.1" customHeight="1">
      <c r="A127" s="161"/>
      <c r="B127" s="162"/>
      <c r="I127" s="148" t="s">
        <v>430</v>
      </c>
      <c r="J127" s="152" t="s">
        <v>1425</v>
      </c>
      <c r="K127" s="150">
        <f>SUM(IF(K126&gt;=0,N126,0))</f>
        <v>0</v>
      </c>
      <c r="L127" s="151">
        <f>SUM(IF(L126&gt;=0,O126,0))</f>
        <v>0</v>
      </c>
      <c r="M127" s="151">
        <f>SUM(IF(M126&gt;=0,P126,0))</f>
        <v>0</v>
      </c>
    </row>
    <row r="128" spans="1:16" ht="14.1" customHeight="1">
      <c r="I128" s="155" t="s">
        <v>430</v>
      </c>
      <c r="J128" s="156">
        <v>133</v>
      </c>
      <c r="K128" s="157">
        <f>SUM(IF(K126&lt;=0,N126,0))</f>
        <v>0</v>
      </c>
      <c r="L128" s="158">
        <f>SUM(IF(L126&lt;=0,O126,0))</f>
        <v>0</v>
      </c>
      <c r="M128" s="158">
        <f>SUM(IF(M126&lt;=0,P126,0))</f>
        <v>0</v>
      </c>
    </row>
    <row r="129" spans="1:16" ht="14.1" customHeight="1">
      <c r="I129" s="161"/>
      <c r="J129" s="162"/>
      <c r="K129" s="118"/>
      <c r="L129" s="118"/>
      <c r="M129" s="118"/>
    </row>
    <row r="130" spans="1:16" ht="14.1" customHeight="1">
      <c r="I130" s="147" t="s">
        <v>438</v>
      </c>
      <c r="J130" s="183" t="s">
        <v>1500</v>
      </c>
      <c r="K130" s="121">
        <f>SUM('HL KNIHA VYPOC'!G188)</f>
        <v>0</v>
      </c>
      <c r="L130" s="121">
        <f>SUM('HL KNIHA VYPOC'!K188)</f>
        <v>0</v>
      </c>
      <c r="M130" s="121">
        <f>SUM('HL KNIHA VYPOC'!H188)</f>
        <v>0</v>
      </c>
      <c r="N130" s="118">
        <f>SUM(K130)</f>
        <v>0</v>
      </c>
      <c r="O130" s="118">
        <f>SUM(L130)</f>
        <v>0</v>
      </c>
      <c r="P130" s="118">
        <f>SUM(M130)</f>
        <v>0</v>
      </c>
    </row>
    <row r="131" spans="1:16" ht="14.1" customHeight="1">
      <c r="I131" s="148"/>
      <c r="J131" s="152"/>
      <c r="K131" s="150">
        <f>SUM(IF(K130&gt;=0,N130,0))</f>
        <v>0</v>
      </c>
      <c r="L131" s="151">
        <f>SUM(IF(L130&gt;=0,O130,0))</f>
        <v>0</v>
      </c>
      <c r="M131" s="151">
        <f>SUM(IF(M130&gt;=0,P130,0))</f>
        <v>0</v>
      </c>
      <c r="N131" s="118"/>
      <c r="O131" s="118"/>
    </row>
    <row r="132" spans="1:16" ht="14.1" customHeight="1">
      <c r="I132" s="153" t="s">
        <v>438</v>
      </c>
      <c r="J132" s="154" t="s">
        <v>360</v>
      </c>
      <c r="K132" s="238"/>
      <c r="L132" s="239"/>
      <c r="M132" s="238"/>
    </row>
    <row r="133" spans="1:16" ht="14.1" customHeight="1">
      <c r="I133" s="153" t="s">
        <v>438</v>
      </c>
      <c r="J133" s="154" t="s">
        <v>618</v>
      </c>
      <c r="K133" s="238">
        <f>SUM(K131)</f>
        <v>0</v>
      </c>
      <c r="L133" s="239"/>
      <c r="M133" s="238"/>
    </row>
    <row r="134" spans="1:16" ht="14.1" customHeight="1">
      <c r="I134" s="153" t="s">
        <v>438</v>
      </c>
      <c r="J134" s="154" t="s">
        <v>632</v>
      </c>
      <c r="K134" s="238"/>
      <c r="L134" s="239"/>
      <c r="M134" s="238"/>
    </row>
    <row r="135" spans="1:16" ht="14.1" customHeight="1">
      <c r="I135" s="153"/>
      <c r="J135" s="154"/>
      <c r="K135" s="165">
        <f>SUM(IF(K130&lt;=0,N130,0))</f>
        <v>0</v>
      </c>
      <c r="L135" s="166">
        <f>SUM(IF(L130&lt;=0,O130,0))</f>
        <v>0</v>
      </c>
      <c r="M135" s="166">
        <f>SUM(IF(M130&lt;=0,P130,0))</f>
        <v>0</v>
      </c>
    </row>
    <row r="136" spans="1:16" ht="14.1" customHeight="1">
      <c r="I136" s="153" t="s">
        <v>438</v>
      </c>
      <c r="J136" s="154" t="s">
        <v>779</v>
      </c>
      <c r="K136" s="238">
        <f>SUM(K135)</f>
        <v>0</v>
      </c>
      <c r="L136" s="239"/>
      <c r="M136" s="238"/>
    </row>
    <row r="137" spans="1:16" ht="14.1" customHeight="1">
      <c r="I137" s="155">
        <v>373</v>
      </c>
      <c r="J137" s="156">
        <v>134</v>
      </c>
      <c r="K137" s="240"/>
      <c r="L137" s="241"/>
      <c r="M137" s="238"/>
    </row>
    <row r="138" spans="1:16" ht="14.1" customHeight="1">
      <c r="I138" s="4"/>
      <c r="J138" s="117"/>
      <c r="K138" s="118"/>
      <c r="L138" s="118"/>
      <c r="M138" s="118"/>
    </row>
    <row r="139" spans="1:16" ht="14.1" customHeight="1">
      <c r="I139" s="147" t="s">
        <v>461</v>
      </c>
      <c r="J139" s="183" t="s">
        <v>1500</v>
      </c>
      <c r="K139" s="121">
        <f>SUM('HL KNIHA VYPOC'!G257)</f>
        <v>0</v>
      </c>
      <c r="L139" s="121">
        <f>SUM('HL KNIHA VYPOC'!K257)</f>
        <v>0</v>
      </c>
      <c r="M139" s="121">
        <f>SUM('HL KNIHA VYPOC'!H257)</f>
        <v>0</v>
      </c>
      <c r="N139" s="118">
        <f>SUM(K139)</f>
        <v>0</v>
      </c>
      <c r="O139" s="118">
        <f>SUM(L139)</f>
        <v>0</v>
      </c>
      <c r="P139" s="118">
        <f>SUM(M139)</f>
        <v>0</v>
      </c>
    </row>
    <row r="140" spans="1:16" ht="14.1" customHeight="1">
      <c r="I140" s="148" t="s">
        <v>461</v>
      </c>
      <c r="J140" s="152" t="s">
        <v>382</v>
      </c>
      <c r="K140" s="150">
        <f>SUM(IF(K139&gt;=0,N139,0))</f>
        <v>0</v>
      </c>
      <c r="L140" s="151">
        <f>SUM(IF(L139&gt;=0,O139,0))</f>
        <v>0</v>
      </c>
      <c r="M140" s="151">
        <f>SUM(IF(M139&gt;=0,P139,0))</f>
        <v>0</v>
      </c>
    </row>
    <row r="141" spans="1:16" ht="14.1" customHeight="1">
      <c r="I141" s="155" t="s">
        <v>461</v>
      </c>
      <c r="J141" s="156" t="s">
        <v>780</v>
      </c>
      <c r="K141" s="157">
        <f>SUM(IF(K139&lt;=0,N139,0))</f>
        <v>0</v>
      </c>
      <c r="L141" s="158">
        <f>SUM(IF(L139&lt;=0,O139,0))</f>
        <v>0</v>
      </c>
      <c r="M141" s="158">
        <f>SUM(IF(M139&lt;=0,P139,0))</f>
        <v>0</v>
      </c>
    </row>
    <row r="143" spans="1:16" ht="14.1" customHeight="1">
      <c r="A143" s="567" t="s">
        <v>1497</v>
      </c>
      <c r="B143" s="567"/>
      <c r="C143" s="567"/>
      <c r="D143" s="567"/>
      <c r="E143" s="567"/>
      <c r="F143" s="567"/>
      <c r="G143" s="567"/>
      <c r="H143" s="567"/>
      <c r="I143" s="567"/>
      <c r="J143" s="567"/>
      <c r="K143" s="567"/>
      <c r="L143" s="567"/>
      <c r="M143" s="235"/>
    </row>
    <row r="144" spans="1:16" ht="14.1" customHeight="1">
      <c r="A144" s="235"/>
      <c r="B144" s="235"/>
      <c r="C144" s="182">
        <v>2016</v>
      </c>
      <c r="D144" s="182">
        <v>2015</v>
      </c>
      <c r="E144" s="182">
        <v>2013</v>
      </c>
      <c r="F144" s="235"/>
      <c r="G144" s="235"/>
      <c r="H144" s="235"/>
      <c r="I144" s="235"/>
      <c r="J144" s="235"/>
      <c r="K144" s="182">
        <v>2016</v>
      </c>
      <c r="L144" s="182">
        <v>2015</v>
      </c>
      <c r="M144" s="182">
        <v>2013</v>
      </c>
    </row>
    <row r="145" spans="1:13" ht="14.1" customHeight="1">
      <c r="A145" s="169" t="s">
        <v>413</v>
      </c>
      <c r="B145" s="184" t="s">
        <v>1500</v>
      </c>
      <c r="C145" s="121">
        <f>SUM('HL KNIHA VYPOC'!G128)</f>
        <v>0</v>
      </c>
      <c r="D145" s="121">
        <f>SUM('HL KNIHA VYPOC'!K128)</f>
        <v>0</v>
      </c>
      <c r="E145" s="121">
        <f>SUM('HL KNIHA VYPOC'!H128)</f>
        <v>0</v>
      </c>
      <c r="I145" s="169" t="s">
        <v>1135</v>
      </c>
      <c r="J145" s="184" t="s">
        <v>1500</v>
      </c>
      <c r="K145" s="121">
        <f>SUM('HL KNIHA VYPOC'!G221)</f>
        <v>0</v>
      </c>
      <c r="L145" s="121">
        <f>SUM('HL KNIHA VYPOC'!K221)</f>
        <v>0</v>
      </c>
      <c r="M145" s="121">
        <f>SUM('HL KNIHA VYPOC'!H221)</f>
        <v>0</v>
      </c>
    </row>
    <row r="146" spans="1:13" ht="14.1" customHeight="1">
      <c r="A146" s="170" t="s">
        <v>413</v>
      </c>
      <c r="B146" s="171">
        <v>113</v>
      </c>
      <c r="C146" s="236"/>
      <c r="D146" s="237"/>
      <c r="E146" s="238"/>
      <c r="I146" s="170" t="s">
        <v>1135</v>
      </c>
      <c r="J146" s="171">
        <v>88</v>
      </c>
      <c r="K146" s="126">
        <f>SUM(K145-K147)</f>
        <v>0</v>
      </c>
      <c r="L146" s="127">
        <f>SUM(L145-L147)</f>
        <v>0</v>
      </c>
      <c r="M146" s="127">
        <f>SUM(M145-M147)</f>
        <v>0</v>
      </c>
    </row>
    <row r="147" spans="1:13" ht="14.1" customHeight="1">
      <c r="A147" s="172">
        <v>255</v>
      </c>
      <c r="B147" s="173">
        <v>140</v>
      </c>
      <c r="C147" s="130">
        <f>SUM(C145-C146)</f>
        <v>0</v>
      </c>
      <c r="D147" s="131">
        <f>SUM(D145-D146)</f>
        <v>0</v>
      </c>
      <c r="E147" s="131">
        <f>SUM(E145-E146)</f>
        <v>0</v>
      </c>
      <c r="I147" s="172" t="s">
        <v>1135</v>
      </c>
      <c r="J147" s="173">
        <v>89</v>
      </c>
      <c r="K147" s="240"/>
      <c r="L147" s="241"/>
      <c r="M147" s="238"/>
    </row>
    <row r="148" spans="1:13" ht="14.1" customHeight="1">
      <c r="A148" s="174"/>
      <c r="B148" s="175"/>
      <c r="I148" s="174"/>
      <c r="J148" s="175"/>
      <c r="K148" s="118"/>
      <c r="L148" s="118"/>
      <c r="M148" s="118"/>
    </row>
    <row r="149" spans="1:13" ht="14.1" customHeight="1">
      <c r="A149" s="169" t="s">
        <v>421</v>
      </c>
      <c r="B149" s="184" t="s">
        <v>1500</v>
      </c>
      <c r="C149" s="121">
        <f>SUM('HL KNIHA VYPOC'!G149)</f>
        <v>-1459015.6700000018</v>
      </c>
      <c r="D149" s="121">
        <f>SUM('HL KNIHA VYPOC'!K149)</f>
        <v>-1288127.679999996</v>
      </c>
      <c r="E149" s="121">
        <f>SUM('HL KNIHA VYPOC'!H149)</f>
        <v>-904592.65</v>
      </c>
      <c r="I149" s="169" t="s">
        <v>1143</v>
      </c>
      <c r="J149" s="184" t="s">
        <v>1500</v>
      </c>
      <c r="K149" s="121">
        <f>SUM('HL KNIHA VYPOC'!G226)</f>
        <v>0</v>
      </c>
      <c r="L149" s="121">
        <f>SUM('HL KNIHA VYPOC'!K226)</f>
        <v>0</v>
      </c>
      <c r="M149" s="121">
        <f>SUM('HL KNIHA VYPOC'!H226)</f>
        <v>0</v>
      </c>
    </row>
    <row r="150" spans="1:13" ht="14.1" customHeight="1">
      <c r="A150" s="170" t="s">
        <v>421</v>
      </c>
      <c r="B150" s="171">
        <v>104</v>
      </c>
      <c r="C150" s="236"/>
      <c r="D150" s="237"/>
      <c r="E150" s="238"/>
      <c r="I150" s="170" t="s">
        <v>1143</v>
      </c>
      <c r="J150" s="171">
        <v>88</v>
      </c>
      <c r="K150" s="126">
        <f>SUM(K149-K151)</f>
        <v>0</v>
      </c>
      <c r="L150" s="127">
        <f>SUM(L149-L151)</f>
        <v>0</v>
      </c>
      <c r="M150" s="127">
        <f>SUM(M149-M151)</f>
        <v>0</v>
      </c>
    </row>
    <row r="151" spans="1:13" ht="14.1" customHeight="1">
      <c r="A151" s="176" t="s">
        <v>421</v>
      </c>
      <c r="B151" s="177">
        <v>105</v>
      </c>
      <c r="C151" s="238"/>
      <c r="D151" s="239"/>
      <c r="E151" s="238"/>
      <c r="I151" s="172" t="s">
        <v>1143</v>
      </c>
      <c r="J151" s="173">
        <v>89</v>
      </c>
      <c r="K151" s="240"/>
      <c r="L151" s="241"/>
      <c r="M151" s="238"/>
    </row>
    <row r="152" spans="1:13" ht="14.1" customHeight="1">
      <c r="A152" s="176" t="s">
        <v>421</v>
      </c>
      <c r="B152" s="177">
        <v>106</v>
      </c>
      <c r="C152" s="238"/>
      <c r="D152" s="239"/>
      <c r="E152" s="238"/>
      <c r="I152" s="174"/>
      <c r="J152" s="175"/>
      <c r="K152" s="118"/>
      <c r="L152" s="118"/>
      <c r="M152" s="118"/>
    </row>
    <row r="153" spans="1:13" ht="14.1" customHeight="1">
      <c r="A153" s="176">
        <v>321</v>
      </c>
      <c r="B153" s="177">
        <v>124</v>
      </c>
      <c r="C153" s="141">
        <f>SUM(C149-C150-C151-C152-C154-C155)</f>
        <v>-1459015.6700000018</v>
      </c>
      <c r="D153" s="142">
        <f>SUM(D149-D150-D151-D152-D154-D155)</f>
        <v>-1288127.679999996</v>
      </c>
      <c r="E153" s="142">
        <f>SUM(E149-E150-E151-E152-E154-E155)</f>
        <v>-904592.65</v>
      </c>
      <c r="I153" s="169" t="s">
        <v>451</v>
      </c>
      <c r="J153" s="184" t="s">
        <v>1500</v>
      </c>
      <c r="K153" s="121">
        <f>SUM('HL KNIHA VYPOC'!G239)</f>
        <v>0</v>
      </c>
      <c r="L153" s="121">
        <f>SUM('HL KNIHA VYPOC'!K239)</f>
        <v>0</v>
      </c>
      <c r="M153" s="121">
        <f>SUM('HL KNIHA VYPOC'!H239)</f>
        <v>0</v>
      </c>
    </row>
    <row r="154" spans="1:13" ht="14.1" customHeight="1">
      <c r="A154" s="176">
        <v>321</v>
      </c>
      <c r="B154" s="177">
        <v>125</v>
      </c>
      <c r="C154" s="238"/>
      <c r="D154" s="239"/>
      <c r="E154" s="238"/>
      <c r="I154" s="170" t="s">
        <v>451</v>
      </c>
      <c r="J154" s="171">
        <v>119</v>
      </c>
      <c r="K154" s="236"/>
      <c r="L154" s="237"/>
      <c r="M154" s="238"/>
    </row>
    <row r="155" spans="1:13" ht="14.1" customHeight="1">
      <c r="A155" s="172">
        <v>321</v>
      </c>
      <c r="B155" s="173">
        <v>126</v>
      </c>
      <c r="C155" s="240"/>
      <c r="D155" s="241"/>
      <c r="E155" s="238"/>
      <c r="I155" s="172">
        <v>451</v>
      </c>
      <c r="J155" s="173">
        <v>137</v>
      </c>
      <c r="K155" s="130">
        <f>SUM(K153-K154)</f>
        <v>0</v>
      </c>
      <c r="L155" s="131">
        <f>SUM(L153-L154)</f>
        <v>0</v>
      </c>
      <c r="M155" s="131">
        <f>SUM(M153-M154)</f>
        <v>0</v>
      </c>
    </row>
    <row r="156" spans="1:13" ht="14.1" customHeight="1">
      <c r="A156" s="174"/>
      <c r="B156" s="175"/>
      <c r="I156" s="174"/>
      <c r="J156" s="175"/>
      <c r="K156" s="118"/>
      <c r="L156" s="118"/>
      <c r="M156" s="118"/>
    </row>
    <row r="157" spans="1:13" ht="14.1" customHeight="1">
      <c r="A157" s="169" t="s">
        <v>1053</v>
      </c>
      <c r="B157" s="184" t="s">
        <v>1500</v>
      </c>
      <c r="C157" s="178">
        <f>SUM('HL KNIHA VYPOC'!G150)</f>
        <v>0</v>
      </c>
      <c r="D157" s="178">
        <f>SUM('HL KNIHA VYPOC'!K150)</f>
        <v>0</v>
      </c>
      <c r="E157" s="178">
        <f>SUM('HL KNIHA VYPOC'!H150)</f>
        <v>0</v>
      </c>
      <c r="I157" s="169" t="s">
        <v>452</v>
      </c>
      <c r="J157" s="184" t="s">
        <v>1500</v>
      </c>
      <c r="K157" s="121">
        <f>SUM('HL KNIHA VYPOC'!G241)</f>
        <v>0</v>
      </c>
      <c r="L157" s="121">
        <f>SUM('HL KNIHA VYPOC'!K241)</f>
        <v>0</v>
      </c>
      <c r="M157" s="121">
        <f>SUM('HL KNIHA VYPOC'!H241)</f>
        <v>0</v>
      </c>
    </row>
    <row r="158" spans="1:13" ht="14.1" customHeight="1">
      <c r="A158" s="170" t="s">
        <v>1053</v>
      </c>
      <c r="B158" s="171">
        <v>124</v>
      </c>
      <c r="C158" s="126">
        <f>SUM(C157-C159-C160)</f>
        <v>0</v>
      </c>
      <c r="D158" s="126">
        <f>SUM(D157-D159-D160)</f>
        <v>0</v>
      </c>
      <c r="E158" s="126">
        <f>SUM(E157-E159-E160)</f>
        <v>0</v>
      </c>
      <c r="I158" s="170" t="s">
        <v>452</v>
      </c>
      <c r="J158" s="171">
        <v>120</v>
      </c>
      <c r="K158" s="236"/>
      <c r="L158" s="237"/>
      <c r="M158" s="238"/>
    </row>
    <row r="159" spans="1:13" ht="14.1" customHeight="1">
      <c r="A159" s="176" t="s">
        <v>1053</v>
      </c>
      <c r="B159" s="177">
        <v>125</v>
      </c>
      <c r="C159" s="238"/>
      <c r="D159" s="239"/>
      <c r="E159" s="238"/>
      <c r="I159" s="172">
        <v>459</v>
      </c>
      <c r="J159" s="173">
        <v>138</v>
      </c>
      <c r="K159" s="130">
        <f>SUM(K157-K158)</f>
        <v>0</v>
      </c>
      <c r="L159" s="131">
        <f>SUM(L157-L158)</f>
        <v>0</v>
      </c>
      <c r="M159" s="131">
        <f>SUM(M157-M158)</f>
        <v>0</v>
      </c>
    </row>
    <row r="160" spans="1:13" ht="14.1" customHeight="1">
      <c r="A160" s="172" t="s">
        <v>1053</v>
      </c>
      <c r="B160" s="173">
        <v>126</v>
      </c>
      <c r="C160" s="240"/>
      <c r="D160" s="241"/>
      <c r="E160" s="238"/>
      <c r="I160" s="174"/>
      <c r="J160" s="175"/>
      <c r="K160" s="118"/>
      <c r="L160" s="118"/>
      <c r="M160" s="118"/>
    </row>
    <row r="161" spans="1:13" ht="14.1" customHeight="1">
      <c r="A161" s="174"/>
      <c r="B161" s="175"/>
      <c r="I161" s="169" t="s">
        <v>453</v>
      </c>
      <c r="J161" s="184" t="s">
        <v>1500</v>
      </c>
      <c r="K161" s="121">
        <f>SUM('HL KNIHA VYPOC'!G244)</f>
        <v>0</v>
      </c>
      <c r="L161" s="121">
        <f>SUM('HL KNIHA VYPOC'!K244)</f>
        <v>0</v>
      </c>
      <c r="M161" s="121">
        <f>SUM('HL KNIHA VYPOC'!H244)</f>
        <v>0</v>
      </c>
    </row>
    <row r="162" spans="1:13" ht="14.1" customHeight="1">
      <c r="A162" s="169" t="s">
        <v>422</v>
      </c>
      <c r="B162" s="184" t="s">
        <v>1500</v>
      </c>
      <c r="C162" s="178">
        <f>SUM('HL KNIHA VYPOC'!G151)</f>
        <v>-20663</v>
      </c>
      <c r="D162" s="178">
        <f>SUM('HL KNIHA VYPOC'!K151)</f>
        <v>0</v>
      </c>
      <c r="E162" s="178">
        <f>SUM('HL KNIHA VYPOC'!H151)</f>
        <v>0</v>
      </c>
      <c r="I162" s="170" t="s">
        <v>453</v>
      </c>
      <c r="J162" s="171">
        <v>121</v>
      </c>
      <c r="K162" s="236"/>
      <c r="L162" s="237"/>
      <c r="M162" s="238"/>
    </row>
    <row r="163" spans="1:13" ht="14.1" customHeight="1">
      <c r="A163" s="170">
        <v>323</v>
      </c>
      <c r="B163" s="171">
        <v>137</v>
      </c>
      <c r="C163" s="126">
        <f>SUM(C162-C164)</f>
        <v>-20663</v>
      </c>
      <c r="D163" s="127">
        <f>SUM(D162-D164)</f>
        <v>0</v>
      </c>
      <c r="E163" s="127">
        <f>SUM(E162-E164)</f>
        <v>0</v>
      </c>
      <c r="I163" s="172">
        <v>461</v>
      </c>
      <c r="J163" s="173">
        <v>139</v>
      </c>
      <c r="K163" s="130">
        <f>SUM(K161-K162)</f>
        <v>0</v>
      </c>
      <c r="L163" s="131">
        <f>SUM(L161-L162)</f>
        <v>0</v>
      </c>
      <c r="M163" s="131">
        <f>SUM(M161-M162)</f>
        <v>0</v>
      </c>
    </row>
    <row r="164" spans="1:13" ht="14.1" customHeight="1">
      <c r="A164" s="176">
        <v>323</v>
      </c>
      <c r="B164" s="177">
        <v>138</v>
      </c>
      <c r="C164" s="238"/>
      <c r="D164" s="239"/>
      <c r="E164" s="238"/>
      <c r="I164" s="174"/>
      <c r="J164" s="175"/>
      <c r="K164" s="118"/>
      <c r="L164" s="118"/>
      <c r="M164" s="118"/>
    </row>
    <row r="165" spans="1:13" ht="14.1" customHeight="1">
      <c r="A165" s="174"/>
      <c r="B165" s="175"/>
      <c r="I165" s="169" t="s">
        <v>454</v>
      </c>
      <c r="J165" s="184" t="s">
        <v>1500</v>
      </c>
      <c r="K165" s="121">
        <f>SUM('HL KNIHA VYPOC'!G247)</f>
        <v>0</v>
      </c>
      <c r="L165" s="121">
        <f>SUM('HL KNIHA VYPOC'!K247)</f>
        <v>0</v>
      </c>
      <c r="M165" s="121">
        <f>SUM('HL KNIHA VYPOC'!H247)</f>
        <v>0</v>
      </c>
    </row>
    <row r="166" spans="1:13" ht="14.1" customHeight="1">
      <c r="A166" s="169" t="s">
        <v>1056</v>
      </c>
      <c r="B166" s="184" t="s">
        <v>1500</v>
      </c>
      <c r="C166" s="178">
        <f>SUM('HL KNIHA VYPOC'!G152)</f>
        <v>2700.7599999999948</v>
      </c>
      <c r="D166" s="178">
        <f>SUM('HL KNIHA VYPOC'!K152)</f>
        <v>-7088</v>
      </c>
      <c r="E166" s="178">
        <f>SUM('HL KNIHA VYPOC'!H152)</f>
        <v>0</v>
      </c>
      <c r="I166" s="170" t="s">
        <v>454</v>
      </c>
      <c r="J166" s="171">
        <v>108</v>
      </c>
      <c r="K166" s="236"/>
      <c r="L166" s="237"/>
      <c r="M166" s="238"/>
    </row>
    <row r="167" spans="1:13" ht="14.1" customHeight="1">
      <c r="A167" s="170" t="s">
        <v>1056</v>
      </c>
      <c r="B167" s="171">
        <v>124</v>
      </c>
      <c r="C167" s="126">
        <f>SUM(C166-C168-C169)</f>
        <v>2700.7599999999948</v>
      </c>
      <c r="D167" s="126">
        <f>SUM(D166-D168-D169)</f>
        <v>-7088</v>
      </c>
      <c r="E167" s="126">
        <f>SUM(E166-E168-E169)</f>
        <v>0</v>
      </c>
      <c r="I167" s="176" t="s">
        <v>454</v>
      </c>
      <c r="J167" s="177">
        <v>109</v>
      </c>
      <c r="K167" s="238"/>
      <c r="L167" s="239"/>
      <c r="M167" s="238"/>
    </row>
    <row r="168" spans="1:13" ht="14.1" customHeight="1">
      <c r="A168" s="176" t="s">
        <v>1056</v>
      </c>
      <c r="B168" s="177">
        <v>125</v>
      </c>
      <c r="C168" s="238"/>
      <c r="D168" s="239"/>
      <c r="E168" s="238"/>
      <c r="I168" s="176">
        <v>471</v>
      </c>
      <c r="J168" s="177">
        <v>128</v>
      </c>
      <c r="K168" s="141">
        <f>SUM(K165-K166-K167-K169)</f>
        <v>0</v>
      </c>
      <c r="L168" s="142">
        <f>SUM(L165-L166-L167-L169)</f>
        <v>0</v>
      </c>
      <c r="M168" s="142">
        <f>SUM(M165-M166-M167-M169)</f>
        <v>0</v>
      </c>
    </row>
    <row r="169" spans="1:13" ht="14.1" customHeight="1">
      <c r="A169" s="172" t="s">
        <v>1056</v>
      </c>
      <c r="B169" s="173">
        <v>126</v>
      </c>
      <c r="C169" s="240"/>
      <c r="D169" s="241"/>
      <c r="E169" s="238"/>
      <c r="I169" s="172">
        <v>471</v>
      </c>
      <c r="J169" s="173">
        <v>129</v>
      </c>
      <c r="K169" s="240"/>
      <c r="L169" s="241"/>
      <c r="M169" s="238"/>
    </row>
    <row r="170" spans="1:13" ht="14.1" customHeight="1">
      <c r="A170" s="174"/>
      <c r="B170" s="175"/>
      <c r="I170" s="174"/>
      <c r="J170" s="175"/>
      <c r="K170" s="118"/>
      <c r="L170" s="118"/>
      <c r="M170" s="118"/>
    </row>
    <row r="171" spans="1:13" ht="14.1" customHeight="1">
      <c r="A171" s="169" t="s">
        <v>1058</v>
      </c>
      <c r="B171" s="184" t="s">
        <v>1500</v>
      </c>
      <c r="C171" s="121">
        <f>SUM('HL KNIHA VYPOC'!G153)</f>
        <v>-805110.02000000048</v>
      </c>
      <c r="D171" s="121">
        <f>SUM('HL KNIHA VYPOC'!K153)</f>
        <v>-1201637.2800000003</v>
      </c>
      <c r="E171" s="121">
        <f>SUM('HL KNIHA VYPOC'!H153)</f>
        <v>-572518.12</v>
      </c>
      <c r="I171" s="169" t="s">
        <v>455</v>
      </c>
      <c r="J171" s="184" t="s">
        <v>1500</v>
      </c>
      <c r="K171" s="121">
        <f>SUM('HL KNIHA VYPOC'!G249)</f>
        <v>0</v>
      </c>
      <c r="L171" s="121">
        <f>SUM('HL KNIHA VYPOC'!K249)</f>
        <v>0</v>
      </c>
      <c r="M171" s="121">
        <f>SUM('HL KNIHA VYPOC'!H249)</f>
        <v>0</v>
      </c>
    </row>
    <row r="172" spans="1:13" ht="14.1" customHeight="1">
      <c r="A172" s="170" t="s">
        <v>1058</v>
      </c>
      <c r="B172" s="171">
        <v>124</v>
      </c>
      <c r="C172" s="126">
        <f>SUM(C171-C173-C174)</f>
        <v>-805110.02000000048</v>
      </c>
      <c r="D172" s="126">
        <f>SUM(D171-D173-D174)</f>
        <v>-1201637.2800000003</v>
      </c>
      <c r="E172" s="126">
        <f>SUM(E171-E173-E174)</f>
        <v>-572518.12</v>
      </c>
      <c r="I172" s="170" t="s">
        <v>455</v>
      </c>
      <c r="J172" s="171">
        <v>113</v>
      </c>
      <c r="K172" s="236"/>
      <c r="L172" s="237"/>
      <c r="M172" s="238"/>
    </row>
    <row r="173" spans="1:13" ht="14.1" customHeight="1">
      <c r="A173" s="176" t="s">
        <v>1058</v>
      </c>
      <c r="B173" s="177">
        <v>125</v>
      </c>
      <c r="C173" s="238"/>
      <c r="D173" s="239"/>
      <c r="E173" s="238"/>
      <c r="I173" s="172">
        <v>473</v>
      </c>
      <c r="J173" s="173">
        <v>140</v>
      </c>
      <c r="K173" s="130">
        <f>SUM(K171-K172)</f>
        <v>0</v>
      </c>
      <c r="L173" s="131">
        <f>SUM(L171-L172)</f>
        <v>0</v>
      </c>
      <c r="M173" s="131">
        <f>SUM(M171-M172)</f>
        <v>0</v>
      </c>
    </row>
    <row r="174" spans="1:13" ht="14.1" customHeight="1">
      <c r="A174" s="172" t="s">
        <v>1058</v>
      </c>
      <c r="B174" s="173">
        <v>126</v>
      </c>
      <c r="C174" s="240"/>
      <c r="D174" s="241"/>
      <c r="E174" s="238"/>
      <c r="I174" s="174"/>
      <c r="J174" s="175"/>
      <c r="K174" s="118"/>
      <c r="L174" s="118"/>
      <c r="M174" s="118"/>
    </row>
    <row r="175" spans="1:13" ht="14.1" customHeight="1">
      <c r="A175" s="174"/>
      <c r="B175" s="175"/>
      <c r="I175" s="169" t="s">
        <v>456</v>
      </c>
      <c r="J175" s="184" t="s">
        <v>1500</v>
      </c>
      <c r="K175" s="121">
        <f>SUM('HL KNIHA VYPOC'!G250)</f>
        <v>0</v>
      </c>
      <c r="L175" s="121">
        <f>SUM('HL KNIHA VYPOC'!K250)</f>
        <v>0</v>
      </c>
      <c r="M175" s="121">
        <f>SUM('HL KNIHA VYPOC'!H250)</f>
        <v>0</v>
      </c>
    </row>
    <row r="176" spans="1:13" ht="14.1" customHeight="1">
      <c r="A176" s="169" t="s">
        <v>1060</v>
      </c>
      <c r="B176" s="184" t="s">
        <v>1500</v>
      </c>
      <c r="C176" s="121">
        <f>SUM('HL KNIHA VYPOC'!G154)</f>
        <v>-17.059999999999491</v>
      </c>
      <c r="D176" s="121">
        <f>SUM('HL KNIHA VYPOC'!K154)</f>
        <v>-3547.9200000000005</v>
      </c>
      <c r="E176" s="121">
        <f>SUM('HL KNIHA VYPOC'!H154)</f>
        <v>-2352.48</v>
      </c>
      <c r="I176" s="170" t="s">
        <v>456</v>
      </c>
      <c r="J176" s="171">
        <v>115</v>
      </c>
      <c r="K176" s="236"/>
      <c r="L176" s="237"/>
      <c r="M176" s="238"/>
    </row>
    <row r="177" spans="1:13" ht="14.1" customHeight="1">
      <c r="A177" s="170" t="s">
        <v>1060</v>
      </c>
      <c r="B177" s="171">
        <v>124</v>
      </c>
      <c r="C177" s="126">
        <f>SUM(C176-C178-C179)</f>
        <v>-17.059999999999491</v>
      </c>
      <c r="D177" s="126">
        <f>SUM(D176-D178-D179)</f>
        <v>-3547.9200000000005</v>
      </c>
      <c r="E177" s="126">
        <f>SUM(E176-E178-E179)</f>
        <v>-2352.48</v>
      </c>
      <c r="I177" s="172">
        <v>474</v>
      </c>
      <c r="J177" s="173">
        <v>135</v>
      </c>
      <c r="K177" s="130">
        <f>SUM(K175-K176)</f>
        <v>0</v>
      </c>
      <c r="L177" s="131">
        <f>SUM(L175-L176)</f>
        <v>0</v>
      </c>
      <c r="M177" s="131">
        <f>SUM(M175-M176)</f>
        <v>0</v>
      </c>
    </row>
    <row r="178" spans="1:13" ht="14.1" customHeight="1">
      <c r="A178" s="176" t="s">
        <v>1060</v>
      </c>
      <c r="B178" s="177">
        <v>125</v>
      </c>
      <c r="C178" s="238"/>
      <c r="D178" s="239"/>
      <c r="E178" s="238"/>
      <c r="I178" s="174"/>
      <c r="J178" s="175"/>
      <c r="K178" s="118"/>
      <c r="L178" s="118"/>
      <c r="M178" s="118"/>
    </row>
    <row r="179" spans="1:13" ht="14.1" customHeight="1">
      <c r="A179" s="172" t="s">
        <v>1060</v>
      </c>
      <c r="B179" s="173">
        <v>126</v>
      </c>
      <c r="C179" s="240"/>
      <c r="D179" s="241"/>
      <c r="E179" s="238"/>
      <c r="I179" s="169" t="s">
        <v>457</v>
      </c>
      <c r="J179" s="184" t="s">
        <v>1500</v>
      </c>
      <c r="K179" s="121">
        <f>SUM('HL KNIHA VYPOC'!G251)</f>
        <v>0</v>
      </c>
      <c r="L179" s="121">
        <f>SUM('HL KNIHA VYPOC'!K251)</f>
        <v>0</v>
      </c>
      <c r="M179" s="121">
        <f>SUM('HL KNIHA VYPOC'!H251)</f>
        <v>0</v>
      </c>
    </row>
    <row r="180" spans="1:13" ht="14.1" customHeight="1">
      <c r="A180" s="174"/>
      <c r="B180" s="175"/>
      <c r="I180" s="170" t="s">
        <v>457</v>
      </c>
      <c r="J180" s="171">
        <v>104</v>
      </c>
      <c r="K180" s="236"/>
      <c r="L180" s="237"/>
      <c r="M180" s="238"/>
    </row>
    <row r="181" spans="1:13" ht="14.1" customHeight="1">
      <c r="A181" s="169" t="s">
        <v>437</v>
      </c>
      <c r="B181" s="184" t="s">
        <v>1500</v>
      </c>
      <c r="C181" s="121">
        <f>SUM('HL KNIHA VYPOC'!G187)</f>
        <v>0</v>
      </c>
      <c r="D181" s="121">
        <f>SUM('HL KNIHA VYPOC'!K187)</f>
        <v>0</v>
      </c>
      <c r="E181" s="121">
        <f>SUM('HL KNIHA VYPOC'!H187)</f>
        <v>0</v>
      </c>
      <c r="I181" s="176" t="s">
        <v>457</v>
      </c>
      <c r="J181" s="177">
        <v>105</v>
      </c>
      <c r="K181" s="238"/>
      <c r="L181" s="239"/>
      <c r="M181" s="238"/>
    </row>
    <row r="182" spans="1:13" ht="14.1" customHeight="1">
      <c r="A182" s="170" t="s">
        <v>437</v>
      </c>
      <c r="B182" s="171">
        <v>115</v>
      </c>
      <c r="C182" s="236"/>
      <c r="D182" s="237"/>
      <c r="E182" s="238"/>
      <c r="I182" s="176" t="s">
        <v>457</v>
      </c>
      <c r="J182" s="177">
        <v>106</v>
      </c>
      <c r="K182" s="238"/>
      <c r="L182" s="239"/>
      <c r="M182" s="238"/>
    </row>
    <row r="183" spans="1:13" ht="14.1" customHeight="1">
      <c r="A183" s="172">
        <v>372</v>
      </c>
      <c r="B183" s="173">
        <v>135</v>
      </c>
      <c r="C183" s="130">
        <f>SUM(C181-C182)</f>
        <v>0</v>
      </c>
      <c r="D183" s="131">
        <f>SUM(D181-D182)</f>
        <v>0</v>
      </c>
      <c r="E183" s="131">
        <f>SUM(E181-E182)</f>
        <v>0</v>
      </c>
      <c r="I183" s="176" t="s">
        <v>457</v>
      </c>
      <c r="J183" s="177">
        <v>111</v>
      </c>
      <c r="K183" s="238"/>
      <c r="L183" s="239"/>
      <c r="M183" s="238"/>
    </row>
    <row r="184" spans="1:13" ht="14.1" customHeight="1">
      <c r="A184" s="174"/>
      <c r="B184" s="175"/>
      <c r="I184" s="176">
        <v>475</v>
      </c>
      <c r="J184" s="177">
        <v>124</v>
      </c>
      <c r="K184" s="141">
        <f>SUM(K179-K180-K181-K182-K183-K185-K186-K187)</f>
        <v>0</v>
      </c>
      <c r="L184" s="142">
        <f>SUM(L179-L180-L181-L182-L183-L185-L186-L187)</f>
        <v>0</v>
      </c>
      <c r="M184" s="142">
        <f>SUM(M179-M180-M181-M182-M183-M185-M186-M187)</f>
        <v>0</v>
      </c>
    </row>
    <row r="185" spans="1:13" ht="14.1" customHeight="1">
      <c r="A185" s="169" t="s">
        <v>442</v>
      </c>
      <c r="B185" s="184" t="s">
        <v>1500</v>
      </c>
      <c r="C185" s="121">
        <f>SUM('HL KNIHA VYPOC'!G192)</f>
        <v>0</v>
      </c>
      <c r="D185" s="121">
        <f>SUM('HL KNIHA VYPOC'!K192)</f>
        <v>0</v>
      </c>
      <c r="E185" s="121">
        <f>SUM('HL KNIHA VYPOC'!H192)</f>
        <v>0</v>
      </c>
      <c r="I185" s="176">
        <v>475</v>
      </c>
      <c r="J185" s="177">
        <v>125</v>
      </c>
      <c r="K185" s="238"/>
      <c r="L185" s="239"/>
      <c r="M185" s="238"/>
    </row>
    <row r="186" spans="1:13" ht="14.1" customHeight="1">
      <c r="A186" s="170" t="s">
        <v>442</v>
      </c>
      <c r="B186" s="171">
        <v>116</v>
      </c>
      <c r="C186" s="236"/>
      <c r="D186" s="237"/>
      <c r="E186" s="238"/>
      <c r="I186" s="176">
        <v>475</v>
      </c>
      <c r="J186" s="177">
        <v>126</v>
      </c>
      <c r="K186" s="238"/>
      <c r="L186" s="239"/>
      <c r="M186" s="238"/>
    </row>
    <row r="187" spans="1:13" ht="14.1" customHeight="1">
      <c r="A187" s="172">
        <v>377</v>
      </c>
      <c r="B187" s="173">
        <v>134</v>
      </c>
      <c r="C187" s="130">
        <f>SUM(C185-C186)</f>
        <v>0</v>
      </c>
      <c r="D187" s="131">
        <f>SUM(D185-D186)</f>
        <v>0</v>
      </c>
      <c r="E187" s="131">
        <f>SUM(E185-E186)</f>
        <v>0</v>
      </c>
      <c r="I187" s="172">
        <v>475</v>
      </c>
      <c r="J187" s="173">
        <v>135</v>
      </c>
      <c r="K187" s="240"/>
      <c r="L187" s="241"/>
      <c r="M187" s="238"/>
    </row>
    <row r="188" spans="1:13" ht="14.1" customHeight="1">
      <c r="A188" s="174"/>
      <c r="B188" s="175"/>
      <c r="I188" s="174"/>
      <c r="J188" s="175"/>
      <c r="K188" s="118"/>
      <c r="L188" s="118"/>
      <c r="M188" s="118"/>
    </row>
    <row r="189" spans="1:13" ht="14.1" customHeight="1">
      <c r="A189" s="169" t="s">
        <v>446</v>
      </c>
      <c r="B189" s="184" t="s">
        <v>1500</v>
      </c>
      <c r="C189" s="121">
        <f>SUM('HL KNIHA VYPOC'!G199)</f>
        <v>0</v>
      </c>
      <c r="D189" s="121">
        <f>SUM('HL KNIHA VYPOC'!K199)</f>
        <v>0</v>
      </c>
      <c r="E189" s="121">
        <f>SUM('HL KNIHA VYPOC'!H199)</f>
        <v>0</v>
      </c>
      <c r="I189" s="169" t="s">
        <v>458</v>
      </c>
      <c r="J189" s="184" t="s">
        <v>1500</v>
      </c>
      <c r="K189" s="121">
        <f>SUM('HL KNIHA VYPOC'!G252)</f>
        <v>0</v>
      </c>
      <c r="L189" s="121">
        <f>SUM('HL KNIHA VYPOC'!K252)</f>
        <v>0</v>
      </c>
      <c r="M189" s="121">
        <f>SUM('HL KNIHA VYPOC'!H252)</f>
        <v>0</v>
      </c>
    </row>
    <row r="190" spans="1:13" ht="14.1" customHeight="1">
      <c r="A190" s="170">
        <v>383</v>
      </c>
      <c r="B190" s="171">
        <v>142</v>
      </c>
      <c r="C190" s="236"/>
      <c r="D190" s="237"/>
      <c r="E190" s="238"/>
      <c r="I190" s="170" t="s">
        <v>458</v>
      </c>
      <c r="J190" s="171">
        <v>104</v>
      </c>
      <c r="K190" s="236"/>
      <c r="L190" s="237"/>
      <c r="M190" s="238"/>
    </row>
    <row r="191" spans="1:13" ht="14.1" customHeight="1">
      <c r="A191" s="172">
        <v>383</v>
      </c>
      <c r="B191" s="173">
        <v>143</v>
      </c>
      <c r="C191" s="130">
        <f>SUM(C189-C190)</f>
        <v>0</v>
      </c>
      <c r="D191" s="131">
        <f>SUM(D189-D190)</f>
        <v>0</v>
      </c>
      <c r="E191" s="131">
        <f>SUM(E189-E190)</f>
        <v>0</v>
      </c>
      <c r="I191" s="176" t="s">
        <v>458</v>
      </c>
      <c r="J191" s="177">
        <v>105</v>
      </c>
      <c r="K191" s="238"/>
      <c r="L191" s="239"/>
      <c r="M191" s="238"/>
    </row>
    <row r="192" spans="1:13" ht="14.1" customHeight="1">
      <c r="A192" s="174"/>
      <c r="B192" s="175"/>
      <c r="H192" s="3"/>
      <c r="I192" s="176" t="s">
        <v>458</v>
      </c>
      <c r="J192" s="177">
        <v>106</v>
      </c>
      <c r="K192" s="238"/>
      <c r="L192" s="239"/>
      <c r="M192" s="238"/>
    </row>
    <row r="193" spans="1:13" ht="14.1" customHeight="1">
      <c r="A193" s="169" t="s">
        <v>447</v>
      </c>
      <c r="B193" s="184" t="s">
        <v>1500</v>
      </c>
      <c r="C193" s="121">
        <f>SUM('HL KNIHA VYPOC'!G200)</f>
        <v>0</v>
      </c>
      <c r="D193" s="121">
        <f>SUM('HL KNIHA VYPOC'!K200)</f>
        <v>0</v>
      </c>
      <c r="E193" s="121">
        <f>SUM('HL KNIHA VYPOC'!H200)</f>
        <v>0</v>
      </c>
      <c r="H193" s="3"/>
      <c r="I193" s="176">
        <v>476</v>
      </c>
      <c r="J193" s="177">
        <v>124</v>
      </c>
      <c r="K193" s="141">
        <f>SUM(K189-K190-K191-K192-K194-K195)</f>
        <v>0</v>
      </c>
      <c r="L193" s="142">
        <f>SUM(L189-L190-L191-L192-L194-L195)</f>
        <v>0</v>
      </c>
      <c r="M193" s="142">
        <f>SUM(M189-M190-M191-M192-M194-M195)</f>
        <v>0</v>
      </c>
    </row>
    <row r="194" spans="1:13" ht="14.1" customHeight="1">
      <c r="A194" s="170">
        <v>384</v>
      </c>
      <c r="B194" s="171">
        <v>144</v>
      </c>
      <c r="C194" s="236"/>
      <c r="D194" s="237"/>
      <c r="E194" s="238"/>
      <c r="H194" s="3"/>
      <c r="I194" s="176">
        <v>476</v>
      </c>
      <c r="J194" s="177">
        <v>125</v>
      </c>
      <c r="K194" s="238"/>
      <c r="L194" s="239"/>
      <c r="M194" s="238"/>
    </row>
    <row r="195" spans="1:13" ht="14.1" customHeight="1">
      <c r="A195" s="172">
        <v>384</v>
      </c>
      <c r="B195" s="173">
        <v>145</v>
      </c>
      <c r="C195" s="130">
        <f>SUM(C193-C194)</f>
        <v>0</v>
      </c>
      <c r="D195" s="131">
        <f>SUM(D193-D194)</f>
        <v>0</v>
      </c>
      <c r="E195" s="131">
        <f>SUM(E193-E194)</f>
        <v>0</v>
      </c>
      <c r="H195" s="3"/>
      <c r="I195" s="172">
        <v>476</v>
      </c>
      <c r="J195" s="173">
        <v>126</v>
      </c>
      <c r="K195" s="240"/>
      <c r="L195" s="241"/>
      <c r="M195" s="238"/>
    </row>
    <row r="196" spans="1:13" ht="14.1" customHeight="1">
      <c r="A196" s="174"/>
      <c r="B196" s="175"/>
      <c r="H196" s="3"/>
      <c r="I196" s="174"/>
      <c r="J196" s="175"/>
      <c r="K196" s="118"/>
      <c r="L196" s="118"/>
      <c r="M196" s="118"/>
    </row>
    <row r="197" spans="1:13" ht="14.1" customHeight="1">
      <c r="H197" s="3"/>
      <c r="I197" s="169" t="s">
        <v>459</v>
      </c>
      <c r="J197" s="184" t="s">
        <v>1500</v>
      </c>
      <c r="K197" s="121">
        <f>SUM('HL KNIHA VYPOC'!G253)</f>
        <v>0</v>
      </c>
      <c r="L197" s="121">
        <f>SUM('HL KNIHA VYPOC'!K253)</f>
        <v>0</v>
      </c>
      <c r="M197" s="121">
        <f>SUM('HL KNIHA VYPOC'!H253)</f>
        <v>0</v>
      </c>
    </row>
    <row r="198" spans="1:13" ht="14.1" customHeight="1">
      <c r="H198" s="3"/>
      <c r="I198" s="170" t="s">
        <v>459</v>
      </c>
      <c r="J198" s="171">
        <v>112</v>
      </c>
      <c r="K198" s="236"/>
      <c r="L198" s="237"/>
      <c r="M198" s="238"/>
    </row>
    <row r="199" spans="1:13" ht="14.1" customHeight="1">
      <c r="H199" s="3"/>
      <c r="I199" s="176" t="s">
        <v>459</v>
      </c>
      <c r="J199" s="177">
        <v>124</v>
      </c>
      <c r="K199" s="238"/>
      <c r="L199" s="239"/>
      <c r="M199" s="238"/>
    </row>
    <row r="200" spans="1:13" ht="14.1" customHeight="1">
      <c r="H200" s="3"/>
      <c r="I200" s="176" t="s">
        <v>459</v>
      </c>
      <c r="J200" s="177">
        <v>125</v>
      </c>
      <c r="K200" s="238"/>
      <c r="L200" s="239"/>
      <c r="M200" s="238"/>
    </row>
    <row r="201" spans="1:13" ht="14.1" customHeight="1">
      <c r="H201" s="3"/>
      <c r="I201" s="179" t="s">
        <v>459</v>
      </c>
      <c r="J201" s="177">
        <v>126</v>
      </c>
      <c r="K201" s="238"/>
      <c r="L201" s="239"/>
      <c r="M201" s="238"/>
    </row>
    <row r="202" spans="1:13" ht="14.1" customHeight="1">
      <c r="H202" s="3"/>
      <c r="I202" s="172">
        <v>478</v>
      </c>
      <c r="J202" s="173">
        <v>130</v>
      </c>
      <c r="K202" s="130">
        <f>SUM(K197-K198-K199-K200-K201)</f>
        <v>0</v>
      </c>
      <c r="L202" s="131">
        <f>SUM(L197-L198-L199-L200-L201)</f>
        <v>0</v>
      </c>
      <c r="M202" s="131">
        <f>SUM(M197-M198-M199-M200-M201)</f>
        <v>0</v>
      </c>
    </row>
    <row r="203" spans="1:13" ht="14.1" customHeight="1">
      <c r="H203" s="3"/>
      <c r="I203" s="174"/>
      <c r="J203" s="175"/>
      <c r="K203" s="118"/>
      <c r="L203" s="118"/>
      <c r="M203" s="118"/>
    </row>
    <row r="204" spans="1:13" ht="14.1" customHeight="1">
      <c r="H204" s="3"/>
      <c r="I204" s="169" t="s">
        <v>460</v>
      </c>
      <c r="J204" s="184" t="s">
        <v>1500</v>
      </c>
      <c r="K204" s="121">
        <f>SUM('HL KNIHA VYPOC'!G254)</f>
        <v>0</v>
      </c>
      <c r="L204" s="121">
        <f>SUM('HL KNIHA VYPOC'!K254)</f>
        <v>-151710.40999999968</v>
      </c>
      <c r="M204" s="121">
        <f>SUM('HL KNIHA VYPOC'!H254)</f>
        <v>-19125.53</v>
      </c>
    </row>
    <row r="205" spans="1:13" ht="14.1" customHeight="1">
      <c r="H205" s="3"/>
      <c r="I205" s="170" t="s">
        <v>460</v>
      </c>
      <c r="J205" s="171">
        <v>110</v>
      </c>
      <c r="K205" s="236"/>
      <c r="L205" s="237"/>
      <c r="M205" s="238"/>
    </row>
    <row r="206" spans="1:13" ht="14.1" customHeight="1">
      <c r="H206" s="3"/>
      <c r="I206" s="176">
        <v>479</v>
      </c>
      <c r="J206" s="177">
        <v>130</v>
      </c>
      <c r="K206" s="141">
        <f>SUM(K204-K205-K207-K208)</f>
        <v>0</v>
      </c>
      <c r="L206" s="142">
        <f>SUM(L204-L205-L207-L208)</f>
        <v>-151710.40999999968</v>
      </c>
      <c r="M206" s="142">
        <f>SUM(M204-M205-M207-M208)</f>
        <v>-19125.53</v>
      </c>
    </row>
    <row r="207" spans="1:13" ht="14.1" customHeight="1">
      <c r="H207" s="3"/>
      <c r="I207" s="176">
        <v>479</v>
      </c>
      <c r="J207" s="177">
        <v>131</v>
      </c>
      <c r="K207" s="238"/>
      <c r="L207" s="239"/>
      <c r="M207" s="238"/>
    </row>
    <row r="208" spans="1:13" ht="14.1" customHeight="1">
      <c r="H208" s="3"/>
      <c r="I208" s="172">
        <v>479</v>
      </c>
      <c r="J208" s="173">
        <v>135</v>
      </c>
      <c r="K208" s="240"/>
      <c r="L208" s="241"/>
      <c r="M208" s="238"/>
    </row>
    <row r="209" spans="1:15" ht="14.1" customHeight="1">
      <c r="H209" s="3"/>
    </row>
    <row r="210" spans="1:15" ht="14.1" customHeight="1">
      <c r="A210" s="567" t="s">
        <v>1498</v>
      </c>
      <c r="B210" s="567"/>
      <c r="C210" s="567"/>
      <c r="D210" s="567"/>
      <c r="E210" s="567"/>
      <c r="F210" s="567"/>
      <c r="G210" s="567"/>
      <c r="H210" s="567"/>
      <c r="I210" s="567"/>
      <c r="J210" s="567"/>
      <c r="K210" s="567"/>
      <c r="L210" s="567"/>
      <c r="M210" s="235"/>
    </row>
    <row r="211" spans="1:15" ht="14.1" customHeight="1">
      <c r="A211" s="169" t="s">
        <v>1251</v>
      </c>
      <c r="B211" s="184" t="s">
        <v>1500</v>
      </c>
      <c r="C211" s="178">
        <f>SUM('HL KNIHA VYPOC'!G318)</f>
        <v>0</v>
      </c>
      <c r="D211" s="178">
        <f>SUM('HL KNIHA VYPOC'!K318)</f>
        <v>0</v>
      </c>
      <c r="E211" s="178">
        <f>SUM('HL KNIHA VYPOC'!H318)</f>
        <v>0</v>
      </c>
      <c r="H211" s="3"/>
      <c r="I211" s="169" t="s">
        <v>1340</v>
      </c>
      <c r="J211" s="184" t="s">
        <v>1500</v>
      </c>
      <c r="K211" s="178">
        <f>SUM('HL KNIHA VYPOC'!G391)</f>
        <v>0</v>
      </c>
      <c r="L211" s="178">
        <f>SUM('HL KNIHA VYPOC'!K391)</f>
        <v>-4.2</v>
      </c>
      <c r="M211" s="178">
        <f>SUM('HL KNIHA VYPOC'!H391)</f>
        <v>0</v>
      </c>
    </row>
    <row r="212" spans="1:15" ht="14.1" customHeight="1">
      <c r="A212" s="170" t="s">
        <v>1251</v>
      </c>
      <c r="B212" s="171">
        <v>32</v>
      </c>
      <c r="C212" s="126">
        <f>SUM(C211-C213)</f>
        <v>0</v>
      </c>
      <c r="D212" s="127">
        <f>SUM(D211-D213)</f>
        <v>0</v>
      </c>
      <c r="E212" s="127">
        <f>SUM(E211-E213)</f>
        <v>0</v>
      </c>
      <c r="H212" s="3"/>
      <c r="I212" s="170" t="s">
        <v>1340</v>
      </c>
      <c r="J212" s="171">
        <v>32</v>
      </c>
      <c r="K212" s="126">
        <f>SUM(K211-K213)</f>
        <v>0</v>
      </c>
      <c r="L212" s="127">
        <f>SUM(L211-L213)</f>
        <v>-4.2</v>
      </c>
      <c r="M212" s="127">
        <f>SUM(M211-M213)</f>
        <v>0</v>
      </c>
      <c r="N212" s="126">
        <f>SUM(N211-N213)</f>
        <v>0</v>
      </c>
      <c r="O212" s="126">
        <f>SUM(O211-O213)</f>
        <v>0</v>
      </c>
    </row>
    <row r="213" spans="1:15" ht="14.1" customHeight="1">
      <c r="A213" s="172" t="s">
        <v>1251</v>
      </c>
      <c r="B213" s="173">
        <v>33</v>
      </c>
      <c r="C213" s="240"/>
      <c r="D213" s="241"/>
      <c r="E213" s="238"/>
      <c r="H213" s="3"/>
      <c r="I213" s="172" t="s">
        <v>1340</v>
      </c>
      <c r="J213" s="173">
        <v>33</v>
      </c>
      <c r="K213" s="240"/>
      <c r="L213" s="241"/>
      <c r="M213" s="238"/>
    </row>
    <row r="214" spans="1:15" ht="14.1" customHeight="1">
      <c r="A214" s="180"/>
      <c r="B214" s="177"/>
      <c r="C214" s="138"/>
      <c r="D214" s="138"/>
      <c r="E214" s="138"/>
      <c r="H214" s="3"/>
      <c r="I214" s="180"/>
      <c r="J214" s="177"/>
      <c r="K214" s="138"/>
      <c r="L214" s="138"/>
      <c r="M214" s="138"/>
    </row>
    <row r="215" spans="1:15" ht="14.1" customHeight="1">
      <c r="H215" s="3"/>
    </row>
    <row r="216" spans="1:15" ht="14.1" customHeight="1">
      <c r="A216" s="169" t="s">
        <v>1345</v>
      </c>
      <c r="B216" s="184" t="s">
        <v>1500</v>
      </c>
      <c r="C216" s="178">
        <f>SUM('HL KNIHA VYPOC'!G394)</f>
        <v>0</v>
      </c>
      <c r="D216" s="178">
        <f>SUM('HL KNIHA VYPOC'!K394)</f>
        <v>0</v>
      </c>
      <c r="E216" s="178">
        <f>SUM('HL KNIHA VYPOC'!H394)</f>
        <v>0</v>
      </c>
      <c r="H216" s="3"/>
      <c r="I216" s="169">
        <v>666</v>
      </c>
      <c r="J216" s="184" t="s">
        <v>1500</v>
      </c>
      <c r="K216" s="178">
        <f>SUM('HL KNIHA VYPOC'!G395)</f>
        <v>0</v>
      </c>
      <c r="L216" s="178">
        <f>SUM('HL KNIHA VYPOC'!K395)</f>
        <v>0</v>
      </c>
      <c r="M216" s="178">
        <f>SUM('HL KNIHA VYPOC'!H395)</f>
        <v>0</v>
      </c>
    </row>
    <row r="217" spans="1:15" ht="14.1" customHeight="1">
      <c r="A217" s="170" t="s">
        <v>1345</v>
      </c>
      <c r="B217" s="171">
        <v>32</v>
      </c>
      <c r="C217" s="126">
        <f>SUM(C216-C218-C219)</f>
        <v>0</v>
      </c>
      <c r="D217" s="127">
        <f>SUM(D216-D218-D219)</f>
        <v>0</v>
      </c>
      <c r="E217" s="127">
        <f>SUM(E216-E218-E219)</f>
        <v>0</v>
      </c>
      <c r="H217" s="3"/>
      <c r="I217" s="170" t="s">
        <v>1347</v>
      </c>
      <c r="J217" s="171">
        <v>36</v>
      </c>
      <c r="K217" s="126">
        <f>SUM(K216-K218-K219)</f>
        <v>0</v>
      </c>
      <c r="L217" s="127">
        <f>SUM(L216-L218-L219)</f>
        <v>0</v>
      </c>
      <c r="M217" s="127">
        <f>SUM(M216-M218-M219)</f>
        <v>0</v>
      </c>
    </row>
    <row r="218" spans="1:15" ht="14.1" customHeight="1">
      <c r="A218" s="176" t="s">
        <v>1345</v>
      </c>
      <c r="B218" s="177">
        <v>33</v>
      </c>
      <c r="C218" s="238"/>
      <c r="D218" s="239"/>
      <c r="E218" s="238"/>
      <c r="H218" s="3"/>
      <c r="I218" s="176" t="s">
        <v>1347</v>
      </c>
      <c r="J218" s="177">
        <v>37</v>
      </c>
      <c r="K218" s="238"/>
      <c r="L218" s="239"/>
      <c r="M218" s="238"/>
    </row>
    <row r="219" spans="1:15" ht="14.1" customHeight="1">
      <c r="A219" s="172" t="s">
        <v>1345</v>
      </c>
      <c r="B219" s="173">
        <v>34</v>
      </c>
      <c r="C219" s="240"/>
      <c r="D219" s="241"/>
      <c r="E219" s="238"/>
      <c r="H219" s="3"/>
      <c r="I219" s="172" t="s">
        <v>1347</v>
      </c>
      <c r="J219" s="173">
        <v>38</v>
      </c>
      <c r="K219" s="240"/>
      <c r="L219" s="241"/>
      <c r="M219" s="238"/>
    </row>
    <row r="220" spans="1:15" ht="14.1" customHeight="1">
      <c r="H220" s="3"/>
    </row>
    <row r="221" spans="1:15" ht="14.1" customHeight="1">
      <c r="H221" s="3"/>
    </row>
    <row r="222" spans="1:15" ht="14.1" customHeight="1">
      <c r="H222" s="3"/>
    </row>
    <row r="223" spans="1:15" ht="14.1" customHeight="1">
      <c r="H223" s="3"/>
    </row>
    <row r="224" spans="1:15" ht="14.1" customHeight="1">
      <c r="H224" s="3"/>
    </row>
    <row r="225" spans="8:8" ht="14.1" customHeight="1">
      <c r="H225" s="3"/>
    </row>
    <row r="226" spans="8:8" ht="14.1" customHeight="1">
      <c r="H226" s="3"/>
    </row>
    <row r="227" spans="8:8" ht="14.1" customHeight="1">
      <c r="H227" s="3"/>
    </row>
    <row r="228" spans="8:8" ht="14.1" customHeight="1">
      <c r="H228" s="3"/>
    </row>
    <row r="229" spans="8:8" ht="14.1" customHeight="1">
      <c r="H229" s="3"/>
    </row>
    <row r="230" spans="8:8" ht="14.1" customHeight="1">
      <c r="H230" s="3"/>
    </row>
    <row r="231" spans="8:8" ht="14.1" customHeight="1">
      <c r="H231" s="3"/>
    </row>
    <row r="232" spans="8:8" ht="14.1" customHeight="1">
      <c r="H232" s="3"/>
    </row>
    <row r="233" spans="8:8" ht="14.1" customHeight="1">
      <c r="H233" s="3"/>
    </row>
    <row r="234" spans="8:8" ht="14.1" customHeight="1">
      <c r="H234" s="3"/>
    </row>
    <row r="235" spans="8:8" ht="14.1" customHeight="1">
      <c r="H235" s="3"/>
    </row>
    <row r="236" spans="8:8" ht="14.1" customHeight="1">
      <c r="H236" s="3"/>
    </row>
    <row r="237" spans="8:8" ht="14.1" customHeight="1">
      <c r="H237" s="3"/>
    </row>
    <row r="238" spans="8:8" ht="14.1" customHeight="1">
      <c r="H238" s="3"/>
    </row>
    <row r="239" spans="8:8" ht="14.1" customHeight="1">
      <c r="H239" s="3"/>
    </row>
    <row r="240" spans="8:8" ht="14.1" customHeight="1">
      <c r="H240" s="3"/>
    </row>
    <row r="241" spans="8:8" ht="14.1" customHeight="1">
      <c r="H241" s="3"/>
    </row>
    <row r="242" spans="8:8" ht="14.1" customHeight="1">
      <c r="H242" s="3"/>
    </row>
    <row r="243" spans="8:8" ht="14.1" customHeight="1">
      <c r="H243" s="3"/>
    </row>
    <row r="244" spans="8:8" ht="14.1" customHeight="1">
      <c r="H244" s="3"/>
    </row>
    <row r="245" spans="8:8" ht="14.1" customHeight="1">
      <c r="H245" s="3"/>
    </row>
    <row r="246" spans="8:8" ht="14.1" customHeight="1">
      <c r="H246" s="3"/>
    </row>
    <row r="247" spans="8:8" ht="14.1" customHeight="1">
      <c r="H247" s="3"/>
    </row>
    <row r="286" spans="6:7" ht="14.1" customHeight="1">
      <c r="F286" s="115"/>
      <c r="G286" s="115"/>
    </row>
    <row r="287" spans="6:7" ht="14.1" customHeight="1">
      <c r="F287" s="115"/>
      <c r="G287" s="115"/>
    </row>
    <row r="288" spans="6:7" ht="14.1" customHeight="1">
      <c r="F288" s="115"/>
      <c r="G288" s="115"/>
    </row>
    <row r="289" spans="6:7" ht="14.1" customHeight="1">
      <c r="F289" s="115"/>
      <c r="G289" s="115"/>
    </row>
    <row r="290" spans="6:7" ht="14.1" customHeight="1">
      <c r="F290" s="9"/>
      <c r="G290" s="9"/>
    </row>
    <row r="291" spans="6:7" ht="14.1" customHeight="1">
      <c r="F291" s="9"/>
      <c r="G291" s="9"/>
    </row>
    <row r="292" spans="6:7" ht="14.1" customHeight="1">
      <c r="F292" s="144"/>
      <c r="G292" s="144"/>
    </row>
    <row r="293" spans="6:7" ht="14.1" customHeight="1">
      <c r="F293" s="9"/>
      <c r="G293" s="9"/>
    </row>
    <row r="294" spans="6:7" ht="14.1" customHeight="1">
      <c r="F294" s="9"/>
      <c r="G294" s="9"/>
    </row>
    <row r="295" spans="6:7" ht="14.1" customHeight="1">
      <c r="F295" s="9"/>
      <c r="G295" s="9"/>
    </row>
    <row r="296" spans="6:7" ht="14.1" customHeight="1">
      <c r="F296" s="9"/>
      <c r="G296" s="9"/>
    </row>
    <row r="297" spans="6:7" ht="14.1" customHeight="1">
      <c r="F297" s="9"/>
      <c r="G297" s="9"/>
    </row>
    <row r="298" spans="6:7" ht="14.1" customHeight="1">
      <c r="F298" s="9"/>
      <c r="G298" s="9"/>
    </row>
    <row r="299" spans="6:7" ht="14.1" customHeight="1">
      <c r="F299" s="9"/>
      <c r="G299" s="9"/>
    </row>
    <row r="300" spans="6:7" ht="14.1" customHeight="1">
      <c r="F300" s="9"/>
      <c r="G300" s="9"/>
    </row>
    <row r="301" spans="6:7" ht="14.1" customHeight="1">
      <c r="F301" s="9"/>
      <c r="G301" s="9"/>
    </row>
    <row r="302" spans="6:7" ht="14.1" customHeight="1">
      <c r="F302" s="9"/>
      <c r="G302" s="9"/>
    </row>
    <row r="303" spans="6:7" ht="14.1" customHeight="1">
      <c r="F303" s="9"/>
      <c r="G303" s="9"/>
    </row>
    <row r="304" spans="6:7" ht="14.1" customHeight="1">
      <c r="F304" s="9"/>
      <c r="G304" s="9"/>
    </row>
    <row r="305" spans="6:7" ht="14.1" customHeight="1">
      <c r="F305" s="9"/>
      <c r="G305" s="9"/>
    </row>
    <row r="306" spans="6:7" ht="14.1" customHeight="1">
      <c r="F306" s="9"/>
      <c r="G306" s="9"/>
    </row>
    <row r="307" spans="6:7" ht="14.1" customHeight="1">
      <c r="F307" s="9"/>
      <c r="G307" s="9"/>
    </row>
    <row r="308" spans="6:7" ht="14.1" customHeight="1">
      <c r="F308" s="9"/>
      <c r="G308" s="9"/>
    </row>
    <row r="309" spans="6:7" ht="14.1" customHeight="1">
      <c r="F309" s="9"/>
      <c r="G309" s="9"/>
    </row>
    <row r="310" spans="6:7" ht="14.1" customHeight="1">
      <c r="F310" s="144"/>
      <c r="G310" s="144"/>
    </row>
    <row r="311" spans="6:7" ht="14.1" customHeight="1">
      <c r="F311" s="9"/>
      <c r="G311" s="9"/>
    </row>
    <row r="312" spans="6:7" ht="14.1" customHeight="1">
      <c r="F312" s="9"/>
      <c r="G312" s="9"/>
    </row>
    <row r="313" spans="6:7" ht="14.1" customHeight="1">
      <c r="F313" s="9"/>
      <c r="G313" s="9"/>
    </row>
    <row r="314" spans="6:7" ht="14.1" customHeight="1">
      <c r="F314" s="9"/>
      <c r="G314" s="9"/>
    </row>
    <row r="315" spans="6:7" ht="14.1" customHeight="1">
      <c r="F315" s="9"/>
      <c r="G315" s="9"/>
    </row>
    <row r="316" spans="6:7" ht="14.1" customHeight="1">
      <c r="F316" s="9"/>
      <c r="G316" s="9"/>
    </row>
    <row r="317" spans="6:7" ht="14.1" customHeight="1">
      <c r="F317" s="9"/>
      <c r="G317" s="9"/>
    </row>
    <row r="318" spans="6:7" ht="14.1" customHeight="1">
      <c r="F318" s="9"/>
      <c r="G318" s="9"/>
    </row>
    <row r="319" spans="6:7" ht="14.1" customHeight="1">
      <c r="F319" s="9"/>
      <c r="G319" s="9"/>
    </row>
    <row r="320" spans="6:7" ht="14.1" customHeight="1">
      <c r="F320" s="9"/>
      <c r="G320" s="9"/>
    </row>
    <row r="321" spans="6:7" ht="14.1" customHeight="1">
      <c r="F321" s="9"/>
      <c r="G321" s="9"/>
    </row>
    <row r="322" spans="6:7" ht="14.1" customHeight="1">
      <c r="F322" s="9"/>
      <c r="G322" s="9"/>
    </row>
    <row r="323" spans="6:7" ht="14.1" customHeight="1">
      <c r="F323" s="9"/>
      <c r="G323" s="9"/>
    </row>
    <row r="324" spans="6:7" ht="14.1" customHeight="1">
      <c r="F324" s="9"/>
      <c r="G324" s="9"/>
    </row>
    <row r="325" spans="6:7" ht="14.1" customHeight="1">
      <c r="F325" s="9"/>
      <c r="G325" s="9"/>
    </row>
    <row r="326" spans="6:7" ht="14.1" customHeight="1">
      <c r="F326" s="9"/>
      <c r="G326" s="9"/>
    </row>
    <row r="327" spans="6:7" ht="14.1" customHeight="1">
      <c r="F327" s="9"/>
      <c r="G327" s="9"/>
    </row>
    <row r="328" spans="6:7" ht="14.1" customHeight="1">
      <c r="F328" s="9"/>
      <c r="G328" s="9"/>
    </row>
    <row r="329" spans="6:7" ht="14.1" customHeight="1">
      <c r="F329" s="9"/>
      <c r="G329" s="9"/>
    </row>
    <row r="330" spans="6:7" ht="14.1" customHeight="1">
      <c r="F330" s="144"/>
      <c r="G330" s="144"/>
    </row>
    <row r="331" spans="6:7" ht="14.1" customHeight="1">
      <c r="F331" s="9"/>
      <c r="G331" s="9"/>
    </row>
    <row r="332" spans="6:7" ht="14.1" customHeight="1">
      <c r="F332" s="9"/>
      <c r="G332" s="9"/>
    </row>
    <row r="333" spans="6:7" ht="14.1" customHeight="1">
      <c r="F333" s="9"/>
      <c r="G333" s="9"/>
    </row>
    <row r="334" spans="6:7" ht="14.1" customHeight="1">
      <c r="F334" s="9"/>
      <c r="G334" s="9"/>
    </row>
    <row r="335" spans="6:7" ht="14.1" customHeight="1">
      <c r="F335" s="9"/>
      <c r="G335" s="9"/>
    </row>
    <row r="336" spans="6:7" ht="14.1" customHeight="1">
      <c r="F336" s="9"/>
      <c r="G336" s="9"/>
    </row>
    <row r="337" spans="1:7" ht="14.1" customHeight="1">
      <c r="F337" s="9"/>
      <c r="G337" s="9"/>
    </row>
    <row r="338" spans="1:7" ht="14.1" customHeight="1">
      <c r="F338" s="9"/>
      <c r="G338" s="9"/>
    </row>
    <row r="339" spans="1:7" ht="14.1" customHeight="1">
      <c r="F339" s="9"/>
      <c r="G339" s="9"/>
    </row>
    <row r="340" spans="1:7" ht="14.1" customHeight="1">
      <c r="F340" s="9"/>
      <c r="G340" s="9"/>
    </row>
    <row r="341" spans="1:7" ht="14.1" customHeight="1">
      <c r="F341" s="3"/>
      <c r="G341" s="3"/>
    </row>
    <row r="342" spans="1:7" ht="14.1" customHeight="1">
      <c r="F342" s="3"/>
      <c r="G342" s="3"/>
    </row>
    <row r="343" spans="1:7" ht="14.1" customHeight="1">
      <c r="F343" s="3"/>
      <c r="G343" s="3"/>
    </row>
    <row r="344" spans="1:7" ht="14.1" customHeight="1">
      <c r="F344" s="3"/>
      <c r="G344" s="3"/>
    </row>
    <row r="345" spans="1:7" ht="14.1" customHeight="1">
      <c r="F345" s="3"/>
      <c r="G345" s="3"/>
    </row>
    <row r="346" spans="1:7" ht="14.1" customHeight="1">
      <c r="A346" s="174"/>
      <c r="B346" s="175"/>
    </row>
  </sheetData>
  <mergeCells count="4">
    <mergeCell ref="A1:L1"/>
    <mergeCell ref="A104:L104"/>
    <mergeCell ref="A143:L143"/>
    <mergeCell ref="A210:L2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FD301"/>
  <sheetViews>
    <sheetView view="pageBreakPreview" zoomScaleNormal="100" zoomScaleSheetLayoutView="100" workbookViewId="0">
      <selection activeCell="A33" sqref="A33:AW33"/>
    </sheetView>
  </sheetViews>
  <sheetFormatPr defaultColWidth="1.88671875" defaultRowHeight="12.6" customHeight="1"/>
  <cols>
    <col min="1" max="49" width="1.6640625" style="265" customWidth="1"/>
    <col min="50" max="50" width="2.109375" style="265" customWidth="1"/>
    <col min="51" max="53" width="1.88671875" style="264"/>
    <col min="54" max="54" width="4.88671875" style="264" customWidth="1"/>
    <col min="55" max="57" width="1.88671875" style="264"/>
    <col min="58" max="16384" width="1.88671875" style="265"/>
  </cols>
  <sheetData>
    <row r="1" spans="1:57" ht="12.6" customHeight="1">
      <c r="A1" s="264" t="s">
        <v>2275</v>
      </c>
    </row>
    <row r="2" spans="1:57" ht="12.6" customHeight="1">
      <c r="A2" s="264" t="s">
        <v>2276</v>
      </c>
      <c r="B2" s="266"/>
      <c r="C2" s="575" t="str">
        <f>VstupHlavička!$B$6</f>
        <v>Blanche Trade s.r.o.</v>
      </c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  <c r="V2" s="576"/>
      <c r="W2" s="576"/>
      <c r="X2" s="576"/>
      <c r="Y2" s="576"/>
      <c r="Z2" s="577"/>
      <c r="AB2" s="265" t="s">
        <v>801</v>
      </c>
      <c r="AD2" s="578" t="str">
        <f>VstupHlavička!$B$4</f>
        <v>46660381</v>
      </c>
      <c r="AE2" s="579"/>
      <c r="AF2" s="579"/>
      <c r="AG2" s="579"/>
      <c r="AH2" s="579"/>
      <c r="AI2" s="579"/>
      <c r="AJ2" s="579"/>
      <c r="AK2" s="580"/>
      <c r="AL2" s="265" t="s">
        <v>734</v>
      </c>
      <c r="AN2" s="578" t="str">
        <f>VstupHlavička!$B$3</f>
        <v>2023515296</v>
      </c>
      <c r="AO2" s="581"/>
      <c r="AP2" s="581"/>
      <c r="AQ2" s="581"/>
      <c r="AR2" s="581"/>
      <c r="AS2" s="581"/>
      <c r="AT2" s="581"/>
      <c r="AU2" s="581"/>
      <c r="AV2" s="581"/>
      <c r="AW2" s="582"/>
    </row>
    <row r="3" spans="1:57" ht="12.6" customHeight="1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AG3" s="267"/>
      <c r="AR3" s="267"/>
    </row>
    <row r="4" spans="1:57" ht="12.6" customHeight="1">
      <c r="A4" s="583" t="s">
        <v>2277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83"/>
      <c r="O4" s="583"/>
      <c r="P4" s="583"/>
      <c r="Q4" s="583"/>
      <c r="R4" s="583"/>
      <c r="S4" s="583"/>
      <c r="T4" s="583"/>
      <c r="U4" s="583"/>
      <c r="V4" s="583"/>
      <c r="W4" s="583"/>
      <c r="X4" s="583"/>
      <c r="Y4" s="583"/>
      <c r="Z4" s="583"/>
      <c r="AA4" s="583"/>
      <c r="AB4" s="583"/>
      <c r="AC4" s="583"/>
      <c r="AD4" s="583"/>
      <c r="AE4" s="583"/>
      <c r="AF4" s="583"/>
      <c r="AG4" s="583"/>
      <c r="AH4" s="583"/>
      <c r="AI4" s="583"/>
      <c r="AJ4" s="583"/>
      <c r="AK4" s="583"/>
      <c r="AL4" s="583"/>
      <c r="AM4" s="583"/>
      <c r="AN4" s="583"/>
      <c r="AO4" s="583"/>
      <c r="AP4" s="583"/>
      <c r="AQ4" s="583"/>
      <c r="AR4" s="583"/>
      <c r="AS4" s="583"/>
      <c r="AT4" s="583"/>
      <c r="AU4" s="583"/>
      <c r="AV4" s="583"/>
      <c r="AW4" s="583"/>
    </row>
    <row r="5" spans="1:57" ht="12.6" customHeight="1">
      <c r="A5" s="268"/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  <c r="AT5" s="268"/>
      <c r="AU5" s="268"/>
      <c r="AV5" s="268"/>
      <c r="AW5" s="268"/>
    </row>
    <row r="6" spans="1:57" ht="12.6" customHeight="1">
      <c r="A6" s="269" t="s">
        <v>2278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AG6" s="267"/>
      <c r="AH6" s="270"/>
      <c r="AI6" s="270"/>
      <c r="AJ6" s="270"/>
      <c r="AK6" s="270"/>
      <c r="AL6" s="270"/>
      <c r="AM6" s="270"/>
      <c r="AN6" s="270"/>
      <c r="AO6" s="270"/>
      <c r="AP6" s="270"/>
      <c r="AQ6" s="270"/>
      <c r="AR6" s="267"/>
    </row>
    <row r="7" spans="1:57" s="271" customFormat="1" ht="12.6" customHeight="1">
      <c r="A7" s="570" t="s">
        <v>2279</v>
      </c>
      <c r="B7" s="570"/>
      <c r="C7" s="570"/>
      <c r="D7" s="570"/>
      <c r="E7" s="570"/>
      <c r="F7" s="570"/>
      <c r="G7" s="570"/>
      <c r="H7" s="570"/>
      <c r="I7" s="570"/>
      <c r="J7" s="570"/>
      <c r="K7" s="571">
        <v>41033</v>
      </c>
      <c r="L7" s="571"/>
      <c r="M7" s="571"/>
      <c r="N7" s="571"/>
      <c r="O7" s="571"/>
      <c r="P7" s="571"/>
      <c r="Q7" s="571"/>
      <c r="R7" s="571"/>
      <c r="S7" s="571"/>
      <c r="T7" s="571"/>
      <c r="U7" s="571"/>
      <c r="V7" s="571"/>
      <c r="W7" s="571"/>
      <c r="X7" s="571"/>
      <c r="Y7" s="571"/>
      <c r="Z7" s="571"/>
      <c r="AA7" s="571"/>
      <c r="AB7" s="571"/>
      <c r="AC7" s="571"/>
      <c r="AD7" s="571"/>
      <c r="AE7" s="571"/>
      <c r="AF7" s="571"/>
      <c r="AG7" s="571"/>
      <c r="AH7" s="571"/>
      <c r="AI7" s="571"/>
      <c r="AJ7" s="571"/>
      <c r="AK7" s="571"/>
      <c r="AL7" s="571"/>
      <c r="AM7" s="571"/>
      <c r="AN7" s="571"/>
      <c r="AO7" s="571"/>
      <c r="AP7" s="571"/>
      <c r="AQ7" s="571"/>
      <c r="AR7" s="571"/>
      <c r="AS7" s="571"/>
      <c r="AT7" s="571"/>
      <c r="AU7" s="571"/>
      <c r="AV7" s="571"/>
      <c r="AW7" s="571"/>
      <c r="AY7" s="514"/>
      <c r="AZ7" s="514"/>
      <c r="BA7" s="514"/>
      <c r="BB7" s="514"/>
      <c r="BC7" s="514"/>
      <c r="BD7" s="514"/>
      <c r="BE7" s="514"/>
    </row>
    <row r="8" spans="1:57" s="271" customFormat="1" ht="12.6" customHeight="1">
      <c r="A8" s="570" t="s">
        <v>1418</v>
      </c>
      <c r="B8" s="570"/>
      <c r="C8" s="570"/>
      <c r="D8" s="570"/>
      <c r="E8" s="570"/>
      <c r="F8" s="570"/>
      <c r="G8" s="570"/>
      <c r="H8" s="570"/>
      <c r="I8" s="570"/>
      <c r="J8" s="570"/>
      <c r="K8" s="571">
        <v>44728</v>
      </c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  <c r="AO8" s="572"/>
      <c r="AP8" s="572"/>
      <c r="AQ8" s="572"/>
      <c r="AR8" s="572"/>
      <c r="AS8" s="572"/>
      <c r="AT8" s="572"/>
      <c r="AU8" s="572"/>
      <c r="AV8" s="572"/>
      <c r="AW8" s="572"/>
      <c r="AY8" s="514"/>
      <c r="AZ8" s="514"/>
      <c r="BA8" s="514"/>
      <c r="BB8" s="514"/>
      <c r="BC8" s="514"/>
      <c r="BD8" s="514"/>
      <c r="BE8" s="514"/>
    </row>
    <row r="9" spans="1:57" s="271" customFormat="1" ht="12.6" customHeight="1">
      <c r="A9" s="570" t="s">
        <v>2280</v>
      </c>
      <c r="B9" s="570"/>
      <c r="C9" s="570"/>
      <c r="D9" s="570"/>
      <c r="E9" s="570"/>
      <c r="F9" s="570"/>
      <c r="G9" s="570"/>
      <c r="H9" s="570"/>
      <c r="I9" s="570"/>
      <c r="J9" s="570"/>
      <c r="K9" s="572"/>
      <c r="L9" s="572"/>
      <c r="M9" s="572"/>
      <c r="N9" s="572"/>
      <c r="O9" s="572"/>
      <c r="P9" s="572"/>
      <c r="Q9" s="572"/>
      <c r="R9" s="272"/>
      <c r="S9" s="573" t="s">
        <v>2281</v>
      </c>
      <c r="T9" s="573"/>
      <c r="U9" s="573"/>
      <c r="V9" s="573"/>
      <c r="W9" s="573"/>
      <c r="X9" s="573"/>
      <c r="Y9" s="573" t="s">
        <v>4313</v>
      </c>
      <c r="Z9" s="573"/>
      <c r="AA9" s="573"/>
      <c r="AB9" s="573"/>
      <c r="AC9" s="573"/>
      <c r="AD9" s="573"/>
      <c r="AE9" s="573"/>
      <c r="AF9" s="272"/>
      <c r="AG9" s="574" t="s">
        <v>2282</v>
      </c>
      <c r="AH9" s="574"/>
      <c r="AI9" s="574"/>
      <c r="AJ9" s="574"/>
      <c r="AK9" s="574"/>
      <c r="AL9" s="574"/>
      <c r="AM9" s="573" t="s">
        <v>4321</v>
      </c>
      <c r="AN9" s="573"/>
      <c r="AO9" s="573"/>
      <c r="AP9" s="573"/>
      <c r="AQ9" s="573"/>
      <c r="AR9" s="573"/>
      <c r="AS9" s="573"/>
      <c r="AT9" s="573"/>
      <c r="AU9" s="573"/>
      <c r="AV9" s="573"/>
      <c r="AW9" s="573"/>
      <c r="AY9" s="514"/>
      <c r="AZ9" s="514"/>
      <c r="BA9" s="514"/>
      <c r="BB9" s="514"/>
      <c r="BC9" s="514"/>
      <c r="BD9" s="514"/>
      <c r="BE9" s="514"/>
    </row>
    <row r="10" spans="1:57" s="273" customFormat="1" ht="12.6" customHeight="1">
      <c r="A10" s="568" t="s">
        <v>2283</v>
      </c>
      <c r="B10" s="569"/>
      <c r="C10" s="569"/>
      <c r="D10" s="569"/>
      <c r="E10" s="569"/>
      <c r="F10" s="569"/>
      <c r="G10" s="569"/>
      <c r="H10" s="569"/>
      <c r="I10" s="569"/>
      <c r="J10" s="569"/>
      <c r="K10" s="569"/>
      <c r="L10" s="569"/>
      <c r="M10" s="569"/>
      <c r="N10" s="569"/>
      <c r="O10" s="569"/>
      <c r="P10" s="569"/>
      <c r="Q10" s="569"/>
      <c r="R10" s="569"/>
      <c r="S10" s="569"/>
      <c r="T10" s="569"/>
      <c r="U10" s="569"/>
      <c r="V10" s="569"/>
      <c r="W10" s="569"/>
      <c r="X10" s="569"/>
      <c r="Y10" s="569"/>
      <c r="Z10" s="569"/>
      <c r="AA10" s="569"/>
      <c r="AB10" s="569"/>
      <c r="AC10" s="569"/>
      <c r="AD10" s="569"/>
      <c r="AE10" s="569"/>
      <c r="AF10" s="569"/>
      <c r="AG10" s="569"/>
      <c r="AH10" s="569"/>
      <c r="AI10" s="569"/>
      <c r="AJ10" s="569"/>
      <c r="AK10" s="569"/>
      <c r="AL10" s="569"/>
      <c r="AM10" s="569"/>
      <c r="AN10" s="569"/>
      <c r="AO10" s="569"/>
      <c r="AP10" s="569"/>
      <c r="AQ10" s="569"/>
      <c r="AR10" s="569"/>
      <c r="AS10" s="569"/>
      <c r="AT10" s="569"/>
      <c r="AU10" s="569"/>
      <c r="AV10" s="569"/>
      <c r="AW10" s="569"/>
      <c r="AY10" s="281"/>
      <c r="AZ10" s="281"/>
      <c r="BA10" s="281"/>
      <c r="BB10" s="281"/>
      <c r="BC10" s="281"/>
      <c r="BD10" s="281"/>
      <c r="BE10" s="281"/>
    </row>
    <row r="11" spans="1:57" s="273" customFormat="1" ht="12.6" customHeight="1">
      <c r="A11" s="568" t="s">
        <v>4315</v>
      </c>
      <c r="B11" s="569"/>
      <c r="C11" s="569"/>
      <c r="D11" s="569"/>
      <c r="E11" s="569"/>
      <c r="F11" s="569"/>
      <c r="G11" s="569"/>
      <c r="H11" s="569"/>
      <c r="I11" s="569"/>
      <c r="J11" s="569"/>
      <c r="K11" s="569"/>
      <c r="L11" s="569"/>
      <c r="M11" s="569"/>
      <c r="N11" s="569"/>
      <c r="O11" s="569"/>
      <c r="P11" s="569"/>
      <c r="Q11" s="569"/>
      <c r="R11" s="569"/>
      <c r="S11" s="569"/>
      <c r="T11" s="569"/>
      <c r="U11" s="569"/>
      <c r="V11" s="569"/>
      <c r="W11" s="569"/>
      <c r="X11" s="569"/>
      <c r="Y11" s="569"/>
      <c r="Z11" s="569"/>
      <c r="AA11" s="569"/>
      <c r="AB11" s="569"/>
      <c r="AC11" s="569"/>
      <c r="AD11" s="569"/>
      <c r="AE11" s="569"/>
      <c r="AF11" s="569"/>
      <c r="AG11" s="569"/>
      <c r="AH11" s="569"/>
      <c r="AI11" s="569"/>
      <c r="AJ11" s="569"/>
      <c r="AK11" s="569"/>
      <c r="AL11" s="569"/>
      <c r="AM11" s="569"/>
      <c r="AN11" s="569"/>
      <c r="AO11" s="569"/>
      <c r="AP11" s="569"/>
      <c r="AQ11" s="569"/>
      <c r="AR11" s="569"/>
      <c r="AS11" s="569"/>
      <c r="AT11" s="569"/>
      <c r="AU11" s="569"/>
      <c r="AV11" s="569"/>
      <c r="AW11" s="569"/>
      <c r="AY11" s="281"/>
      <c r="AZ11" s="281"/>
      <c r="BA11" s="281"/>
      <c r="BB11" s="281"/>
      <c r="BC11" s="281"/>
      <c r="BD11" s="281"/>
      <c r="BE11" s="281"/>
    </row>
    <row r="12" spans="1:57" s="273" customFormat="1" ht="12.6" customHeight="1">
      <c r="A12" s="568"/>
      <c r="B12" s="569"/>
      <c r="C12" s="569"/>
      <c r="D12" s="569"/>
      <c r="E12" s="569"/>
      <c r="F12" s="569"/>
      <c r="G12" s="569"/>
      <c r="H12" s="569"/>
      <c r="I12" s="569"/>
      <c r="J12" s="569"/>
      <c r="K12" s="569"/>
      <c r="L12" s="569"/>
      <c r="M12" s="569"/>
      <c r="N12" s="569"/>
      <c r="O12" s="569"/>
      <c r="P12" s="569"/>
      <c r="Q12" s="569"/>
      <c r="R12" s="569"/>
      <c r="S12" s="569"/>
      <c r="T12" s="569"/>
      <c r="U12" s="569"/>
      <c r="V12" s="569"/>
      <c r="W12" s="569"/>
      <c r="X12" s="569"/>
      <c r="Y12" s="569"/>
      <c r="Z12" s="569"/>
      <c r="AA12" s="569"/>
      <c r="AB12" s="569"/>
      <c r="AC12" s="569"/>
      <c r="AD12" s="569"/>
      <c r="AE12" s="569"/>
      <c r="AF12" s="569"/>
      <c r="AG12" s="569"/>
      <c r="AH12" s="569"/>
      <c r="AI12" s="569"/>
      <c r="AJ12" s="569"/>
      <c r="AK12" s="569"/>
      <c r="AL12" s="569"/>
      <c r="AM12" s="569"/>
      <c r="AN12" s="569"/>
      <c r="AO12" s="569"/>
      <c r="AP12" s="569"/>
      <c r="AQ12" s="569"/>
      <c r="AR12" s="569"/>
      <c r="AS12" s="569"/>
      <c r="AT12" s="569"/>
      <c r="AU12" s="569"/>
      <c r="AV12" s="569"/>
      <c r="AW12" s="569"/>
      <c r="AY12" s="281"/>
      <c r="AZ12" s="281"/>
      <c r="BA12" s="281"/>
      <c r="BB12" s="281"/>
      <c r="BC12" s="281"/>
      <c r="BD12" s="281"/>
      <c r="BE12" s="281"/>
    </row>
    <row r="13" spans="1:57" s="273" customFormat="1" ht="12.6" customHeight="1">
      <c r="A13" s="568"/>
      <c r="B13" s="569"/>
      <c r="C13" s="569"/>
      <c r="D13" s="569"/>
      <c r="E13" s="569"/>
      <c r="F13" s="569"/>
      <c r="G13" s="569"/>
      <c r="H13" s="569"/>
      <c r="I13" s="569"/>
      <c r="J13" s="569"/>
      <c r="K13" s="569"/>
      <c r="L13" s="569"/>
      <c r="M13" s="569"/>
      <c r="N13" s="569"/>
      <c r="O13" s="569"/>
      <c r="P13" s="569"/>
      <c r="Q13" s="569"/>
      <c r="R13" s="569"/>
      <c r="S13" s="569"/>
      <c r="T13" s="569"/>
      <c r="U13" s="569"/>
      <c r="V13" s="569"/>
      <c r="W13" s="569"/>
      <c r="X13" s="569"/>
      <c r="Y13" s="569"/>
      <c r="Z13" s="569"/>
      <c r="AA13" s="569"/>
      <c r="AB13" s="569"/>
      <c r="AC13" s="569"/>
      <c r="AD13" s="569"/>
      <c r="AE13" s="569"/>
      <c r="AF13" s="569"/>
      <c r="AG13" s="569"/>
      <c r="AH13" s="569"/>
      <c r="AI13" s="569"/>
      <c r="AJ13" s="569"/>
      <c r="AK13" s="569"/>
      <c r="AL13" s="569"/>
      <c r="AM13" s="569"/>
      <c r="AN13" s="569"/>
      <c r="AO13" s="569"/>
      <c r="AP13" s="569"/>
      <c r="AQ13" s="569"/>
      <c r="AR13" s="569"/>
      <c r="AS13" s="569"/>
      <c r="AT13" s="569"/>
      <c r="AU13" s="569"/>
      <c r="AV13" s="569"/>
      <c r="AW13" s="569"/>
      <c r="AY13" s="281"/>
      <c r="AZ13" s="281"/>
      <c r="BA13" s="281"/>
      <c r="BB13" s="281"/>
      <c r="BC13" s="281"/>
      <c r="BD13" s="281"/>
      <c r="BE13" s="281"/>
    </row>
    <row r="14" spans="1:57" s="273" customFormat="1" ht="12.6" customHeight="1">
      <c r="A14" s="568"/>
      <c r="B14" s="569"/>
      <c r="C14" s="569"/>
      <c r="D14" s="569"/>
      <c r="E14" s="569"/>
      <c r="F14" s="569"/>
      <c r="G14" s="569"/>
      <c r="H14" s="569"/>
      <c r="I14" s="569"/>
      <c r="J14" s="569"/>
      <c r="K14" s="569"/>
      <c r="L14" s="569"/>
      <c r="M14" s="569"/>
      <c r="N14" s="569"/>
      <c r="O14" s="569"/>
      <c r="P14" s="569"/>
      <c r="Q14" s="569"/>
      <c r="R14" s="569"/>
      <c r="S14" s="569"/>
      <c r="T14" s="569"/>
      <c r="U14" s="569"/>
      <c r="V14" s="569"/>
      <c r="W14" s="569"/>
      <c r="X14" s="569"/>
      <c r="Y14" s="569"/>
      <c r="Z14" s="569"/>
      <c r="AA14" s="569"/>
      <c r="AB14" s="569"/>
      <c r="AC14" s="569"/>
      <c r="AD14" s="569"/>
      <c r="AE14" s="569"/>
      <c r="AF14" s="569"/>
      <c r="AG14" s="569"/>
      <c r="AH14" s="569"/>
      <c r="AI14" s="569"/>
      <c r="AJ14" s="569"/>
      <c r="AK14" s="569"/>
      <c r="AL14" s="569"/>
      <c r="AM14" s="569"/>
      <c r="AN14" s="569"/>
      <c r="AO14" s="569"/>
      <c r="AP14" s="569"/>
      <c r="AQ14" s="569"/>
      <c r="AR14" s="569"/>
      <c r="AS14" s="569"/>
      <c r="AT14" s="569"/>
      <c r="AU14" s="569"/>
      <c r="AV14" s="569"/>
      <c r="AW14" s="569"/>
      <c r="AY14" s="281"/>
      <c r="AZ14" s="281"/>
      <c r="BA14" s="281"/>
      <c r="BB14" s="281"/>
      <c r="BC14" s="281"/>
      <c r="BD14" s="281"/>
      <c r="BE14" s="281"/>
    </row>
    <row r="15" spans="1:57" s="273" customFormat="1" ht="12.6" customHeight="1">
      <c r="A15" s="568"/>
      <c r="B15" s="569"/>
      <c r="C15" s="569"/>
      <c r="D15" s="569"/>
      <c r="E15" s="569"/>
      <c r="F15" s="569"/>
      <c r="G15" s="569"/>
      <c r="H15" s="569"/>
      <c r="I15" s="569"/>
      <c r="J15" s="569"/>
      <c r="K15" s="569"/>
      <c r="L15" s="569"/>
      <c r="M15" s="569"/>
      <c r="N15" s="569"/>
      <c r="O15" s="569"/>
      <c r="P15" s="569"/>
      <c r="Q15" s="569"/>
      <c r="R15" s="569"/>
      <c r="S15" s="569"/>
      <c r="T15" s="569"/>
      <c r="U15" s="569"/>
      <c r="V15" s="569"/>
      <c r="W15" s="569"/>
      <c r="X15" s="569"/>
      <c r="Y15" s="569"/>
      <c r="Z15" s="569"/>
      <c r="AA15" s="569"/>
      <c r="AB15" s="569"/>
      <c r="AC15" s="569"/>
      <c r="AD15" s="569"/>
      <c r="AE15" s="569"/>
      <c r="AF15" s="569"/>
      <c r="AG15" s="569"/>
      <c r="AH15" s="569"/>
      <c r="AI15" s="569"/>
      <c r="AJ15" s="569"/>
      <c r="AK15" s="569"/>
      <c r="AL15" s="569"/>
      <c r="AM15" s="569"/>
      <c r="AN15" s="569"/>
      <c r="AO15" s="569"/>
      <c r="AP15" s="569"/>
      <c r="AQ15" s="569"/>
      <c r="AR15" s="569"/>
      <c r="AS15" s="569"/>
      <c r="AT15" s="569"/>
      <c r="AU15" s="569"/>
      <c r="AV15" s="569"/>
      <c r="AW15" s="569"/>
      <c r="AY15" s="281"/>
      <c r="AZ15" s="281"/>
      <c r="BA15" s="281"/>
      <c r="BB15" s="281"/>
      <c r="BC15" s="281"/>
      <c r="BD15" s="281"/>
      <c r="BE15" s="281"/>
    </row>
    <row r="16" spans="1:57" s="273" customFormat="1" ht="12.6" customHeight="1">
      <c r="A16" s="568"/>
      <c r="B16" s="569"/>
      <c r="C16" s="569"/>
      <c r="D16" s="569"/>
      <c r="E16" s="569"/>
      <c r="F16" s="569"/>
      <c r="G16" s="569"/>
      <c r="H16" s="569"/>
      <c r="I16" s="569"/>
      <c r="J16" s="569"/>
      <c r="K16" s="569"/>
      <c r="L16" s="569"/>
      <c r="M16" s="569"/>
      <c r="N16" s="569"/>
      <c r="O16" s="569"/>
      <c r="P16" s="569"/>
      <c r="Q16" s="569"/>
      <c r="R16" s="569"/>
      <c r="S16" s="569"/>
      <c r="T16" s="569"/>
      <c r="U16" s="569"/>
      <c r="V16" s="569"/>
      <c r="W16" s="569"/>
      <c r="X16" s="569"/>
      <c r="Y16" s="569"/>
      <c r="Z16" s="569"/>
      <c r="AA16" s="569"/>
      <c r="AB16" s="569"/>
      <c r="AC16" s="569"/>
      <c r="AD16" s="569"/>
      <c r="AE16" s="569"/>
      <c r="AF16" s="569"/>
      <c r="AG16" s="569"/>
      <c r="AH16" s="569"/>
      <c r="AI16" s="569"/>
      <c r="AJ16" s="569"/>
      <c r="AK16" s="569"/>
      <c r="AL16" s="569"/>
      <c r="AM16" s="569"/>
      <c r="AN16" s="569"/>
      <c r="AO16" s="569"/>
      <c r="AP16" s="569"/>
      <c r="AQ16" s="569"/>
      <c r="AR16" s="569"/>
      <c r="AS16" s="569"/>
      <c r="AT16" s="569"/>
      <c r="AU16" s="569"/>
      <c r="AV16" s="569"/>
      <c r="AW16" s="569"/>
      <c r="AY16" s="281"/>
      <c r="AZ16" s="281"/>
      <c r="BA16" s="281"/>
      <c r="BB16" s="281"/>
      <c r="BC16" s="281"/>
      <c r="BD16" s="281"/>
      <c r="BE16" s="281"/>
    </row>
    <row r="17" spans="1:57" s="273" customFormat="1" ht="12.6" customHeight="1">
      <c r="A17" s="568"/>
      <c r="B17" s="569"/>
      <c r="C17" s="569"/>
      <c r="D17" s="569"/>
      <c r="E17" s="569"/>
      <c r="F17" s="569"/>
      <c r="G17" s="569"/>
      <c r="H17" s="569"/>
      <c r="I17" s="569"/>
      <c r="J17" s="569"/>
      <c r="K17" s="569"/>
      <c r="L17" s="569"/>
      <c r="M17" s="569"/>
      <c r="N17" s="569"/>
      <c r="O17" s="569"/>
      <c r="P17" s="569"/>
      <c r="Q17" s="569"/>
      <c r="R17" s="569"/>
      <c r="S17" s="569"/>
      <c r="T17" s="569"/>
      <c r="U17" s="569"/>
      <c r="V17" s="569"/>
      <c r="W17" s="569"/>
      <c r="X17" s="569"/>
      <c r="Y17" s="569"/>
      <c r="Z17" s="569"/>
      <c r="AA17" s="569"/>
      <c r="AB17" s="569"/>
      <c r="AC17" s="569"/>
      <c r="AD17" s="569"/>
      <c r="AE17" s="569"/>
      <c r="AF17" s="569"/>
      <c r="AG17" s="569"/>
      <c r="AH17" s="569"/>
      <c r="AI17" s="569"/>
      <c r="AJ17" s="569"/>
      <c r="AK17" s="569"/>
      <c r="AL17" s="569"/>
      <c r="AM17" s="569"/>
      <c r="AN17" s="569"/>
      <c r="AO17" s="569"/>
      <c r="AP17" s="569"/>
      <c r="AQ17" s="569"/>
      <c r="AR17" s="569"/>
      <c r="AS17" s="569"/>
      <c r="AT17" s="569"/>
      <c r="AU17" s="569"/>
      <c r="AV17" s="569"/>
      <c r="AW17" s="569"/>
      <c r="AY17" s="281"/>
      <c r="AZ17" s="281"/>
      <c r="BA17" s="281"/>
      <c r="BB17" s="281"/>
      <c r="BC17" s="281"/>
      <c r="BD17" s="281"/>
      <c r="BE17" s="281"/>
    </row>
    <row r="18" spans="1:57" s="273" customFormat="1" ht="12.6" customHeight="1">
      <c r="A18" s="570"/>
      <c r="B18" s="584"/>
      <c r="C18" s="584"/>
      <c r="D18" s="584"/>
      <c r="E18" s="584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4"/>
      <c r="T18" s="584"/>
      <c r="U18" s="584"/>
      <c r="V18" s="584"/>
      <c r="W18" s="584"/>
      <c r="X18" s="584"/>
      <c r="Y18" s="584"/>
      <c r="Z18" s="584"/>
      <c r="AA18" s="584"/>
      <c r="AB18" s="584"/>
      <c r="AC18" s="584"/>
      <c r="AD18" s="584"/>
      <c r="AE18" s="584"/>
      <c r="AF18" s="584"/>
      <c r="AG18" s="584"/>
      <c r="AH18" s="584"/>
      <c r="AI18" s="584"/>
      <c r="AJ18" s="584"/>
      <c r="AK18" s="584"/>
      <c r="AL18" s="584"/>
      <c r="AM18" s="584"/>
      <c r="AN18" s="584"/>
      <c r="AO18" s="584"/>
      <c r="AP18" s="584"/>
      <c r="AQ18" s="584"/>
      <c r="AR18" s="584"/>
      <c r="AS18" s="584"/>
      <c r="AT18" s="584"/>
      <c r="AU18" s="584"/>
      <c r="AV18" s="584"/>
      <c r="AW18" s="584"/>
      <c r="AY18" s="281"/>
      <c r="AZ18" s="281"/>
      <c r="BA18" s="281"/>
      <c r="BB18" s="281"/>
      <c r="BC18" s="281"/>
      <c r="BD18" s="281"/>
      <c r="BE18" s="281"/>
    </row>
    <row r="19" spans="1:57" ht="12.6" customHeight="1">
      <c r="A19" s="568"/>
      <c r="B19" s="569"/>
      <c r="C19" s="569"/>
      <c r="D19" s="569"/>
      <c r="E19" s="569"/>
      <c r="F19" s="569"/>
      <c r="G19" s="569"/>
      <c r="H19" s="569"/>
      <c r="I19" s="569"/>
      <c r="J19" s="569"/>
      <c r="K19" s="569"/>
      <c r="L19" s="569"/>
      <c r="M19" s="569"/>
      <c r="N19" s="569"/>
      <c r="O19" s="569"/>
      <c r="P19" s="569"/>
      <c r="Q19" s="569"/>
      <c r="R19" s="569"/>
      <c r="S19" s="569"/>
      <c r="T19" s="569"/>
      <c r="U19" s="569"/>
      <c r="V19" s="569"/>
      <c r="W19" s="569"/>
      <c r="X19" s="569"/>
      <c r="Y19" s="569"/>
      <c r="Z19" s="569"/>
      <c r="AA19" s="569"/>
      <c r="AB19" s="569"/>
      <c r="AC19" s="569"/>
      <c r="AD19" s="569"/>
      <c r="AE19" s="569"/>
      <c r="AF19" s="569"/>
      <c r="AG19" s="569"/>
      <c r="AH19" s="569"/>
      <c r="AI19" s="569"/>
      <c r="AJ19" s="569"/>
      <c r="AK19" s="569"/>
      <c r="AL19" s="569"/>
      <c r="AM19" s="569"/>
      <c r="AN19" s="569"/>
      <c r="AO19" s="569"/>
      <c r="AP19" s="569"/>
      <c r="AQ19" s="569"/>
      <c r="AR19" s="569"/>
      <c r="AS19" s="569"/>
      <c r="AT19" s="569"/>
      <c r="AU19" s="569"/>
      <c r="AV19" s="569"/>
      <c r="AW19" s="569"/>
    </row>
    <row r="20" spans="1:57" s="275" customFormat="1" ht="12.6" customHeight="1">
      <c r="A20" s="274" t="s">
        <v>2284</v>
      </c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/>
      <c r="AT20" s="274"/>
      <c r="AU20" s="274"/>
      <c r="AV20" s="274"/>
      <c r="AW20" s="274"/>
      <c r="AY20" s="269"/>
      <c r="AZ20" s="269"/>
      <c r="BA20" s="269"/>
      <c r="BB20" s="269"/>
      <c r="BC20" s="269"/>
      <c r="BD20" s="269"/>
      <c r="BE20" s="269"/>
    </row>
    <row r="21" spans="1:57" s="273" customFormat="1" ht="12.6" customHeight="1">
      <c r="A21" s="568" t="s">
        <v>1406</v>
      </c>
      <c r="B21" s="569"/>
      <c r="C21" s="569"/>
      <c r="D21" s="569"/>
      <c r="E21" s="569"/>
      <c r="F21" s="569"/>
      <c r="G21" s="569"/>
      <c r="H21" s="569"/>
      <c r="I21" s="569"/>
      <c r="J21" s="569"/>
      <c r="K21" s="569"/>
      <c r="L21" s="569"/>
      <c r="M21" s="569"/>
      <c r="N21" s="569"/>
      <c r="O21" s="569"/>
      <c r="P21" s="569"/>
      <c r="Q21" s="569"/>
      <c r="R21" s="569"/>
      <c r="S21" s="569"/>
      <c r="T21" s="569"/>
      <c r="U21" s="569"/>
      <c r="V21" s="569"/>
      <c r="W21" s="569"/>
      <c r="X21" s="569"/>
      <c r="Y21" s="569"/>
      <c r="Z21" s="569"/>
      <c r="AA21" s="569"/>
      <c r="AB21" s="569"/>
      <c r="AC21" s="569"/>
      <c r="AD21" s="569"/>
      <c r="AE21" s="569"/>
      <c r="AF21" s="569"/>
      <c r="AG21" s="569"/>
      <c r="AH21" s="569"/>
      <c r="AI21" s="569"/>
      <c r="AJ21" s="569"/>
      <c r="AK21" s="569"/>
      <c r="AL21" s="569"/>
      <c r="AM21" s="569"/>
      <c r="AN21" s="569"/>
      <c r="AO21" s="569"/>
      <c r="AP21" s="569"/>
      <c r="AQ21" s="569"/>
      <c r="AR21" s="569"/>
      <c r="AS21" s="569"/>
      <c r="AT21" s="569"/>
      <c r="AU21" s="569"/>
      <c r="AV21" s="569"/>
      <c r="AW21" s="569"/>
      <c r="AY21" s="281"/>
      <c r="AZ21" s="281"/>
      <c r="BA21" s="281"/>
      <c r="BB21" s="281"/>
      <c r="BC21" s="281"/>
      <c r="BD21" s="281"/>
      <c r="BE21" s="281"/>
    </row>
    <row r="22" spans="1:57" s="273" customFormat="1" ht="12.6" customHeight="1">
      <c r="A22" s="570" t="s">
        <v>4314</v>
      </c>
      <c r="B22" s="570"/>
      <c r="C22" s="570"/>
      <c r="D22" s="570"/>
      <c r="E22" s="570"/>
      <c r="F22" s="570"/>
      <c r="G22" s="570"/>
      <c r="H22" s="570"/>
      <c r="I22" s="570"/>
      <c r="J22" s="570"/>
      <c r="K22" s="570"/>
      <c r="L22" s="570"/>
      <c r="M22" s="570"/>
      <c r="N22" s="570"/>
      <c r="O22" s="570"/>
      <c r="P22" s="570"/>
      <c r="Q22" s="570"/>
      <c r="R22" s="570"/>
      <c r="S22" s="570"/>
      <c r="T22" s="570"/>
      <c r="U22" s="570"/>
      <c r="V22" s="570"/>
      <c r="W22" s="570"/>
      <c r="X22" s="570"/>
      <c r="Y22" s="570"/>
      <c r="Z22" s="570"/>
      <c r="AA22" s="570"/>
      <c r="AB22" s="570"/>
      <c r="AC22" s="570"/>
      <c r="AD22" s="570"/>
      <c r="AE22" s="570"/>
      <c r="AF22" s="570"/>
      <c r="AG22" s="570"/>
      <c r="AH22" s="570"/>
      <c r="AI22" s="570"/>
      <c r="AJ22" s="570"/>
      <c r="AK22" s="570"/>
      <c r="AL22" s="570"/>
      <c r="AM22" s="570"/>
      <c r="AN22" s="570"/>
      <c r="AO22" s="570"/>
      <c r="AP22" s="570"/>
      <c r="AQ22" s="570"/>
      <c r="AR22" s="570"/>
      <c r="AS22" s="570"/>
      <c r="AT22" s="570"/>
      <c r="AU22" s="570"/>
      <c r="AV22" s="570"/>
      <c r="AW22" s="570"/>
      <c r="AY22" s="281"/>
      <c r="AZ22" s="281"/>
      <c r="BA22" s="281"/>
      <c r="BB22" s="281"/>
      <c r="BC22" s="281"/>
      <c r="BD22" s="281"/>
      <c r="BE22" s="281"/>
    </row>
    <row r="23" spans="1:57" s="273" customFormat="1" ht="12.6" customHeight="1">
      <c r="A23" s="570"/>
      <c r="B23" s="570"/>
      <c r="C23" s="570"/>
      <c r="D23" s="570"/>
      <c r="E23" s="570"/>
      <c r="F23" s="570"/>
      <c r="G23" s="570"/>
      <c r="H23" s="570"/>
      <c r="I23" s="570"/>
      <c r="J23" s="570"/>
      <c r="K23" s="570"/>
      <c r="L23" s="570"/>
      <c r="M23" s="570"/>
      <c r="N23" s="570"/>
      <c r="O23" s="570"/>
      <c r="P23" s="570"/>
      <c r="Q23" s="570"/>
      <c r="R23" s="570"/>
      <c r="S23" s="570"/>
      <c r="T23" s="570"/>
      <c r="U23" s="570"/>
      <c r="V23" s="570"/>
      <c r="W23" s="570"/>
      <c r="X23" s="570"/>
      <c r="Y23" s="570"/>
      <c r="Z23" s="570"/>
      <c r="AA23" s="570"/>
      <c r="AB23" s="570"/>
      <c r="AC23" s="570"/>
      <c r="AD23" s="570"/>
      <c r="AE23" s="570"/>
      <c r="AF23" s="570"/>
      <c r="AG23" s="570"/>
      <c r="AH23" s="570"/>
      <c r="AI23" s="570"/>
      <c r="AJ23" s="570"/>
      <c r="AK23" s="570"/>
      <c r="AL23" s="570"/>
      <c r="AM23" s="570"/>
      <c r="AN23" s="570"/>
      <c r="AO23" s="570"/>
      <c r="AP23" s="570"/>
      <c r="AQ23" s="570"/>
      <c r="AR23" s="570"/>
      <c r="AS23" s="570"/>
      <c r="AT23" s="570"/>
      <c r="AU23" s="570"/>
      <c r="AV23" s="570"/>
      <c r="AW23" s="570"/>
      <c r="AY23" s="281"/>
      <c r="AZ23" s="281"/>
      <c r="BA23" s="281"/>
      <c r="BB23" s="281"/>
      <c r="BC23" s="281"/>
      <c r="BD23" s="281"/>
      <c r="BE23" s="281"/>
    </row>
    <row r="24" spans="1:57" s="273" customFormat="1" ht="12.6" customHeight="1">
      <c r="A24" s="570"/>
      <c r="B24" s="570"/>
      <c r="C24" s="570"/>
      <c r="D24" s="570"/>
      <c r="E24" s="570"/>
      <c r="F24" s="570"/>
      <c r="G24" s="570"/>
      <c r="H24" s="570"/>
      <c r="I24" s="570"/>
      <c r="J24" s="570"/>
      <c r="K24" s="570"/>
      <c r="L24" s="570"/>
      <c r="M24" s="570"/>
      <c r="N24" s="570"/>
      <c r="O24" s="570"/>
      <c r="P24" s="570"/>
      <c r="Q24" s="570"/>
      <c r="R24" s="570"/>
      <c r="S24" s="570"/>
      <c r="T24" s="570"/>
      <c r="U24" s="570"/>
      <c r="V24" s="570"/>
      <c r="W24" s="570"/>
      <c r="X24" s="570"/>
      <c r="Y24" s="570"/>
      <c r="Z24" s="570"/>
      <c r="AA24" s="570"/>
      <c r="AB24" s="570"/>
      <c r="AC24" s="570"/>
      <c r="AD24" s="570"/>
      <c r="AE24" s="570"/>
      <c r="AF24" s="570"/>
      <c r="AG24" s="570"/>
      <c r="AH24" s="570"/>
      <c r="AI24" s="570"/>
      <c r="AJ24" s="570"/>
      <c r="AK24" s="570"/>
      <c r="AL24" s="570"/>
      <c r="AM24" s="570"/>
      <c r="AN24" s="570"/>
      <c r="AO24" s="570"/>
      <c r="AP24" s="570"/>
      <c r="AQ24" s="570"/>
      <c r="AR24" s="570"/>
      <c r="AS24" s="570"/>
      <c r="AT24" s="570"/>
      <c r="AU24" s="570"/>
      <c r="AV24" s="570"/>
      <c r="AW24" s="570"/>
      <c r="AY24" s="281"/>
      <c r="AZ24" s="281"/>
      <c r="BA24" s="281"/>
      <c r="BB24" s="281"/>
      <c r="BC24" s="281"/>
      <c r="BD24" s="281"/>
      <c r="BE24" s="281"/>
    </row>
    <row r="25" spans="1:57" s="273" customFormat="1" ht="12.6" customHeight="1">
      <c r="A25" s="568" t="s">
        <v>1405</v>
      </c>
      <c r="B25" s="569"/>
      <c r="C25" s="569"/>
      <c r="D25" s="569"/>
      <c r="E25" s="569"/>
      <c r="F25" s="569"/>
      <c r="G25" s="569"/>
      <c r="H25" s="569"/>
      <c r="I25" s="569"/>
      <c r="J25" s="569"/>
      <c r="K25" s="569"/>
      <c r="L25" s="569"/>
      <c r="M25" s="569"/>
      <c r="N25" s="569"/>
      <c r="O25" s="569"/>
      <c r="P25" s="569"/>
      <c r="Q25" s="569"/>
      <c r="R25" s="569"/>
      <c r="S25" s="569"/>
      <c r="T25" s="569"/>
      <c r="U25" s="569"/>
      <c r="V25" s="569"/>
      <c r="W25" s="569"/>
      <c r="X25" s="569"/>
      <c r="Y25" s="569"/>
      <c r="Z25" s="569"/>
      <c r="AA25" s="569"/>
      <c r="AB25" s="569"/>
      <c r="AC25" s="569"/>
      <c r="AD25" s="569"/>
      <c r="AE25" s="569"/>
      <c r="AF25" s="569"/>
      <c r="AG25" s="569"/>
      <c r="AH25" s="569"/>
      <c r="AI25" s="569"/>
      <c r="AJ25" s="569"/>
      <c r="AK25" s="569"/>
      <c r="AL25" s="569"/>
      <c r="AM25" s="569"/>
      <c r="AN25" s="569"/>
      <c r="AO25" s="569"/>
      <c r="AP25" s="569"/>
      <c r="AQ25" s="569"/>
      <c r="AR25" s="569"/>
      <c r="AS25" s="569"/>
      <c r="AT25" s="569"/>
      <c r="AU25" s="569"/>
      <c r="AV25" s="569"/>
      <c r="AW25" s="569"/>
      <c r="AY25" s="281"/>
      <c r="AZ25" s="281"/>
      <c r="BA25" s="281"/>
      <c r="BB25" s="281"/>
      <c r="BC25" s="281"/>
      <c r="BD25" s="281"/>
      <c r="BE25" s="281"/>
    </row>
    <row r="26" spans="1:57" s="273" customFormat="1" ht="12.6" customHeight="1">
      <c r="A26" s="570"/>
      <c r="B26" s="570"/>
      <c r="C26" s="570"/>
      <c r="D26" s="570"/>
      <c r="E26" s="570"/>
      <c r="F26" s="570"/>
      <c r="G26" s="570"/>
      <c r="H26" s="570"/>
      <c r="I26" s="570"/>
      <c r="J26" s="570"/>
      <c r="K26" s="570"/>
      <c r="L26" s="570"/>
      <c r="M26" s="570"/>
      <c r="N26" s="570"/>
      <c r="O26" s="570"/>
      <c r="P26" s="570"/>
      <c r="Q26" s="570"/>
      <c r="R26" s="570"/>
      <c r="S26" s="570"/>
      <c r="T26" s="570"/>
      <c r="U26" s="570"/>
      <c r="V26" s="570"/>
      <c r="W26" s="570"/>
      <c r="X26" s="570"/>
      <c r="Y26" s="570"/>
      <c r="Z26" s="570"/>
      <c r="AA26" s="570"/>
      <c r="AB26" s="570"/>
      <c r="AC26" s="570"/>
      <c r="AD26" s="570"/>
      <c r="AE26" s="570"/>
      <c r="AF26" s="570"/>
      <c r="AG26" s="570"/>
      <c r="AH26" s="570"/>
      <c r="AI26" s="570"/>
      <c r="AJ26" s="570"/>
      <c r="AK26" s="570"/>
      <c r="AL26" s="570"/>
      <c r="AM26" s="570"/>
      <c r="AN26" s="570"/>
      <c r="AO26" s="570"/>
      <c r="AP26" s="570"/>
      <c r="AQ26" s="570"/>
      <c r="AR26" s="570"/>
      <c r="AS26" s="570"/>
      <c r="AT26" s="570"/>
      <c r="AU26" s="570"/>
      <c r="AV26" s="570"/>
      <c r="AW26" s="570"/>
      <c r="AY26" s="281"/>
      <c r="AZ26" s="281"/>
      <c r="BA26" s="281"/>
      <c r="BB26" s="281"/>
      <c r="BC26" s="281"/>
      <c r="BD26" s="281"/>
      <c r="BE26" s="281"/>
    </row>
    <row r="27" spans="1:57" s="273" customFormat="1" ht="12.6" customHeight="1">
      <c r="A27" s="570"/>
      <c r="B27" s="570"/>
      <c r="C27" s="570"/>
      <c r="D27" s="570"/>
      <c r="E27" s="570"/>
      <c r="F27" s="570"/>
      <c r="G27" s="570"/>
      <c r="H27" s="570"/>
      <c r="I27" s="570"/>
      <c r="J27" s="570"/>
      <c r="K27" s="570"/>
      <c r="L27" s="570"/>
      <c r="M27" s="570"/>
      <c r="N27" s="570"/>
      <c r="O27" s="570"/>
      <c r="P27" s="570"/>
      <c r="Q27" s="570"/>
      <c r="R27" s="570"/>
      <c r="S27" s="570"/>
      <c r="T27" s="570"/>
      <c r="U27" s="570"/>
      <c r="V27" s="570"/>
      <c r="W27" s="570"/>
      <c r="X27" s="570"/>
      <c r="Y27" s="570"/>
      <c r="Z27" s="570"/>
      <c r="AA27" s="570"/>
      <c r="AB27" s="570"/>
      <c r="AC27" s="570"/>
      <c r="AD27" s="570"/>
      <c r="AE27" s="570"/>
      <c r="AF27" s="570"/>
      <c r="AG27" s="570"/>
      <c r="AH27" s="570"/>
      <c r="AI27" s="570"/>
      <c r="AJ27" s="570"/>
      <c r="AK27" s="570"/>
      <c r="AL27" s="570"/>
      <c r="AM27" s="570"/>
      <c r="AN27" s="570"/>
      <c r="AO27" s="570"/>
      <c r="AP27" s="570"/>
      <c r="AQ27" s="570"/>
      <c r="AR27" s="570"/>
      <c r="AS27" s="570"/>
      <c r="AT27" s="570"/>
      <c r="AU27" s="570"/>
      <c r="AV27" s="570"/>
      <c r="AW27" s="570"/>
      <c r="AY27" s="281"/>
      <c r="AZ27" s="281"/>
      <c r="BA27" s="281"/>
      <c r="BB27" s="281"/>
      <c r="BC27" s="281"/>
      <c r="BD27" s="281"/>
      <c r="BE27" s="281"/>
    </row>
    <row r="28" spans="1:57" s="273" customFormat="1" ht="12.6" customHeight="1">
      <c r="A28" s="568" t="s">
        <v>1404</v>
      </c>
      <c r="B28" s="569"/>
      <c r="C28" s="569"/>
      <c r="D28" s="569"/>
      <c r="E28" s="569"/>
      <c r="F28" s="569"/>
      <c r="G28" s="569"/>
      <c r="H28" s="569"/>
      <c r="I28" s="569"/>
      <c r="J28" s="569"/>
      <c r="K28" s="569"/>
      <c r="L28" s="569"/>
      <c r="M28" s="569"/>
      <c r="N28" s="569"/>
      <c r="O28" s="569"/>
      <c r="P28" s="569"/>
      <c r="Q28" s="569"/>
      <c r="R28" s="569"/>
      <c r="S28" s="569"/>
      <c r="T28" s="569"/>
      <c r="U28" s="569"/>
      <c r="V28" s="569"/>
      <c r="W28" s="569"/>
      <c r="X28" s="569"/>
      <c r="Y28" s="569"/>
      <c r="Z28" s="569"/>
      <c r="AA28" s="569"/>
      <c r="AB28" s="569"/>
      <c r="AC28" s="569"/>
      <c r="AD28" s="569"/>
      <c r="AE28" s="569"/>
      <c r="AF28" s="569"/>
      <c r="AG28" s="569"/>
      <c r="AH28" s="569"/>
      <c r="AI28" s="569"/>
      <c r="AJ28" s="569"/>
      <c r="AK28" s="569"/>
      <c r="AL28" s="569"/>
      <c r="AM28" s="569"/>
      <c r="AN28" s="569"/>
      <c r="AO28" s="569"/>
      <c r="AP28" s="569"/>
      <c r="AQ28" s="569"/>
      <c r="AR28" s="569"/>
      <c r="AS28" s="569"/>
      <c r="AT28" s="569"/>
      <c r="AU28" s="569"/>
      <c r="AV28" s="569"/>
      <c r="AW28" s="569"/>
      <c r="AY28" s="281"/>
      <c r="AZ28" s="281"/>
      <c r="BA28" s="281"/>
      <c r="BB28" s="281"/>
      <c r="BC28" s="281"/>
      <c r="BD28" s="281"/>
      <c r="BE28" s="281"/>
    </row>
    <row r="29" spans="1:57" s="273" customFormat="1" ht="12.6" customHeight="1">
      <c r="A29" s="570"/>
      <c r="B29" s="570"/>
      <c r="C29" s="570"/>
      <c r="D29" s="570"/>
      <c r="E29" s="570"/>
      <c r="F29" s="570"/>
      <c r="G29" s="570"/>
      <c r="H29" s="570"/>
      <c r="I29" s="570"/>
      <c r="J29" s="570"/>
      <c r="K29" s="570"/>
      <c r="L29" s="570"/>
      <c r="M29" s="570"/>
      <c r="N29" s="570"/>
      <c r="O29" s="570"/>
      <c r="P29" s="570"/>
      <c r="Q29" s="570"/>
      <c r="R29" s="570"/>
      <c r="S29" s="570"/>
      <c r="T29" s="570"/>
      <c r="U29" s="570"/>
      <c r="V29" s="570"/>
      <c r="W29" s="570"/>
      <c r="X29" s="570"/>
      <c r="Y29" s="570"/>
      <c r="Z29" s="570"/>
      <c r="AA29" s="570"/>
      <c r="AB29" s="570"/>
      <c r="AC29" s="570"/>
      <c r="AD29" s="570"/>
      <c r="AE29" s="570"/>
      <c r="AF29" s="570"/>
      <c r="AG29" s="570"/>
      <c r="AH29" s="570"/>
      <c r="AI29" s="570"/>
      <c r="AJ29" s="570"/>
      <c r="AK29" s="570"/>
      <c r="AL29" s="570"/>
      <c r="AM29" s="570"/>
      <c r="AN29" s="570"/>
      <c r="AO29" s="570"/>
      <c r="AP29" s="570"/>
      <c r="AQ29" s="570"/>
      <c r="AR29" s="570"/>
      <c r="AS29" s="570"/>
      <c r="AT29" s="570"/>
      <c r="AU29" s="570"/>
      <c r="AV29" s="570"/>
      <c r="AW29" s="570"/>
      <c r="AY29" s="281"/>
      <c r="AZ29" s="281"/>
      <c r="BA29" s="281"/>
      <c r="BB29" s="281"/>
      <c r="BC29" s="281"/>
      <c r="BD29" s="281"/>
      <c r="BE29" s="281"/>
    </row>
    <row r="30" spans="1:57" s="273" customFormat="1" ht="12.6" customHeight="1">
      <c r="A30" s="570"/>
      <c r="B30" s="570"/>
      <c r="C30" s="570"/>
      <c r="D30" s="570"/>
      <c r="E30" s="570"/>
      <c r="F30" s="570"/>
      <c r="G30" s="570"/>
      <c r="H30" s="570"/>
      <c r="I30" s="570"/>
      <c r="J30" s="570"/>
      <c r="K30" s="570"/>
      <c r="L30" s="570"/>
      <c r="M30" s="570"/>
      <c r="N30" s="570"/>
      <c r="O30" s="570"/>
      <c r="P30" s="570"/>
      <c r="Q30" s="570"/>
      <c r="R30" s="570"/>
      <c r="S30" s="570"/>
      <c r="T30" s="570"/>
      <c r="U30" s="570"/>
      <c r="V30" s="570"/>
      <c r="W30" s="570"/>
      <c r="X30" s="570"/>
      <c r="Y30" s="570"/>
      <c r="Z30" s="570"/>
      <c r="AA30" s="570"/>
      <c r="AB30" s="570"/>
      <c r="AC30" s="570"/>
      <c r="AD30" s="570"/>
      <c r="AE30" s="570"/>
      <c r="AF30" s="570"/>
      <c r="AG30" s="570"/>
      <c r="AH30" s="570"/>
      <c r="AI30" s="570"/>
      <c r="AJ30" s="570"/>
      <c r="AK30" s="570"/>
      <c r="AL30" s="570"/>
      <c r="AM30" s="570"/>
      <c r="AN30" s="570"/>
      <c r="AO30" s="570"/>
      <c r="AP30" s="570"/>
      <c r="AQ30" s="570"/>
      <c r="AR30" s="570"/>
      <c r="AS30" s="570"/>
      <c r="AT30" s="570"/>
      <c r="AU30" s="570"/>
      <c r="AV30" s="570"/>
      <c r="AW30" s="570"/>
      <c r="AY30" s="281"/>
      <c r="AZ30" s="281"/>
      <c r="BA30" s="281"/>
      <c r="BB30" s="281"/>
      <c r="BC30" s="281"/>
      <c r="BD30" s="281"/>
      <c r="BE30" s="281"/>
    </row>
    <row r="31" spans="1:57" s="273" customFormat="1" ht="12.6" customHeight="1">
      <c r="A31" s="570"/>
      <c r="B31" s="570"/>
      <c r="C31" s="570"/>
      <c r="D31" s="570"/>
      <c r="E31" s="570"/>
      <c r="F31" s="570"/>
      <c r="G31" s="570"/>
      <c r="H31" s="570"/>
      <c r="I31" s="570"/>
      <c r="J31" s="570"/>
      <c r="K31" s="570"/>
      <c r="L31" s="570"/>
      <c r="M31" s="570"/>
      <c r="N31" s="570"/>
      <c r="O31" s="570"/>
      <c r="P31" s="570"/>
      <c r="Q31" s="570"/>
      <c r="R31" s="570"/>
      <c r="S31" s="570"/>
      <c r="T31" s="570"/>
      <c r="U31" s="570"/>
      <c r="V31" s="570"/>
      <c r="W31" s="570"/>
      <c r="X31" s="570"/>
      <c r="Y31" s="570"/>
      <c r="Z31" s="570"/>
      <c r="AA31" s="570"/>
      <c r="AB31" s="570"/>
      <c r="AC31" s="570"/>
      <c r="AD31" s="570"/>
      <c r="AE31" s="570"/>
      <c r="AF31" s="570"/>
      <c r="AG31" s="570"/>
      <c r="AH31" s="570"/>
      <c r="AI31" s="570"/>
      <c r="AJ31" s="570"/>
      <c r="AK31" s="570"/>
      <c r="AL31" s="570"/>
      <c r="AM31" s="570"/>
      <c r="AN31" s="570"/>
      <c r="AO31" s="570"/>
      <c r="AP31" s="570"/>
      <c r="AQ31" s="570"/>
      <c r="AR31" s="570"/>
      <c r="AS31" s="570"/>
      <c r="AT31" s="570"/>
      <c r="AU31" s="570"/>
      <c r="AV31" s="570"/>
      <c r="AW31" s="570"/>
      <c r="AY31" s="281"/>
      <c r="AZ31" s="281"/>
      <c r="BA31" s="281"/>
      <c r="BB31" s="281"/>
      <c r="BC31" s="281"/>
      <c r="BD31" s="281"/>
      <c r="BE31" s="281"/>
    </row>
    <row r="32" spans="1:57" s="273" customFormat="1" ht="12.6" customHeight="1">
      <c r="A32" s="570"/>
      <c r="B32" s="570"/>
      <c r="C32" s="570"/>
      <c r="D32" s="570"/>
      <c r="E32" s="570"/>
      <c r="F32" s="570"/>
      <c r="G32" s="570"/>
      <c r="H32" s="570"/>
      <c r="I32" s="570"/>
      <c r="J32" s="570"/>
      <c r="K32" s="570"/>
      <c r="L32" s="570"/>
      <c r="M32" s="570"/>
      <c r="N32" s="570"/>
      <c r="O32" s="570"/>
      <c r="P32" s="570"/>
      <c r="Q32" s="570"/>
      <c r="R32" s="570"/>
      <c r="S32" s="570"/>
      <c r="T32" s="570"/>
      <c r="U32" s="570"/>
      <c r="V32" s="570"/>
      <c r="W32" s="570"/>
      <c r="X32" s="570"/>
      <c r="Y32" s="570"/>
      <c r="Z32" s="570"/>
      <c r="AA32" s="570"/>
      <c r="AB32" s="570"/>
      <c r="AC32" s="570"/>
      <c r="AD32" s="570"/>
      <c r="AE32" s="570"/>
      <c r="AF32" s="570"/>
      <c r="AG32" s="570"/>
      <c r="AH32" s="570"/>
      <c r="AI32" s="570"/>
      <c r="AJ32" s="570"/>
      <c r="AK32" s="570"/>
      <c r="AL32" s="570"/>
      <c r="AM32" s="570"/>
      <c r="AN32" s="570"/>
      <c r="AO32" s="570"/>
      <c r="AP32" s="570"/>
      <c r="AQ32" s="570"/>
      <c r="AR32" s="570"/>
      <c r="AS32" s="570"/>
      <c r="AT32" s="570"/>
      <c r="AU32" s="570"/>
      <c r="AV32" s="570"/>
      <c r="AW32" s="570"/>
      <c r="AY32" s="281"/>
      <c r="AZ32" s="281"/>
      <c r="BA32" s="281"/>
      <c r="BB32" s="281"/>
      <c r="BC32" s="281"/>
      <c r="BD32" s="281"/>
      <c r="BE32" s="281"/>
    </row>
    <row r="33" spans="1:16384" s="273" customFormat="1" ht="12.6" customHeight="1">
      <c r="A33" s="570"/>
      <c r="B33" s="570"/>
      <c r="C33" s="570"/>
      <c r="D33" s="570"/>
      <c r="E33" s="570"/>
      <c r="F33" s="570"/>
      <c r="G33" s="570"/>
      <c r="H33" s="570"/>
      <c r="I33" s="570"/>
      <c r="J33" s="570"/>
      <c r="K33" s="570"/>
      <c r="L33" s="570"/>
      <c r="M33" s="570"/>
      <c r="N33" s="570"/>
      <c r="O33" s="570"/>
      <c r="P33" s="570"/>
      <c r="Q33" s="570"/>
      <c r="R33" s="570"/>
      <c r="S33" s="570"/>
      <c r="T33" s="570"/>
      <c r="U33" s="570"/>
      <c r="V33" s="570"/>
      <c r="W33" s="570"/>
      <c r="X33" s="570"/>
      <c r="Y33" s="570"/>
      <c r="Z33" s="570"/>
      <c r="AA33" s="570"/>
      <c r="AB33" s="570"/>
      <c r="AC33" s="570"/>
      <c r="AD33" s="570"/>
      <c r="AE33" s="570"/>
      <c r="AF33" s="570"/>
      <c r="AG33" s="570"/>
      <c r="AH33" s="570"/>
      <c r="AI33" s="570"/>
      <c r="AJ33" s="570"/>
      <c r="AK33" s="570"/>
      <c r="AL33" s="570"/>
      <c r="AM33" s="570"/>
      <c r="AN33" s="570"/>
      <c r="AO33" s="570"/>
      <c r="AP33" s="570"/>
      <c r="AQ33" s="570"/>
      <c r="AR33" s="570"/>
      <c r="AS33" s="570"/>
      <c r="AT33" s="570"/>
      <c r="AU33" s="570"/>
      <c r="AV33" s="570"/>
      <c r="AW33" s="570"/>
      <c r="AY33" s="281"/>
      <c r="AZ33" s="281"/>
      <c r="BA33" s="281"/>
      <c r="BB33" s="281"/>
      <c r="BC33" s="281"/>
      <c r="BD33" s="281"/>
      <c r="BE33" s="281"/>
    </row>
    <row r="34" spans="1:16384" s="273" customFormat="1" ht="12.6" customHeight="1">
      <c r="A34" s="570"/>
      <c r="B34" s="570"/>
      <c r="C34" s="570"/>
      <c r="D34" s="570"/>
      <c r="E34" s="570"/>
      <c r="F34" s="570"/>
      <c r="G34" s="570"/>
      <c r="H34" s="570"/>
      <c r="I34" s="570"/>
      <c r="J34" s="570"/>
      <c r="K34" s="570"/>
      <c r="L34" s="570"/>
      <c r="M34" s="570"/>
      <c r="N34" s="570"/>
      <c r="O34" s="570"/>
      <c r="P34" s="570"/>
      <c r="Q34" s="570"/>
      <c r="R34" s="570"/>
      <c r="S34" s="570"/>
      <c r="T34" s="570"/>
      <c r="U34" s="570"/>
      <c r="V34" s="570"/>
      <c r="W34" s="570"/>
      <c r="X34" s="570"/>
      <c r="Y34" s="570"/>
      <c r="Z34" s="570"/>
      <c r="AA34" s="570"/>
      <c r="AB34" s="570"/>
      <c r="AC34" s="570"/>
      <c r="AD34" s="570"/>
      <c r="AE34" s="570"/>
      <c r="AF34" s="570"/>
      <c r="AG34" s="570"/>
      <c r="AH34" s="570"/>
      <c r="AI34" s="570"/>
      <c r="AJ34" s="570"/>
      <c r="AK34" s="570"/>
      <c r="AL34" s="570"/>
      <c r="AM34" s="570"/>
      <c r="AN34" s="570"/>
      <c r="AO34" s="570"/>
      <c r="AP34" s="570"/>
      <c r="AQ34" s="570"/>
      <c r="AR34" s="570"/>
      <c r="AS34" s="570"/>
      <c r="AT34" s="570"/>
      <c r="AU34" s="570"/>
      <c r="AV34" s="570"/>
      <c r="AW34" s="570"/>
      <c r="AY34" s="281"/>
      <c r="AZ34" s="281"/>
      <c r="BA34" s="281"/>
      <c r="BB34" s="281"/>
      <c r="BC34" s="281"/>
      <c r="BD34" s="281"/>
      <c r="BE34" s="281"/>
    </row>
    <row r="35" spans="1:16384" s="273" customFormat="1" ht="12.6" customHeight="1">
      <c r="A35" s="570"/>
      <c r="B35" s="570"/>
      <c r="C35" s="570"/>
      <c r="D35" s="570"/>
      <c r="E35" s="570"/>
      <c r="F35" s="570"/>
      <c r="G35" s="570"/>
      <c r="H35" s="570"/>
      <c r="I35" s="570"/>
      <c r="J35" s="570"/>
      <c r="K35" s="570"/>
      <c r="L35" s="570"/>
      <c r="M35" s="570"/>
      <c r="N35" s="570"/>
      <c r="O35" s="570"/>
      <c r="P35" s="570"/>
      <c r="Q35" s="570"/>
      <c r="R35" s="570"/>
      <c r="S35" s="570"/>
      <c r="T35" s="570"/>
      <c r="U35" s="570"/>
      <c r="V35" s="570"/>
      <c r="W35" s="570"/>
      <c r="X35" s="570"/>
      <c r="Y35" s="570"/>
      <c r="Z35" s="570"/>
      <c r="AA35" s="570"/>
      <c r="AB35" s="570"/>
      <c r="AC35" s="570"/>
      <c r="AD35" s="570"/>
      <c r="AE35" s="570"/>
      <c r="AF35" s="570"/>
      <c r="AG35" s="570"/>
      <c r="AH35" s="570"/>
      <c r="AI35" s="570"/>
      <c r="AJ35" s="570"/>
      <c r="AK35" s="570"/>
      <c r="AL35" s="570"/>
      <c r="AM35" s="570"/>
      <c r="AN35" s="570"/>
      <c r="AO35" s="570"/>
      <c r="AP35" s="570"/>
      <c r="AQ35" s="570"/>
      <c r="AR35" s="570"/>
      <c r="AS35" s="570"/>
      <c r="AT35" s="570"/>
      <c r="AU35" s="570"/>
      <c r="AV35" s="570"/>
      <c r="AW35" s="570"/>
      <c r="AY35" s="281"/>
      <c r="AZ35" s="281"/>
      <c r="BA35" s="281"/>
      <c r="BB35" s="281"/>
      <c r="BC35" s="281"/>
      <c r="BD35" s="281"/>
      <c r="BE35" s="281"/>
    </row>
    <row r="36" spans="1:16384" s="233" customFormat="1" ht="15.75" customHeight="1">
      <c r="A36" s="691" t="s">
        <v>2950</v>
      </c>
      <c r="B36" s="691"/>
      <c r="C36" s="691"/>
      <c r="D36" s="691"/>
      <c r="E36" s="691"/>
      <c r="F36" s="691"/>
      <c r="G36" s="691"/>
      <c r="H36" s="691"/>
      <c r="I36" s="691"/>
      <c r="J36" s="691"/>
      <c r="K36" s="691"/>
      <c r="L36" s="691"/>
      <c r="M36" s="691"/>
      <c r="N36" s="691"/>
      <c r="O36" s="691"/>
      <c r="P36" s="634" t="s">
        <v>2949</v>
      </c>
      <c r="Q36" s="634"/>
      <c r="R36" s="634"/>
      <c r="S36" s="691" t="s">
        <v>2951</v>
      </c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422"/>
      <c r="AZ36" s="281" t="s">
        <v>4266</v>
      </c>
      <c r="BA36" s="281"/>
      <c r="BB36" s="281"/>
      <c r="BC36" s="515"/>
      <c r="BD36" s="515"/>
      <c r="BE36" s="515"/>
    </row>
    <row r="37" spans="1:16384" s="273" customFormat="1" ht="12.6" customHeight="1">
      <c r="A37" s="453"/>
      <c r="B37" s="454"/>
      <c r="C37" s="454"/>
      <c r="D37" s="454"/>
      <c r="E37" s="454"/>
      <c r="F37" s="454"/>
      <c r="G37" s="454"/>
      <c r="H37" s="454"/>
      <c r="I37" s="454"/>
      <c r="J37" s="454"/>
      <c r="K37" s="454"/>
      <c r="L37" s="454"/>
      <c r="M37" s="454"/>
      <c r="N37" s="454"/>
      <c r="O37" s="454"/>
      <c r="P37" s="454"/>
      <c r="Q37" s="454"/>
      <c r="R37" s="454"/>
      <c r="S37" s="454"/>
      <c r="T37" s="454"/>
      <c r="U37" s="454"/>
      <c r="V37" s="454"/>
      <c r="W37" s="454"/>
      <c r="X37" s="454"/>
      <c r="Y37" s="454"/>
      <c r="Z37" s="454"/>
      <c r="AA37" s="454"/>
      <c r="AB37" s="454"/>
      <c r="AC37" s="454"/>
      <c r="AD37" s="454"/>
      <c r="AE37" s="454"/>
      <c r="AF37" s="454"/>
      <c r="AG37" s="454"/>
      <c r="AH37" s="454"/>
      <c r="AI37" s="454"/>
      <c r="AJ37" s="454"/>
      <c r="AK37" s="454"/>
      <c r="AL37" s="454"/>
      <c r="AM37" s="454"/>
      <c r="AN37" s="454"/>
      <c r="AO37" s="454"/>
      <c r="AP37" s="454"/>
      <c r="AQ37" s="454"/>
      <c r="AR37" s="454"/>
      <c r="AS37" s="454"/>
      <c r="AT37" s="454"/>
      <c r="AU37" s="454"/>
      <c r="AV37" s="454"/>
      <c r="AW37" s="455"/>
      <c r="AY37" s="281"/>
      <c r="AZ37" s="281" t="s">
        <v>2949</v>
      </c>
      <c r="BA37" s="281"/>
      <c r="BB37" s="281"/>
      <c r="BC37" s="281"/>
      <c r="BD37" s="281"/>
      <c r="BE37" s="281"/>
    </row>
    <row r="38" spans="1:16384" s="233" customFormat="1" ht="13.5" customHeight="1">
      <c r="A38" s="691" t="s">
        <v>2952</v>
      </c>
      <c r="B38" s="691"/>
      <c r="C38" s="691"/>
      <c r="D38" s="691"/>
      <c r="E38" s="691"/>
      <c r="F38" s="691"/>
      <c r="G38" s="691"/>
      <c r="H38" s="691"/>
      <c r="I38" s="691"/>
      <c r="J38" s="691"/>
      <c r="K38" s="691"/>
      <c r="L38" s="691"/>
      <c r="M38" s="691"/>
      <c r="N38" s="691"/>
      <c r="O38" s="691"/>
      <c r="P38" s="691"/>
      <c r="Q38" s="691"/>
      <c r="R38" s="691"/>
      <c r="S38" s="691"/>
      <c r="T38" s="691"/>
      <c r="U38" s="691"/>
      <c r="V38" s="691"/>
      <c r="W38" s="691"/>
      <c r="X38" s="691"/>
      <c r="Y38" s="691"/>
      <c r="Z38" s="691"/>
      <c r="AA38" s="691"/>
      <c r="AB38" s="691"/>
      <c r="AC38" s="691"/>
      <c r="AD38" s="691"/>
      <c r="AE38" s="691"/>
      <c r="AF38" s="691"/>
      <c r="AG38" s="691"/>
      <c r="AH38" s="691"/>
      <c r="AI38" s="691"/>
      <c r="AJ38" s="691"/>
      <c r="AK38" s="691"/>
      <c r="AL38" s="691"/>
      <c r="AM38" s="691"/>
      <c r="AN38" s="691"/>
      <c r="AO38" s="691"/>
      <c r="AP38" s="691"/>
      <c r="AQ38" s="691"/>
      <c r="AR38" s="691"/>
      <c r="AS38" s="691"/>
      <c r="AT38" s="691"/>
      <c r="AU38" s="691"/>
      <c r="AV38" s="691"/>
      <c r="AW38" s="691"/>
      <c r="AX38" s="691"/>
      <c r="AY38" s="691"/>
      <c r="AZ38" s="691"/>
      <c r="BA38" s="691"/>
      <c r="BB38" s="691"/>
      <c r="BC38" s="691"/>
      <c r="BD38" s="691"/>
      <c r="BE38" s="691"/>
      <c r="BF38" s="691"/>
      <c r="BG38" s="691"/>
      <c r="BH38" s="691"/>
      <c r="BI38" s="691"/>
      <c r="BJ38" s="691"/>
      <c r="BK38" s="691"/>
      <c r="BL38" s="691"/>
      <c r="BM38" s="691"/>
      <c r="BN38" s="691"/>
      <c r="BO38" s="691"/>
      <c r="BP38" s="691"/>
      <c r="BQ38" s="691"/>
      <c r="BR38" s="691"/>
      <c r="BS38" s="691"/>
      <c r="BT38" s="691"/>
      <c r="BU38" s="691"/>
      <c r="BV38" s="691"/>
      <c r="BW38" s="691"/>
      <c r="BX38" s="691"/>
      <c r="BY38" s="691"/>
      <c r="BZ38" s="691"/>
      <c r="CA38" s="691"/>
      <c r="CB38" s="691"/>
      <c r="CC38" s="691"/>
      <c r="CD38" s="691"/>
      <c r="CE38" s="691"/>
      <c r="CF38" s="691"/>
      <c r="CG38" s="691"/>
      <c r="CH38" s="691"/>
      <c r="CI38" s="691"/>
      <c r="CJ38" s="691"/>
      <c r="CK38" s="691"/>
      <c r="CL38" s="691"/>
      <c r="CM38" s="691"/>
      <c r="CN38" s="691"/>
      <c r="CO38" s="691"/>
      <c r="CP38" s="691"/>
      <c r="CQ38" s="691"/>
      <c r="CR38" s="691"/>
      <c r="CS38" s="691"/>
      <c r="CT38" s="691"/>
      <c r="CU38" s="691"/>
      <c r="CV38" s="691"/>
      <c r="CW38" s="691"/>
      <c r="CX38" s="691"/>
      <c r="CY38" s="691"/>
      <c r="CZ38" s="691"/>
      <c r="DA38" s="691"/>
      <c r="DB38" s="691"/>
      <c r="DC38" s="691"/>
      <c r="DD38" s="691"/>
      <c r="DE38" s="691"/>
      <c r="DF38" s="691"/>
      <c r="DG38" s="691"/>
      <c r="DH38" s="691"/>
      <c r="DI38" s="691"/>
      <c r="DJ38" s="691"/>
      <c r="DK38" s="691"/>
      <c r="DL38" s="691"/>
      <c r="DM38" s="691"/>
      <c r="DN38" s="691"/>
      <c r="DO38" s="691"/>
      <c r="DP38" s="691"/>
      <c r="DQ38" s="691"/>
      <c r="DR38" s="691"/>
      <c r="DS38" s="691"/>
      <c r="DT38" s="691"/>
      <c r="DU38" s="691"/>
      <c r="DV38" s="691"/>
      <c r="DW38" s="691"/>
      <c r="DX38" s="691"/>
      <c r="DY38" s="691"/>
      <c r="DZ38" s="691"/>
      <c r="EA38" s="691"/>
      <c r="EB38" s="691"/>
      <c r="EC38" s="691"/>
      <c r="ED38" s="691"/>
      <c r="EE38" s="691"/>
      <c r="EF38" s="691"/>
      <c r="EG38" s="691"/>
      <c r="EH38" s="691"/>
      <c r="EI38" s="691"/>
      <c r="EJ38" s="691"/>
      <c r="EK38" s="691"/>
      <c r="EL38" s="691"/>
      <c r="EM38" s="691"/>
      <c r="EN38" s="691"/>
      <c r="EO38" s="691"/>
      <c r="EP38" s="691"/>
      <c r="EQ38" s="691"/>
      <c r="ER38" s="691"/>
      <c r="ES38" s="691"/>
      <c r="ET38" s="691"/>
      <c r="EU38" s="691"/>
      <c r="EV38" s="691"/>
      <c r="EW38" s="691"/>
      <c r="EX38" s="691"/>
      <c r="EY38" s="691"/>
      <c r="EZ38" s="691"/>
      <c r="FA38" s="691"/>
      <c r="FB38" s="691"/>
      <c r="FC38" s="691"/>
      <c r="FD38" s="691"/>
      <c r="FE38" s="691"/>
      <c r="FF38" s="691"/>
      <c r="FG38" s="691"/>
      <c r="FH38" s="691"/>
      <c r="FI38" s="691"/>
      <c r="FJ38" s="691"/>
      <c r="FK38" s="691"/>
      <c r="FL38" s="691"/>
      <c r="FM38" s="691"/>
      <c r="FN38" s="691"/>
      <c r="FO38" s="691"/>
      <c r="FP38" s="691"/>
      <c r="FQ38" s="691"/>
      <c r="FR38" s="691"/>
      <c r="FS38" s="691"/>
      <c r="FT38" s="691"/>
      <c r="FU38" s="691"/>
      <c r="FV38" s="691"/>
      <c r="FW38" s="691"/>
      <c r="FX38" s="691"/>
      <c r="FY38" s="691"/>
      <c r="FZ38" s="691"/>
      <c r="GA38" s="691"/>
      <c r="GB38" s="691"/>
      <c r="GC38" s="691"/>
      <c r="GD38" s="691"/>
      <c r="GE38" s="691"/>
      <c r="GF38" s="691"/>
      <c r="GG38" s="691"/>
      <c r="GH38" s="691"/>
      <c r="GI38" s="691"/>
      <c r="GJ38" s="691"/>
      <c r="GK38" s="691"/>
      <c r="GL38" s="691"/>
      <c r="GM38" s="691"/>
      <c r="GN38" s="691"/>
      <c r="GO38" s="691"/>
      <c r="GP38" s="691"/>
      <c r="GQ38" s="691"/>
      <c r="GR38" s="691"/>
      <c r="GS38" s="691"/>
      <c r="GT38" s="691"/>
      <c r="GU38" s="691"/>
      <c r="GV38" s="691"/>
      <c r="GW38" s="691"/>
      <c r="GX38" s="691"/>
      <c r="GY38" s="691"/>
      <c r="GZ38" s="691"/>
      <c r="HA38" s="691"/>
      <c r="HB38" s="691"/>
      <c r="HC38" s="691"/>
      <c r="HD38" s="691"/>
      <c r="HE38" s="691"/>
      <c r="HF38" s="691"/>
      <c r="HG38" s="691"/>
      <c r="HH38" s="691"/>
      <c r="HI38" s="691"/>
      <c r="HJ38" s="691"/>
      <c r="HK38" s="691"/>
      <c r="HL38" s="691"/>
      <c r="HM38" s="691"/>
      <c r="HN38" s="691"/>
      <c r="HO38" s="691"/>
      <c r="HP38" s="691"/>
      <c r="HQ38" s="691"/>
      <c r="HR38" s="691"/>
      <c r="HS38" s="691"/>
      <c r="HT38" s="691"/>
      <c r="HU38" s="691"/>
      <c r="HV38" s="691"/>
      <c r="HW38" s="691"/>
      <c r="HX38" s="691"/>
      <c r="HY38" s="691"/>
      <c r="HZ38" s="691"/>
      <c r="IA38" s="691"/>
      <c r="IB38" s="691"/>
      <c r="IC38" s="691"/>
      <c r="ID38" s="691"/>
      <c r="IE38" s="691"/>
      <c r="IF38" s="691"/>
      <c r="IG38" s="691"/>
      <c r="IH38" s="691"/>
      <c r="II38" s="691"/>
      <c r="IJ38" s="691"/>
      <c r="IK38" s="691"/>
      <c r="IL38" s="691"/>
      <c r="IM38" s="691"/>
      <c r="IN38" s="691"/>
      <c r="IO38" s="691"/>
      <c r="IP38" s="691"/>
      <c r="IQ38" s="691"/>
      <c r="IR38" s="691"/>
      <c r="IS38" s="691"/>
      <c r="IT38" s="691"/>
      <c r="IU38" s="691"/>
      <c r="IV38" s="691"/>
      <c r="IW38" s="691"/>
      <c r="IX38" s="691"/>
      <c r="IY38" s="691"/>
      <c r="IZ38" s="691"/>
      <c r="JA38" s="691"/>
      <c r="JB38" s="691"/>
      <c r="JC38" s="691"/>
      <c r="JD38" s="691"/>
      <c r="JE38" s="691"/>
      <c r="JF38" s="691"/>
      <c r="JG38" s="691"/>
      <c r="JH38" s="691"/>
      <c r="JI38" s="691"/>
      <c r="JJ38" s="691"/>
      <c r="JK38" s="691"/>
      <c r="JL38" s="691"/>
      <c r="JM38" s="691"/>
      <c r="JN38" s="691"/>
      <c r="JO38" s="691"/>
      <c r="JP38" s="691"/>
      <c r="JQ38" s="691"/>
      <c r="JR38" s="691"/>
      <c r="JS38" s="691"/>
      <c r="JT38" s="691"/>
      <c r="JU38" s="691"/>
      <c r="JV38" s="691"/>
      <c r="JW38" s="691"/>
      <c r="JX38" s="691"/>
      <c r="JY38" s="691"/>
      <c r="JZ38" s="691"/>
      <c r="KA38" s="691"/>
      <c r="KB38" s="691"/>
      <c r="KC38" s="691"/>
      <c r="KD38" s="691"/>
      <c r="KE38" s="691"/>
      <c r="KF38" s="691"/>
      <c r="KG38" s="691"/>
      <c r="KH38" s="691"/>
      <c r="KI38" s="691"/>
      <c r="KJ38" s="691"/>
      <c r="KK38" s="691"/>
      <c r="KL38" s="691"/>
      <c r="KM38" s="691"/>
      <c r="KN38" s="691"/>
      <c r="KO38" s="691"/>
      <c r="KP38" s="691"/>
      <c r="KQ38" s="691"/>
      <c r="KR38" s="691"/>
      <c r="KS38" s="691"/>
      <c r="KT38" s="691"/>
      <c r="KU38" s="691"/>
      <c r="KV38" s="691"/>
      <c r="KW38" s="691"/>
      <c r="KX38" s="691"/>
      <c r="KY38" s="691"/>
      <c r="KZ38" s="691"/>
      <c r="LA38" s="691"/>
      <c r="LB38" s="691"/>
      <c r="LC38" s="691"/>
      <c r="LD38" s="691"/>
      <c r="LE38" s="691"/>
      <c r="LF38" s="691"/>
      <c r="LG38" s="691"/>
      <c r="LH38" s="691"/>
      <c r="LI38" s="691"/>
      <c r="LJ38" s="691"/>
      <c r="LK38" s="691"/>
      <c r="LL38" s="691"/>
      <c r="LM38" s="691"/>
      <c r="LN38" s="691"/>
      <c r="LO38" s="691"/>
      <c r="LP38" s="691"/>
      <c r="LQ38" s="691"/>
      <c r="LR38" s="691"/>
      <c r="LS38" s="691"/>
      <c r="LT38" s="691"/>
      <c r="LU38" s="691"/>
      <c r="LV38" s="691"/>
      <c r="LW38" s="691"/>
      <c r="LX38" s="691"/>
      <c r="LY38" s="691"/>
      <c r="LZ38" s="691"/>
      <c r="MA38" s="691"/>
      <c r="MB38" s="691"/>
      <c r="MC38" s="691"/>
      <c r="MD38" s="691"/>
      <c r="ME38" s="691"/>
      <c r="MF38" s="691"/>
      <c r="MG38" s="691"/>
      <c r="MH38" s="691"/>
      <c r="MI38" s="691"/>
      <c r="MJ38" s="691"/>
      <c r="MK38" s="691"/>
      <c r="ML38" s="691"/>
      <c r="MM38" s="691"/>
      <c r="MN38" s="691"/>
      <c r="MO38" s="691"/>
      <c r="MP38" s="691"/>
      <c r="MQ38" s="691"/>
      <c r="MR38" s="691"/>
      <c r="MS38" s="691"/>
      <c r="MT38" s="691"/>
      <c r="MU38" s="691"/>
      <c r="MV38" s="691"/>
      <c r="MW38" s="691"/>
      <c r="MX38" s="691"/>
      <c r="MY38" s="691"/>
      <c r="MZ38" s="691"/>
      <c r="NA38" s="691"/>
      <c r="NB38" s="691"/>
      <c r="NC38" s="691"/>
      <c r="ND38" s="691"/>
      <c r="NE38" s="691"/>
      <c r="NF38" s="691"/>
      <c r="NG38" s="691"/>
      <c r="NH38" s="691"/>
      <c r="NI38" s="691"/>
      <c r="NJ38" s="691"/>
      <c r="NK38" s="691"/>
      <c r="NL38" s="691"/>
      <c r="NM38" s="691"/>
      <c r="NN38" s="691"/>
      <c r="NO38" s="691"/>
      <c r="NP38" s="691"/>
      <c r="NQ38" s="691"/>
      <c r="NR38" s="691"/>
      <c r="NS38" s="691"/>
      <c r="NT38" s="691"/>
      <c r="NU38" s="691"/>
      <c r="NV38" s="691"/>
      <c r="NW38" s="691"/>
      <c r="NX38" s="691"/>
      <c r="NY38" s="691"/>
      <c r="NZ38" s="691"/>
      <c r="OA38" s="691"/>
      <c r="OB38" s="691"/>
      <c r="OC38" s="691"/>
      <c r="OD38" s="691"/>
      <c r="OE38" s="691"/>
      <c r="OF38" s="691"/>
      <c r="OG38" s="691"/>
      <c r="OH38" s="691"/>
      <c r="OI38" s="691"/>
      <c r="OJ38" s="691"/>
      <c r="OK38" s="691"/>
      <c r="OL38" s="691"/>
      <c r="OM38" s="691"/>
      <c r="ON38" s="691"/>
      <c r="OO38" s="691"/>
      <c r="OP38" s="691"/>
      <c r="OQ38" s="691"/>
      <c r="OR38" s="691"/>
      <c r="OS38" s="691"/>
      <c r="OT38" s="691"/>
      <c r="OU38" s="691"/>
      <c r="OV38" s="691"/>
      <c r="OW38" s="691"/>
      <c r="OX38" s="691"/>
      <c r="OY38" s="691"/>
      <c r="OZ38" s="691"/>
      <c r="PA38" s="691"/>
      <c r="PB38" s="691"/>
      <c r="PC38" s="691"/>
      <c r="PD38" s="691"/>
      <c r="PE38" s="691"/>
      <c r="PF38" s="691"/>
      <c r="PG38" s="691"/>
      <c r="PH38" s="691"/>
      <c r="PI38" s="691"/>
      <c r="PJ38" s="691"/>
      <c r="PK38" s="691"/>
      <c r="PL38" s="691"/>
      <c r="PM38" s="691"/>
      <c r="PN38" s="691"/>
      <c r="PO38" s="691"/>
      <c r="PP38" s="691"/>
      <c r="PQ38" s="691"/>
      <c r="PR38" s="691"/>
      <c r="PS38" s="691"/>
      <c r="PT38" s="691"/>
      <c r="PU38" s="691"/>
      <c r="PV38" s="691"/>
      <c r="PW38" s="691"/>
      <c r="PX38" s="691"/>
      <c r="PY38" s="691"/>
      <c r="PZ38" s="691"/>
      <c r="QA38" s="691"/>
      <c r="QB38" s="691"/>
      <c r="QC38" s="691"/>
      <c r="QD38" s="691"/>
      <c r="QE38" s="691"/>
      <c r="QF38" s="691"/>
      <c r="QG38" s="691"/>
      <c r="QH38" s="691"/>
      <c r="QI38" s="691"/>
      <c r="QJ38" s="691"/>
      <c r="QK38" s="691"/>
      <c r="QL38" s="691"/>
      <c r="QM38" s="691"/>
      <c r="QN38" s="691"/>
      <c r="QO38" s="691"/>
      <c r="QP38" s="691"/>
      <c r="QQ38" s="691"/>
      <c r="QR38" s="691"/>
      <c r="QS38" s="691"/>
      <c r="QT38" s="691"/>
      <c r="QU38" s="691"/>
      <c r="QV38" s="691"/>
      <c r="QW38" s="691"/>
      <c r="QX38" s="691"/>
      <c r="QY38" s="691"/>
      <c r="QZ38" s="691"/>
      <c r="RA38" s="691"/>
      <c r="RB38" s="691"/>
      <c r="RC38" s="691"/>
      <c r="RD38" s="691"/>
      <c r="RE38" s="691"/>
      <c r="RF38" s="691"/>
      <c r="RG38" s="691"/>
      <c r="RH38" s="691"/>
      <c r="RI38" s="691"/>
      <c r="RJ38" s="691"/>
      <c r="RK38" s="691"/>
      <c r="RL38" s="691"/>
      <c r="RM38" s="691"/>
      <c r="RN38" s="691"/>
      <c r="RO38" s="691"/>
      <c r="RP38" s="691"/>
      <c r="RQ38" s="691"/>
      <c r="RR38" s="691"/>
      <c r="RS38" s="691"/>
      <c r="RT38" s="691"/>
      <c r="RU38" s="691"/>
      <c r="RV38" s="691"/>
      <c r="RW38" s="691"/>
      <c r="RX38" s="691"/>
      <c r="RY38" s="691"/>
      <c r="RZ38" s="691"/>
      <c r="SA38" s="691"/>
      <c r="SB38" s="691"/>
      <c r="SC38" s="691"/>
      <c r="SD38" s="691"/>
      <c r="SE38" s="691"/>
      <c r="SF38" s="691"/>
      <c r="SG38" s="691"/>
      <c r="SH38" s="691"/>
      <c r="SI38" s="691"/>
      <c r="SJ38" s="691"/>
      <c r="SK38" s="691"/>
      <c r="SL38" s="691"/>
      <c r="SM38" s="691"/>
      <c r="SN38" s="691"/>
      <c r="SO38" s="691"/>
      <c r="SP38" s="691"/>
      <c r="SQ38" s="691"/>
      <c r="SR38" s="691"/>
      <c r="SS38" s="691"/>
      <c r="ST38" s="691"/>
      <c r="SU38" s="691"/>
      <c r="SV38" s="691"/>
      <c r="SW38" s="691"/>
      <c r="SX38" s="691"/>
      <c r="SY38" s="691"/>
      <c r="SZ38" s="691"/>
      <c r="TA38" s="691"/>
      <c r="TB38" s="691"/>
      <c r="TC38" s="691"/>
      <c r="TD38" s="691"/>
      <c r="TE38" s="691"/>
      <c r="TF38" s="691"/>
      <c r="TG38" s="691"/>
      <c r="TH38" s="691"/>
      <c r="TI38" s="691"/>
      <c r="TJ38" s="691"/>
      <c r="TK38" s="691"/>
      <c r="TL38" s="691"/>
      <c r="TM38" s="691"/>
      <c r="TN38" s="691"/>
      <c r="TO38" s="691"/>
      <c r="TP38" s="691"/>
      <c r="TQ38" s="691"/>
      <c r="TR38" s="691"/>
      <c r="TS38" s="691"/>
      <c r="TT38" s="691"/>
      <c r="TU38" s="691"/>
      <c r="TV38" s="691"/>
      <c r="TW38" s="691"/>
      <c r="TX38" s="691"/>
      <c r="TY38" s="691"/>
      <c r="TZ38" s="691"/>
      <c r="UA38" s="691"/>
      <c r="UB38" s="691"/>
      <c r="UC38" s="691"/>
      <c r="UD38" s="691"/>
      <c r="UE38" s="691"/>
      <c r="UF38" s="691"/>
      <c r="UG38" s="691"/>
      <c r="UH38" s="691"/>
      <c r="UI38" s="691"/>
      <c r="UJ38" s="691"/>
      <c r="UK38" s="691"/>
      <c r="UL38" s="691"/>
      <c r="UM38" s="691"/>
      <c r="UN38" s="691"/>
      <c r="UO38" s="691"/>
      <c r="UP38" s="691"/>
      <c r="UQ38" s="691"/>
      <c r="UR38" s="691"/>
      <c r="US38" s="691"/>
      <c r="UT38" s="691"/>
      <c r="UU38" s="691"/>
      <c r="UV38" s="691"/>
      <c r="UW38" s="691"/>
      <c r="UX38" s="691"/>
      <c r="UY38" s="691"/>
      <c r="UZ38" s="691"/>
      <c r="VA38" s="691"/>
      <c r="VB38" s="691"/>
      <c r="VC38" s="691"/>
      <c r="VD38" s="691"/>
      <c r="VE38" s="691"/>
      <c r="VF38" s="691"/>
      <c r="VG38" s="691"/>
      <c r="VH38" s="691"/>
      <c r="VI38" s="691"/>
      <c r="VJ38" s="691"/>
      <c r="VK38" s="691"/>
      <c r="VL38" s="691"/>
      <c r="VM38" s="691"/>
      <c r="VN38" s="691"/>
      <c r="VO38" s="691"/>
      <c r="VP38" s="691"/>
      <c r="VQ38" s="691"/>
      <c r="VR38" s="691"/>
      <c r="VS38" s="691"/>
      <c r="VT38" s="691"/>
      <c r="VU38" s="691"/>
      <c r="VV38" s="691"/>
      <c r="VW38" s="691"/>
      <c r="VX38" s="691"/>
      <c r="VY38" s="691"/>
      <c r="VZ38" s="691"/>
      <c r="WA38" s="691"/>
      <c r="WB38" s="691"/>
      <c r="WC38" s="691"/>
      <c r="WD38" s="691"/>
      <c r="WE38" s="691"/>
      <c r="WF38" s="691"/>
      <c r="WG38" s="691"/>
      <c r="WH38" s="691"/>
      <c r="WI38" s="691"/>
      <c r="WJ38" s="691"/>
      <c r="WK38" s="691"/>
      <c r="WL38" s="691"/>
      <c r="WM38" s="691"/>
      <c r="WN38" s="691"/>
      <c r="WO38" s="691"/>
      <c r="WP38" s="691"/>
      <c r="WQ38" s="691"/>
      <c r="WR38" s="691"/>
      <c r="WS38" s="691"/>
      <c r="WT38" s="691"/>
      <c r="WU38" s="691"/>
      <c r="WV38" s="691"/>
      <c r="WW38" s="691"/>
      <c r="WX38" s="691"/>
      <c r="WY38" s="691"/>
      <c r="WZ38" s="691"/>
      <c r="XA38" s="691"/>
      <c r="XB38" s="691"/>
      <c r="XC38" s="691"/>
      <c r="XD38" s="691"/>
      <c r="XE38" s="691"/>
      <c r="XF38" s="691"/>
      <c r="XG38" s="691"/>
      <c r="XH38" s="691"/>
      <c r="XI38" s="691"/>
      <c r="XJ38" s="691"/>
      <c r="XK38" s="691"/>
      <c r="XL38" s="691"/>
      <c r="XM38" s="691"/>
      <c r="XN38" s="691"/>
      <c r="XO38" s="691"/>
      <c r="XP38" s="691"/>
      <c r="XQ38" s="691"/>
      <c r="XR38" s="691"/>
      <c r="XS38" s="691"/>
      <c r="XT38" s="691"/>
      <c r="XU38" s="691"/>
      <c r="XV38" s="691"/>
      <c r="XW38" s="691"/>
      <c r="XX38" s="691"/>
      <c r="XY38" s="691"/>
      <c r="XZ38" s="691"/>
      <c r="YA38" s="691"/>
      <c r="YB38" s="691"/>
      <c r="YC38" s="691"/>
      <c r="YD38" s="691"/>
      <c r="YE38" s="691"/>
      <c r="YF38" s="691"/>
      <c r="YG38" s="691"/>
      <c r="YH38" s="691"/>
      <c r="YI38" s="691"/>
      <c r="YJ38" s="691"/>
      <c r="YK38" s="691"/>
      <c r="YL38" s="691"/>
      <c r="YM38" s="691"/>
      <c r="YN38" s="691"/>
      <c r="YO38" s="691"/>
      <c r="YP38" s="691"/>
      <c r="YQ38" s="691"/>
      <c r="YR38" s="691"/>
      <c r="YS38" s="691"/>
      <c r="YT38" s="691"/>
      <c r="YU38" s="691"/>
      <c r="YV38" s="691"/>
      <c r="YW38" s="691"/>
      <c r="YX38" s="691"/>
      <c r="YY38" s="691"/>
      <c r="YZ38" s="691"/>
      <c r="ZA38" s="691"/>
      <c r="ZB38" s="691"/>
      <c r="ZC38" s="691"/>
      <c r="ZD38" s="691"/>
      <c r="ZE38" s="691"/>
      <c r="ZF38" s="691"/>
      <c r="ZG38" s="691"/>
      <c r="ZH38" s="691"/>
      <c r="ZI38" s="691"/>
      <c r="ZJ38" s="691"/>
      <c r="ZK38" s="691"/>
      <c r="ZL38" s="691"/>
      <c r="ZM38" s="691"/>
      <c r="ZN38" s="691"/>
      <c r="ZO38" s="691"/>
      <c r="ZP38" s="691"/>
      <c r="ZQ38" s="691"/>
      <c r="ZR38" s="691"/>
      <c r="ZS38" s="691"/>
      <c r="ZT38" s="691"/>
      <c r="ZU38" s="691"/>
      <c r="ZV38" s="691"/>
      <c r="ZW38" s="691"/>
      <c r="ZX38" s="691"/>
      <c r="ZY38" s="691"/>
      <c r="ZZ38" s="691"/>
      <c r="AAA38" s="691"/>
      <c r="AAB38" s="691"/>
      <c r="AAC38" s="691"/>
      <c r="AAD38" s="691"/>
      <c r="AAE38" s="691"/>
      <c r="AAF38" s="691"/>
      <c r="AAG38" s="691"/>
      <c r="AAH38" s="691"/>
      <c r="AAI38" s="691"/>
      <c r="AAJ38" s="691"/>
      <c r="AAK38" s="691"/>
      <c r="AAL38" s="691"/>
      <c r="AAM38" s="691"/>
      <c r="AAN38" s="691"/>
      <c r="AAO38" s="691"/>
      <c r="AAP38" s="691"/>
      <c r="AAQ38" s="691"/>
      <c r="AAR38" s="691"/>
      <c r="AAS38" s="691"/>
      <c r="AAT38" s="691"/>
      <c r="AAU38" s="691"/>
      <c r="AAV38" s="691"/>
      <c r="AAW38" s="691"/>
      <c r="AAX38" s="691"/>
      <c r="AAY38" s="691"/>
      <c r="AAZ38" s="691"/>
      <c r="ABA38" s="691"/>
      <c r="ABB38" s="691"/>
      <c r="ABC38" s="691"/>
      <c r="ABD38" s="691"/>
      <c r="ABE38" s="691"/>
      <c r="ABF38" s="691"/>
      <c r="ABG38" s="691"/>
      <c r="ABH38" s="691"/>
      <c r="ABI38" s="691"/>
      <c r="ABJ38" s="691"/>
      <c r="ABK38" s="691"/>
      <c r="ABL38" s="691"/>
      <c r="ABM38" s="691"/>
      <c r="ABN38" s="691"/>
      <c r="ABO38" s="691"/>
      <c r="ABP38" s="691"/>
      <c r="ABQ38" s="691"/>
      <c r="ABR38" s="691"/>
      <c r="ABS38" s="691"/>
      <c r="ABT38" s="691"/>
      <c r="ABU38" s="691"/>
      <c r="ABV38" s="691"/>
      <c r="ABW38" s="691"/>
      <c r="ABX38" s="691"/>
      <c r="ABY38" s="691"/>
      <c r="ABZ38" s="691"/>
      <c r="ACA38" s="691"/>
      <c r="ACB38" s="691"/>
      <c r="ACC38" s="691"/>
      <c r="ACD38" s="691"/>
      <c r="ACE38" s="691"/>
      <c r="ACF38" s="691"/>
      <c r="ACG38" s="691"/>
      <c r="ACH38" s="691"/>
      <c r="ACI38" s="691"/>
      <c r="ACJ38" s="691"/>
      <c r="ACK38" s="691"/>
      <c r="ACL38" s="691"/>
      <c r="ACM38" s="691"/>
      <c r="ACN38" s="691"/>
      <c r="ACO38" s="691"/>
      <c r="ACP38" s="691"/>
      <c r="ACQ38" s="691"/>
      <c r="ACR38" s="691"/>
      <c r="ACS38" s="691"/>
      <c r="ACT38" s="691"/>
      <c r="ACU38" s="691"/>
      <c r="ACV38" s="691"/>
      <c r="ACW38" s="691"/>
      <c r="ACX38" s="691"/>
      <c r="ACY38" s="691"/>
      <c r="ACZ38" s="691"/>
      <c r="ADA38" s="691"/>
      <c r="ADB38" s="691"/>
      <c r="ADC38" s="691"/>
      <c r="ADD38" s="691"/>
      <c r="ADE38" s="691"/>
      <c r="ADF38" s="691"/>
      <c r="ADG38" s="691"/>
      <c r="ADH38" s="691"/>
      <c r="ADI38" s="691"/>
      <c r="ADJ38" s="691"/>
      <c r="ADK38" s="691"/>
      <c r="ADL38" s="691"/>
      <c r="ADM38" s="691"/>
      <c r="ADN38" s="691"/>
      <c r="ADO38" s="691"/>
      <c r="ADP38" s="691"/>
      <c r="ADQ38" s="691"/>
      <c r="ADR38" s="691"/>
      <c r="ADS38" s="691"/>
      <c r="ADT38" s="691"/>
      <c r="ADU38" s="691"/>
      <c r="ADV38" s="691"/>
      <c r="ADW38" s="691"/>
      <c r="ADX38" s="691"/>
      <c r="ADY38" s="691"/>
      <c r="ADZ38" s="691"/>
      <c r="AEA38" s="691"/>
      <c r="AEB38" s="691"/>
      <c r="AEC38" s="691"/>
      <c r="AED38" s="691"/>
      <c r="AEE38" s="691"/>
      <c r="AEF38" s="691"/>
      <c r="AEG38" s="691"/>
      <c r="AEH38" s="691"/>
      <c r="AEI38" s="691"/>
      <c r="AEJ38" s="691"/>
      <c r="AEK38" s="691"/>
      <c r="AEL38" s="691"/>
      <c r="AEM38" s="691"/>
      <c r="AEN38" s="691"/>
      <c r="AEO38" s="691"/>
      <c r="AEP38" s="691"/>
      <c r="AEQ38" s="691"/>
      <c r="AER38" s="691"/>
      <c r="AES38" s="691"/>
      <c r="AET38" s="691"/>
      <c r="AEU38" s="691"/>
      <c r="AEV38" s="691"/>
      <c r="AEW38" s="691"/>
      <c r="AEX38" s="691"/>
      <c r="AEY38" s="691"/>
      <c r="AEZ38" s="691"/>
      <c r="AFA38" s="691"/>
      <c r="AFB38" s="691"/>
      <c r="AFC38" s="691"/>
      <c r="AFD38" s="691"/>
      <c r="AFE38" s="691"/>
      <c r="AFF38" s="691"/>
      <c r="AFG38" s="691"/>
      <c r="AFH38" s="691"/>
      <c r="AFI38" s="691"/>
      <c r="AFJ38" s="691"/>
      <c r="AFK38" s="691"/>
      <c r="AFL38" s="691"/>
      <c r="AFM38" s="691"/>
      <c r="AFN38" s="691"/>
      <c r="AFO38" s="691"/>
      <c r="AFP38" s="691"/>
      <c r="AFQ38" s="691"/>
      <c r="AFR38" s="691"/>
      <c r="AFS38" s="691"/>
      <c r="AFT38" s="691"/>
      <c r="AFU38" s="691"/>
      <c r="AFV38" s="691"/>
      <c r="AFW38" s="691"/>
      <c r="AFX38" s="691"/>
      <c r="AFY38" s="691"/>
      <c r="AFZ38" s="691"/>
      <c r="AGA38" s="691"/>
      <c r="AGB38" s="691"/>
      <c r="AGC38" s="691"/>
      <c r="AGD38" s="691"/>
      <c r="AGE38" s="691"/>
      <c r="AGF38" s="691"/>
      <c r="AGG38" s="691"/>
      <c r="AGH38" s="691"/>
      <c r="AGI38" s="691"/>
      <c r="AGJ38" s="691"/>
      <c r="AGK38" s="691"/>
      <c r="AGL38" s="691"/>
      <c r="AGM38" s="691"/>
      <c r="AGN38" s="691"/>
      <c r="AGO38" s="691"/>
      <c r="AGP38" s="691"/>
      <c r="AGQ38" s="691"/>
      <c r="AGR38" s="691"/>
      <c r="AGS38" s="691"/>
      <c r="AGT38" s="691"/>
      <c r="AGU38" s="691"/>
      <c r="AGV38" s="691"/>
      <c r="AGW38" s="691"/>
      <c r="AGX38" s="691"/>
      <c r="AGY38" s="691"/>
      <c r="AGZ38" s="691"/>
      <c r="AHA38" s="691"/>
      <c r="AHB38" s="691"/>
      <c r="AHC38" s="691"/>
      <c r="AHD38" s="691"/>
      <c r="AHE38" s="691"/>
      <c r="AHF38" s="691"/>
      <c r="AHG38" s="691"/>
      <c r="AHH38" s="691"/>
      <c r="AHI38" s="691"/>
      <c r="AHJ38" s="691"/>
      <c r="AHK38" s="691"/>
      <c r="AHL38" s="691"/>
      <c r="AHM38" s="691"/>
      <c r="AHN38" s="691"/>
      <c r="AHO38" s="691"/>
      <c r="AHP38" s="691"/>
      <c r="AHQ38" s="691"/>
      <c r="AHR38" s="691"/>
      <c r="AHS38" s="691"/>
      <c r="AHT38" s="691"/>
      <c r="AHU38" s="691"/>
      <c r="AHV38" s="691"/>
      <c r="AHW38" s="691"/>
      <c r="AHX38" s="691"/>
      <c r="AHY38" s="691"/>
      <c r="AHZ38" s="691"/>
      <c r="AIA38" s="691"/>
      <c r="AIB38" s="691"/>
      <c r="AIC38" s="691"/>
      <c r="AID38" s="691"/>
      <c r="AIE38" s="691"/>
      <c r="AIF38" s="691"/>
      <c r="AIG38" s="691"/>
      <c r="AIH38" s="691"/>
      <c r="AII38" s="691"/>
      <c r="AIJ38" s="691"/>
      <c r="AIK38" s="691"/>
      <c r="AIL38" s="691"/>
      <c r="AIM38" s="691"/>
      <c r="AIN38" s="691"/>
      <c r="AIO38" s="691"/>
      <c r="AIP38" s="691"/>
      <c r="AIQ38" s="691"/>
      <c r="AIR38" s="691"/>
      <c r="AIS38" s="691"/>
      <c r="AIT38" s="691"/>
      <c r="AIU38" s="691"/>
      <c r="AIV38" s="691"/>
      <c r="AIW38" s="691"/>
      <c r="AIX38" s="691"/>
      <c r="AIY38" s="691"/>
      <c r="AIZ38" s="691"/>
      <c r="AJA38" s="691"/>
      <c r="AJB38" s="691"/>
      <c r="AJC38" s="691"/>
      <c r="AJD38" s="691"/>
      <c r="AJE38" s="691"/>
      <c r="AJF38" s="691"/>
      <c r="AJG38" s="691"/>
      <c r="AJH38" s="691"/>
      <c r="AJI38" s="691"/>
      <c r="AJJ38" s="691"/>
      <c r="AJK38" s="691"/>
      <c r="AJL38" s="691"/>
      <c r="AJM38" s="691"/>
      <c r="AJN38" s="691"/>
      <c r="AJO38" s="691"/>
      <c r="AJP38" s="691"/>
      <c r="AJQ38" s="691"/>
      <c r="AJR38" s="691"/>
      <c r="AJS38" s="691"/>
      <c r="AJT38" s="691"/>
      <c r="AJU38" s="691"/>
      <c r="AJV38" s="691"/>
      <c r="AJW38" s="691"/>
      <c r="AJX38" s="691"/>
      <c r="AJY38" s="691"/>
      <c r="AJZ38" s="691"/>
      <c r="AKA38" s="691"/>
      <c r="AKB38" s="691"/>
      <c r="AKC38" s="691"/>
      <c r="AKD38" s="691"/>
      <c r="AKE38" s="691"/>
      <c r="AKF38" s="691"/>
      <c r="AKG38" s="691"/>
      <c r="AKH38" s="691"/>
      <c r="AKI38" s="691"/>
      <c r="AKJ38" s="691"/>
      <c r="AKK38" s="691"/>
      <c r="AKL38" s="691"/>
      <c r="AKM38" s="691"/>
      <c r="AKN38" s="691"/>
      <c r="AKO38" s="691"/>
      <c r="AKP38" s="691"/>
      <c r="AKQ38" s="691"/>
      <c r="AKR38" s="691"/>
      <c r="AKS38" s="691"/>
      <c r="AKT38" s="691"/>
      <c r="AKU38" s="691"/>
      <c r="AKV38" s="691"/>
      <c r="AKW38" s="691"/>
      <c r="AKX38" s="691"/>
      <c r="AKY38" s="691"/>
      <c r="AKZ38" s="691"/>
      <c r="ALA38" s="691"/>
      <c r="ALB38" s="691"/>
      <c r="ALC38" s="691"/>
      <c r="ALD38" s="691"/>
      <c r="ALE38" s="691"/>
      <c r="ALF38" s="691"/>
      <c r="ALG38" s="691"/>
      <c r="ALH38" s="691"/>
      <c r="ALI38" s="691"/>
      <c r="ALJ38" s="691"/>
      <c r="ALK38" s="691"/>
      <c r="ALL38" s="691"/>
      <c r="ALM38" s="691"/>
      <c r="ALN38" s="691"/>
      <c r="ALO38" s="691"/>
      <c r="ALP38" s="691"/>
      <c r="ALQ38" s="691"/>
      <c r="ALR38" s="691"/>
      <c r="ALS38" s="691"/>
      <c r="ALT38" s="691"/>
      <c r="ALU38" s="691"/>
      <c r="ALV38" s="691"/>
      <c r="ALW38" s="691"/>
      <c r="ALX38" s="691"/>
      <c r="ALY38" s="691"/>
      <c r="ALZ38" s="691"/>
      <c r="AMA38" s="691"/>
      <c r="AMB38" s="691"/>
      <c r="AMC38" s="691"/>
      <c r="AMD38" s="691"/>
      <c r="AME38" s="691"/>
      <c r="AMF38" s="691"/>
      <c r="AMG38" s="691"/>
      <c r="AMH38" s="691"/>
      <c r="AMI38" s="691"/>
      <c r="AMJ38" s="691"/>
      <c r="AMK38" s="691"/>
      <c r="AML38" s="691"/>
      <c r="AMM38" s="691"/>
      <c r="AMN38" s="691"/>
      <c r="AMO38" s="691"/>
      <c r="AMP38" s="691"/>
      <c r="AMQ38" s="691"/>
      <c r="AMR38" s="691"/>
      <c r="AMS38" s="691"/>
      <c r="AMT38" s="691"/>
      <c r="AMU38" s="691"/>
      <c r="AMV38" s="691"/>
      <c r="AMW38" s="691"/>
      <c r="AMX38" s="691"/>
      <c r="AMY38" s="691"/>
      <c r="AMZ38" s="691"/>
      <c r="ANA38" s="691"/>
      <c r="ANB38" s="691"/>
      <c r="ANC38" s="691"/>
      <c r="AND38" s="691"/>
      <c r="ANE38" s="691"/>
      <c r="ANF38" s="691"/>
      <c r="ANG38" s="691"/>
      <c r="ANH38" s="691"/>
      <c r="ANI38" s="691"/>
      <c r="ANJ38" s="691"/>
      <c r="ANK38" s="691"/>
      <c r="ANL38" s="691"/>
      <c r="ANM38" s="691"/>
      <c r="ANN38" s="691"/>
      <c r="ANO38" s="691"/>
      <c r="ANP38" s="691"/>
      <c r="ANQ38" s="691"/>
      <c r="ANR38" s="691"/>
      <c r="ANS38" s="691"/>
      <c r="ANT38" s="691"/>
      <c r="ANU38" s="691"/>
      <c r="ANV38" s="691"/>
      <c r="ANW38" s="691"/>
      <c r="ANX38" s="691"/>
      <c r="ANY38" s="691"/>
      <c r="ANZ38" s="691"/>
      <c r="AOA38" s="691"/>
      <c r="AOB38" s="691"/>
      <c r="AOC38" s="691"/>
      <c r="AOD38" s="691"/>
      <c r="AOE38" s="691"/>
      <c r="AOF38" s="691"/>
      <c r="AOG38" s="691"/>
      <c r="AOH38" s="691"/>
      <c r="AOI38" s="691"/>
      <c r="AOJ38" s="691"/>
      <c r="AOK38" s="691"/>
      <c r="AOL38" s="691"/>
      <c r="AOM38" s="691"/>
      <c r="AON38" s="691"/>
      <c r="AOO38" s="691"/>
      <c r="AOP38" s="691"/>
      <c r="AOQ38" s="691"/>
      <c r="AOR38" s="691"/>
      <c r="AOS38" s="691"/>
      <c r="AOT38" s="691"/>
      <c r="AOU38" s="691"/>
      <c r="AOV38" s="691"/>
      <c r="AOW38" s="691"/>
      <c r="AOX38" s="691"/>
      <c r="AOY38" s="691"/>
      <c r="AOZ38" s="691"/>
      <c r="APA38" s="691"/>
      <c r="APB38" s="691"/>
      <c r="APC38" s="691"/>
      <c r="APD38" s="691"/>
      <c r="APE38" s="691"/>
      <c r="APF38" s="691"/>
      <c r="APG38" s="691"/>
      <c r="APH38" s="691"/>
      <c r="API38" s="691"/>
      <c r="APJ38" s="691"/>
      <c r="APK38" s="691"/>
      <c r="APL38" s="691"/>
      <c r="APM38" s="691"/>
      <c r="APN38" s="691"/>
      <c r="APO38" s="691"/>
      <c r="APP38" s="691"/>
      <c r="APQ38" s="691"/>
      <c r="APR38" s="691"/>
      <c r="APS38" s="691"/>
      <c r="APT38" s="691"/>
      <c r="APU38" s="691"/>
      <c r="APV38" s="691"/>
      <c r="APW38" s="691"/>
      <c r="APX38" s="691"/>
      <c r="APY38" s="691"/>
      <c r="APZ38" s="691"/>
      <c r="AQA38" s="691"/>
      <c r="AQB38" s="691"/>
      <c r="AQC38" s="691"/>
      <c r="AQD38" s="691"/>
      <c r="AQE38" s="691"/>
      <c r="AQF38" s="691"/>
      <c r="AQG38" s="691"/>
      <c r="AQH38" s="691"/>
      <c r="AQI38" s="691"/>
      <c r="AQJ38" s="691"/>
      <c r="AQK38" s="691"/>
      <c r="AQL38" s="691"/>
      <c r="AQM38" s="691"/>
      <c r="AQN38" s="691"/>
      <c r="AQO38" s="691"/>
      <c r="AQP38" s="691"/>
      <c r="AQQ38" s="691"/>
      <c r="AQR38" s="691"/>
      <c r="AQS38" s="691"/>
      <c r="AQT38" s="691"/>
      <c r="AQU38" s="691"/>
      <c r="AQV38" s="691"/>
      <c r="AQW38" s="691"/>
      <c r="AQX38" s="691"/>
      <c r="AQY38" s="691"/>
      <c r="AQZ38" s="691"/>
      <c r="ARA38" s="691"/>
      <c r="ARB38" s="691"/>
      <c r="ARC38" s="691"/>
      <c r="ARD38" s="691"/>
      <c r="ARE38" s="691"/>
      <c r="ARF38" s="691"/>
      <c r="ARG38" s="691"/>
      <c r="ARH38" s="691"/>
      <c r="ARI38" s="691"/>
      <c r="ARJ38" s="691"/>
      <c r="ARK38" s="691"/>
      <c r="ARL38" s="691"/>
      <c r="ARM38" s="691"/>
      <c r="ARN38" s="691"/>
      <c r="ARO38" s="691"/>
      <c r="ARP38" s="691"/>
      <c r="ARQ38" s="691"/>
      <c r="ARR38" s="691"/>
      <c r="ARS38" s="691"/>
      <c r="ART38" s="691"/>
      <c r="ARU38" s="691"/>
      <c r="ARV38" s="691"/>
      <c r="ARW38" s="691"/>
      <c r="ARX38" s="691"/>
      <c r="ARY38" s="691"/>
      <c r="ARZ38" s="691"/>
      <c r="ASA38" s="691"/>
      <c r="ASB38" s="691"/>
      <c r="ASC38" s="691"/>
      <c r="ASD38" s="691"/>
      <c r="ASE38" s="691"/>
      <c r="ASF38" s="691"/>
      <c r="ASG38" s="691"/>
      <c r="ASH38" s="691"/>
      <c r="ASI38" s="691"/>
      <c r="ASJ38" s="691"/>
      <c r="ASK38" s="691"/>
      <c r="ASL38" s="691"/>
      <c r="ASM38" s="691"/>
      <c r="ASN38" s="691"/>
      <c r="ASO38" s="691"/>
      <c r="ASP38" s="691"/>
      <c r="ASQ38" s="691"/>
      <c r="ASR38" s="691"/>
      <c r="ASS38" s="691"/>
      <c r="AST38" s="691"/>
      <c r="ASU38" s="691"/>
      <c r="ASV38" s="691"/>
      <c r="ASW38" s="691"/>
      <c r="ASX38" s="691"/>
      <c r="ASY38" s="691"/>
      <c r="ASZ38" s="691"/>
      <c r="ATA38" s="691"/>
      <c r="ATB38" s="691"/>
      <c r="ATC38" s="691"/>
      <c r="ATD38" s="691"/>
      <c r="ATE38" s="691"/>
      <c r="ATF38" s="691"/>
      <c r="ATG38" s="691"/>
      <c r="ATH38" s="691"/>
      <c r="ATI38" s="691"/>
      <c r="ATJ38" s="691"/>
      <c r="ATK38" s="691"/>
      <c r="ATL38" s="691"/>
      <c r="ATM38" s="691"/>
      <c r="ATN38" s="691"/>
      <c r="ATO38" s="691"/>
      <c r="ATP38" s="691"/>
      <c r="ATQ38" s="691"/>
      <c r="ATR38" s="691"/>
      <c r="ATS38" s="691"/>
      <c r="ATT38" s="691"/>
      <c r="ATU38" s="691"/>
      <c r="ATV38" s="691"/>
      <c r="ATW38" s="691"/>
      <c r="ATX38" s="691"/>
      <c r="ATY38" s="691"/>
      <c r="ATZ38" s="691"/>
      <c r="AUA38" s="691"/>
      <c r="AUB38" s="691"/>
      <c r="AUC38" s="691"/>
      <c r="AUD38" s="691"/>
      <c r="AUE38" s="691"/>
      <c r="AUF38" s="691"/>
      <c r="AUG38" s="691"/>
      <c r="AUH38" s="691"/>
      <c r="AUI38" s="691"/>
      <c r="AUJ38" s="691"/>
      <c r="AUK38" s="691"/>
      <c r="AUL38" s="691"/>
      <c r="AUM38" s="691"/>
      <c r="AUN38" s="691"/>
      <c r="AUO38" s="691"/>
      <c r="AUP38" s="691"/>
      <c r="AUQ38" s="691"/>
      <c r="AUR38" s="691"/>
      <c r="AUS38" s="691"/>
      <c r="AUT38" s="691"/>
      <c r="AUU38" s="691"/>
      <c r="AUV38" s="691"/>
      <c r="AUW38" s="691"/>
      <c r="AUX38" s="691"/>
      <c r="AUY38" s="691"/>
      <c r="AUZ38" s="691"/>
      <c r="AVA38" s="691"/>
      <c r="AVB38" s="691"/>
      <c r="AVC38" s="691"/>
      <c r="AVD38" s="691"/>
      <c r="AVE38" s="691"/>
      <c r="AVF38" s="691"/>
      <c r="AVG38" s="691"/>
      <c r="AVH38" s="691"/>
      <c r="AVI38" s="691"/>
      <c r="AVJ38" s="691"/>
      <c r="AVK38" s="691"/>
      <c r="AVL38" s="691"/>
      <c r="AVM38" s="691"/>
      <c r="AVN38" s="691"/>
      <c r="AVO38" s="691"/>
      <c r="AVP38" s="691"/>
      <c r="AVQ38" s="691"/>
      <c r="AVR38" s="691"/>
      <c r="AVS38" s="691"/>
      <c r="AVT38" s="691"/>
      <c r="AVU38" s="691"/>
      <c r="AVV38" s="691"/>
      <c r="AVW38" s="691"/>
      <c r="AVX38" s="691"/>
      <c r="AVY38" s="691"/>
      <c r="AVZ38" s="691"/>
      <c r="AWA38" s="691"/>
      <c r="AWB38" s="691"/>
      <c r="AWC38" s="691"/>
      <c r="AWD38" s="691"/>
      <c r="AWE38" s="691"/>
      <c r="AWF38" s="691"/>
      <c r="AWG38" s="691"/>
      <c r="AWH38" s="691"/>
      <c r="AWI38" s="691"/>
      <c r="AWJ38" s="691"/>
      <c r="AWK38" s="691"/>
      <c r="AWL38" s="691"/>
      <c r="AWM38" s="691"/>
      <c r="AWN38" s="691"/>
      <c r="AWO38" s="691"/>
      <c r="AWP38" s="691"/>
      <c r="AWQ38" s="691"/>
      <c r="AWR38" s="691"/>
      <c r="AWS38" s="691"/>
      <c r="AWT38" s="691"/>
      <c r="AWU38" s="691"/>
      <c r="AWV38" s="691"/>
      <c r="AWW38" s="691"/>
      <c r="AWX38" s="691"/>
      <c r="AWY38" s="691"/>
      <c r="AWZ38" s="691"/>
      <c r="AXA38" s="691"/>
      <c r="AXB38" s="691"/>
      <c r="AXC38" s="691"/>
      <c r="AXD38" s="691"/>
      <c r="AXE38" s="691"/>
      <c r="AXF38" s="691"/>
      <c r="AXG38" s="691"/>
      <c r="AXH38" s="691"/>
      <c r="AXI38" s="691"/>
      <c r="AXJ38" s="691"/>
      <c r="AXK38" s="691"/>
      <c r="AXL38" s="691"/>
      <c r="AXM38" s="691"/>
      <c r="AXN38" s="691"/>
      <c r="AXO38" s="691"/>
      <c r="AXP38" s="691"/>
      <c r="AXQ38" s="691"/>
      <c r="AXR38" s="691"/>
      <c r="AXS38" s="691"/>
      <c r="AXT38" s="691"/>
      <c r="AXU38" s="691"/>
      <c r="AXV38" s="691"/>
      <c r="AXW38" s="691"/>
      <c r="AXX38" s="691"/>
      <c r="AXY38" s="691"/>
      <c r="AXZ38" s="691"/>
      <c r="AYA38" s="691"/>
      <c r="AYB38" s="691"/>
      <c r="AYC38" s="691"/>
      <c r="AYD38" s="691"/>
      <c r="AYE38" s="691"/>
      <c r="AYF38" s="691"/>
      <c r="AYG38" s="691"/>
      <c r="AYH38" s="691"/>
      <c r="AYI38" s="691"/>
      <c r="AYJ38" s="691"/>
      <c r="AYK38" s="691"/>
      <c r="AYL38" s="691"/>
      <c r="AYM38" s="691"/>
      <c r="AYN38" s="691"/>
      <c r="AYO38" s="691"/>
      <c r="AYP38" s="691"/>
      <c r="AYQ38" s="691"/>
      <c r="AYR38" s="691"/>
      <c r="AYS38" s="691"/>
      <c r="AYT38" s="691"/>
      <c r="AYU38" s="691"/>
      <c r="AYV38" s="691"/>
      <c r="AYW38" s="691"/>
      <c r="AYX38" s="691"/>
      <c r="AYY38" s="691"/>
      <c r="AYZ38" s="691"/>
      <c r="AZA38" s="691"/>
      <c r="AZB38" s="691"/>
      <c r="AZC38" s="691"/>
      <c r="AZD38" s="691"/>
      <c r="AZE38" s="691"/>
      <c r="AZF38" s="691"/>
      <c r="AZG38" s="691"/>
      <c r="AZH38" s="691"/>
      <c r="AZI38" s="691"/>
      <c r="AZJ38" s="691"/>
      <c r="AZK38" s="691"/>
      <c r="AZL38" s="691"/>
      <c r="AZM38" s="691"/>
      <c r="AZN38" s="691"/>
      <c r="AZO38" s="691"/>
      <c r="AZP38" s="691"/>
      <c r="AZQ38" s="691"/>
      <c r="AZR38" s="691"/>
      <c r="AZS38" s="691"/>
      <c r="AZT38" s="691"/>
      <c r="AZU38" s="691"/>
      <c r="AZV38" s="691"/>
      <c r="AZW38" s="691"/>
      <c r="AZX38" s="691"/>
      <c r="AZY38" s="691"/>
      <c r="AZZ38" s="691"/>
      <c r="BAA38" s="691"/>
      <c r="BAB38" s="691"/>
      <c r="BAC38" s="691"/>
      <c r="BAD38" s="691"/>
      <c r="BAE38" s="691"/>
      <c r="BAF38" s="691"/>
      <c r="BAG38" s="691"/>
      <c r="BAH38" s="691"/>
      <c r="BAI38" s="691"/>
      <c r="BAJ38" s="691"/>
      <c r="BAK38" s="691"/>
      <c r="BAL38" s="691"/>
      <c r="BAM38" s="691"/>
      <c r="BAN38" s="691"/>
      <c r="BAO38" s="691"/>
      <c r="BAP38" s="691"/>
      <c r="BAQ38" s="691"/>
      <c r="BAR38" s="691"/>
      <c r="BAS38" s="691"/>
      <c r="BAT38" s="691"/>
      <c r="BAU38" s="691"/>
      <c r="BAV38" s="691"/>
      <c r="BAW38" s="691"/>
      <c r="BAX38" s="691"/>
      <c r="BAY38" s="691"/>
      <c r="BAZ38" s="691"/>
      <c r="BBA38" s="691"/>
      <c r="BBB38" s="691"/>
      <c r="BBC38" s="691"/>
      <c r="BBD38" s="691"/>
      <c r="BBE38" s="691"/>
      <c r="BBF38" s="691"/>
      <c r="BBG38" s="691"/>
      <c r="BBH38" s="691"/>
      <c r="BBI38" s="691"/>
      <c r="BBJ38" s="691"/>
      <c r="BBK38" s="691"/>
      <c r="BBL38" s="691"/>
      <c r="BBM38" s="691"/>
      <c r="BBN38" s="691"/>
      <c r="BBO38" s="691"/>
      <c r="BBP38" s="691"/>
      <c r="BBQ38" s="691"/>
      <c r="BBR38" s="691"/>
      <c r="BBS38" s="691"/>
      <c r="BBT38" s="691"/>
      <c r="BBU38" s="691"/>
      <c r="BBV38" s="691"/>
      <c r="BBW38" s="691"/>
      <c r="BBX38" s="691"/>
      <c r="BBY38" s="691"/>
      <c r="BBZ38" s="691"/>
      <c r="BCA38" s="691"/>
      <c r="BCB38" s="691"/>
      <c r="BCC38" s="691"/>
      <c r="BCD38" s="691"/>
      <c r="BCE38" s="691"/>
      <c r="BCF38" s="691"/>
      <c r="BCG38" s="691"/>
      <c r="BCH38" s="691"/>
      <c r="BCI38" s="691"/>
      <c r="BCJ38" s="691"/>
      <c r="BCK38" s="691"/>
      <c r="BCL38" s="691"/>
      <c r="BCM38" s="691"/>
      <c r="BCN38" s="691"/>
      <c r="BCO38" s="691"/>
      <c r="BCP38" s="691"/>
      <c r="BCQ38" s="691"/>
      <c r="BCR38" s="691"/>
      <c r="BCS38" s="691"/>
      <c r="BCT38" s="691"/>
      <c r="BCU38" s="691"/>
      <c r="BCV38" s="691"/>
      <c r="BCW38" s="691"/>
      <c r="BCX38" s="691"/>
      <c r="BCY38" s="691"/>
      <c r="BCZ38" s="691"/>
      <c r="BDA38" s="691"/>
      <c r="BDB38" s="691"/>
      <c r="BDC38" s="691"/>
      <c r="BDD38" s="691"/>
      <c r="BDE38" s="691"/>
      <c r="BDF38" s="691"/>
      <c r="BDG38" s="691"/>
      <c r="BDH38" s="691"/>
      <c r="BDI38" s="691"/>
      <c r="BDJ38" s="691"/>
      <c r="BDK38" s="691"/>
      <c r="BDL38" s="691"/>
      <c r="BDM38" s="691"/>
      <c r="BDN38" s="691"/>
      <c r="BDO38" s="691"/>
      <c r="BDP38" s="691"/>
      <c r="BDQ38" s="691"/>
      <c r="BDR38" s="691"/>
      <c r="BDS38" s="691"/>
      <c r="BDT38" s="691"/>
      <c r="BDU38" s="691"/>
      <c r="BDV38" s="691"/>
      <c r="BDW38" s="691"/>
      <c r="BDX38" s="691"/>
      <c r="BDY38" s="691"/>
      <c r="BDZ38" s="691"/>
      <c r="BEA38" s="691"/>
      <c r="BEB38" s="691"/>
      <c r="BEC38" s="691"/>
      <c r="BED38" s="691"/>
      <c r="BEE38" s="691"/>
      <c r="BEF38" s="691"/>
      <c r="BEG38" s="691"/>
      <c r="BEH38" s="691"/>
      <c r="BEI38" s="691"/>
      <c r="BEJ38" s="691"/>
      <c r="BEK38" s="691"/>
      <c r="BEL38" s="691"/>
      <c r="BEM38" s="691"/>
      <c r="BEN38" s="691"/>
      <c r="BEO38" s="691"/>
      <c r="BEP38" s="691"/>
      <c r="BEQ38" s="691"/>
      <c r="BER38" s="691"/>
      <c r="BES38" s="691"/>
      <c r="BET38" s="691"/>
      <c r="BEU38" s="691"/>
      <c r="BEV38" s="691"/>
      <c r="BEW38" s="691"/>
      <c r="BEX38" s="691"/>
      <c r="BEY38" s="691"/>
      <c r="BEZ38" s="691"/>
      <c r="BFA38" s="691"/>
      <c r="BFB38" s="691"/>
      <c r="BFC38" s="691"/>
      <c r="BFD38" s="691"/>
      <c r="BFE38" s="691"/>
      <c r="BFF38" s="691"/>
      <c r="BFG38" s="691"/>
      <c r="BFH38" s="691"/>
      <c r="BFI38" s="691"/>
      <c r="BFJ38" s="691"/>
      <c r="BFK38" s="691"/>
      <c r="BFL38" s="691"/>
      <c r="BFM38" s="691"/>
      <c r="BFN38" s="691"/>
      <c r="BFO38" s="691"/>
      <c r="BFP38" s="691"/>
      <c r="BFQ38" s="691"/>
      <c r="BFR38" s="691"/>
      <c r="BFS38" s="691"/>
      <c r="BFT38" s="691"/>
      <c r="BFU38" s="691"/>
      <c r="BFV38" s="691"/>
      <c r="BFW38" s="691"/>
      <c r="BFX38" s="691"/>
      <c r="BFY38" s="691"/>
      <c r="BFZ38" s="691"/>
      <c r="BGA38" s="691"/>
      <c r="BGB38" s="691"/>
      <c r="BGC38" s="691"/>
      <c r="BGD38" s="691"/>
      <c r="BGE38" s="691"/>
      <c r="BGF38" s="691"/>
      <c r="BGG38" s="691"/>
      <c r="BGH38" s="691"/>
      <c r="BGI38" s="691"/>
      <c r="BGJ38" s="691"/>
      <c r="BGK38" s="691"/>
      <c r="BGL38" s="691"/>
      <c r="BGM38" s="691"/>
      <c r="BGN38" s="691"/>
      <c r="BGO38" s="691"/>
      <c r="BGP38" s="691"/>
      <c r="BGQ38" s="691"/>
      <c r="BGR38" s="691"/>
      <c r="BGS38" s="691"/>
      <c r="BGT38" s="691"/>
      <c r="BGU38" s="691"/>
      <c r="BGV38" s="691"/>
      <c r="BGW38" s="691"/>
      <c r="BGX38" s="691"/>
      <c r="BGY38" s="691"/>
      <c r="BGZ38" s="691"/>
      <c r="BHA38" s="691"/>
      <c r="BHB38" s="691"/>
      <c r="BHC38" s="691"/>
      <c r="BHD38" s="691"/>
      <c r="BHE38" s="691"/>
      <c r="BHF38" s="691"/>
      <c r="BHG38" s="691"/>
      <c r="BHH38" s="691"/>
      <c r="BHI38" s="691"/>
      <c r="BHJ38" s="691"/>
      <c r="BHK38" s="691"/>
      <c r="BHL38" s="691"/>
      <c r="BHM38" s="691"/>
      <c r="BHN38" s="691"/>
      <c r="BHO38" s="691"/>
      <c r="BHP38" s="691"/>
      <c r="BHQ38" s="691"/>
      <c r="BHR38" s="691"/>
      <c r="BHS38" s="691"/>
      <c r="BHT38" s="691"/>
      <c r="BHU38" s="691"/>
      <c r="BHV38" s="691"/>
      <c r="BHW38" s="691"/>
      <c r="BHX38" s="691"/>
      <c r="BHY38" s="691"/>
      <c r="BHZ38" s="691"/>
      <c r="BIA38" s="691"/>
      <c r="BIB38" s="691"/>
      <c r="BIC38" s="691"/>
      <c r="BID38" s="691"/>
      <c r="BIE38" s="691"/>
      <c r="BIF38" s="691"/>
      <c r="BIG38" s="691"/>
      <c r="BIH38" s="691"/>
      <c r="BII38" s="691"/>
      <c r="BIJ38" s="691"/>
      <c r="BIK38" s="691"/>
      <c r="BIL38" s="691"/>
      <c r="BIM38" s="691"/>
      <c r="BIN38" s="691"/>
      <c r="BIO38" s="691"/>
      <c r="BIP38" s="691"/>
      <c r="BIQ38" s="691"/>
      <c r="BIR38" s="691"/>
      <c r="BIS38" s="691"/>
      <c r="BIT38" s="691"/>
      <c r="BIU38" s="691"/>
      <c r="BIV38" s="691"/>
      <c r="BIW38" s="691"/>
      <c r="BIX38" s="691"/>
      <c r="BIY38" s="691"/>
      <c r="BIZ38" s="691"/>
      <c r="BJA38" s="691"/>
      <c r="BJB38" s="691"/>
      <c r="BJC38" s="691"/>
      <c r="BJD38" s="691"/>
      <c r="BJE38" s="691"/>
      <c r="BJF38" s="691"/>
      <c r="BJG38" s="691"/>
      <c r="BJH38" s="691"/>
      <c r="BJI38" s="691"/>
      <c r="BJJ38" s="691"/>
      <c r="BJK38" s="691"/>
      <c r="BJL38" s="691"/>
      <c r="BJM38" s="691"/>
      <c r="BJN38" s="691"/>
      <c r="BJO38" s="691"/>
      <c r="BJP38" s="691"/>
      <c r="BJQ38" s="691"/>
      <c r="BJR38" s="691"/>
      <c r="BJS38" s="691"/>
      <c r="BJT38" s="691"/>
      <c r="BJU38" s="691"/>
      <c r="BJV38" s="691"/>
      <c r="BJW38" s="691"/>
      <c r="BJX38" s="691"/>
      <c r="BJY38" s="691"/>
      <c r="BJZ38" s="691"/>
      <c r="BKA38" s="691"/>
      <c r="BKB38" s="691"/>
      <c r="BKC38" s="691"/>
      <c r="BKD38" s="691"/>
      <c r="BKE38" s="691"/>
      <c r="BKF38" s="691"/>
      <c r="BKG38" s="691"/>
      <c r="BKH38" s="691"/>
      <c r="BKI38" s="691"/>
      <c r="BKJ38" s="691"/>
      <c r="BKK38" s="691"/>
      <c r="BKL38" s="691"/>
      <c r="BKM38" s="691"/>
      <c r="BKN38" s="691"/>
      <c r="BKO38" s="691"/>
      <c r="BKP38" s="691"/>
      <c r="BKQ38" s="691"/>
      <c r="BKR38" s="691"/>
      <c r="BKS38" s="691"/>
      <c r="BKT38" s="691"/>
      <c r="BKU38" s="691"/>
      <c r="BKV38" s="691"/>
      <c r="BKW38" s="691"/>
      <c r="BKX38" s="691"/>
      <c r="BKY38" s="691"/>
      <c r="BKZ38" s="691"/>
      <c r="BLA38" s="691"/>
      <c r="BLB38" s="691"/>
      <c r="BLC38" s="691"/>
      <c r="BLD38" s="691"/>
      <c r="BLE38" s="691"/>
      <c r="BLF38" s="691"/>
      <c r="BLG38" s="691"/>
      <c r="BLH38" s="691"/>
      <c r="BLI38" s="691"/>
      <c r="BLJ38" s="691"/>
      <c r="BLK38" s="691"/>
      <c r="BLL38" s="691"/>
      <c r="BLM38" s="691"/>
      <c r="BLN38" s="691"/>
      <c r="BLO38" s="691"/>
      <c r="BLP38" s="691"/>
      <c r="BLQ38" s="691"/>
      <c r="BLR38" s="691"/>
      <c r="BLS38" s="691"/>
      <c r="BLT38" s="691"/>
      <c r="BLU38" s="691"/>
      <c r="BLV38" s="691"/>
      <c r="BLW38" s="691"/>
      <c r="BLX38" s="691"/>
      <c r="BLY38" s="691"/>
      <c r="BLZ38" s="691"/>
      <c r="BMA38" s="691"/>
      <c r="BMB38" s="691"/>
      <c r="BMC38" s="691"/>
      <c r="BMD38" s="691"/>
      <c r="BME38" s="691"/>
      <c r="BMF38" s="691"/>
      <c r="BMG38" s="691"/>
      <c r="BMH38" s="691"/>
      <c r="BMI38" s="691"/>
      <c r="BMJ38" s="691"/>
      <c r="BMK38" s="691"/>
      <c r="BML38" s="691"/>
      <c r="BMM38" s="691"/>
      <c r="BMN38" s="691"/>
      <c r="BMO38" s="691"/>
      <c r="BMP38" s="691"/>
      <c r="BMQ38" s="691"/>
      <c r="BMR38" s="691"/>
      <c r="BMS38" s="691"/>
      <c r="BMT38" s="691"/>
      <c r="BMU38" s="691"/>
      <c r="BMV38" s="691"/>
      <c r="BMW38" s="691"/>
      <c r="BMX38" s="691"/>
      <c r="BMY38" s="691"/>
      <c r="BMZ38" s="691"/>
      <c r="BNA38" s="691"/>
      <c r="BNB38" s="691"/>
      <c r="BNC38" s="691"/>
      <c r="BND38" s="691"/>
      <c r="BNE38" s="691"/>
      <c r="BNF38" s="691"/>
      <c r="BNG38" s="691"/>
      <c r="BNH38" s="691"/>
      <c r="BNI38" s="691"/>
      <c r="BNJ38" s="691"/>
      <c r="BNK38" s="691"/>
      <c r="BNL38" s="691"/>
      <c r="BNM38" s="691"/>
      <c r="BNN38" s="691"/>
      <c r="BNO38" s="691"/>
      <c r="BNP38" s="691"/>
      <c r="BNQ38" s="691"/>
      <c r="BNR38" s="691"/>
      <c r="BNS38" s="691"/>
      <c r="BNT38" s="691"/>
      <c r="BNU38" s="691"/>
      <c r="BNV38" s="691"/>
      <c r="BNW38" s="691"/>
      <c r="BNX38" s="691"/>
      <c r="BNY38" s="691"/>
      <c r="BNZ38" s="691"/>
      <c r="BOA38" s="691"/>
      <c r="BOB38" s="691"/>
      <c r="BOC38" s="691"/>
      <c r="BOD38" s="691"/>
      <c r="BOE38" s="691"/>
      <c r="BOF38" s="691"/>
      <c r="BOG38" s="691"/>
      <c r="BOH38" s="691"/>
      <c r="BOI38" s="691"/>
      <c r="BOJ38" s="691"/>
      <c r="BOK38" s="691"/>
      <c r="BOL38" s="691"/>
      <c r="BOM38" s="691"/>
      <c r="BON38" s="691"/>
      <c r="BOO38" s="691"/>
      <c r="BOP38" s="691"/>
      <c r="BOQ38" s="691"/>
      <c r="BOR38" s="691"/>
      <c r="BOS38" s="691"/>
      <c r="BOT38" s="691"/>
      <c r="BOU38" s="691"/>
      <c r="BOV38" s="691"/>
      <c r="BOW38" s="691"/>
      <c r="BOX38" s="691"/>
      <c r="BOY38" s="691"/>
      <c r="BOZ38" s="691"/>
      <c r="BPA38" s="691"/>
      <c r="BPB38" s="691"/>
      <c r="BPC38" s="691"/>
      <c r="BPD38" s="691"/>
      <c r="BPE38" s="691"/>
      <c r="BPF38" s="691"/>
      <c r="BPG38" s="691"/>
      <c r="BPH38" s="691"/>
      <c r="BPI38" s="691"/>
      <c r="BPJ38" s="691"/>
      <c r="BPK38" s="691"/>
      <c r="BPL38" s="691"/>
      <c r="BPM38" s="691"/>
      <c r="BPN38" s="691"/>
      <c r="BPO38" s="691"/>
      <c r="BPP38" s="691"/>
      <c r="BPQ38" s="691"/>
      <c r="BPR38" s="691"/>
      <c r="BPS38" s="691"/>
      <c r="BPT38" s="691"/>
      <c r="BPU38" s="691"/>
      <c r="BPV38" s="691"/>
      <c r="BPW38" s="691"/>
      <c r="BPX38" s="691"/>
      <c r="BPY38" s="691"/>
      <c r="BPZ38" s="691"/>
      <c r="BQA38" s="691"/>
      <c r="BQB38" s="691"/>
      <c r="BQC38" s="691"/>
      <c r="BQD38" s="691"/>
      <c r="BQE38" s="691"/>
      <c r="BQF38" s="691"/>
      <c r="BQG38" s="691"/>
      <c r="BQH38" s="691"/>
      <c r="BQI38" s="691"/>
      <c r="BQJ38" s="691"/>
      <c r="BQK38" s="691"/>
      <c r="BQL38" s="691"/>
      <c r="BQM38" s="691"/>
      <c r="BQN38" s="691"/>
      <c r="BQO38" s="691"/>
      <c r="BQP38" s="691"/>
      <c r="BQQ38" s="691"/>
      <c r="BQR38" s="691"/>
      <c r="BQS38" s="691"/>
      <c r="BQT38" s="691"/>
      <c r="BQU38" s="691"/>
      <c r="BQV38" s="691"/>
      <c r="BQW38" s="691"/>
      <c r="BQX38" s="691"/>
      <c r="BQY38" s="691"/>
      <c r="BQZ38" s="691"/>
      <c r="BRA38" s="691"/>
      <c r="BRB38" s="691"/>
      <c r="BRC38" s="691"/>
      <c r="BRD38" s="691"/>
      <c r="BRE38" s="691"/>
      <c r="BRF38" s="691"/>
      <c r="BRG38" s="691"/>
      <c r="BRH38" s="691"/>
      <c r="BRI38" s="691"/>
      <c r="BRJ38" s="691"/>
      <c r="BRK38" s="691"/>
      <c r="BRL38" s="691"/>
      <c r="BRM38" s="691"/>
      <c r="BRN38" s="691"/>
      <c r="BRO38" s="691"/>
      <c r="BRP38" s="691"/>
      <c r="BRQ38" s="691"/>
      <c r="BRR38" s="691"/>
      <c r="BRS38" s="691"/>
      <c r="BRT38" s="691"/>
      <c r="BRU38" s="691"/>
      <c r="BRV38" s="691"/>
      <c r="BRW38" s="691"/>
      <c r="BRX38" s="691"/>
      <c r="BRY38" s="691"/>
      <c r="BRZ38" s="691"/>
      <c r="BSA38" s="691"/>
      <c r="BSB38" s="691"/>
      <c r="BSC38" s="691"/>
      <c r="BSD38" s="691"/>
      <c r="BSE38" s="691"/>
      <c r="BSF38" s="691"/>
      <c r="BSG38" s="691"/>
      <c r="BSH38" s="691"/>
      <c r="BSI38" s="691"/>
      <c r="BSJ38" s="691"/>
      <c r="BSK38" s="691"/>
      <c r="BSL38" s="691"/>
      <c r="BSM38" s="691"/>
      <c r="BSN38" s="691"/>
      <c r="BSO38" s="691"/>
      <c r="BSP38" s="691"/>
      <c r="BSQ38" s="691"/>
      <c r="BSR38" s="691"/>
      <c r="BSS38" s="691"/>
      <c r="BST38" s="691"/>
      <c r="BSU38" s="691"/>
      <c r="BSV38" s="691"/>
      <c r="BSW38" s="691"/>
      <c r="BSX38" s="691"/>
      <c r="BSY38" s="691"/>
      <c r="BSZ38" s="691"/>
      <c r="BTA38" s="691"/>
      <c r="BTB38" s="691"/>
      <c r="BTC38" s="691"/>
      <c r="BTD38" s="691"/>
      <c r="BTE38" s="691"/>
      <c r="BTF38" s="691"/>
      <c r="BTG38" s="691"/>
      <c r="BTH38" s="691"/>
      <c r="BTI38" s="691"/>
      <c r="BTJ38" s="691"/>
      <c r="BTK38" s="691"/>
      <c r="BTL38" s="691"/>
      <c r="BTM38" s="691"/>
      <c r="BTN38" s="691"/>
      <c r="BTO38" s="691"/>
      <c r="BTP38" s="691"/>
      <c r="BTQ38" s="691"/>
      <c r="BTR38" s="691"/>
      <c r="BTS38" s="691"/>
      <c r="BTT38" s="691"/>
      <c r="BTU38" s="691"/>
      <c r="BTV38" s="691"/>
      <c r="BTW38" s="691"/>
      <c r="BTX38" s="691"/>
      <c r="BTY38" s="691"/>
      <c r="BTZ38" s="691"/>
      <c r="BUA38" s="691"/>
      <c r="BUB38" s="691"/>
      <c r="BUC38" s="691"/>
      <c r="BUD38" s="691"/>
      <c r="BUE38" s="691"/>
      <c r="BUF38" s="691"/>
      <c r="BUG38" s="691"/>
      <c r="BUH38" s="691"/>
      <c r="BUI38" s="691"/>
      <c r="BUJ38" s="691"/>
      <c r="BUK38" s="691"/>
      <c r="BUL38" s="691"/>
      <c r="BUM38" s="691"/>
      <c r="BUN38" s="691"/>
      <c r="BUO38" s="691"/>
      <c r="BUP38" s="691"/>
      <c r="BUQ38" s="691"/>
      <c r="BUR38" s="691"/>
      <c r="BUS38" s="691"/>
      <c r="BUT38" s="691"/>
      <c r="BUU38" s="691"/>
      <c r="BUV38" s="691"/>
      <c r="BUW38" s="691"/>
      <c r="BUX38" s="691"/>
      <c r="BUY38" s="691"/>
      <c r="BUZ38" s="691"/>
      <c r="BVA38" s="691"/>
      <c r="BVB38" s="691"/>
      <c r="BVC38" s="691"/>
      <c r="BVD38" s="691"/>
      <c r="BVE38" s="691"/>
      <c r="BVF38" s="691"/>
      <c r="BVG38" s="691"/>
      <c r="BVH38" s="691"/>
      <c r="BVI38" s="691"/>
      <c r="BVJ38" s="691"/>
      <c r="BVK38" s="691"/>
      <c r="BVL38" s="691"/>
      <c r="BVM38" s="691"/>
      <c r="BVN38" s="691"/>
      <c r="BVO38" s="691"/>
      <c r="BVP38" s="691"/>
      <c r="BVQ38" s="691"/>
      <c r="BVR38" s="691"/>
      <c r="BVS38" s="691"/>
      <c r="BVT38" s="691"/>
      <c r="BVU38" s="691"/>
      <c r="BVV38" s="691"/>
      <c r="BVW38" s="691"/>
      <c r="BVX38" s="691"/>
      <c r="BVY38" s="691"/>
      <c r="BVZ38" s="691"/>
      <c r="BWA38" s="691"/>
      <c r="BWB38" s="691"/>
      <c r="BWC38" s="691"/>
      <c r="BWD38" s="691"/>
      <c r="BWE38" s="691"/>
      <c r="BWF38" s="691"/>
      <c r="BWG38" s="691"/>
      <c r="BWH38" s="691"/>
      <c r="BWI38" s="691"/>
      <c r="BWJ38" s="691"/>
      <c r="BWK38" s="691"/>
      <c r="BWL38" s="691"/>
      <c r="BWM38" s="691"/>
      <c r="BWN38" s="691"/>
      <c r="BWO38" s="691"/>
      <c r="BWP38" s="691"/>
      <c r="BWQ38" s="691"/>
      <c r="BWR38" s="691"/>
      <c r="BWS38" s="691"/>
      <c r="BWT38" s="691"/>
      <c r="BWU38" s="691"/>
      <c r="BWV38" s="691"/>
      <c r="BWW38" s="691"/>
      <c r="BWX38" s="691"/>
      <c r="BWY38" s="691"/>
      <c r="BWZ38" s="691"/>
      <c r="BXA38" s="691"/>
      <c r="BXB38" s="691"/>
      <c r="BXC38" s="691"/>
      <c r="BXD38" s="691"/>
      <c r="BXE38" s="691"/>
      <c r="BXF38" s="691"/>
      <c r="BXG38" s="691"/>
      <c r="BXH38" s="691"/>
      <c r="BXI38" s="691"/>
      <c r="BXJ38" s="691"/>
      <c r="BXK38" s="691"/>
      <c r="BXL38" s="691"/>
      <c r="BXM38" s="691"/>
      <c r="BXN38" s="691"/>
      <c r="BXO38" s="691"/>
      <c r="BXP38" s="691"/>
      <c r="BXQ38" s="691"/>
      <c r="BXR38" s="691"/>
      <c r="BXS38" s="691"/>
      <c r="BXT38" s="691"/>
      <c r="BXU38" s="691"/>
      <c r="BXV38" s="691"/>
      <c r="BXW38" s="691"/>
      <c r="BXX38" s="691"/>
      <c r="BXY38" s="691"/>
      <c r="BXZ38" s="691"/>
      <c r="BYA38" s="691"/>
      <c r="BYB38" s="691"/>
      <c r="BYC38" s="691"/>
      <c r="BYD38" s="691"/>
      <c r="BYE38" s="691"/>
      <c r="BYF38" s="691"/>
      <c r="BYG38" s="691"/>
      <c r="BYH38" s="691"/>
      <c r="BYI38" s="691"/>
      <c r="BYJ38" s="691"/>
      <c r="BYK38" s="691"/>
      <c r="BYL38" s="691"/>
      <c r="BYM38" s="691"/>
      <c r="BYN38" s="691"/>
      <c r="BYO38" s="691"/>
      <c r="BYP38" s="691"/>
      <c r="BYQ38" s="691"/>
      <c r="BYR38" s="691"/>
      <c r="BYS38" s="691"/>
      <c r="BYT38" s="691"/>
      <c r="BYU38" s="691"/>
      <c r="BYV38" s="691"/>
      <c r="BYW38" s="691"/>
      <c r="BYX38" s="691"/>
      <c r="BYY38" s="691"/>
      <c r="BYZ38" s="691"/>
      <c r="BZA38" s="691"/>
      <c r="BZB38" s="691"/>
      <c r="BZC38" s="691"/>
      <c r="BZD38" s="691"/>
      <c r="BZE38" s="691"/>
      <c r="BZF38" s="691"/>
      <c r="BZG38" s="691"/>
      <c r="BZH38" s="691"/>
      <c r="BZI38" s="691"/>
      <c r="BZJ38" s="691"/>
      <c r="BZK38" s="691"/>
      <c r="BZL38" s="691"/>
      <c r="BZM38" s="691"/>
      <c r="BZN38" s="691"/>
      <c r="BZO38" s="691"/>
      <c r="BZP38" s="691"/>
      <c r="BZQ38" s="691"/>
      <c r="BZR38" s="691"/>
      <c r="BZS38" s="691"/>
      <c r="BZT38" s="691"/>
      <c r="BZU38" s="691"/>
      <c r="BZV38" s="691"/>
      <c r="BZW38" s="691"/>
      <c r="BZX38" s="691"/>
      <c r="BZY38" s="691"/>
      <c r="BZZ38" s="691"/>
      <c r="CAA38" s="691"/>
      <c r="CAB38" s="691"/>
      <c r="CAC38" s="691"/>
      <c r="CAD38" s="691"/>
      <c r="CAE38" s="691"/>
      <c r="CAF38" s="691"/>
      <c r="CAG38" s="691"/>
      <c r="CAH38" s="691"/>
      <c r="CAI38" s="691"/>
      <c r="CAJ38" s="691"/>
      <c r="CAK38" s="691"/>
      <c r="CAL38" s="691"/>
      <c r="CAM38" s="691"/>
      <c r="CAN38" s="691"/>
      <c r="CAO38" s="691"/>
      <c r="CAP38" s="691"/>
      <c r="CAQ38" s="691"/>
      <c r="CAR38" s="691"/>
      <c r="CAS38" s="691"/>
      <c r="CAT38" s="691"/>
      <c r="CAU38" s="691"/>
      <c r="CAV38" s="691"/>
      <c r="CAW38" s="691"/>
      <c r="CAX38" s="691"/>
      <c r="CAY38" s="691"/>
      <c r="CAZ38" s="691"/>
      <c r="CBA38" s="691"/>
      <c r="CBB38" s="691"/>
      <c r="CBC38" s="691"/>
      <c r="CBD38" s="691"/>
      <c r="CBE38" s="691"/>
      <c r="CBF38" s="691"/>
      <c r="CBG38" s="691"/>
      <c r="CBH38" s="691"/>
      <c r="CBI38" s="691"/>
      <c r="CBJ38" s="691"/>
      <c r="CBK38" s="691"/>
      <c r="CBL38" s="691"/>
      <c r="CBM38" s="691"/>
      <c r="CBN38" s="691"/>
      <c r="CBO38" s="691"/>
      <c r="CBP38" s="691"/>
      <c r="CBQ38" s="691"/>
      <c r="CBR38" s="691"/>
      <c r="CBS38" s="691"/>
      <c r="CBT38" s="691"/>
      <c r="CBU38" s="691"/>
      <c r="CBV38" s="691"/>
      <c r="CBW38" s="691"/>
      <c r="CBX38" s="691"/>
      <c r="CBY38" s="691"/>
      <c r="CBZ38" s="691"/>
      <c r="CCA38" s="691"/>
      <c r="CCB38" s="691"/>
      <c r="CCC38" s="691"/>
      <c r="CCD38" s="691"/>
      <c r="CCE38" s="691"/>
      <c r="CCF38" s="691"/>
      <c r="CCG38" s="691"/>
      <c r="CCH38" s="691"/>
      <c r="CCI38" s="691"/>
      <c r="CCJ38" s="691"/>
      <c r="CCK38" s="691"/>
      <c r="CCL38" s="691"/>
      <c r="CCM38" s="691"/>
      <c r="CCN38" s="691"/>
      <c r="CCO38" s="691"/>
      <c r="CCP38" s="691"/>
      <c r="CCQ38" s="691"/>
      <c r="CCR38" s="691"/>
      <c r="CCS38" s="691"/>
      <c r="CCT38" s="691"/>
      <c r="CCU38" s="691"/>
      <c r="CCV38" s="691"/>
      <c r="CCW38" s="691"/>
      <c r="CCX38" s="691"/>
      <c r="CCY38" s="691"/>
      <c r="CCZ38" s="691"/>
      <c r="CDA38" s="691"/>
      <c r="CDB38" s="691"/>
      <c r="CDC38" s="691"/>
      <c r="CDD38" s="691"/>
      <c r="CDE38" s="691"/>
      <c r="CDF38" s="691"/>
      <c r="CDG38" s="691"/>
      <c r="CDH38" s="691"/>
      <c r="CDI38" s="691"/>
      <c r="CDJ38" s="691"/>
      <c r="CDK38" s="691"/>
      <c r="CDL38" s="691"/>
      <c r="CDM38" s="691"/>
      <c r="CDN38" s="691"/>
      <c r="CDO38" s="691"/>
      <c r="CDP38" s="691"/>
      <c r="CDQ38" s="691"/>
      <c r="CDR38" s="691"/>
      <c r="CDS38" s="691"/>
      <c r="CDT38" s="691"/>
      <c r="CDU38" s="691"/>
      <c r="CDV38" s="691"/>
      <c r="CDW38" s="691"/>
      <c r="CDX38" s="691"/>
      <c r="CDY38" s="691"/>
      <c r="CDZ38" s="691"/>
      <c r="CEA38" s="691"/>
      <c r="CEB38" s="691"/>
      <c r="CEC38" s="691"/>
      <c r="CED38" s="691"/>
      <c r="CEE38" s="691"/>
      <c r="CEF38" s="691"/>
      <c r="CEG38" s="691"/>
      <c r="CEH38" s="691"/>
      <c r="CEI38" s="691"/>
      <c r="CEJ38" s="691"/>
      <c r="CEK38" s="691"/>
      <c r="CEL38" s="691"/>
      <c r="CEM38" s="691"/>
      <c r="CEN38" s="691"/>
      <c r="CEO38" s="691"/>
      <c r="CEP38" s="691"/>
      <c r="CEQ38" s="691"/>
      <c r="CER38" s="691"/>
      <c r="CES38" s="691"/>
      <c r="CET38" s="691"/>
      <c r="CEU38" s="691"/>
      <c r="CEV38" s="691"/>
      <c r="CEW38" s="691"/>
      <c r="CEX38" s="691"/>
      <c r="CEY38" s="691"/>
      <c r="CEZ38" s="691"/>
      <c r="CFA38" s="691"/>
      <c r="CFB38" s="691"/>
      <c r="CFC38" s="691"/>
      <c r="CFD38" s="691"/>
      <c r="CFE38" s="691"/>
      <c r="CFF38" s="691"/>
      <c r="CFG38" s="691"/>
      <c r="CFH38" s="691"/>
      <c r="CFI38" s="691"/>
      <c r="CFJ38" s="691"/>
      <c r="CFK38" s="691"/>
      <c r="CFL38" s="691"/>
      <c r="CFM38" s="691"/>
      <c r="CFN38" s="691"/>
      <c r="CFO38" s="691"/>
      <c r="CFP38" s="691"/>
      <c r="CFQ38" s="691"/>
      <c r="CFR38" s="691"/>
      <c r="CFS38" s="691"/>
      <c r="CFT38" s="691"/>
      <c r="CFU38" s="691"/>
      <c r="CFV38" s="691"/>
      <c r="CFW38" s="691"/>
      <c r="CFX38" s="691"/>
      <c r="CFY38" s="691"/>
      <c r="CFZ38" s="691"/>
      <c r="CGA38" s="691"/>
      <c r="CGB38" s="691"/>
      <c r="CGC38" s="691"/>
      <c r="CGD38" s="691"/>
      <c r="CGE38" s="691"/>
      <c r="CGF38" s="691"/>
      <c r="CGG38" s="691"/>
      <c r="CGH38" s="691"/>
      <c r="CGI38" s="691"/>
      <c r="CGJ38" s="691"/>
      <c r="CGK38" s="691"/>
      <c r="CGL38" s="691"/>
      <c r="CGM38" s="691"/>
      <c r="CGN38" s="691"/>
      <c r="CGO38" s="691"/>
      <c r="CGP38" s="691"/>
      <c r="CGQ38" s="691"/>
      <c r="CGR38" s="691"/>
      <c r="CGS38" s="691"/>
      <c r="CGT38" s="691"/>
      <c r="CGU38" s="691"/>
      <c r="CGV38" s="691"/>
      <c r="CGW38" s="691"/>
      <c r="CGX38" s="691"/>
      <c r="CGY38" s="691"/>
      <c r="CGZ38" s="691"/>
      <c r="CHA38" s="691"/>
      <c r="CHB38" s="691"/>
      <c r="CHC38" s="691"/>
      <c r="CHD38" s="691"/>
      <c r="CHE38" s="691"/>
      <c r="CHF38" s="691"/>
      <c r="CHG38" s="691"/>
      <c r="CHH38" s="691"/>
      <c r="CHI38" s="691"/>
      <c r="CHJ38" s="691"/>
      <c r="CHK38" s="691"/>
      <c r="CHL38" s="691"/>
      <c r="CHM38" s="691"/>
      <c r="CHN38" s="691"/>
      <c r="CHO38" s="691"/>
      <c r="CHP38" s="691"/>
      <c r="CHQ38" s="691"/>
      <c r="CHR38" s="691"/>
      <c r="CHS38" s="691"/>
      <c r="CHT38" s="691"/>
      <c r="CHU38" s="691"/>
      <c r="CHV38" s="691"/>
      <c r="CHW38" s="691"/>
      <c r="CHX38" s="691"/>
      <c r="CHY38" s="691"/>
      <c r="CHZ38" s="691"/>
      <c r="CIA38" s="691"/>
      <c r="CIB38" s="691"/>
      <c r="CIC38" s="691"/>
      <c r="CID38" s="691"/>
      <c r="CIE38" s="691"/>
      <c r="CIF38" s="691"/>
      <c r="CIG38" s="691"/>
      <c r="CIH38" s="691"/>
      <c r="CII38" s="691"/>
      <c r="CIJ38" s="691"/>
      <c r="CIK38" s="691"/>
      <c r="CIL38" s="691"/>
      <c r="CIM38" s="691"/>
      <c r="CIN38" s="691"/>
      <c r="CIO38" s="691"/>
      <c r="CIP38" s="691"/>
      <c r="CIQ38" s="691"/>
      <c r="CIR38" s="691"/>
      <c r="CIS38" s="691"/>
      <c r="CIT38" s="691"/>
      <c r="CIU38" s="691"/>
      <c r="CIV38" s="691"/>
      <c r="CIW38" s="691"/>
      <c r="CIX38" s="691"/>
      <c r="CIY38" s="691"/>
      <c r="CIZ38" s="691"/>
      <c r="CJA38" s="691"/>
      <c r="CJB38" s="691"/>
      <c r="CJC38" s="691"/>
      <c r="CJD38" s="691"/>
      <c r="CJE38" s="691"/>
      <c r="CJF38" s="691"/>
      <c r="CJG38" s="691"/>
      <c r="CJH38" s="691"/>
      <c r="CJI38" s="691"/>
      <c r="CJJ38" s="691"/>
      <c r="CJK38" s="691"/>
      <c r="CJL38" s="691"/>
      <c r="CJM38" s="691"/>
      <c r="CJN38" s="691"/>
      <c r="CJO38" s="691"/>
      <c r="CJP38" s="691"/>
      <c r="CJQ38" s="691"/>
      <c r="CJR38" s="691"/>
      <c r="CJS38" s="691"/>
      <c r="CJT38" s="691"/>
      <c r="CJU38" s="691"/>
      <c r="CJV38" s="691"/>
      <c r="CJW38" s="691"/>
      <c r="CJX38" s="691"/>
      <c r="CJY38" s="691"/>
      <c r="CJZ38" s="691"/>
      <c r="CKA38" s="691"/>
      <c r="CKB38" s="691"/>
      <c r="CKC38" s="691"/>
      <c r="CKD38" s="691"/>
      <c r="CKE38" s="691"/>
      <c r="CKF38" s="691"/>
      <c r="CKG38" s="691"/>
      <c r="CKH38" s="691"/>
      <c r="CKI38" s="691"/>
      <c r="CKJ38" s="691"/>
      <c r="CKK38" s="691"/>
      <c r="CKL38" s="691"/>
      <c r="CKM38" s="691"/>
      <c r="CKN38" s="691"/>
      <c r="CKO38" s="691"/>
      <c r="CKP38" s="691"/>
      <c r="CKQ38" s="691"/>
      <c r="CKR38" s="691"/>
      <c r="CKS38" s="691"/>
      <c r="CKT38" s="691"/>
      <c r="CKU38" s="691"/>
      <c r="CKV38" s="691"/>
      <c r="CKW38" s="691"/>
      <c r="CKX38" s="691"/>
      <c r="CKY38" s="691"/>
      <c r="CKZ38" s="691"/>
      <c r="CLA38" s="691"/>
      <c r="CLB38" s="691"/>
      <c r="CLC38" s="691"/>
      <c r="CLD38" s="691"/>
      <c r="CLE38" s="691"/>
      <c r="CLF38" s="691"/>
      <c r="CLG38" s="691"/>
      <c r="CLH38" s="691"/>
      <c r="CLI38" s="691"/>
      <c r="CLJ38" s="691"/>
      <c r="CLK38" s="691"/>
      <c r="CLL38" s="691"/>
      <c r="CLM38" s="691"/>
      <c r="CLN38" s="691"/>
      <c r="CLO38" s="691"/>
      <c r="CLP38" s="691"/>
      <c r="CLQ38" s="691"/>
      <c r="CLR38" s="691"/>
      <c r="CLS38" s="691"/>
      <c r="CLT38" s="691"/>
      <c r="CLU38" s="691"/>
      <c r="CLV38" s="691"/>
      <c r="CLW38" s="691"/>
      <c r="CLX38" s="691"/>
      <c r="CLY38" s="691"/>
      <c r="CLZ38" s="691"/>
      <c r="CMA38" s="691"/>
      <c r="CMB38" s="691"/>
      <c r="CMC38" s="691"/>
      <c r="CMD38" s="691"/>
      <c r="CME38" s="691"/>
      <c r="CMF38" s="691"/>
      <c r="CMG38" s="691"/>
      <c r="CMH38" s="691"/>
      <c r="CMI38" s="691"/>
      <c r="CMJ38" s="691"/>
      <c r="CMK38" s="691"/>
      <c r="CML38" s="691"/>
      <c r="CMM38" s="691"/>
      <c r="CMN38" s="691"/>
      <c r="CMO38" s="691"/>
      <c r="CMP38" s="691"/>
      <c r="CMQ38" s="691"/>
      <c r="CMR38" s="691"/>
      <c r="CMS38" s="691"/>
      <c r="CMT38" s="691"/>
      <c r="CMU38" s="691"/>
      <c r="CMV38" s="691"/>
      <c r="CMW38" s="691"/>
      <c r="CMX38" s="691"/>
      <c r="CMY38" s="691"/>
      <c r="CMZ38" s="691"/>
      <c r="CNA38" s="691"/>
      <c r="CNB38" s="691"/>
      <c r="CNC38" s="691"/>
      <c r="CND38" s="691"/>
      <c r="CNE38" s="691"/>
      <c r="CNF38" s="691"/>
      <c r="CNG38" s="691"/>
      <c r="CNH38" s="691"/>
      <c r="CNI38" s="691"/>
      <c r="CNJ38" s="691"/>
      <c r="CNK38" s="691"/>
      <c r="CNL38" s="691"/>
      <c r="CNM38" s="691"/>
      <c r="CNN38" s="691"/>
      <c r="CNO38" s="691"/>
      <c r="CNP38" s="691"/>
      <c r="CNQ38" s="691"/>
      <c r="CNR38" s="691"/>
      <c r="CNS38" s="691"/>
      <c r="CNT38" s="691"/>
      <c r="CNU38" s="691"/>
      <c r="CNV38" s="691"/>
      <c r="CNW38" s="691"/>
      <c r="CNX38" s="691"/>
      <c r="CNY38" s="691"/>
      <c r="CNZ38" s="691"/>
      <c r="COA38" s="691"/>
      <c r="COB38" s="691"/>
      <c r="COC38" s="691"/>
      <c r="COD38" s="691"/>
      <c r="COE38" s="691"/>
      <c r="COF38" s="691"/>
      <c r="COG38" s="691"/>
      <c r="COH38" s="691"/>
      <c r="COI38" s="691"/>
      <c r="COJ38" s="691"/>
      <c r="COK38" s="691"/>
      <c r="COL38" s="691"/>
      <c r="COM38" s="691"/>
      <c r="CON38" s="691"/>
      <c r="COO38" s="691"/>
      <c r="COP38" s="691"/>
      <c r="COQ38" s="691"/>
      <c r="COR38" s="691"/>
      <c r="COS38" s="691"/>
      <c r="COT38" s="691"/>
      <c r="COU38" s="691"/>
      <c r="COV38" s="691"/>
      <c r="COW38" s="691"/>
      <c r="COX38" s="691"/>
      <c r="COY38" s="691"/>
      <c r="COZ38" s="691"/>
      <c r="CPA38" s="691"/>
      <c r="CPB38" s="691"/>
      <c r="CPC38" s="691"/>
      <c r="CPD38" s="691"/>
      <c r="CPE38" s="691"/>
      <c r="CPF38" s="691"/>
      <c r="CPG38" s="691"/>
      <c r="CPH38" s="691"/>
      <c r="CPI38" s="691"/>
      <c r="CPJ38" s="691"/>
      <c r="CPK38" s="691"/>
      <c r="CPL38" s="691"/>
      <c r="CPM38" s="691"/>
      <c r="CPN38" s="691"/>
      <c r="CPO38" s="691"/>
      <c r="CPP38" s="691"/>
      <c r="CPQ38" s="691"/>
      <c r="CPR38" s="691"/>
      <c r="CPS38" s="691"/>
      <c r="CPT38" s="691"/>
      <c r="CPU38" s="691"/>
      <c r="CPV38" s="691"/>
      <c r="CPW38" s="691"/>
      <c r="CPX38" s="691"/>
      <c r="CPY38" s="691"/>
      <c r="CPZ38" s="691"/>
      <c r="CQA38" s="691"/>
      <c r="CQB38" s="691"/>
      <c r="CQC38" s="691"/>
      <c r="CQD38" s="691"/>
      <c r="CQE38" s="691"/>
      <c r="CQF38" s="691"/>
      <c r="CQG38" s="691"/>
      <c r="CQH38" s="691"/>
      <c r="CQI38" s="691"/>
      <c r="CQJ38" s="691"/>
      <c r="CQK38" s="691"/>
      <c r="CQL38" s="691"/>
      <c r="CQM38" s="691"/>
      <c r="CQN38" s="691"/>
      <c r="CQO38" s="691"/>
      <c r="CQP38" s="691"/>
      <c r="CQQ38" s="691"/>
      <c r="CQR38" s="691"/>
      <c r="CQS38" s="691"/>
      <c r="CQT38" s="691"/>
      <c r="CQU38" s="691"/>
      <c r="CQV38" s="691"/>
      <c r="CQW38" s="691"/>
      <c r="CQX38" s="691"/>
      <c r="CQY38" s="691"/>
      <c r="CQZ38" s="691"/>
      <c r="CRA38" s="691"/>
      <c r="CRB38" s="691"/>
      <c r="CRC38" s="691"/>
      <c r="CRD38" s="691"/>
      <c r="CRE38" s="691"/>
      <c r="CRF38" s="691"/>
      <c r="CRG38" s="691"/>
      <c r="CRH38" s="691"/>
      <c r="CRI38" s="691"/>
      <c r="CRJ38" s="691"/>
      <c r="CRK38" s="691"/>
      <c r="CRL38" s="691"/>
      <c r="CRM38" s="691"/>
      <c r="CRN38" s="691"/>
      <c r="CRO38" s="691"/>
      <c r="CRP38" s="691"/>
      <c r="CRQ38" s="691"/>
      <c r="CRR38" s="691"/>
      <c r="CRS38" s="691"/>
      <c r="CRT38" s="691"/>
      <c r="CRU38" s="691"/>
      <c r="CRV38" s="691"/>
      <c r="CRW38" s="691"/>
      <c r="CRX38" s="691"/>
      <c r="CRY38" s="691"/>
      <c r="CRZ38" s="691"/>
      <c r="CSA38" s="691"/>
      <c r="CSB38" s="691"/>
      <c r="CSC38" s="691"/>
      <c r="CSD38" s="691"/>
      <c r="CSE38" s="691"/>
      <c r="CSF38" s="691"/>
      <c r="CSG38" s="691"/>
      <c r="CSH38" s="691"/>
      <c r="CSI38" s="691"/>
      <c r="CSJ38" s="691"/>
      <c r="CSK38" s="691"/>
      <c r="CSL38" s="691"/>
      <c r="CSM38" s="691"/>
      <c r="CSN38" s="691"/>
      <c r="CSO38" s="691"/>
      <c r="CSP38" s="691"/>
      <c r="CSQ38" s="691"/>
      <c r="CSR38" s="691"/>
      <c r="CSS38" s="691"/>
      <c r="CST38" s="691"/>
      <c r="CSU38" s="691"/>
      <c r="CSV38" s="691"/>
      <c r="CSW38" s="691"/>
      <c r="CSX38" s="691"/>
      <c r="CSY38" s="691"/>
      <c r="CSZ38" s="691"/>
      <c r="CTA38" s="691"/>
      <c r="CTB38" s="691"/>
      <c r="CTC38" s="691"/>
      <c r="CTD38" s="691"/>
      <c r="CTE38" s="691"/>
      <c r="CTF38" s="691"/>
      <c r="CTG38" s="691"/>
      <c r="CTH38" s="691"/>
      <c r="CTI38" s="691"/>
      <c r="CTJ38" s="691"/>
      <c r="CTK38" s="691"/>
      <c r="CTL38" s="691"/>
      <c r="CTM38" s="691"/>
      <c r="CTN38" s="691"/>
      <c r="CTO38" s="691"/>
      <c r="CTP38" s="691"/>
      <c r="CTQ38" s="691"/>
      <c r="CTR38" s="691"/>
      <c r="CTS38" s="691"/>
      <c r="CTT38" s="691"/>
      <c r="CTU38" s="691"/>
      <c r="CTV38" s="691"/>
      <c r="CTW38" s="691"/>
      <c r="CTX38" s="691"/>
      <c r="CTY38" s="691"/>
      <c r="CTZ38" s="691"/>
      <c r="CUA38" s="691"/>
      <c r="CUB38" s="691"/>
      <c r="CUC38" s="691"/>
      <c r="CUD38" s="691"/>
      <c r="CUE38" s="691"/>
      <c r="CUF38" s="691"/>
      <c r="CUG38" s="691"/>
      <c r="CUH38" s="691"/>
      <c r="CUI38" s="691"/>
      <c r="CUJ38" s="691"/>
      <c r="CUK38" s="691"/>
      <c r="CUL38" s="691"/>
      <c r="CUM38" s="691"/>
      <c r="CUN38" s="691"/>
      <c r="CUO38" s="691"/>
      <c r="CUP38" s="691"/>
      <c r="CUQ38" s="691"/>
      <c r="CUR38" s="691"/>
      <c r="CUS38" s="691"/>
      <c r="CUT38" s="691"/>
      <c r="CUU38" s="691"/>
      <c r="CUV38" s="691"/>
      <c r="CUW38" s="691"/>
      <c r="CUX38" s="691"/>
      <c r="CUY38" s="691"/>
      <c r="CUZ38" s="691"/>
      <c r="CVA38" s="691"/>
      <c r="CVB38" s="691"/>
      <c r="CVC38" s="691"/>
      <c r="CVD38" s="691"/>
      <c r="CVE38" s="691"/>
      <c r="CVF38" s="691"/>
      <c r="CVG38" s="691"/>
      <c r="CVH38" s="691"/>
      <c r="CVI38" s="691"/>
      <c r="CVJ38" s="691"/>
      <c r="CVK38" s="691"/>
      <c r="CVL38" s="691"/>
      <c r="CVM38" s="691"/>
      <c r="CVN38" s="691"/>
      <c r="CVO38" s="691"/>
      <c r="CVP38" s="691"/>
      <c r="CVQ38" s="691"/>
      <c r="CVR38" s="691"/>
      <c r="CVS38" s="691"/>
      <c r="CVT38" s="691"/>
      <c r="CVU38" s="691"/>
      <c r="CVV38" s="691"/>
      <c r="CVW38" s="691"/>
      <c r="CVX38" s="691"/>
      <c r="CVY38" s="691"/>
      <c r="CVZ38" s="691"/>
      <c r="CWA38" s="691"/>
      <c r="CWB38" s="691"/>
      <c r="CWC38" s="691"/>
      <c r="CWD38" s="691"/>
      <c r="CWE38" s="691"/>
      <c r="CWF38" s="691"/>
      <c r="CWG38" s="691"/>
      <c r="CWH38" s="691"/>
      <c r="CWI38" s="691"/>
      <c r="CWJ38" s="691"/>
      <c r="CWK38" s="691"/>
      <c r="CWL38" s="691"/>
      <c r="CWM38" s="691"/>
      <c r="CWN38" s="691"/>
      <c r="CWO38" s="691"/>
      <c r="CWP38" s="691"/>
      <c r="CWQ38" s="691"/>
      <c r="CWR38" s="691"/>
      <c r="CWS38" s="691"/>
      <c r="CWT38" s="691"/>
      <c r="CWU38" s="691"/>
      <c r="CWV38" s="691"/>
      <c r="CWW38" s="691"/>
      <c r="CWX38" s="691"/>
      <c r="CWY38" s="691"/>
      <c r="CWZ38" s="691"/>
      <c r="CXA38" s="691"/>
      <c r="CXB38" s="691"/>
      <c r="CXC38" s="691"/>
      <c r="CXD38" s="691"/>
      <c r="CXE38" s="691"/>
      <c r="CXF38" s="691"/>
      <c r="CXG38" s="691"/>
      <c r="CXH38" s="691"/>
      <c r="CXI38" s="691"/>
      <c r="CXJ38" s="691"/>
      <c r="CXK38" s="691"/>
      <c r="CXL38" s="691"/>
      <c r="CXM38" s="691"/>
      <c r="CXN38" s="691"/>
      <c r="CXO38" s="691"/>
      <c r="CXP38" s="691"/>
      <c r="CXQ38" s="691"/>
      <c r="CXR38" s="691"/>
      <c r="CXS38" s="691"/>
      <c r="CXT38" s="691"/>
      <c r="CXU38" s="691"/>
      <c r="CXV38" s="691"/>
      <c r="CXW38" s="691"/>
      <c r="CXX38" s="691"/>
      <c r="CXY38" s="691"/>
      <c r="CXZ38" s="691"/>
      <c r="CYA38" s="691"/>
      <c r="CYB38" s="691"/>
      <c r="CYC38" s="691"/>
      <c r="CYD38" s="691"/>
      <c r="CYE38" s="691"/>
      <c r="CYF38" s="691"/>
      <c r="CYG38" s="691"/>
      <c r="CYH38" s="691"/>
      <c r="CYI38" s="691"/>
      <c r="CYJ38" s="691"/>
      <c r="CYK38" s="691"/>
      <c r="CYL38" s="691"/>
      <c r="CYM38" s="691"/>
      <c r="CYN38" s="691"/>
      <c r="CYO38" s="691"/>
      <c r="CYP38" s="691"/>
      <c r="CYQ38" s="691"/>
      <c r="CYR38" s="691"/>
      <c r="CYS38" s="691"/>
      <c r="CYT38" s="691"/>
      <c r="CYU38" s="691"/>
      <c r="CYV38" s="691"/>
      <c r="CYW38" s="691"/>
      <c r="CYX38" s="691"/>
      <c r="CYY38" s="691"/>
      <c r="CYZ38" s="691"/>
      <c r="CZA38" s="691"/>
      <c r="CZB38" s="691"/>
      <c r="CZC38" s="691"/>
      <c r="CZD38" s="691"/>
      <c r="CZE38" s="691"/>
      <c r="CZF38" s="691"/>
      <c r="CZG38" s="691"/>
      <c r="CZH38" s="691"/>
      <c r="CZI38" s="691"/>
      <c r="CZJ38" s="691"/>
      <c r="CZK38" s="691"/>
      <c r="CZL38" s="691"/>
      <c r="CZM38" s="691"/>
      <c r="CZN38" s="691"/>
      <c r="CZO38" s="691"/>
      <c r="CZP38" s="691"/>
      <c r="CZQ38" s="691"/>
      <c r="CZR38" s="691"/>
      <c r="CZS38" s="691"/>
      <c r="CZT38" s="691"/>
      <c r="CZU38" s="691"/>
      <c r="CZV38" s="691"/>
      <c r="CZW38" s="691"/>
      <c r="CZX38" s="691"/>
      <c r="CZY38" s="691"/>
      <c r="CZZ38" s="691"/>
      <c r="DAA38" s="691"/>
      <c r="DAB38" s="691"/>
      <c r="DAC38" s="691"/>
      <c r="DAD38" s="691"/>
      <c r="DAE38" s="691"/>
      <c r="DAF38" s="691"/>
      <c r="DAG38" s="691"/>
      <c r="DAH38" s="691"/>
      <c r="DAI38" s="691"/>
      <c r="DAJ38" s="691"/>
      <c r="DAK38" s="691"/>
      <c r="DAL38" s="691"/>
      <c r="DAM38" s="691"/>
      <c r="DAN38" s="691"/>
      <c r="DAO38" s="691"/>
      <c r="DAP38" s="691"/>
      <c r="DAQ38" s="691"/>
      <c r="DAR38" s="691"/>
      <c r="DAS38" s="691"/>
      <c r="DAT38" s="691"/>
      <c r="DAU38" s="691"/>
      <c r="DAV38" s="691"/>
      <c r="DAW38" s="691"/>
      <c r="DAX38" s="691"/>
      <c r="DAY38" s="691"/>
      <c r="DAZ38" s="691"/>
      <c r="DBA38" s="691"/>
      <c r="DBB38" s="691"/>
      <c r="DBC38" s="691"/>
      <c r="DBD38" s="691"/>
      <c r="DBE38" s="691"/>
      <c r="DBF38" s="691"/>
      <c r="DBG38" s="691"/>
      <c r="DBH38" s="691"/>
      <c r="DBI38" s="691"/>
      <c r="DBJ38" s="691"/>
      <c r="DBK38" s="691"/>
      <c r="DBL38" s="691"/>
      <c r="DBM38" s="691"/>
      <c r="DBN38" s="691"/>
      <c r="DBO38" s="691"/>
      <c r="DBP38" s="691"/>
      <c r="DBQ38" s="691"/>
      <c r="DBR38" s="691"/>
      <c r="DBS38" s="691"/>
      <c r="DBT38" s="691"/>
      <c r="DBU38" s="691"/>
      <c r="DBV38" s="691"/>
      <c r="DBW38" s="691"/>
      <c r="DBX38" s="691"/>
      <c r="DBY38" s="691"/>
      <c r="DBZ38" s="691"/>
      <c r="DCA38" s="691"/>
      <c r="DCB38" s="691"/>
      <c r="DCC38" s="691"/>
      <c r="DCD38" s="691"/>
      <c r="DCE38" s="691"/>
      <c r="DCF38" s="691"/>
      <c r="DCG38" s="691"/>
      <c r="DCH38" s="691"/>
      <c r="DCI38" s="691"/>
      <c r="DCJ38" s="691"/>
      <c r="DCK38" s="691"/>
      <c r="DCL38" s="691"/>
      <c r="DCM38" s="691"/>
      <c r="DCN38" s="691"/>
      <c r="DCO38" s="691"/>
      <c r="DCP38" s="691"/>
      <c r="DCQ38" s="691"/>
      <c r="DCR38" s="691"/>
      <c r="DCS38" s="691"/>
      <c r="DCT38" s="691"/>
      <c r="DCU38" s="691"/>
      <c r="DCV38" s="691"/>
      <c r="DCW38" s="691"/>
      <c r="DCX38" s="691"/>
      <c r="DCY38" s="691"/>
      <c r="DCZ38" s="691"/>
      <c r="DDA38" s="691"/>
      <c r="DDB38" s="691"/>
      <c r="DDC38" s="691"/>
      <c r="DDD38" s="691"/>
      <c r="DDE38" s="691"/>
      <c r="DDF38" s="691"/>
      <c r="DDG38" s="691"/>
      <c r="DDH38" s="691"/>
      <c r="DDI38" s="691"/>
      <c r="DDJ38" s="691"/>
      <c r="DDK38" s="691"/>
      <c r="DDL38" s="691"/>
      <c r="DDM38" s="691"/>
      <c r="DDN38" s="691"/>
      <c r="DDO38" s="691"/>
      <c r="DDP38" s="691"/>
      <c r="DDQ38" s="691"/>
      <c r="DDR38" s="691"/>
      <c r="DDS38" s="691"/>
      <c r="DDT38" s="691"/>
      <c r="DDU38" s="691"/>
      <c r="DDV38" s="691"/>
      <c r="DDW38" s="691"/>
      <c r="DDX38" s="691"/>
      <c r="DDY38" s="691"/>
      <c r="DDZ38" s="691"/>
      <c r="DEA38" s="691"/>
      <c r="DEB38" s="691"/>
      <c r="DEC38" s="691"/>
      <c r="DED38" s="691"/>
      <c r="DEE38" s="691"/>
      <c r="DEF38" s="691"/>
      <c r="DEG38" s="691"/>
      <c r="DEH38" s="691"/>
      <c r="DEI38" s="691"/>
      <c r="DEJ38" s="691"/>
      <c r="DEK38" s="691"/>
      <c r="DEL38" s="691"/>
      <c r="DEM38" s="691"/>
      <c r="DEN38" s="691"/>
      <c r="DEO38" s="691"/>
      <c r="DEP38" s="691"/>
      <c r="DEQ38" s="691"/>
      <c r="DER38" s="691"/>
      <c r="DES38" s="691"/>
      <c r="DET38" s="691"/>
      <c r="DEU38" s="691"/>
      <c r="DEV38" s="691"/>
      <c r="DEW38" s="691"/>
      <c r="DEX38" s="691"/>
      <c r="DEY38" s="691"/>
      <c r="DEZ38" s="691"/>
      <c r="DFA38" s="691"/>
      <c r="DFB38" s="691"/>
      <c r="DFC38" s="691"/>
      <c r="DFD38" s="691"/>
      <c r="DFE38" s="691"/>
      <c r="DFF38" s="691"/>
      <c r="DFG38" s="691"/>
      <c r="DFH38" s="691"/>
      <c r="DFI38" s="691"/>
      <c r="DFJ38" s="691"/>
      <c r="DFK38" s="691"/>
      <c r="DFL38" s="691"/>
      <c r="DFM38" s="691"/>
      <c r="DFN38" s="691"/>
      <c r="DFO38" s="691"/>
      <c r="DFP38" s="691"/>
      <c r="DFQ38" s="691"/>
      <c r="DFR38" s="691"/>
      <c r="DFS38" s="691"/>
      <c r="DFT38" s="691"/>
      <c r="DFU38" s="691"/>
      <c r="DFV38" s="691"/>
      <c r="DFW38" s="691"/>
      <c r="DFX38" s="691"/>
      <c r="DFY38" s="691"/>
      <c r="DFZ38" s="691"/>
      <c r="DGA38" s="691"/>
      <c r="DGB38" s="691"/>
      <c r="DGC38" s="691"/>
      <c r="DGD38" s="691"/>
      <c r="DGE38" s="691"/>
      <c r="DGF38" s="691"/>
      <c r="DGG38" s="691"/>
      <c r="DGH38" s="691"/>
      <c r="DGI38" s="691"/>
      <c r="DGJ38" s="691"/>
      <c r="DGK38" s="691"/>
      <c r="DGL38" s="691"/>
      <c r="DGM38" s="691"/>
      <c r="DGN38" s="691"/>
      <c r="DGO38" s="691"/>
      <c r="DGP38" s="691"/>
      <c r="DGQ38" s="691"/>
      <c r="DGR38" s="691"/>
      <c r="DGS38" s="691"/>
      <c r="DGT38" s="691"/>
      <c r="DGU38" s="691"/>
      <c r="DGV38" s="691"/>
      <c r="DGW38" s="691"/>
      <c r="DGX38" s="691"/>
      <c r="DGY38" s="691"/>
      <c r="DGZ38" s="691"/>
      <c r="DHA38" s="691"/>
      <c r="DHB38" s="691"/>
      <c r="DHC38" s="691"/>
      <c r="DHD38" s="691"/>
      <c r="DHE38" s="691"/>
      <c r="DHF38" s="691"/>
      <c r="DHG38" s="691"/>
      <c r="DHH38" s="691"/>
      <c r="DHI38" s="691"/>
      <c r="DHJ38" s="691"/>
      <c r="DHK38" s="691"/>
      <c r="DHL38" s="691"/>
      <c r="DHM38" s="691"/>
      <c r="DHN38" s="691"/>
      <c r="DHO38" s="691"/>
      <c r="DHP38" s="691"/>
      <c r="DHQ38" s="691"/>
      <c r="DHR38" s="691"/>
      <c r="DHS38" s="691"/>
      <c r="DHT38" s="691"/>
      <c r="DHU38" s="691"/>
      <c r="DHV38" s="691"/>
      <c r="DHW38" s="691"/>
      <c r="DHX38" s="691"/>
      <c r="DHY38" s="691"/>
      <c r="DHZ38" s="691"/>
      <c r="DIA38" s="691"/>
      <c r="DIB38" s="691"/>
      <c r="DIC38" s="691"/>
      <c r="DID38" s="691"/>
      <c r="DIE38" s="691"/>
      <c r="DIF38" s="691"/>
      <c r="DIG38" s="691"/>
      <c r="DIH38" s="691"/>
      <c r="DII38" s="691"/>
      <c r="DIJ38" s="691"/>
      <c r="DIK38" s="691"/>
      <c r="DIL38" s="691"/>
      <c r="DIM38" s="691"/>
      <c r="DIN38" s="691"/>
      <c r="DIO38" s="691"/>
      <c r="DIP38" s="691"/>
      <c r="DIQ38" s="691"/>
      <c r="DIR38" s="691"/>
      <c r="DIS38" s="691"/>
      <c r="DIT38" s="691"/>
      <c r="DIU38" s="691"/>
      <c r="DIV38" s="691"/>
      <c r="DIW38" s="691"/>
      <c r="DIX38" s="691"/>
      <c r="DIY38" s="691"/>
      <c r="DIZ38" s="691"/>
      <c r="DJA38" s="691"/>
      <c r="DJB38" s="691"/>
      <c r="DJC38" s="691"/>
      <c r="DJD38" s="691"/>
      <c r="DJE38" s="691"/>
      <c r="DJF38" s="691"/>
      <c r="DJG38" s="691"/>
      <c r="DJH38" s="691"/>
      <c r="DJI38" s="691"/>
      <c r="DJJ38" s="691"/>
      <c r="DJK38" s="691"/>
      <c r="DJL38" s="691"/>
      <c r="DJM38" s="691"/>
      <c r="DJN38" s="691"/>
      <c r="DJO38" s="691"/>
      <c r="DJP38" s="691"/>
      <c r="DJQ38" s="691"/>
      <c r="DJR38" s="691"/>
      <c r="DJS38" s="691"/>
      <c r="DJT38" s="691"/>
      <c r="DJU38" s="691"/>
      <c r="DJV38" s="691"/>
      <c r="DJW38" s="691"/>
      <c r="DJX38" s="691"/>
      <c r="DJY38" s="691"/>
      <c r="DJZ38" s="691"/>
      <c r="DKA38" s="691"/>
      <c r="DKB38" s="691"/>
      <c r="DKC38" s="691"/>
      <c r="DKD38" s="691"/>
      <c r="DKE38" s="691"/>
      <c r="DKF38" s="691"/>
      <c r="DKG38" s="691"/>
      <c r="DKH38" s="691"/>
      <c r="DKI38" s="691"/>
      <c r="DKJ38" s="691"/>
      <c r="DKK38" s="691"/>
      <c r="DKL38" s="691"/>
      <c r="DKM38" s="691"/>
      <c r="DKN38" s="691"/>
      <c r="DKO38" s="691"/>
      <c r="DKP38" s="691"/>
      <c r="DKQ38" s="691"/>
      <c r="DKR38" s="691"/>
      <c r="DKS38" s="691"/>
      <c r="DKT38" s="691"/>
      <c r="DKU38" s="691"/>
      <c r="DKV38" s="691"/>
      <c r="DKW38" s="691"/>
      <c r="DKX38" s="691"/>
      <c r="DKY38" s="691"/>
      <c r="DKZ38" s="691"/>
      <c r="DLA38" s="691"/>
      <c r="DLB38" s="691"/>
      <c r="DLC38" s="691"/>
      <c r="DLD38" s="691"/>
      <c r="DLE38" s="691"/>
      <c r="DLF38" s="691"/>
      <c r="DLG38" s="691"/>
      <c r="DLH38" s="691"/>
      <c r="DLI38" s="691"/>
      <c r="DLJ38" s="691"/>
      <c r="DLK38" s="691"/>
      <c r="DLL38" s="691"/>
      <c r="DLM38" s="691"/>
      <c r="DLN38" s="691"/>
      <c r="DLO38" s="691"/>
      <c r="DLP38" s="691"/>
      <c r="DLQ38" s="691"/>
      <c r="DLR38" s="691"/>
      <c r="DLS38" s="691"/>
      <c r="DLT38" s="691"/>
      <c r="DLU38" s="691"/>
      <c r="DLV38" s="691"/>
      <c r="DLW38" s="691"/>
      <c r="DLX38" s="691"/>
      <c r="DLY38" s="691"/>
      <c r="DLZ38" s="691"/>
      <c r="DMA38" s="691"/>
      <c r="DMB38" s="691"/>
      <c r="DMC38" s="691"/>
      <c r="DMD38" s="691"/>
      <c r="DME38" s="691"/>
      <c r="DMF38" s="691"/>
      <c r="DMG38" s="691"/>
      <c r="DMH38" s="691"/>
      <c r="DMI38" s="691"/>
      <c r="DMJ38" s="691"/>
      <c r="DMK38" s="691"/>
      <c r="DML38" s="691"/>
      <c r="DMM38" s="691"/>
      <c r="DMN38" s="691"/>
      <c r="DMO38" s="691"/>
      <c r="DMP38" s="691"/>
      <c r="DMQ38" s="691"/>
      <c r="DMR38" s="691"/>
      <c r="DMS38" s="691"/>
      <c r="DMT38" s="691"/>
      <c r="DMU38" s="691"/>
      <c r="DMV38" s="691"/>
      <c r="DMW38" s="691"/>
      <c r="DMX38" s="691"/>
      <c r="DMY38" s="691"/>
      <c r="DMZ38" s="691"/>
      <c r="DNA38" s="691"/>
      <c r="DNB38" s="691"/>
      <c r="DNC38" s="691"/>
      <c r="DND38" s="691"/>
      <c r="DNE38" s="691"/>
      <c r="DNF38" s="691"/>
      <c r="DNG38" s="691"/>
      <c r="DNH38" s="691"/>
      <c r="DNI38" s="691"/>
      <c r="DNJ38" s="691"/>
      <c r="DNK38" s="691"/>
      <c r="DNL38" s="691"/>
      <c r="DNM38" s="691"/>
      <c r="DNN38" s="691"/>
      <c r="DNO38" s="691"/>
      <c r="DNP38" s="691"/>
      <c r="DNQ38" s="691"/>
      <c r="DNR38" s="691"/>
      <c r="DNS38" s="691"/>
      <c r="DNT38" s="691"/>
      <c r="DNU38" s="691"/>
      <c r="DNV38" s="691"/>
      <c r="DNW38" s="691"/>
      <c r="DNX38" s="691"/>
      <c r="DNY38" s="691"/>
      <c r="DNZ38" s="691"/>
      <c r="DOA38" s="691"/>
      <c r="DOB38" s="691"/>
      <c r="DOC38" s="691"/>
      <c r="DOD38" s="691"/>
      <c r="DOE38" s="691"/>
      <c r="DOF38" s="691"/>
      <c r="DOG38" s="691"/>
      <c r="DOH38" s="691"/>
      <c r="DOI38" s="691"/>
      <c r="DOJ38" s="691"/>
      <c r="DOK38" s="691"/>
      <c r="DOL38" s="691"/>
      <c r="DOM38" s="691"/>
      <c r="DON38" s="691"/>
      <c r="DOO38" s="691"/>
      <c r="DOP38" s="691"/>
      <c r="DOQ38" s="691"/>
      <c r="DOR38" s="691"/>
      <c r="DOS38" s="691"/>
      <c r="DOT38" s="691"/>
      <c r="DOU38" s="691"/>
      <c r="DOV38" s="691"/>
      <c r="DOW38" s="691"/>
      <c r="DOX38" s="691"/>
      <c r="DOY38" s="691"/>
      <c r="DOZ38" s="691"/>
      <c r="DPA38" s="691"/>
      <c r="DPB38" s="691"/>
      <c r="DPC38" s="691"/>
      <c r="DPD38" s="691"/>
      <c r="DPE38" s="691"/>
      <c r="DPF38" s="691"/>
      <c r="DPG38" s="691"/>
      <c r="DPH38" s="691"/>
      <c r="DPI38" s="691"/>
      <c r="DPJ38" s="691"/>
      <c r="DPK38" s="691"/>
      <c r="DPL38" s="691"/>
      <c r="DPM38" s="691"/>
      <c r="DPN38" s="691"/>
      <c r="DPO38" s="691"/>
      <c r="DPP38" s="691"/>
      <c r="DPQ38" s="691"/>
      <c r="DPR38" s="691"/>
      <c r="DPS38" s="691"/>
      <c r="DPT38" s="691"/>
      <c r="DPU38" s="691"/>
      <c r="DPV38" s="691"/>
      <c r="DPW38" s="691"/>
      <c r="DPX38" s="691"/>
      <c r="DPY38" s="691"/>
      <c r="DPZ38" s="691"/>
      <c r="DQA38" s="691"/>
      <c r="DQB38" s="691"/>
      <c r="DQC38" s="691"/>
      <c r="DQD38" s="691"/>
      <c r="DQE38" s="691"/>
      <c r="DQF38" s="691"/>
      <c r="DQG38" s="691"/>
      <c r="DQH38" s="691"/>
      <c r="DQI38" s="691"/>
      <c r="DQJ38" s="691"/>
      <c r="DQK38" s="691"/>
      <c r="DQL38" s="691"/>
      <c r="DQM38" s="691"/>
      <c r="DQN38" s="691"/>
      <c r="DQO38" s="691"/>
      <c r="DQP38" s="691"/>
      <c r="DQQ38" s="691"/>
      <c r="DQR38" s="691"/>
      <c r="DQS38" s="691"/>
      <c r="DQT38" s="691"/>
      <c r="DQU38" s="691"/>
      <c r="DQV38" s="691"/>
      <c r="DQW38" s="691"/>
      <c r="DQX38" s="691"/>
      <c r="DQY38" s="691"/>
      <c r="DQZ38" s="691"/>
      <c r="DRA38" s="691"/>
      <c r="DRB38" s="691"/>
      <c r="DRC38" s="691"/>
      <c r="DRD38" s="691"/>
      <c r="DRE38" s="691"/>
      <c r="DRF38" s="691"/>
      <c r="DRG38" s="691"/>
      <c r="DRH38" s="691"/>
      <c r="DRI38" s="691"/>
      <c r="DRJ38" s="691"/>
      <c r="DRK38" s="691"/>
      <c r="DRL38" s="691"/>
      <c r="DRM38" s="691"/>
      <c r="DRN38" s="691"/>
      <c r="DRO38" s="691"/>
      <c r="DRP38" s="691"/>
      <c r="DRQ38" s="691"/>
      <c r="DRR38" s="691"/>
      <c r="DRS38" s="691"/>
      <c r="DRT38" s="691"/>
      <c r="DRU38" s="691"/>
      <c r="DRV38" s="691"/>
      <c r="DRW38" s="691"/>
      <c r="DRX38" s="691"/>
      <c r="DRY38" s="691"/>
      <c r="DRZ38" s="691"/>
      <c r="DSA38" s="691"/>
      <c r="DSB38" s="691"/>
      <c r="DSC38" s="691"/>
      <c r="DSD38" s="691"/>
      <c r="DSE38" s="691"/>
      <c r="DSF38" s="691"/>
      <c r="DSG38" s="691"/>
      <c r="DSH38" s="691"/>
      <c r="DSI38" s="691"/>
      <c r="DSJ38" s="691"/>
      <c r="DSK38" s="691"/>
      <c r="DSL38" s="691"/>
      <c r="DSM38" s="691"/>
      <c r="DSN38" s="691"/>
      <c r="DSO38" s="691"/>
      <c r="DSP38" s="691"/>
      <c r="DSQ38" s="691"/>
      <c r="DSR38" s="691"/>
      <c r="DSS38" s="691"/>
      <c r="DST38" s="691"/>
      <c r="DSU38" s="691"/>
      <c r="DSV38" s="691"/>
      <c r="DSW38" s="691"/>
      <c r="DSX38" s="691"/>
      <c r="DSY38" s="691"/>
      <c r="DSZ38" s="691"/>
      <c r="DTA38" s="691"/>
      <c r="DTB38" s="691"/>
      <c r="DTC38" s="691"/>
      <c r="DTD38" s="691"/>
      <c r="DTE38" s="691"/>
      <c r="DTF38" s="691"/>
      <c r="DTG38" s="691"/>
      <c r="DTH38" s="691"/>
      <c r="DTI38" s="691"/>
      <c r="DTJ38" s="691"/>
      <c r="DTK38" s="691"/>
      <c r="DTL38" s="691"/>
      <c r="DTM38" s="691"/>
      <c r="DTN38" s="691"/>
      <c r="DTO38" s="691"/>
      <c r="DTP38" s="691"/>
      <c r="DTQ38" s="691"/>
      <c r="DTR38" s="691"/>
      <c r="DTS38" s="691"/>
      <c r="DTT38" s="691"/>
      <c r="DTU38" s="691"/>
      <c r="DTV38" s="691"/>
      <c r="DTW38" s="691"/>
      <c r="DTX38" s="691"/>
      <c r="DTY38" s="691"/>
      <c r="DTZ38" s="691"/>
      <c r="DUA38" s="691"/>
      <c r="DUB38" s="691"/>
      <c r="DUC38" s="691"/>
      <c r="DUD38" s="691"/>
      <c r="DUE38" s="691"/>
      <c r="DUF38" s="691"/>
      <c r="DUG38" s="691"/>
      <c r="DUH38" s="691"/>
      <c r="DUI38" s="691"/>
      <c r="DUJ38" s="691"/>
      <c r="DUK38" s="691"/>
      <c r="DUL38" s="691"/>
      <c r="DUM38" s="691"/>
      <c r="DUN38" s="691"/>
      <c r="DUO38" s="691"/>
      <c r="DUP38" s="691"/>
      <c r="DUQ38" s="691"/>
      <c r="DUR38" s="691"/>
      <c r="DUS38" s="691"/>
      <c r="DUT38" s="691"/>
      <c r="DUU38" s="691"/>
      <c r="DUV38" s="691"/>
      <c r="DUW38" s="691"/>
      <c r="DUX38" s="691"/>
      <c r="DUY38" s="691"/>
      <c r="DUZ38" s="691"/>
      <c r="DVA38" s="691"/>
      <c r="DVB38" s="691"/>
      <c r="DVC38" s="691"/>
      <c r="DVD38" s="691"/>
      <c r="DVE38" s="691"/>
      <c r="DVF38" s="691"/>
      <c r="DVG38" s="691"/>
      <c r="DVH38" s="691"/>
      <c r="DVI38" s="691"/>
      <c r="DVJ38" s="691"/>
      <c r="DVK38" s="691"/>
      <c r="DVL38" s="691"/>
      <c r="DVM38" s="691"/>
      <c r="DVN38" s="691"/>
      <c r="DVO38" s="691"/>
      <c r="DVP38" s="691"/>
      <c r="DVQ38" s="691"/>
      <c r="DVR38" s="691"/>
      <c r="DVS38" s="691"/>
      <c r="DVT38" s="691"/>
      <c r="DVU38" s="691"/>
      <c r="DVV38" s="691"/>
      <c r="DVW38" s="691"/>
      <c r="DVX38" s="691"/>
      <c r="DVY38" s="691"/>
      <c r="DVZ38" s="691"/>
      <c r="DWA38" s="691"/>
      <c r="DWB38" s="691"/>
      <c r="DWC38" s="691"/>
      <c r="DWD38" s="691"/>
      <c r="DWE38" s="691"/>
      <c r="DWF38" s="691"/>
      <c r="DWG38" s="691"/>
      <c r="DWH38" s="691"/>
      <c r="DWI38" s="691"/>
      <c r="DWJ38" s="691"/>
      <c r="DWK38" s="691"/>
      <c r="DWL38" s="691"/>
      <c r="DWM38" s="691"/>
      <c r="DWN38" s="691"/>
      <c r="DWO38" s="691"/>
      <c r="DWP38" s="691"/>
      <c r="DWQ38" s="691"/>
      <c r="DWR38" s="691"/>
      <c r="DWS38" s="691"/>
      <c r="DWT38" s="691"/>
      <c r="DWU38" s="691"/>
      <c r="DWV38" s="691"/>
      <c r="DWW38" s="691"/>
      <c r="DWX38" s="691"/>
      <c r="DWY38" s="691"/>
      <c r="DWZ38" s="691"/>
      <c r="DXA38" s="691"/>
      <c r="DXB38" s="691"/>
      <c r="DXC38" s="691"/>
      <c r="DXD38" s="691"/>
      <c r="DXE38" s="691"/>
      <c r="DXF38" s="691"/>
      <c r="DXG38" s="691"/>
      <c r="DXH38" s="691"/>
      <c r="DXI38" s="691"/>
      <c r="DXJ38" s="691"/>
      <c r="DXK38" s="691"/>
      <c r="DXL38" s="691"/>
      <c r="DXM38" s="691"/>
      <c r="DXN38" s="691"/>
      <c r="DXO38" s="691"/>
      <c r="DXP38" s="691"/>
      <c r="DXQ38" s="691"/>
      <c r="DXR38" s="691"/>
      <c r="DXS38" s="691"/>
      <c r="DXT38" s="691"/>
      <c r="DXU38" s="691"/>
      <c r="DXV38" s="691"/>
      <c r="DXW38" s="691"/>
      <c r="DXX38" s="691"/>
      <c r="DXY38" s="691"/>
      <c r="DXZ38" s="691"/>
      <c r="DYA38" s="691"/>
      <c r="DYB38" s="691"/>
      <c r="DYC38" s="691"/>
      <c r="DYD38" s="691"/>
      <c r="DYE38" s="691"/>
      <c r="DYF38" s="691"/>
      <c r="DYG38" s="691"/>
      <c r="DYH38" s="691"/>
      <c r="DYI38" s="691"/>
      <c r="DYJ38" s="691"/>
      <c r="DYK38" s="691"/>
      <c r="DYL38" s="691"/>
      <c r="DYM38" s="691"/>
      <c r="DYN38" s="691"/>
      <c r="DYO38" s="691"/>
      <c r="DYP38" s="691"/>
      <c r="DYQ38" s="691"/>
      <c r="DYR38" s="691"/>
      <c r="DYS38" s="691"/>
      <c r="DYT38" s="691"/>
      <c r="DYU38" s="691"/>
      <c r="DYV38" s="691"/>
      <c r="DYW38" s="691"/>
      <c r="DYX38" s="691"/>
      <c r="DYY38" s="691"/>
      <c r="DYZ38" s="691"/>
      <c r="DZA38" s="691"/>
      <c r="DZB38" s="691"/>
      <c r="DZC38" s="691"/>
      <c r="DZD38" s="691"/>
      <c r="DZE38" s="691"/>
      <c r="DZF38" s="691"/>
      <c r="DZG38" s="691"/>
      <c r="DZH38" s="691"/>
      <c r="DZI38" s="691"/>
      <c r="DZJ38" s="691"/>
      <c r="DZK38" s="691"/>
      <c r="DZL38" s="691"/>
      <c r="DZM38" s="691"/>
      <c r="DZN38" s="691"/>
      <c r="DZO38" s="691"/>
      <c r="DZP38" s="691"/>
      <c r="DZQ38" s="691"/>
      <c r="DZR38" s="691"/>
      <c r="DZS38" s="691"/>
      <c r="DZT38" s="691"/>
      <c r="DZU38" s="691"/>
      <c r="DZV38" s="691"/>
      <c r="DZW38" s="691"/>
      <c r="DZX38" s="691"/>
      <c r="DZY38" s="691"/>
      <c r="DZZ38" s="691"/>
      <c r="EAA38" s="691"/>
      <c r="EAB38" s="691"/>
      <c r="EAC38" s="691"/>
      <c r="EAD38" s="691"/>
      <c r="EAE38" s="691"/>
      <c r="EAF38" s="691"/>
      <c r="EAG38" s="691"/>
      <c r="EAH38" s="691"/>
      <c r="EAI38" s="691"/>
      <c r="EAJ38" s="691"/>
      <c r="EAK38" s="691"/>
      <c r="EAL38" s="691"/>
      <c r="EAM38" s="691"/>
      <c r="EAN38" s="691"/>
      <c r="EAO38" s="691"/>
      <c r="EAP38" s="691"/>
      <c r="EAQ38" s="691"/>
      <c r="EAR38" s="691"/>
      <c r="EAS38" s="691"/>
      <c r="EAT38" s="691"/>
      <c r="EAU38" s="691"/>
      <c r="EAV38" s="691"/>
      <c r="EAW38" s="691"/>
      <c r="EAX38" s="691"/>
      <c r="EAY38" s="691"/>
      <c r="EAZ38" s="691"/>
      <c r="EBA38" s="691"/>
      <c r="EBB38" s="691"/>
      <c r="EBC38" s="691"/>
      <c r="EBD38" s="691"/>
      <c r="EBE38" s="691"/>
      <c r="EBF38" s="691"/>
      <c r="EBG38" s="691"/>
      <c r="EBH38" s="691"/>
      <c r="EBI38" s="691"/>
      <c r="EBJ38" s="691"/>
      <c r="EBK38" s="691"/>
      <c r="EBL38" s="691"/>
      <c r="EBM38" s="691"/>
      <c r="EBN38" s="691"/>
      <c r="EBO38" s="691"/>
      <c r="EBP38" s="691"/>
      <c r="EBQ38" s="691"/>
      <c r="EBR38" s="691"/>
      <c r="EBS38" s="691"/>
      <c r="EBT38" s="691"/>
      <c r="EBU38" s="691"/>
      <c r="EBV38" s="691"/>
      <c r="EBW38" s="691"/>
      <c r="EBX38" s="691"/>
      <c r="EBY38" s="691"/>
      <c r="EBZ38" s="691"/>
      <c r="ECA38" s="691"/>
      <c r="ECB38" s="691"/>
      <c r="ECC38" s="691"/>
      <c r="ECD38" s="691"/>
      <c r="ECE38" s="691"/>
      <c r="ECF38" s="691"/>
      <c r="ECG38" s="691"/>
      <c r="ECH38" s="691"/>
      <c r="ECI38" s="691"/>
      <c r="ECJ38" s="691"/>
      <c r="ECK38" s="691"/>
      <c r="ECL38" s="691"/>
      <c r="ECM38" s="691"/>
      <c r="ECN38" s="691"/>
      <c r="ECO38" s="691"/>
      <c r="ECP38" s="691"/>
      <c r="ECQ38" s="691"/>
      <c r="ECR38" s="691"/>
      <c r="ECS38" s="691"/>
      <c r="ECT38" s="691"/>
      <c r="ECU38" s="691"/>
      <c r="ECV38" s="691"/>
      <c r="ECW38" s="691"/>
      <c r="ECX38" s="691"/>
      <c r="ECY38" s="691"/>
      <c r="ECZ38" s="691"/>
      <c r="EDA38" s="691"/>
      <c r="EDB38" s="691"/>
      <c r="EDC38" s="691"/>
      <c r="EDD38" s="691"/>
      <c r="EDE38" s="691"/>
      <c r="EDF38" s="691"/>
      <c r="EDG38" s="691"/>
      <c r="EDH38" s="691"/>
      <c r="EDI38" s="691"/>
      <c r="EDJ38" s="691"/>
      <c r="EDK38" s="691"/>
      <c r="EDL38" s="691"/>
      <c r="EDM38" s="691"/>
      <c r="EDN38" s="691"/>
      <c r="EDO38" s="691"/>
      <c r="EDP38" s="691"/>
      <c r="EDQ38" s="691"/>
      <c r="EDR38" s="691"/>
      <c r="EDS38" s="691"/>
      <c r="EDT38" s="691"/>
      <c r="EDU38" s="691"/>
      <c r="EDV38" s="691"/>
      <c r="EDW38" s="691"/>
      <c r="EDX38" s="691"/>
      <c r="EDY38" s="691"/>
      <c r="EDZ38" s="691"/>
      <c r="EEA38" s="691"/>
      <c r="EEB38" s="691"/>
      <c r="EEC38" s="691"/>
      <c r="EED38" s="691"/>
      <c r="EEE38" s="691"/>
      <c r="EEF38" s="691"/>
      <c r="EEG38" s="691"/>
      <c r="EEH38" s="691"/>
      <c r="EEI38" s="691"/>
      <c r="EEJ38" s="691"/>
      <c r="EEK38" s="691"/>
      <c r="EEL38" s="691"/>
      <c r="EEM38" s="691"/>
      <c r="EEN38" s="691"/>
      <c r="EEO38" s="691"/>
      <c r="EEP38" s="691"/>
      <c r="EEQ38" s="691"/>
      <c r="EER38" s="691"/>
      <c r="EES38" s="691"/>
      <c r="EET38" s="691"/>
      <c r="EEU38" s="691"/>
      <c r="EEV38" s="691"/>
      <c r="EEW38" s="691"/>
      <c r="EEX38" s="691"/>
      <c r="EEY38" s="691"/>
      <c r="EEZ38" s="691"/>
      <c r="EFA38" s="691"/>
      <c r="EFB38" s="691"/>
      <c r="EFC38" s="691"/>
      <c r="EFD38" s="691"/>
      <c r="EFE38" s="691"/>
      <c r="EFF38" s="691"/>
      <c r="EFG38" s="691"/>
      <c r="EFH38" s="691"/>
      <c r="EFI38" s="691"/>
      <c r="EFJ38" s="691"/>
      <c r="EFK38" s="691"/>
      <c r="EFL38" s="691"/>
      <c r="EFM38" s="691"/>
      <c r="EFN38" s="691"/>
      <c r="EFO38" s="691"/>
      <c r="EFP38" s="691"/>
      <c r="EFQ38" s="691"/>
      <c r="EFR38" s="691"/>
      <c r="EFS38" s="691"/>
      <c r="EFT38" s="691"/>
      <c r="EFU38" s="691"/>
      <c r="EFV38" s="691"/>
      <c r="EFW38" s="691"/>
      <c r="EFX38" s="691"/>
      <c r="EFY38" s="691"/>
      <c r="EFZ38" s="691"/>
      <c r="EGA38" s="691"/>
      <c r="EGB38" s="691"/>
      <c r="EGC38" s="691"/>
      <c r="EGD38" s="691"/>
      <c r="EGE38" s="691"/>
      <c r="EGF38" s="691"/>
      <c r="EGG38" s="691"/>
      <c r="EGH38" s="691"/>
      <c r="EGI38" s="691"/>
      <c r="EGJ38" s="691"/>
      <c r="EGK38" s="691"/>
      <c r="EGL38" s="691"/>
      <c r="EGM38" s="691"/>
      <c r="EGN38" s="691"/>
      <c r="EGO38" s="691"/>
      <c r="EGP38" s="691"/>
      <c r="EGQ38" s="691"/>
      <c r="EGR38" s="691"/>
      <c r="EGS38" s="691"/>
      <c r="EGT38" s="691"/>
      <c r="EGU38" s="691"/>
      <c r="EGV38" s="691"/>
      <c r="EGW38" s="691"/>
      <c r="EGX38" s="691"/>
      <c r="EGY38" s="691"/>
      <c r="EGZ38" s="691"/>
      <c r="EHA38" s="691"/>
      <c r="EHB38" s="691"/>
      <c r="EHC38" s="691"/>
      <c r="EHD38" s="691"/>
      <c r="EHE38" s="691"/>
      <c r="EHF38" s="691"/>
      <c r="EHG38" s="691"/>
      <c r="EHH38" s="691"/>
      <c r="EHI38" s="691"/>
      <c r="EHJ38" s="691"/>
      <c r="EHK38" s="691"/>
      <c r="EHL38" s="691"/>
      <c r="EHM38" s="691"/>
      <c r="EHN38" s="691"/>
      <c r="EHO38" s="691"/>
      <c r="EHP38" s="691"/>
      <c r="EHQ38" s="691"/>
      <c r="EHR38" s="691"/>
      <c r="EHS38" s="691"/>
      <c r="EHT38" s="691"/>
      <c r="EHU38" s="691"/>
      <c r="EHV38" s="691"/>
      <c r="EHW38" s="691"/>
      <c r="EHX38" s="691"/>
      <c r="EHY38" s="691"/>
      <c r="EHZ38" s="691"/>
      <c r="EIA38" s="691"/>
      <c r="EIB38" s="691"/>
      <c r="EIC38" s="691"/>
      <c r="EID38" s="691"/>
      <c r="EIE38" s="691"/>
      <c r="EIF38" s="691"/>
      <c r="EIG38" s="691"/>
      <c r="EIH38" s="691"/>
      <c r="EII38" s="691"/>
      <c r="EIJ38" s="691"/>
      <c r="EIK38" s="691"/>
      <c r="EIL38" s="691"/>
      <c r="EIM38" s="691"/>
      <c r="EIN38" s="691"/>
      <c r="EIO38" s="691"/>
      <c r="EIP38" s="691"/>
      <c r="EIQ38" s="691"/>
      <c r="EIR38" s="691"/>
      <c r="EIS38" s="691"/>
      <c r="EIT38" s="691"/>
      <c r="EIU38" s="691"/>
      <c r="EIV38" s="691"/>
      <c r="EIW38" s="691"/>
      <c r="EIX38" s="691"/>
      <c r="EIY38" s="691"/>
      <c r="EIZ38" s="691"/>
      <c r="EJA38" s="691"/>
      <c r="EJB38" s="691"/>
      <c r="EJC38" s="691"/>
      <c r="EJD38" s="691"/>
      <c r="EJE38" s="691"/>
      <c r="EJF38" s="691"/>
      <c r="EJG38" s="691"/>
      <c r="EJH38" s="691"/>
      <c r="EJI38" s="691"/>
      <c r="EJJ38" s="691"/>
      <c r="EJK38" s="691"/>
      <c r="EJL38" s="691"/>
      <c r="EJM38" s="691"/>
      <c r="EJN38" s="691"/>
      <c r="EJO38" s="691"/>
      <c r="EJP38" s="691"/>
      <c r="EJQ38" s="691"/>
      <c r="EJR38" s="691"/>
      <c r="EJS38" s="691"/>
      <c r="EJT38" s="691"/>
      <c r="EJU38" s="691"/>
      <c r="EJV38" s="691"/>
      <c r="EJW38" s="691"/>
      <c r="EJX38" s="691"/>
      <c r="EJY38" s="691"/>
      <c r="EJZ38" s="691"/>
      <c r="EKA38" s="691"/>
      <c r="EKB38" s="691"/>
      <c r="EKC38" s="691"/>
      <c r="EKD38" s="691"/>
      <c r="EKE38" s="691"/>
      <c r="EKF38" s="691"/>
      <c r="EKG38" s="691"/>
      <c r="EKH38" s="691"/>
      <c r="EKI38" s="691"/>
      <c r="EKJ38" s="691"/>
      <c r="EKK38" s="691"/>
      <c r="EKL38" s="691"/>
      <c r="EKM38" s="691"/>
      <c r="EKN38" s="691"/>
      <c r="EKO38" s="691"/>
      <c r="EKP38" s="691"/>
      <c r="EKQ38" s="691"/>
      <c r="EKR38" s="691"/>
      <c r="EKS38" s="691"/>
      <c r="EKT38" s="691"/>
      <c r="EKU38" s="691"/>
      <c r="EKV38" s="691"/>
      <c r="EKW38" s="691"/>
      <c r="EKX38" s="691"/>
      <c r="EKY38" s="691"/>
      <c r="EKZ38" s="691"/>
      <c r="ELA38" s="691"/>
      <c r="ELB38" s="691"/>
      <c r="ELC38" s="691"/>
      <c r="ELD38" s="691"/>
      <c r="ELE38" s="691"/>
      <c r="ELF38" s="691"/>
      <c r="ELG38" s="691"/>
      <c r="ELH38" s="691"/>
      <c r="ELI38" s="691"/>
      <c r="ELJ38" s="691"/>
      <c r="ELK38" s="691"/>
      <c r="ELL38" s="691"/>
      <c r="ELM38" s="691"/>
      <c r="ELN38" s="691"/>
      <c r="ELO38" s="691"/>
      <c r="ELP38" s="691"/>
      <c r="ELQ38" s="691"/>
      <c r="ELR38" s="691"/>
      <c r="ELS38" s="691"/>
      <c r="ELT38" s="691"/>
      <c r="ELU38" s="691"/>
      <c r="ELV38" s="691"/>
      <c r="ELW38" s="691"/>
      <c r="ELX38" s="691"/>
      <c r="ELY38" s="691"/>
      <c r="ELZ38" s="691"/>
      <c r="EMA38" s="691"/>
      <c r="EMB38" s="691"/>
      <c r="EMC38" s="691"/>
      <c r="EMD38" s="691"/>
      <c r="EME38" s="691"/>
      <c r="EMF38" s="691"/>
      <c r="EMG38" s="691"/>
      <c r="EMH38" s="691"/>
      <c r="EMI38" s="691"/>
      <c r="EMJ38" s="691"/>
      <c r="EMK38" s="691"/>
      <c r="EML38" s="691"/>
      <c r="EMM38" s="691"/>
      <c r="EMN38" s="691"/>
      <c r="EMO38" s="691"/>
      <c r="EMP38" s="691"/>
      <c r="EMQ38" s="691"/>
      <c r="EMR38" s="691"/>
      <c r="EMS38" s="691"/>
      <c r="EMT38" s="691"/>
      <c r="EMU38" s="691"/>
      <c r="EMV38" s="691"/>
      <c r="EMW38" s="691"/>
      <c r="EMX38" s="691"/>
      <c r="EMY38" s="691"/>
      <c r="EMZ38" s="691"/>
      <c r="ENA38" s="691"/>
      <c r="ENB38" s="691"/>
      <c r="ENC38" s="691"/>
      <c r="END38" s="691"/>
      <c r="ENE38" s="691"/>
      <c r="ENF38" s="691"/>
      <c r="ENG38" s="691"/>
      <c r="ENH38" s="691"/>
      <c r="ENI38" s="691"/>
      <c r="ENJ38" s="691"/>
      <c r="ENK38" s="691"/>
      <c r="ENL38" s="691"/>
      <c r="ENM38" s="691"/>
      <c r="ENN38" s="691"/>
      <c r="ENO38" s="691"/>
      <c r="ENP38" s="691"/>
      <c r="ENQ38" s="691"/>
      <c r="ENR38" s="691"/>
      <c r="ENS38" s="691"/>
      <c r="ENT38" s="691"/>
      <c r="ENU38" s="691"/>
      <c r="ENV38" s="691"/>
      <c r="ENW38" s="691"/>
      <c r="ENX38" s="691"/>
      <c r="ENY38" s="691"/>
      <c r="ENZ38" s="691"/>
      <c r="EOA38" s="691"/>
      <c r="EOB38" s="691"/>
      <c r="EOC38" s="691"/>
      <c r="EOD38" s="691"/>
      <c r="EOE38" s="691"/>
      <c r="EOF38" s="691"/>
      <c r="EOG38" s="691"/>
      <c r="EOH38" s="691"/>
      <c r="EOI38" s="691"/>
      <c r="EOJ38" s="691"/>
      <c r="EOK38" s="691"/>
      <c r="EOL38" s="691"/>
      <c r="EOM38" s="691"/>
      <c r="EON38" s="691"/>
      <c r="EOO38" s="691"/>
      <c r="EOP38" s="691"/>
      <c r="EOQ38" s="691"/>
      <c r="EOR38" s="691"/>
      <c r="EOS38" s="691"/>
      <c r="EOT38" s="691"/>
      <c r="EOU38" s="691"/>
      <c r="EOV38" s="691"/>
      <c r="EOW38" s="691"/>
      <c r="EOX38" s="691"/>
      <c r="EOY38" s="691"/>
      <c r="EOZ38" s="691"/>
      <c r="EPA38" s="691"/>
      <c r="EPB38" s="691"/>
      <c r="EPC38" s="691"/>
      <c r="EPD38" s="691"/>
      <c r="EPE38" s="691"/>
      <c r="EPF38" s="691"/>
      <c r="EPG38" s="691"/>
      <c r="EPH38" s="691"/>
      <c r="EPI38" s="691"/>
      <c r="EPJ38" s="691"/>
      <c r="EPK38" s="691"/>
      <c r="EPL38" s="691"/>
      <c r="EPM38" s="691"/>
      <c r="EPN38" s="691"/>
      <c r="EPO38" s="691"/>
      <c r="EPP38" s="691"/>
      <c r="EPQ38" s="691"/>
      <c r="EPR38" s="691"/>
      <c r="EPS38" s="691"/>
      <c r="EPT38" s="691"/>
      <c r="EPU38" s="691"/>
      <c r="EPV38" s="691"/>
      <c r="EPW38" s="691"/>
      <c r="EPX38" s="691"/>
      <c r="EPY38" s="691"/>
      <c r="EPZ38" s="691"/>
      <c r="EQA38" s="691"/>
      <c r="EQB38" s="691"/>
      <c r="EQC38" s="691"/>
      <c r="EQD38" s="691"/>
      <c r="EQE38" s="691"/>
      <c r="EQF38" s="691"/>
      <c r="EQG38" s="691"/>
      <c r="EQH38" s="691"/>
      <c r="EQI38" s="691"/>
      <c r="EQJ38" s="691"/>
      <c r="EQK38" s="691"/>
      <c r="EQL38" s="691"/>
      <c r="EQM38" s="691"/>
      <c r="EQN38" s="691"/>
      <c r="EQO38" s="691"/>
      <c r="EQP38" s="691"/>
      <c r="EQQ38" s="691"/>
      <c r="EQR38" s="691"/>
      <c r="EQS38" s="691"/>
      <c r="EQT38" s="691"/>
      <c r="EQU38" s="691"/>
      <c r="EQV38" s="691"/>
      <c r="EQW38" s="691"/>
      <c r="EQX38" s="691"/>
      <c r="EQY38" s="691"/>
      <c r="EQZ38" s="691"/>
      <c r="ERA38" s="691"/>
      <c r="ERB38" s="691"/>
      <c r="ERC38" s="691"/>
      <c r="ERD38" s="691"/>
      <c r="ERE38" s="691"/>
      <c r="ERF38" s="691"/>
      <c r="ERG38" s="691"/>
      <c r="ERH38" s="691"/>
      <c r="ERI38" s="691"/>
      <c r="ERJ38" s="691"/>
      <c r="ERK38" s="691"/>
      <c r="ERL38" s="691"/>
      <c r="ERM38" s="691"/>
      <c r="ERN38" s="691"/>
      <c r="ERO38" s="691"/>
      <c r="ERP38" s="691"/>
      <c r="ERQ38" s="691"/>
      <c r="ERR38" s="691"/>
      <c r="ERS38" s="691"/>
      <c r="ERT38" s="691"/>
      <c r="ERU38" s="691"/>
      <c r="ERV38" s="691"/>
      <c r="ERW38" s="691"/>
      <c r="ERX38" s="691"/>
      <c r="ERY38" s="691"/>
      <c r="ERZ38" s="691"/>
      <c r="ESA38" s="691"/>
      <c r="ESB38" s="691"/>
      <c r="ESC38" s="691"/>
      <c r="ESD38" s="691"/>
      <c r="ESE38" s="691"/>
      <c r="ESF38" s="691"/>
      <c r="ESG38" s="691"/>
      <c r="ESH38" s="691"/>
      <c r="ESI38" s="691"/>
      <c r="ESJ38" s="691"/>
      <c r="ESK38" s="691"/>
      <c r="ESL38" s="691"/>
      <c r="ESM38" s="691"/>
      <c r="ESN38" s="691"/>
      <c r="ESO38" s="691"/>
      <c r="ESP38" s="691"/>
      <c r="ESQ38" s="691"/>
      <c r="ESR38" s="691"/>
      <c r="ESS38" s="691"/>
      <c r="EST38" s="691"/>
      <c r="ESU38" s="691"/>
      <c r="ESV38" s="691"/>
      <c r="ESW38" s="691"/>
      <c r="ESX38" s="691"/>
      <c r="ESY38" s="691"/>
      <c r="ESZ38" s="691"/>
      <c r="ETA38" s="691"/>
      <c r="ETB38" s="691"/>
      <c r="ETC38" s="691"/>
      <c r="ETD38" s="691"/>
      <c r="ETE38" s="691"/>
      <c r="ETF38" s="691"/>
      <c r="ETG38" s="691"/>
      <c r="ETH38" s="691"/>
      <c r="ETI38" s="691"/>
      <c r="ETJ38" s="691"/>
      <c r="ETK38" s="691"/>
      <c r="ETL38" s="691"/>
      <c r="ETM38" s="691"/>
      <c r="ETN38" s="691"/>
      <c r="ETO38" s="691"/>
      <c r="ETP38" s="691"/>
      <c r="ETQ38" s="691"/>
      <c r="ETR38" s="691"/>
      <c r="ETS38" s="691"/>
      <c r="ETT38" s="691"/>
      <c r="ETU38" s="691"/>
      <c r="ETV38" s="691"/>
      <c r="ETW38" s="691"/>
      <c r="ETX38" s="691"/>
      <c r="ETY38" s="691"/>
      <c r="ETZ38" s="691"/>
      <c r="EUA38" s="691"/>
      <c r="EUB38" s="691"/>
      <c r="EUC38" s="691"/>
      <c r="EUD38" s="691"/>
      <c r="EUE38" s="691"/>
      <c r="EUF38" s="691"/>
      <c r="EUG38" s="691"/>
      <c r="EUH38" s="691"/>
      <c r="EUI38" s="691"/>
      <c r="EUJ38" s="691"/>
      <c r="EUK38" s="691"/>
      <c r="EUL38" s="691"/>
      <c r="EUM38" s="691"/>
      <c r="EUN38" s="691"/>
      <c r="EUO38" s="691"/>
      <c r="EUP38" s="691"/>
      <c r="EUQ38" s="691"/>
      <c r="EUR38" s="691"/>
      <c r="EUS38" s="691"/>
      <c r="EUT38" s="691"/>
      <c r="EUU38" s="691"/>
      <c r="EUV38" s="691"/>
      <c r="EUW38" s="691"/>
      <c r="EUX38" s="691"/>
      <c r="EUY38" s="691"/>
      <c r="EUZ38" s="691"/>
      <c r="EVA38" s="691"/>
      <c r="EVB38" s="691"/>
      <c r="EVC38" s="691"/>
      <c r="EVD38" s="691"/>
      <c r="EVE38" s="691"/>
      <c r="EVF38" s="691"/>
      <c r="EVG38" s="691"/>
      <c r="EVH38" s="691"/>
      <c r="EVI38" s="691"/>
      <c r="EVJ38" s="691"/>
      <c r="EVK38" s="691"/>
      <c r="EVL38" s="691"/>
      <c r="EVM38" s="691"/>
      <c r="EVN38" s="691"/>
      <c r="EVO38" s="691"/>
      <c r="EVP38" s="691"/>
      <c r="EVQ38" s="691"/>
      <c r="EVR38" s="691"/>
      <c r="EVS38" s="691"/>
      <c r="EVT38" s="691"/>
      <c r="EVU38" s="691"/>
      <c r="EVV38" s="691"/>
      <c r="EVW38" s="691"/>
      <c r="EVX38" s="691"/>
      <c r="EVY38" s="691"/>
      <c r="EVZ38" s="691"/>
      <c r="EWA38" s="691"/>
      <c r="EWB38" s="691"/>
      <c r="EWC38" s="691"/>
      <c r="EWD38" s="691"/>
      <c r="EWE38" s="691"/>
      <c r="EWF38" s="691"/>
      <c r="EWG38" s="691"/>
      <c r="EWH38" s="691"/>
      <c r="EWI38" s="691"/>
      <c r="EWJ38" s="691"/>
      <c r="EWK38" s="691"/>
      <c r="EWL38" s="691"/>
      <c r="EWM38" s="691"/>
      <c r="EWN38" s="691"/>
      <c r="EWO38" s="691"/>
      <c r="EWP38" s="691"/>
      <c r="EWQ38" s="691"/>
      <c r="EWR38" s="691"/>
      <c r="EWS38" s="691"/>
      <c r="EWT38" s="691"/>
      <c r="EWU38" s="691"/>
      <c r="EWV38" s="691"/>
      <c r="EWW38" s="691"/>
      <c r="EWX38" s="691"/>
      <c r="EWY38" s="691"/>
      <c r="EWZ38" s="691"/>
      <c r="EXA38" s="691"/>
      <c r="EXB38" s="691"/>
      <c r="EXC38" s="691"/>
      <c r="EXD38" s="691"/>
      <c r="EXE38" s="691"/>
      <c r="EXF38" s="691"/>
      <c r="EXG38" s="691"/>
      <c r="EXH38" s="691"/>
      <c r="EXI38" s="691"/>
      <c r="EXJ38" s="691"/>
      <c r="EXK38" s="691"/>
      <c r="EXL38" s="691"/>
      <c r="EXM38" s="691"/>
      <c r="EXN38" s="691"/>
      <c r="EXO38" s="691"/>
      <c r="EXP38" s="691"/>
      <c r="EXQ38" s="691"/>
      <c r="EXR38" s="691"/>
      <c r="EXS38" s="691"/>
      <c r="EXT38" s="691"/>
      <c r="EXU38" s="691"/>
      <c r="EXV38" s="691"/>
      <c r="EXW38" s="691"/>
      <c r="EXX38" s="691"/>
      <c r="EXY38" s="691"/>
      <c r="EXZ38" s="691"/>
      <c r="EYA38" s="691"/>
      <c r="EYB38" s="691"/>
      <c r="EYC38" s="691"/>
      <c r="EYD38" s="691"/>
      <c r="EYE38" s="691"/>
      <c r="EYF38" s="691"/>
      <c r="EYG38" s="691"/>
      <c r="EYH38" s="691"/>
      <c r="EYI38" s="691"/>
      <c r="EYJ38" s="691"/>
      <c r="EYK38" s="691"/>
      <c r="EYL38" s="691"/>
      <c r="EYM38" s="691"/>
      <c r="EYN38" s="691"/>
      <c r="EYO38" s="691"/>
      <c r="EYP38" s="691"/>
      <c r="EYQ38" s="691"/>
      <c r="EYR38" s="691"/>
      <c r="EYS38" s="691"/>
      <c r="EYT38" s="691"/>
      <c r="EYU38" s="691"/>
      <c r="EYV38" s="691"/>
      <c r="EYW38" s="691"/>
      <c r="EYX38" s="691"/>
      <c r="EYY38" s="691"/>
      <c r="EYZ38" s="691"/>
      <c r="EZA38" s="691"/>
      <c r="EZB38" s="691"/>
      <c r="EZC38" s="691"/>
      <c r="EZD38" s="691"/>
      <c r="EZE38" s="691"/>
      <c r="EZF38" s="691"/>
      <c r="EZG38" s="691"/>
      <c r="EZH38" s="691"/>
      <c r="EZI38" s="691"/>
      <c r="EZJ38" s="691"/>
      <c r="EZK38" s="691"/>
      <c r="EZL38" s="691"/>
      <c r="EZM38" s="691"/>
      <c r="EZN38" s="691"/>
      <c r="EZO38" s="691"/>
      <c r="EZP38" s="691"/>
      <c r="EZQ38" s="691"/>
      <c r="EZR38" s="691"/>
      <c r="EZS38" s="691"/>
      <c r="EZT38" s="691"/>
      <c r="EZU38" s="691"/>
      <c r="EZV38" s="691"/>
      <c r="EZW38" s="691"/>
      <c r="EZX38" s="691"/>
      <c r="EZY38" s="691"/>
      <c r="EZZ38" s="691"/>
      <c r="FAA38" s="691"/>
      <c r="FAB38" s="691"/>
      <c r="FAC38" s="691"/>
      <c r="FAD38" s="691"/>
      <c r="FAE38" s="691"/>
      <c r="FAF38" s="691"/>
      <c r="FAG38" s="691"/>
      <c r="FAH38" s="691"/>
      <c r="FAI38" s="691"/>
      <c r="FAJ38" s="691"/>
      <c r="FAK38" s="691"/>
      <c r="FAL38" s="691"/>
      <c r="FAM38" s="691"/>
      <c r="FAN38" s="691"/>
      <c r="FAO38" s="691"/>
      <c r="FAP38" s="691"/>
      <c r="FAQ38" s="691"/>
      <c r="FAR38" s="691"/>
      <c r="FAS38" s="691"/>
      <c r="FAT38" s="691"/>
      <c r="FAU38" s="691"/>
      <c r="FAV38" s="691"/>
      <c r="FAW38" s="691"/>
      <c r="FAX38" s="691"/>
      <c r="FAY38" s="691"/>
      <c r="FAZ38" s="691"/>
      <c r="FBA38" s="691"/>
      <c r="FBB38" s="691"/>
      <c r="FBC38" s="691"/>
      <c r="FBD38" s="691"/>
      <c r="FBE38" s="691"/>
      <c r="FBF38" s="691"/>
      <c r="FBG38" s="691"/>
      <c r="FBH38" s="691"/>
      <c r="FBI38" s="691"/>
      <c r="FBJ38" s="691"/>
      <c r="FBK38" s="691"/>
      <c r="FBL38" s="691"/>
      <c r="FBM38" s="691"/>
      <c r="FBN38" s="691"/>
      <c r="FBO38" s="691"/>
      <c r="FBP38" s="691"/>
      <c r="FBQ38" s="691"/>
      <c r="FBR38" s="691"/>
      <c r="FBS38" s="691"/>
      <c r="FBT38" s="691"/>
      <c r="FBU38" s="691"/>
      <c r="FBV38" s="691"/>
      <c r="FBW38" s="691"/>
      <c r="FBX38" s="691"/>
      <c r="FBY38" s="691"/>
      <c r="FBZ38" s="691"/>
      <c r="FCA38" s="691"/>
      <c r="FCB38" s="691"/>
      <c r="FCC38" s="691"/>
      <c r="FCD38" s="691"/>
      <c r="FCE38" s="691"/>
      <c r="FCF38" s="691"/>
      <c r="FCG38" s="691"/>
      <c r="FCH38" s="691"/>
      <c r="FCI38" s="691"/>
      <c r="FCJ38" s="691"/>
      <c r="FCK38" s="691"/>
      <c r="FCL38" s="691"/>
      <c r="FCM38" s="691"/>
      <c r="FCN38" s="691"/>
      <c r="FCO38" s="691"/>
      <c r="FCP38" s="691"/>
      <c r="FCQ38" s="691"/>
      <c r="FCR38" s="691"/>
      <c r="FCS38" s="691"/>
      <c r="FCT38" s="691"/>
      <c r="FCU38" s="691"/>
      <c r="FCV38" s="691"/>
      <c r="FCW38" s="691"/>
      <c r="FCX38" s="691"/>
      <c r="FCY38" s="691"/>
      <c r="FCZ38" s="691"/>
      <c r="FDA38" s="691"/>
      <c r="FDB38" s="691"/>
      <c r="FDC38" s="691"/>
      <c r="FDD38" s="691"/>
      <c r="FDE38" s="691"/>
      <c r="FDF38" s="691"/>
      <c r="FDG38" s="691"/>
      <c r="FDH38" s="691"/>
      <c r="FDI38" s="691"/>
      <c r="FDJ38" s="691"/>
      <c r="FDK38" s="691"/>
      <c r="FDL38" s="691"/>
      <c r="FDM38" s="691"/>
      <c r="FDN38" s="691"/>
      <c r="FDO38" s="691"/>
      <c r="FDP38" s="691"/>
      <c r="FDQ38" s="691"/>
      <c r="FDR38" s="691"/>
      <c r="FDS38" s="691"/>
      <c r="FDT38" s="691"/>
      <c r="FDU38" s="691"/>
      <c r="FDV38" s="691"/>
      <c r="FDW38" s="691"/>
      <c r="FDX38" s="691"/>
      <c r="FDY38" s="691"/>
      <c r="FDZ38" s="691"/>
      <c r="FEA38" s="691"/>
      <c r="FEB38" s="691"/>
      <c r="FEC38" s="691"/>
      <c r="FED38" s="691"/>
      <c r="FEE38" s="691"/>
      <c r="FEF38" s="691"/>
      <c r="FEG38" s="691"/>
      <c r="FEH38" s="691"/>
      <c r="FEI38" s="691"/>
      <c r="FEJ38" s="691"/>
      <c r="FEK38" s="691"/>
      <c r="FEL38" s="691"/>
      <c r="FEM38" s="691"/>
      <c r="FEN38" s="691"/>
      <c r="FEO38" s="691"/>
      <c r="FEP38" s="691"/>
      <c r="FEQ38" s="691"/>
      <c r="FER38" s="691"/>
      <c r="FES38" s="691"/>
      <c r="FET38" s="691"/>
      <c r="FEU38" s="691"/>
      <c r="FEV38" s="691"/>
      <c r="FEW38" s="691"/>
      <c r="FEX38" s="691"/>
      <c r="FEY38" s="691"/>
      <c r="FEZ38" s="691"/>
      <c r="FFA38" s="691"/>
      <c r="FFB38" s="691"/>
      <c r="FFC38" s="691"/>
      <c r="FFD38" s="691"/>
      <c r="FFE38" s="691"/>
      <c r="FFF38" s="691"/>
      <c r="FFG38" s="691"/>
      <c r="FFH38" s="691"/>
      <c r="FFI38" s="691"/>
      <c r="FFJ38" s="691"/>
      <c r="FFK38" s="691"/>
      <c r="FFL38" s="691"/>
      <c r="FFM38" s="691"/>
      <c r="FFN38" s="691"/>
      <c r="FFO38" s="691"/>
      <c r="FFP38" s="691"/>
      <c r="FFQ38" s="691"/>
      <c r="FFR38" s="691"/>
      <c r="FFS38" s="691"/>
      <c r="FFT38" s="691"/>
      <c r="FFU38" s="691"/>
      <c r="FFV38" s="691"/>
      <c r="FFW38" s="691"/>
      <c r="FFX38" s="691"/>
      <c r="FFY38" s="691"/>
      <c r="FFZ38" s="691"/>
      <c r="FGA38" s="691"/>
      <c r="FGB38" s="691"/>
      <c r="FGC38" s="691"/>
      <c r="FGD38" s="691"/>
      <c r="FGE38" s="691"/>
      <c r="FGF38" s="691"/>
      <c r="FGG38" s="691"/>
      <c r="FGH38" s="691"/>
      <c r="FGI38" s="691"/>
      <c r="FGJ38" s="691"/>
      <c r="FGK38" s="691"/>
      <c r="FGL38" s="691"/>
      <c r="FGM38" s="691"/>
      <c r="FGN38" s="691"/>
      <c r="FGO38" s="691"/>
      <c r="FGP38" s="691"/>
      <c r="FGQ38" s="691"/>
      <c r="FGR38" s="691"/>
      <c r="FGS38" s="691"/>
      <c r="FGT38" s="691"/>
      <c r="FGU38" s="691"/>
      <c r="FGV38" s="691"/>
      <c r="FGW38" s="691"/>
      <c r="FGX38" s="691"/>
      <c r="FGY38" s="691"/>
      <c r="FGZ38" s="691"/>
      <c r="FHA38" s="691"/>
      <c r="FHB38" s="691"/>
      <c r="FHC38" s="691"/>
      <c r="FHD38" s="691"/>
      <c r="FHE38" s="691"/>
      <c r="FHF38" s="691"/>
      <c r="FHG38" s="691"/>
      <c r="FHH38" s="691"/>
      <c r="FHI38" s="691"/>
      <c r="FHJ38" s="691"/>
      <c r="FHK38" s="691"/>
      <c r="FHL38" s="691"/>
      <c r="FHM38" s="691"/>
      <c r="FHN38" s="691"/>
      <c r="FHO38" s="691"/>
      <c r="FHP38" s="691"/>
      <c r="FHQ38" s="691"/>
      <c r="FHR38" s="691"/>
      <c r="FHS38" s="691"/>
      <c r="FHT38" s="691"/>
      <c r="FHU38" s="691"/>
      <c r="FHV38" s="691"/>
      <c r="FHW38" s="691"/>
      <c r="FHX38" s="691"/>
      <c r="FHY38" s="691"/>
      <c r="FHZ38" s="691"/>
      <c r="FIA38" s="691"/>
      <c r="FIB38" s="691"/>
      <c r="FIC38" s="691"/>
      <c r="FID38" s="691"/>
      <c r="FIE38" s="691"/>
      <c r="FIF38" s="691"/>
      <c r="FIG38" s="691"/>
      <c r="FIH38" s="691"/>
      <c r="FII38" s="691"/>
      <c r="FIJ38" s="691"/>
      <c r="FIK38" s="691"/>
      <c r="FIL38" s="691"/>
      <c r="FIM38" s="691"/>
      <c r="FIN38" s="691"/>
      <c r="FIO38" s="691"/>
      <c r="FIP38" s="691"/>
      <c r="FIQ38" s="691"/>
      <c r="FIR38" s="691"/>
      <c r="FIS38" s="691"/>
      <c r="FIT38" s="691"/>
      <c r="FIU38" s="691"/>
      <c r="FIV38" s="691"/>
      <c r="FIW38" s="691"/>
      <c r="FIX38" s="691"/>
      <c r="FIY38" s="691"/>
      <c r="FIZ38" s="691"/>
      <c r="FJA38" s="691"/>
      <c r="FJB38" s="691"/>
      <c r="FJC38" s="691"/>
      <c r="FJD38" s="691"/>
      <c r="FJE38" s="691"/>
      <c r="FJF38" s="691"/>
      <c r="FJG38" s="691"/>
      <c r="FJH38" s="691"/>
      <c r="FJI38" s="691"/>
      <c r="FJJ38" s="691"/>
      <c r="FJK38" s="691"/>
      <c r="FJL38" s="691"/>
      <c r="FJM38" s="691"/>
      <c r="FJN38" s="691"/>
      <c r="FJO38" s="691"/>
      <c r="FJP38" s="691"/>
      <c r="FJQ38" s="691"/>
      <c r="FJR38" s="691"/>
      <c r="FJS38" s="691"/>
      <c r="FJT38" s="691"/>
      <c r="FJU38" s="691"/>
      <c r="FJV38" s="691"/>
      <c r="FJW38" s="691"/>
      <c r="FJX38" s="691"/>
      <c r="FJY38" s="691"/>
      <c r="FJZ38" s="691"/>
      <c r="FKA38" s="691"/>
      <c r="FKB38" s="691"/>
      <c r="FKC38" s="691"/>
      <c r="FKD38" s="691"/>
      <c r="FKE38" s="691"/>
      <c r="FKF38" s="691"/>
      <c r="FKG38" s="691"/>
      <c r="FKH38" s="691"/>
      <c r="FKI38" s="691"/>
      <c r="FKJ38" s="691"/>
      <c r="FKK38" s="691"/>
      <c r="FKL38" s="691"/>
      <c r="FKM38" s="691"/>
      <c r="FKN38" s="691"/>
      <c r="FKO38" s="691"/>
      <c r="FKP38" s="691"/>
      <c r="FKQ38" s="691"/>
      <c r="FKR38" s="691"/>
      <c r="FKS38" s="691"/>
      <c r="FKT38" s="691"/>
      <c r="FKU38" s="691"/>
      <c r="FKV38" s="691"/>
      <c r="FKW38" s="691"/>
      <c r="FKX38" s="691"/>
      <c r="FKY38" s="691"/>
      <c r="FKZ38" s="691"/>
      <c r="FLA38" s="691"/>
      <c r="FLB38" s="691"/>
      <c r="FLC38" s="691"/>
      <c r="FLD38" s="691"/>
      <c r="FLE38" s="691"/>
      <c r="FLF38" s="691"/>
      <c r="FLG38" s="691"/>
      <c r="FLH38" s="691"/>
      <c r="FLI38" s="691"/>
      <c r="FLJ38" s="691"/>
      <c r="FLK38" s="691"/>
      <c r="FLL38" s="691"/>
      <c r="FLM38" s="691"/>
      <c r="FLN38" s="691"/>
      <c r="FLO38" s="691"/>
      <c r="FLP38" s="691"/>
      <c r="FLQ38" s="691"/>
      <c r="FLR38" s="691"/>
      <c r="FLS38" s="691"/>
      <c r="FLT38" s="691"/>
      <c r="FLU38" s="691"/>
      <c r="FLV38" s="691"/>
      <c r="FLW38" s="691"/>
      <c r="FLX38" s="691"/>
      <c r="FLY38" s="691"/>
      <c r="FLZ38" s="691"/>
      <c r="FMA38" s="691"/>
      <c r="FMB38" s="691"/>
      <c r="FMC38" s="691"/>
      <c r="FMD38" s="691"/>
      <c r="FME38" s="691"/>
      <c r="FMF38" s="691"/>
      <c r="FMG38" s="691"/>
      <c r="FMH38" s="691"/>
      <c r="FMI38" s="691"/>
      <c r="FMJ38" s="691"/>
      <c r="FMK38" s="691"/>
      <c r="FML38" s="691"/>
      <c r="FMM38" s="691"/>
      <c r="FMN38" s="691"/>
      <c r="FMO38" s="691"/>
      <c r="FMP38" s="691"/>
      <c r="FMQ38" s="691"/>
      <c r="FMR38" s="691"/>
      <c r="FMS38" s="691"/>
      <c r="FMT38" s="691"/>
      <c r="FMU38" s="691"/>
      <c r="FMV38" s="691"/>
      <c r="FMW38" s="691"/>
      <c r="FMX38" s="691"/>
      <c r="FMY38" s="691"/>
      <c r="FMZ38" s="691"/>
      <c r="FNA38" s="691"/>
      <c r="FNB38" s="691"/>
      <c r="FNC38" s="691"/>
      <c r="FND38" s="691"/>
      <c r="FNE38" s="691"/>
      <c r="FNF38" s="691"/>
      <c r="FNG38" s="691"/>
      <c r="FNH38" s="691"/>
      <c r="FNI38" s="691"/>
      <c r="FNJ38" s="691"/>
      <c r="FNK38" s="691"/>
      <c r="FNL38" s="691"/>
      <c r="FNM38" s="691"/>
      <c r="FNN38" s="691"/>
      <c r="FNO38" s="691"/>
      <c r="FNP38" s="691"/>
      <c r="FNQ38" s="691"/>
      <c r="FNR38" s="691"/>
      <c r="FNS38" s="691"/>
      <c r="FNT38" s="691"/>
      <c r="FNU38" s="691"/>
      <c r="FNV38" s="691"/>
      <c r="FNW38" s="691"/>
      <c r="FNX38" s="691"/>
      <c r="FNY38" s="691"/>
      <c r="FNZ38" s="691"/>
      <c r="FOA38" s="691"/>
      <c r="FOB38" s="691"/>
      <c r="FOC38" s="691"/>
      <c r="FOD38" s="691"/>
      <c r="FOE38" s="691"/>
      <c r="FOF38" s="691"/>
      <c r="FOG38" s="691"/>
      <c r="FOH38" s="691"/>
      <c r="FOI38" s="691"/>
      <c r="FOJ38" s="691"/>
      <c r="FOK38" s="691"/>
      <c r="FOL38" s="691"/>
      <c r="FOM38" s="691"/>
      <c r="FON38" s="691"/>
      <c r="FOO38" s="691"/>
      <c r="FOP38" s="691"/>
      <c r="FOQ38" s="691"/>
      <c r="FOR38" s="691"/>
      <c r="FOS38" s="691"/>
      <c r="FOT38" s="691"/>
      <c r="FOU38" s="691"/>
      <c r="FOV38" s="691"/>
      <c r="FOW38" s="691"/>
      <c r="FOX38" s="691"/>
      <c r="FOY38" s="691"/>
      <c r="FOZ38" s="691"/>
      <c r="FPA38" s="691"/>
      <c r="FPB38" s="691"/>
      <c r="FPC38" s="691"/>
      <c r="FPD38" s="691"/>
      <c r="FPE38" s="691"/>
      <c r="FPF38" s="691"/>
      <c r="FPG38" s="691"/>
      <c r="FPH38" s="691"/>
      <c r="FPI38" s="691"/>
      <c r="FPJ38" s="691"/>
      <c r="FPK38" s="691"/>
      <c r="FPL38" s="691"/>
      <c r="FPM38" s="691"/>
      <c r="FPN38" s="691"/>
      <c r="FPO38" s="691"/>
      <c r="FPP38" s="691"/>
      <c r="FPQ38" s="691"/>
      <c r="FPR38" s="691"/>
      <c r="FPS38" s="691"/>
      <c r="FPT38" s="691"/>
      <c r="FPU38" s="691"/>
      <c r="FPV38" s="691"/>
      <c r="FPW38" s="691"/>
      <c r="FPX38" s="691"/>
      <c r="FPY38" s="691"/>
      <c r="FPZ38" s="691"/>
      <c r="FQA38" s="691"/>
      <c r="FQB38" s="691"/>
      <c r="FQC38" s="691"/>
      <c r="FQD38" s="691"/>
      <c r="FQE38" s="691"/>
      <c r="FQF38" s="691"/>
      <c r="FQG38" s="691"/>
      <c r="FQH38" s="691"/>
      <c r="FQI38" s="691"/>
      <c r="FQJ38" s="691"/>
      <c r="FQK38" s="691"/>
      <c r="FQL38" s="691"/>
      <c r="FQM38" s="691"/>
      <c r="FQN38" s="691"/>
      <c r="FQO38" s="691"/>
      <c r="FQP38" s="691"/>
      <c r="FQQ38" s="691"/>
      <c r="FQR38" s="691"/>
      <c r="FQS38" s="691"/>
      <c r="FQT38" s="691"/>
      <c r="FQU38" s="691"/>
      <c r="FQV38" s="691"/>
      <c r="FQW38" s="691"/>
      <c r="FQX38" s="691"/>
      <c r="FQY38" s="691"/>
      <c r="FQZ38" s="691"/>
      <c r="FRA38" s="691"/>
      <c r="FRB38" s="691"/>
      <c r="FRC38" s="691"/>
      <c r="FRD38" s="691"/>
      <c r="FRE38" s="691"/>
      <c r="FRF38" s="691"/>
      <c r="FRG38" s="691"/>
      <c r="FRH38" s="691"/>
      <c r="FRI38" s="691"/>
      <c r="FRJ38" s="691"/>
      <c r="FRK38" s="691"/>
      <c r="FRL38" s="691"/>
      <c r="FRM38" s="691"/>
      <c r="FRN38" s="691"/>
      <c r="FRO38" s="691"/>
      <c r="FRP38" s="691"/>
      <c r="FRQ38" s="691"/>
      <c r="FRR38" s="691"/>
      <c r="FRS38" s="691"/>
      <c r="FRT38" s="691"/>
      <c r="FRU38" s="691"/>
      <c r="FRV38" s="691"/>
      <c r="FRW38" s="691"/>
      <c r="FRX38" s="691"/>
      <c r="FRY38" s="691"/>
      <c r="FRZ38" s="691"/>
      <c r="FSA38" s="691"/>
      <c r="FSB38" s="691"/>
      <c r="FSC38" s="691"/>
      <c r="FSD38" s="691"/>
      <c r="FSE38" s="691"/>
      <c r="FSF38" s="691"/>
      <c r="FSG38" s="691"/>
      <c r="FSH38" s="691"/>
      <c r="FSI38" s="691"/>
      <c r="FSJ38" s="691"/>
      <c r="FSK38" s="691"/>
      <c r="FSL38" s="691"/>
      <c r="FSM38" s="691"/>
      <c r="FSN38" s="691"/>
      <c r="FSO38" s="691"/>
      <c r="FSP38" s="691"/>
      <c r="FSQ38" s="691"/>
      <c r="FSR38" s="691"/>
      <c r="FSS38" s="691"/>
      <c r="FST38" s="691"/>
      <c r="FSU38" s="691"/>
      <c r="FSV38" s="691"/>
      <c r="FSW38" s="691"/>
      <c r="FSX38" s="691"/>
      <c r="FSY38" s="691"/>
      <c r="FSZ38" s="691"/>
      <c r="FTA38" s="691"/>
      <c r="FTB38" s="691"/>
      <c r="FTC38" s="691"/>
      <c r="FTD38" s="691"/>
      <c r="FTE38" s="691"/>
      <c r="FTF38" s="691"/>
      <c r="FTG38" s="691"/>
      <c r="FTH38" s="691"/>
      <c r="FTI38" s="691"/>
      <c r="FTJ38" s="691"/>
      <c r="FTK38" s="691"/>
      <c r="FTL38" s="691"/>
      <c r="FTM38" s="691"/>
      <c r="FTN38" s="691"/>
      <c r="FTO38" s="691"/>
      <c r="FTP38" s="691"/>
      <c r="FTQ38" s="691"/>
      <c r="FTR38" s="691"/>
      <c r="FTS38" s="691"/>
      <c r="FTT38" s="691"/>
      <c r="FTU38" s="691"/>
      <c r="FTV38" s="691"/>
      <c r="FTW38" s="691"/>
      <c r="FTX38" s="691"/>
      <c r="FTY38" s="691"/>
      <c r="FTZ38" s="691"/>
      <c r="FUA38" s="691"/>
      <c r="FUB38" s="691"/>
      <c r="FUC38" s="691"/>
      <c r="FUD38" s="691"/>
      <c r="FUE38" s="691"/>
      <c r="FUF38" s="691"/>
      <c r="FUG38" s="691"/>
      <c r="FUH38" s="691"/>
      <c r="FUI38" s="691"/>
      <c r="FUJ38" s="691"/>
      <c r="FUK38" s="691"/>
      <c r="FUL38" s="691"/>
      <c r="FUM38" s="691"/>
      <c r="FUN38" s="691"/>
      <c r="FUO38" s="691"/>
      <c r="FUP38" s="691"/>
      <c r="FUQ38" s="691"/>
      <c r="FUR38" s="691"/>
      <c r="FUS38" s="691"/>
      <c r="FUT38" s="691"/>
      <c r="FUU38" s="691"/>
      <c r="FUV38" s="691"/>
      <c r="FUW38" s="691"/>
      <c r="FUX38" s="691"/>
      <c r="FUY38" s="691"/>
      <c r="FUZ38" s="691"/>
      <c r="FVA38" s="691"/>
      <c r="FVB38" s="691"/>
      <c r="FVC38" s="691"/>
      <c r="FVD38" s="691"/>
      <c r="FVE38" s="691"/>
      <c r="FVF38" s="691"/>
      <c r="FVG38" s="691"/>
      <c r="FVH38" s="691"/>
      <c r="FVI38" s="691"/>
      <c r="FVJ38" s="691"/>
      <c r="FVK38" s="691"/>
      <c r="FVL38" s="691"/>
      <c r="FVM38" s="691"/>
      <c r="FVN38" s="691"/>
      <c r="FVO38" s="691"/>
      <c r="FVP38" s="691"/>
      <c r="FVQ38" s="691"/>
      <c r="FVR38" s="691"/>
      <c r="FVS38" s="691"/>
      <c r="FVT38" s="691"/>
      <c r="FVU38" s="691"/>
      <c r="FVV38" s="691"/>
      <c r="FVW38" s="691"/>
      <c r="FVX38" s="691"/>
      <c r="FVY38" s="691"/>
      <c r="FVZ38" s="691"/>
      <c r="FWA38" s="691"/>
      <c r="FWB38" s="691"/>
      <c r="FWC38" s="691"/>
      <c r="FWD38" s="691"/>
      <c r="FWE38" s="691"/>
      <c r="FWF38" s="691"/>
      <c r="FWG38" s="691"/>
      <c r="FWH38" s="691"/>
      <c r="FWI38" s="691"/>
      <c r="FWJ38" s="691"/>
      <c r="FWK38" s="691"/>
      <c r="FWL38" s="691"/>
      <c r="FWM38" s="691"/>
      <c r="FWN38" s="691"/>
      <c r="FWO38" s="691"/>
      <c r="FWP38" s="691"/>
      <c r="FWQ38" s="691"/>
      <c r="FWR38" s="691"/>
      <c r="FWS38" s="691"/>
      <c r="FWT38" s="691"/>
      <c r="FWU38" s="691"/>
      <c r="FWV38" s="691"/>
      <c r="FWW38" s="691"/>
      <c r="FWX38" s="691"/>
      <c r="FWY38" s="691"/>
      <c r="FWZ38" s="691"/>
      <c r="FXA38" s="691"/>
      <c r="FXB38" s="691"/>
      <c r="FXC38" s="691"/>
      <c r="FXD38" s="691"/>
      <c r="FXE38" s="691"/>
      <c r="FXF38" s="691"/>
      <c r="FXG38" s="691"/>
      <c r="FXH38" s="691"/>
      <c r="FXI38" s="691"/>
      <c r="FXJ38" s="691"/>
      <c r="FXK38" s="691"/>
      <c r="FXL38" s="691"/>
      <c r="FXM38" s="691"/>
      <c r="FXN38" s="691"/>
      <c r="FXO38" s="691"/>
      <c r="FXP38" s="691"/>
      <c r="FXQ38" s="691"/>
      <c r="FXR38" s="691"/>
      <c r="FXS38" s="691"/>
      <c r="FXT38" s="691"/>
      <c r="FXU38" s="691"/>
      <c r="FXV38" s="691"/>
      <c r="FXW38" s="691"/>
      <c r="FXX38" s="691"/>
      <c r="FXY38" s="691"/>
      <c r="FXZ38" s="691"/>
      <c r="FYA38" s="691"/>
      <c r="FYB38" s="691"/>
      <c r="FYC38" s="691"/>
      <c r="FYD38" s="691"/>
      <c r="FYE38" s="691"/>
      <c r="FYF38" s="691"/>
      <c r="FYG38" s="691"/>
      <c r="FYH38" s="691"/>
      <c r="FYI38" s="691"/>
      <c r="FYJ38" s="691"/>
      <c r="FYK38" s="691"/>
      <c r="FYL38" s="691"/>
      <c r="FYM38" s="691"/>
      <c r="FYN38" s="691"/>
      <c r="FYO38" s="691"/>
      <c r="FYP38" s="691"/>
      <c r="FYQ38" s="691"/>
      <c r="FYR38" s="691"/>
      <c r="FYS38" s="691"/>
      <c r="FYT38" s="691"/>
      <c r="FYU38" s="691"/>
      <c r="FYV38" s="691"/>
      <c r="FYW38" s="691"/>
      <c r="FYX38" s="691"/>
      <c r="FYY38" s="691"/>
      <c r="FYZ38" s="691"/>
      <c r="FZA38" s="691"/>
      <c r="FZB38" s="691"/>
      <c r="FZC38" s="691"/>
      <c r="FZD38" s="691"/>
      <c r="FZE38" s="691"/>
      <c r="FZF38" s="691"/>
      <c r="FZG38" s="691"/>
      <c r="FZH38" s="691"/>
      <c r="FZI38" s="691"/>
      <c r="FZJ38" s="691"/>
      <c r="FZK38" s="691"/>
      <c r="FZL38" s="691"/>
      <c r="FZM38" s="691"/>
      <c r="FZN38" s="691"/>
      <c r="FZO38" s="691"/>
      <c r="FZP38" s="691"/>
      <c r="FZQ38" s="691"/>
      <c r="FZR38" s="691"/>
      <c r="FZS38" s="691"/>
      <c r="FZT38" s="691"/>
      <c r="FZU38" s="691"/>
      <c r="FZV38" s="691"/>
      <c r="FZW38" s="691"/>
      <c r="FZX38" s="691"/>
      <c r="FZY38" s="691"/>
      <c r="FZZ38" s="691"/>
      <c r="GAA38" s="691"/>
      <c r="GAB38" s="691"/>
      <c r="GAC38" s="691"/>
      <c r="GAD38" s="691"/>
      <c r="GAE38" s="691"/>
      <c r="GAF38" s="691"/>
      <c r="GAG38" s="691"/>
      <c r="GAH38" s="691"/>
      <c r="GAI38" s="691"/>
      <c r="GAJ38" s="691"/>
      <c r="GAK38" s="691"/>
      <c r="GAL38" s="691"/>
      <c r="GAM38" s="691"/>
      <c r="GAN38" s="691"/>
      <c r="GAO38" s="691"/>
      <c r="GAP38" s="691"/>
      <c r="GAQ38" s="691"/>
      <c r="GAR38" s="691"/>
      <c r="GAS38" s="691"/>
      <c r="GAT38" s="691"/>
      <c r="GAU38" s="691"/>
      <c r="GAV38" s="691"/>
      <c r="GAW38" s="691"/>
      <c r="GAX38" s="691"/>
      <c r="GAY38" s="691"/>
      <c r="GAZ38" s="691"/>
      <c r="GBA38" s="691"/>
      <c r="GBB38" s="691"/>
      <c r="GBC38" s="691"/>
      <c r="GBD38" s="691"/>
      <c r="GBE38" s="691"/>
      <c r="GBF38" s="691"/>
      <c r="GBG38" s="691"/>
      <c r="GBH38" s="691"/>
      <c r="GBI38" s="691"/>
      <c r="GBJ38" s="691"/>
      <c r="GBK38" s="691"/>
      <c r="GBL38" s="691"/>
      <c r="GBM38" s="691"/>
      <c r="GBN38" s="691"/>
      <c r="GBO38" s="691"/>
      <c r="GBP38" s="691"/>
      <c r="GBQ38" s="691"/>
      <c r="GBR38" s="691"/>
      <c r="GBS38" s="691"/>
      <c r="GBT38" s="691"/>
      <c r="GBU38" s="691"/>
      <c r="GBV38" s="691"/>
      <c r="GBW38" s="691"/>
      <c r="GBX38" s="691"/>
      <c r="GBY38" s="691"/>
      <c r="GBZ38" s="691"/>
      <c r="GCA38" s="691"/>
      <c r="GCB38" s="691"/>
      <c r="GCC38" s="691"/>
      <c r="GCD38" s="691"/>
      <c r="GCE38" s="691"/>
      <c r="GCF38" s="691"/>
      <c r="GCG38" s="691"/>
      <c r="GCH38" s="691"/>
      <c r="GCI38" s="691"/>
      <c r="GCJ38" s="691"/>
      <c r="GCK38" s="691"/>
      <c r="GCL38" s="691"/>
      <c r="GCM38" s="691"/>
      <c r="GCN38" s="691"/>
      <c r="GCO38" s="691"/>
      <c r="GCP38" s="691"/>
      <c r="GCQ38" s="691"/>
      <c r="GCR38" s="691"/>
      <c r="GCS38" s="691"/>
      <c r="GCT38" s="691"/>
      <c r="GCU38" s="691"/>
      <c r="GCV38" s="691"/>
      <c r="GCW38" s="691"/>
      <c r="GCX38" s="691"/>
      <c r="GCY38" s="691"/>
      <c r="GCZ38" s="691"/>
      <c r="GDA38" s="691"/>
      <c r="GDB38" s="691"/>
      <c r="GDC38" s="691"/>
      <c r="GDD38" s="691"/>
      <c r="GDE38" s="691"/>
      <c r="GDF38" s="691"/>
      <c r="GDG38" s="691"/>
      <c r="GDH38" s="691"/>
      <c r="GDI38" s="691"/>
      <c r="GDJ38" s="691"/>
      <c r="GDK38" s="691"/>
      <c r="GDL38" s="691"/>
      <c r="GDM38" s="691"/>
      <c r="GDN38" s="691"/>
      <c r="GDO38" s="691"/>
      <c r="GDP38" s="691"/>
      <c r="GDQ38" s="691"/>
      <c r="GDR38" s="691"/>
      <c r="GDS38" s="691"/>
      <c r="GDT38" s="691"/>
      <c r="GDU38" s="691"/>
      <c r="GDV38" s="691"/>
      <c r="GDW38" s="691"/>
      <c r="GDX38" s="691"/>
      <c r="GDY38" s="691"/>
      <c r="GDZ38" s="691"/>
      <c r="GEA38" s="691"/>
      <c r="GEB38" s="691"/>
      <c r="GEC38" s="691"/>
      <c r="GED38" s="691"/>
      <c r="GEE38" s="691"/>
      <c r="GEF38" s="691"/>
      <c r="GEG38" s="691"/>
      <c r="GEH38" s="691"/>
      <c r="GEI38" s="691"/>
      <c r="GEJ38" s="691"/>
      <c r="GEK38" s="691"/>
      <c r="GEL38" s="691"/>
      <c r="GEM38" s="691"/>
      <c r="GEN38" s="691"/>
      <c r="GEO38" s="691"/>
      <c r="GEP38" s="691"/>
      <c r="GEQ38" s="691"/>
      <c r="GER38" s="691"/>
      <c r="GES38" s="691"/>
      <c r="GET38" s="691"/>
      <c r="GEU38" s="691"/>
      <c r="GEV38" s="691"/>
      <c r="GEW38" s="691"/>
      <c r="GEX38" s="691"/>
      <c r="GEY38" s="691"/>
      <c r="GEZ38" s="691"/>
      <c r="GFA38" s="691"/>
      <c r="GFB38" s="691"/>
      <c r="GFC38" s="691"/>
      <c r="GFD38" s="691"/>
      <c r="GFE38" s="691"/>
      <c r="GFF38" s="691"/>
      <c r="GFG38" s="691"/>
      <c r="GFH38" s="691"/>
      <c r="GFI38" s="691"/>
      <c r="GFJ38" s="691"/>
      <c r="GFK38" s="691"/>
      <c r="GFL38" s="691"/>
      <c r="GFM38" s="691"/>
      <c r="GFN38" s="691"/>
      <c r="GFO38" s="691"/>
      <c r="GFP38" s="691"/>
      <c r="GFQ38" s="691"/>
      <c r="GFR38" s="691"/>
      <c r="GFS38" s="691"/>
      <c r="GFT38" s="691"/>
      <c r="GFU38" s="691"/>
      <c r="GFV38" s="691"/>
      <c r="GFW38" s="691"/>
      <c r="GFX38" s="691"/>
      <c r="GFY38" s="691"/>
      <c r="GFZ38" s="691"/>
      <c r="GGA38" s="691"/>
      <c r="GGB38" s="691"/>
      <c r="GGC38" s="691"/>
      <c r="GGD38" s="691"/>
      <c r="GGE38" s="691"/>
      <c r="GGF38" s="691"/>
      <c r="GGG38" s="691"/>
      <c r="GGH38" s="691"/>
      <c r="GGI38" s="691"/>
      <c r="GGJ38" s="691"/>
      <c r="GGK38" s="691"/>
      <c r="GGL38" s="691"/>
      <c r="GGM38" s="691"/>
      <c r="GGN38" s="691"/>
      <c r="GGO38" s="691"/>
      <c r="GGP38" s="691"/>
      <c r="GGQ38" s="691"/>
      <c r="GGR38" s="691"/>
      <c r="GGS38" s="691"/>
      <c r="GGT38" s="691"/>
      <c r="GGU38" s="691"/>
      <c r="GGV38" s="691"/>
      <c r="GGW38" s="691"/>
      <c r="GGX38" s="691"/>
      <c r="GGY38" s="691"/>
      <c r="GGZ38" s="691"/>
      <c r="GHA38" s="691"/>
      <c r="GHB38" s="691"/>
      <c r="GHC38" s="691"/>
      <c r="GHD38" s="691"/>
      <c r="GHE38" s="691"/>
      <c r="GHF38" s="691"/>
      <c r="GHG38" s="691"/>
      <c r="GHH38" s="691"/>
      <c r="GHI38" s="691"/>
      <c r="GHJ38" s="691"/>
      <c r="GHK38" s="691"/>
      <c r="GHL38" s="691"/>
      <c r="GHM38" s="691"/>
      <c r="GHN38" s="691"/>
      <c r="GHO38" s="691"/>
      <c r="GHP38" s="691"/>
      <c r="GHQ38" s="691"/>
      <c r="GHR38" s="691"/>
      <c r="GHS38" s="691"/>
      <c r="GHT38" s="691"/>
      <c r="GHU38" s="691"/>
      <c r="GHV38" s="691"/>
      <c r="GHW38" s="691"/>
      <c r="GHX38" s="691"/>
      <c r="GHY38" s="691"/>
      <c r="GHZ38" s="691"/>
      <c r="GIA38" s="691"/>
      <c r="GIB38" s="691"/>
      <c r="GIC38" s="691"/>
      <c r="GID38" s="691"/>
      <c r="GIE38" s="691"/>
      <c r="GIF38" s="691"/>
      <c r="GIG38" s="691"/>
      <c r="GIH38" s="691"/>
      <c r="GII38" s="691"/>
      <c r="GIJ38" s="691"/>
      <c r="GIK38" s="691"/>
      <c r="GIL38" s="691"/>
      <c r="GIM38" s="691"/>
      <c r="GIN38" s="691"/>
      <c r="GIO38" s="691"/>
      <c r="GIP38" s="691"/>
      <c r="GIQ38" s="691"/>
      <c r="GIR38" s="691"/>
      <c r="GIS38" s="691"/>
      <c r="GIT38" s="691"/>
      <c r="GIU38" s="691"/>
      <c r="GIV38" s="691"/>
      <c r="GIW38" s="691"/>
      <c r="GIX38" s="691"/>
      <c r="GIY38" s="691"/>
      <c r="GIZ38" s="691"/>
      <c r="GJA38" s="691"/>
      <c r="GJB38" s="691"/>
      <c r="GJC38" s="691"/>
      <c r="GJD38" s="691"/>
      <c r="GJE38" s="691"/>
      <c r="GJF38" s="691"/>
      <c r="GJG38" s="691"/>
      <c r="GJH38" s="691"/>
      <c r="GJI38" s="691"/>
      <c r="GJJ38" s="691"/>
      <c r="GJK38" s="691"/>
      <c r="GJL38" s="691"/>
      <c r="GJM38" s="691"/>
      <c r="GJN38" s="691"/>
      <c r="GJO38" s="691"/>
      <c r="GJP38" s="691"/>
      <c r="GJQ38" s="691"/>
      <c r="GJR38" s="691"/>
      <c r="GJS38" s="691"/>
      <c r="GJT38" s="691"/>
      <c r="GJU38" s="691"/>
      <c r="GJV38" s="691"/>
      <c r="GJW38" s="691"/>
      <c r="GJX38" s="691"/>
      <c r="GJY38" s="691"/>
      <c r="GJZ38" s="691"/>
      <c r="GKA38" s="691"/>
      <c r="GKB38" s="691"/>
      <c r="GKC38" s="691"/>
      <c r="GKD38" s="691"/>
      <c r="GKE38" s="691"/>
      <c r="GKF38" s="691"/>
      <c r="GKG38" s="691"/>
      <c r="GKH38" s="691"/>
      <c r="GKI38" s="691"/>
      <c r="GKJ38" s="691"/>
      <c r="GKK38" s="691"/>
      <c r="GKL38" s="691"/>
      <c r="GKM38" s="691"/>
      <c r="GKN38" s="691"/>
      <c r="GKO38" s="691"/>
      <c r="GKP38" s="691"/>
      <c r="GKQ38" s="691"/>
      <c r="GKR38" s="691"/>
      <c r="GKS38" s="691"/>
      <c r="GKT38" s="691"/>
      <c r="GKU38" s="691"/>
      <c r="GKV38" s="691"/>
      <c r="GKW38" s="691"/>
      <c r="GKX38" s="691"/>
      <c r="GKY38" s="691"/>
      <c r="GKZ38" s="691"/>
      <c r="GLA38" s="691"/>
      <c r="GLB38" s="691"/>
      <c r="GLC38" s="691"/>
      <c r="GLD38" s="691"/>
      <c r="GLE38" s="691"/>
      <c r="GLF38" s="691"/>
      <c r="GLG38" s="691"/>
      <c r="GLH38" s="691"/>
      <c r="GLI38" s="691"/>
      <c r="GLJ38" s="691"/>
      <c r="GLK38" s="691"/>
      <c r="GLL38" s="691"/>
      <c r="GLM38" s="691"/>
      <c r="GLN38" s="691"/>
      <c r="GLO38" s="691"/>
      <c r="GLP38" s="691"/>
      <c r="GLQ38" s="691"/>
      <c r="GLR38" s="691"/>
      <c r="GLS38" s="691"/>
      <c r="GLT38" s="691"/>
      <c r="GLU38" s="691"/>
      <c r="GLV38" s="691"/>
      <c r="GLW38" s="691"/>
      <c r="GLX38" s="691"/>
      <c r="GLY38" s="691"/>
      <c r="GLZ38" s="691"/>
      <c r="GMA38" s="691"/>
      <c r="GMB38" s="691"/>
      <c r="GMC38" s="691"/>
      <c r="GMD38" s="691"/>
      <c r="GME38" s="691"/>
      <c r="GMF38" s="691"/>
      <c r="GMG38" s="691"/>
      <c r="GMH38" s="691"/>
      <c r="GMI38" s="691"/>
      <c r="GMJ38" s="691"/>
      <c r="GMK38" s="691"/>
      <c r="GML38" s="691"/>
      <c r="GMM38" s="691"/>
      <c r="GMN38" s="691"/>
      <c r="GMO38" s="691"/>
      <c r="GMP38" s="691"/>
      <c r="GMQ38" s="691"/>
      <c r="GMR38" s="691"/>
      <c r="GMS38" s="691"/>
      <c r="GMT38" s="691"/>
      <c r="GMU38" s="691"/>
      <c r="GMV38" s="691"/>
      <c r="GMW38" s="691"/>
      <c r="GMX38" s="691"/>
      <c r="GMY38" s="691"/>
      <c r="GMZ38" s="691"/>
      <c r="GNA38" s="691"/>
      <c r="GNB38" s="691"/>
      <c r="GNC38" s="691"/>
      <c r="GND38" s="691"/>
      <c r="GNE38" s="691"/>
      <c r="GNF38" s="691"/>
      <c r="GNG38" s="691"/>
      <c r="GNH38" s="691"/>
      <c r="GNI38" s="691"/>
      <c r="GNJ38" s="691"/>
      <c r="GNK38" s="691"/>
      <c r="GNL38" s="691"/>
      <c r="GNM38" s="691"/>
      <c r="GNN38" s="691"/>
      <c r="GNO38" s="691"/>
      <c r="GNP38" s="691"/>
      <c r="GNQ38" s="691"/>
      <c r="GNR38" s="691"/>
      <c r="GNS38" s="691"/>
      <c r="GNT38" s="691"/>
      <c r="GNU38" s="691"/>
      <c r="GNV38" s="691"/>
      <c r="GNW38" s="691"/>
      <c r="GNX38" s="691"/>
      <c r="GNY38" s="691"/>
      <c r="GNZ38" s="691"/>
      <c r="GOA38" s="691"/>
      <c r="GOB38" s="691"/>
      <c r="GOC38" s="691"/>
      <c r="GOD38" s="691"/>
      <c r="GOE38" s="691"/>
      <c r="GOF38" s="691"/>
      <c r="GOG38" s="691"/>
      <c r="GOH38" s="691"/>
      <c r="GOI38" s="691"/>
      <c r="GOJ38" s="691"/>
      <c r="GOK38" s="691"/>
      <c r="GOL38" s="691"/>
      <c r="GOM38" s="691"/>
      <c r="GON38" s="691"/>
      <c r="GOO38" s="691"/>
      <c r="GOP38" s="691"/>
      <c r="GOQ38" s="691"/>
      <c r="GOR38" s="691"/>
      <c r="GOS38" s="691"/>
      <c r="GOT38" s="691"/>
      <c r="GOU38" s="691"/>
      <c r="GOV38" s="691"/>
      <c r="GOW38" s="691"/>
      <c r="GOX38" s="691"/>
      <c r="GOY38" s="691"/>
      <c r="GOZ38" s="691"/>
      <c r="GPA38" s="691"/>
      <c r="GPB38" s="691"/>
      <c r="GPC38" s="691"/>
      <c r="GPD38" s="691"/>
      <c r="GPE38" s="691"/>
      <c r="GPF38" s="691"/>
      <c r="GPG38" s="691"/>
      <c r="GPH38" s="691"/>
      <c r="GPI38" s="691"/>
      <c r="GPJ38" s="691"/>
      <c r="GPK38" s="691"/>
      <c r="GPL38" s="691"/>
      <c r="GPM38" s="691"/>
      <c r="GPN38" s="691"/>
      <c r="GPO38" s="691"/>
      <c r="GPP38" s="691"/>
      <c r="GPQ38" s="691"/>
      <c r="GPR38" s="691"/>
      <c r="GPS38" s="691"/>
      <c r="GPT38" s="691"/>
      <c r="GPU38" s="691"/>
      <c r="GPV38" s="691"/>
      <c r="GPW38" s="691"/>
      <c r="GPX38" s="691"/>
      <c r="GPY38" s="691"/>
      <c r="GPZ38" s="691"/>
      <c r="GQA38" s="691"/>
      <c r="GQB38" s="691"/>
      <c r="GQC38" s="691"/>
      <c r="GQD38" s="691"/>
      <c r="GQE38" s="691"/>
      <c r="GQF38" s="691"/>
      <c r="GQG38" s="691"/>
      <c r="GQH38" s="691"/>
      <c r="GQI38" s="691"/>
      <c r="GQJ38" s="691"/>
      <c r="GQK38" s="691"/>
      <c r="GQL38" s="691"/>
      <c r="GQM38" s="691"/>
      <c r="GQN38" s="691"/>
      <c r="GQO38" s="691"/>
      <c r="GQP38" s="691"/>
      <c r="GQQ38" s="691"/>
      <c r="GQR38" s="691"/>
      <c r="GQS38" s="691"/>
      <c r="GQT38" s="691"/>
      <c r="GQU38" s="691"/>
      <c r="GQV38" s="691"/>
      <c r="GQW38" s="691"/>
      <c r="GQX38" s="691"/>
      <c r="GQY38" s="691"/>
      <c r="GQZ38" s="691"/>
      <c r="GRA38" s="691"/>
      <c r="GRB38" s="691"/>
      <c r="GRC38" s="691"/>
      <c r="GRD38" s="691"/>
      <c r="GRE38" s="691"/>
      <c r="GRF38" s="691"/>
      <c r="GRG38" s="691"/>
      <c r="GRH38" s="691"/>
      <c r="GRI38" s="691"/>
      <c r="GRJ38" s="691"/>
      <c r="GRK38" s="691"/>
      <c r="GRL38" s="691"/>
      <c r="GRM38" s="691"/>
      <c r="GRN38" s="691"/>
      <c r="GRO38" s="691"/>
      <c r="GRP38" s="691"/>
      <c r="GRQ38" s="691"/>
      <c r="GRR38" s="691"/>
      <c r="GRS38" s="691"/>
      <c r="GRT38" s="691"/>
      <c r="GRU38" s="691"/>
      <c r="GRV38" s="691"/>
      <c r="GRW38" s="691"/>
      <c r="GRX38" s="691"/>
      <c r="GRY38" s="691"/>
      <c r="GRZ38" s="691"/>
      <c r="GSA38" s="691"/>
      <c r="GSB38" s="691"/>
      <c r="GSC38" s="691"/>
      <c r="GSD38" s="691"/>
      <c r="GSE38" s="691"/>
      <c r="GSF38" s="691"/>
      <c r="GSG38" s="691"/>
      <c r="GSH38" s="691"/>
      <c r="GSI38" s="691"/>
      <c r="GSJ38" s="691"/>
      <c r="GSK38" s="691"/>
      <c r="GSL38" s="691"/>
      <c r="GSM38" s="691"/>
      <c r="GSN38" s="691"/>
      <c r="GSO38" s="691"/>
      <c r="GSP38" s="691"/>
      <c r="GSQ38" s="691"/>
      <c r="GSR38" s="691"/>
      <c r="GSS38" s="691"/>
      <c r="GST38" s="691"/>
      <c r="GSU38" s="691"/>
      <c r="GSV38" s="691"/>
      <c r="GSW38" s="691"/>
      <c r="GSX38" s="691"/>
      <c r="GSY38" s="691"/>
      <c r="GSZ38" s="691"/>
      <c r="GTA38" s="691"/>
      <c r="GTB38" s="691"/>
      <c r="GTC38" s="691"/>
      <c r="GTD38" s="691"/>
      <c r="GTE38" s="691"/>
      <c r="GTF38" s="691"/>
      <c r="GTG38" s="691"/>
      <c r="GTH38" s="691"/>
      <c r="GTI38" s="691"/>
      <c r="GTJ38" s="691"/>
      <c r="GTK38" s="691"/>
      <c r="GTL38" s="691"/>
      <c r="GTM38" s="691"/>
      <c r="GTN38" s="691"/>
      <c r="GTO38" s="691"/>
      <c r="GTP38" s="691"/>
      <c r="GTQ38" s="691"/>
      <c r="GTR38" s="691"/>
      <c r="GTS38" s="691"/>
      <c r="GTT38" s="691"/>
      <c r="GTU38" s="691"/>
      <c r="GTV38" s="691"/>
      <c r="GTW38" s="691"/>
      <c r="GTX38" s="691"/>
      <c r="GTY38" s="691"/>
      <c r="GTZ38" s="691"/>
      <c r="GUA38" s="691"/>
      <c r="GUB38" s="691"/>
      <c r="GUC38" s="691"/>
      <c r="GUD38" s="691"/>
      <c r="GUE38" s="691"/>
      <c r="GUF38" s="691"/>
      <c r="GUG38" s="691"/>
      <c r="GUH38" s="691"/>
      <c r="GUI38" s="691"/>
      <c r="GUJ38" s="691"/>
      <c r="GUK38" s="691"/>
      <c r="GUL38" s="691"/>
      <c r="GUM38" s="691"/>
      <c r="GUN38" s="691"/>
      <c r="GUO38" s="691"/>
      <c r="GUP38" s="691"/>
      <c r="GUQ38" s="691"/>
      <c r="GUR38" s="691"/>
      <c r="GUS38" s="691"/>
      <c r="GUT38" s="691"/>
      <c r="GUU38" s="691"/>
      <c r="GUV38" s="691"/>
      <c r="GUW38" s="691"/>
      <c r="GUX38" s="691"/>
      <c r="GUY38" s="691"/>
      <c r="GUZ38" s="691"/>
      <c r="GVA38" s="691"/>
      <c r="GVB38" s="691"/>
      <c r="GVC38" s="691"/>
      <c r="GVD38" s="691"/>
      <c r="GVE38" s="691"/>
      <c r="GVF38" s="691"/>
      <c r="GVG38" s="691"/>
      <c r="GVH38" s="691"/>
      <c r="GVI38" s="691"/>
      <c r="GVJ38" s="691"/>
      <c r="GVK38" s="691"/>
      <c r="GVL38" s="691"/>
      <c r="GVM38" s="691"/>
      <c r="GVN38" s="691"/>
      <c r="GVO38" s="691"/>
      <c r="GVP38" s="691"/>
      <c r="GVQ38" s="691"/>
      <c r="GVR38" s="691"/>
      <c r="GVS38" s="691"/>
      <c r="GVT38" s="691"/>
      <c r="GVU38" s="691"/>
      <c r="GVV38" s="691"/>
      <c r="GVW38" s="691"/>
      <c r="GVX38" s="691"/>
      <c r="GVY38" s="691"/>
      <c r="GVZ38" s="691"/>
      <c r="GWA38" s="691"/>
      <c r="GWB38" s="691"/>
      <c r="GWC38" s="691"/>
      <c r="GWD38" s="691"/>
      <c r="GWE38" s="691"/>
      <c r="GWF38" s="691"/>
      <c r="GWG38" s="691"/>
      <c r="GWH38" s="691"/>
      <c r="GWI38" s="691"/>
      <c r="GWJ38" s="691"/>
      <c r="GWK38" s="691"/>
      <c r="GWL38" s="691"/>
      <c r="GWM38" s="691"/>
      <c r="GWN38" s="691"/>
      <c r="GWO38" s="691"/>
      <c r="GWP38" s="691"/>
      <c r="GWQ38" s="691"/>
      <c r="GWR38" s="691"/>
      <c r="GWS38" s="691"/>
      <c r="GWT38" s="691"/>
      <c r="GWU38" s="691"/>
      <c r="GWV38" s="691"/>
      <c r="GWW38" s="691"/>
      <c r="GWX38" s="691"/>
      <c r="GWY38" s="691"/>
      <c r="GWZ38" s="691"/>
      <c r="GXA38" s="691"/>
      <c r="GXB38" s="691"/>
      <c r="GXC38" s="691"/>
      <c r="GXD38" s="691"/>
      <c r="GXE38" s="691"/>
      <c r="GXF38" s="691"/>
      <c r="GXG38" s="691"/>
      <c r="GXH38" s="691"/>
      <c r="GXI38" s="691"/>
      <c r="GXJ38" s="691"/>
      <c r="GXK38" s="691"/>
      <c r="GXL38" s="691"/>
      <c r="GXM38" s="691"/>
      <c r="GXN38" s="691"/>
      <c r="GXO38" s="691"/>
      <c r="GXP38" s="691"/>
      <c r="GXQ38" s="691"/>
      <c r="GXR38" s="691"/>
      <c r="GXS38" s="691"/>
      <c r="GXT38" s="691"/>
      <c r="GXU38" s="691"/>
      <c r="GXV38" s="691"/>
      <c r="GXW38" s="691"/>
      <c r="GXX38" s="691"/>
      <c r="GXY38" s="691"/>
      <c r="GXZ38" s="691"/>
      <c r="GYA38" s="691"/>
      <c r="GYB38" s="691"/>
      <c r="GYC38" s="691"/>
      <c r="GYD38" s="691"/>
      <c r="GYE38" s="691"/>
      <c r="GYF38" s="691"/>
      <c r="GYG38" s="691"/>
      <c r="GYH38" s="691"/>
      <c r="GYI38" s="691"/>
      <c r="GYJ38" s="691"/>
      <c r="GYK38" s="691"/>
      <c r="GYL38" s="691"/>
      <c r="GYM38" s="691"/>
      <c r="GYN38" s="691"/>
      <c r="GYO38" s="691"/>
      <c r="GYP38" s="691"/>
      <c r="GYQ38" s="691"/>
      <c r="GYR38" s="691"/>
      <c r="GYS38" s="691"/>
      <c r="GYT38" s="691"/>
      <c r="GYU38" s="691"/>
      <c r="GYV38" s="691"/>
      <c r="GYW38" s="691"/>
      <c r="GYX38" s="691"/>
      <c r="GYY38" s="691"/>
      <c r="GYZ38" s="691"/>
      <c r="GZA38" s="691"/>
      <c r="GZB38" s="691"/>
      <c r="GZC38" s="691"/>
      <c r="GZD38" s="691"/>
      <c r="GZE38" s="691"/>
      <c r="GZF38" s="691"/>
      <c r="GZG38" s="691"/>
      <c r="GZH38" s="691"/>
      <c r="GZI38" s="691"/>
      <c r="GZJ38" s="691"/>
      <c r="GZK38" s="691"/>
      <c r="GZL38" s="691"/>
      <c r="GZM38" s="691"/>
      <c r="GZN38" s="691"/>
      <c r="GZO38" s="691"/>
      <c r="GZP38" s="691"/>
      <c r="GZQ38" s="691"/>
      <c r="GZR38" s="691"/>
      <c r="GZS38" s="691"/>
      <c r="GZT38" s="691"/>
      <c r="GZU38" s="691"/>
      <c r="GZV38" s="691"/>
      <c r="GZW38" s="691"/>
      <c r="GZX38" s="691"/>
      <c r="GZY38" s="691"/>
      <c r="GZZ38" s="691"/>
      <c r="HAA38" s="691"/>
      <c r="HAB38" s="691"/>
      <c r="HAC38" s="691"/>
      <c r="HAD38" s="691"/>
      <c r="HAE38" s="691"/>
      <c r="HAF38" s="691"/>
      <c r="HAG38" s="691"/>
      <c r="HAH38" s="691"/>
      <c r="HAI38" s="691"/>
      <c r="HAJ38" s="691"/>
      <c r="HAK38" s="691"/>
      <c r="HAL38" s="691"/>
      <c r="HAM38" s="691"/>
      <c r="HAN38" s="691"/>
      <c r="HAO38" s="691"/>
      <c r="HAP38" s="691"/>
      <c r="HAQ38" s="691"/>
      <c r="HAR38" s="691"/>
      <c r="HAS38" s="691"/>
      <c r="HAT38" s="691"/>
      <c r="HAU38" s="691"/>
      <c r="HAV38" s="691"/>
      <c r="HAW38" s="691"/>
      <c r="HAX38" s="691"/>
      <c r="HAY38" s="691"/>
      <c r="HAZ38" s="691"/>
      <c r="HBA38" s="691"/>
      <c r="HBB38" s="691"/>
      <c r="HBC38" s="691"/>
      <c r="HBD38" s="691"/>
      <c r="HBE38" s="691"/>
      <c r="HBF38" s="691"/>
      <c r="HBG38" s="691"/>
      <c r="HBH38" s="691"/>
      <c r="HBI38" s="691"/>
      <c r="HBJ38" s="691"/>
      <c r="HBK38" s="691"/>
      <c r="HBL38" s="691"/>
      <c r="HBM38" s="691"/>
      <c r="HBN38" s="691"/>
      <c r="HBO38" s="691"/>
      <c r="HBP38" s="691"/>
      <c r="HBQ38" s="691"/>
      <c r="HBR38" s="691"/>
      <c r="HBS38" s="691"/>
      <c r="HBT38" s="691"/>
      <c r="HBU38" s="691"/>
      <c r="HBV38" s="691"/>
      <c r="HBW38" s="691"/>
      <c r="HBX38" s="691"/>
      <c r="HBY38" s="691"/>
      <c r="HBZ38" s="691"/>
      <c r="HCA38" s="691"/>
      <c r="HCB38" s="691"/>
      <c r="HCC38" s="691"/>
      <c r="HCD38" s="691"/>
      <c r="HCE38" s="691"/>
      <c r="HCF38" s="691"/>
      <c r="HCG38" s="691"/>
      <c r="HCH38" s="691"/>
      <c r="HCI38" s="691"/>
      <c r="HCJ38" s="691"/>
      <c r="HCK38" s="691"/>
      <c r="HCL38" s="691"/>
      <c r="HCM38" s="691"/>
      <c r="HCN38" s="691"/>
      <c r="HCO38" s="691"/>
      <c r="HCP38" s="691"/>
      <c r="HCQ38" s="691"/>
      <c r="HCR38" s="691"/>
      <c r="HCS38" s="691"/>
      <c r="HCT38" s="691"/>
      <c r="HCU38" s="691"/>
      <c r="HCV38" s="691"/>
      <c r="HCW38" s="691"/>
      <c r="HCX38" s="691"/>
      <c r="HCY38" s="691"/>
      <c r="HCZ38" s="691"/>
      <c r="HDA38" s="691"/>
      <c r="HDB38" s="691"/>
      <c r="HDC38" s="691"/>
      <c r="HDD38" s="691"/>
      <c r="HDE38" s="691"/>
      <c r="HDF38" s="691"/>
      <c r="HDG38" s="691"/>
      <c r="HDH38" s="691"/>
      <c r="HDI38" s="691"/>
      <c r="HDJ38" s="691"/>
      <c r="HDK38" s="691"/>
      <c r="HDL38" s="691"/>
      <c r="HDM38" s="691"/>
      <c r="HDN38" s="691"/>
      <c r="HDO38" s="691"/>
      <c r="HDP38" s="691"/>
      <c r="HDQ38" s="691"/>
      <c r="HDR38" s="691"/>
      <c r="HDS38" s="691"/>
      <c r="HDT38" s="691"/>
      <c r="HDU38" s="691"/>
      <c r="HDV38" s="691"/>
      <c r="HDW38" s="691"/>
      <c r="HDX38" s="691"/>
      <c r="HDY38" s="691"/>
      <c r="HDZ38" s="691"/>
      <c r="HEA38" s="691"/>
      <c r="HEB38" s="691"/>
      <c r="HEC38" s="691"/>
      <c r="HED38" s="691"/>
      <c r="HEE38" s="691"/>
      <c r="HEF38" s="691"/>
      <c r="HEG38" s="691"/>
      <c r="HEH38" s="691"/>
      <c r="HEI38" s="691"/>
      <c r="HEJ38" s="691"/>
      <c r="HEK38" s="691"/>
      <c r="HEL38" s="691"/>
      <c r="HEM38" s="691"/>
      <c r="HEN38" s="691"/>
      <c r="HEO38" s="691"/>
      <c r="HEP38" s="691"/>
      <c r="HEQ38" s="691"/>
      <c r="HER38" s="691"/>
      <c r="HES38" s="691"/>
      <c r="HET38" s="691"/>
      <c r="HEU38" s="691"/>
      <c r="HEV38" s="691"/>
      <c r="HEW38" s="691"/>
      <c r="HEX38" s="691"/>
      <c r="HEY38" s="691"/>
      <c r="HEZ38" s="691"/>
      <c r="HFA38" s="691"/>
      <c r="HFB38" s="691"/>
      <c r="HFC38" s="691"/>
      <c r="HFD38" s="691"/>
      <c r="HFE38" s="691"/>
      <c r="HFF38" s="691"/>
      <c r="HFG38" s="691"/>
      <c r="HFH38" s="691"/>
      <c r="HFI38" s="691"/>
      <c r="HFJ38" s="691"/>
      <c r="HFK38" s="691"/>
      <c r="HFL38" s="691"/>
      <c r="HFM38" s="691"/>
      <c r="HFN38" s="691"/>
      <c r="HFO38" s="691"/>
      <c r="HFP38" s="691"/>
      <c r="HFQ38" s="691"/>
      <c r="HFR38" s="691"/>
      <c r="HFS38" s="691"/>
      <c r="HFT38" s="691"/>
      <c r="HFU38" s="691"/>
      <c r="HFV38" s="691"/>
      <c r="HFW38" s="691"/>
      <c r="HFX38" s="691"/>
      <c r="HFY38" s="691"/>
      <c r="HFZ38" s="691"/>
      <c r="HGA38" s="691"/>
      <c r="HGB38" s="691"/>
      <c r="HGC38" s="691"/>
      <c r="HGD38" s="691"/>
      <c r="HGE38" s="691"/>
      <c r="HGF38" s="691"/>
      <c r="HGG38" s="691"/>
      <c r="HGH38" s="691"/>
      <c r="HGI38" s="691"/>
      <c r="HGJ38" s="691"/>
      <c r="HGK38" s="691"/>
      <c r="HGL38" s="691"/>
      <c r="HGM38" s="691"/>
      <c r="HGN38" s="691"/>
      <c r="HGO38" s="691"/>
      <c r="HGP38" s="691"/>
      <c r="HGQ38" s="691"/>
      <c r="HGR38" s="691"/>
      <c r="HGS38" s="691"/>
      <c r="HGT38" s="691"/>
      <c r="HGU38" s="691"/>
      <c r="HGV38" s="691"/>
      <c r="HGW38" s="691"/>
      <c r="HGX38" s="691"/>
      <c r="HGY38" s="691"/>
      <c r="HGZ38" s="691"/>
      <c r="HHA38" s="691"/>
      <c r="HHB38" s="691"/>
      <c r="HHC38" s="691"/>
      <c r="HHD38" s="691"/>
      <c r="HHE38" s="691"/>
      <c r="HHF38" s="691"/>
      <c r="HHG38" s="691"/>
      <c r="HHH38" s="691"/>
      <c r="HHI38" s="691"/>
      <c r="HHJ38" s="691"/>
      <c r="HHK38" s="691"/>
      <c r="HHL38" s="691"/>
      <c r="HHM38" s="691"/>
      <c r="HHN38" s="691"/>
      <c r="HHO38" s="691"/>
      <c r="HHP38" s="691"/>
      <c r="HHQ38" s="691"/>
      <c r="HHR38" s="691"/>
      <c r="HHS38" s="691"/>
      <c r="HHT38" s="691"/>
      <c r="HHU38" s="691"/>
      <c r="HHV38" s="691"/>
      <c r="HHW38" s="691"/>
      <c r="HHX38" s="691"/>
      <c r="HHY38" s="691"/>
      <c r="HHZ38" s="691"/>
      <c r="HIA38" s="691"/>
      <c r="HIB38" s="691"/>
      <c r="HIC38" s="691"/>
      <c r="HID38" s="691"/>
      <c r="HIE38" s="691"/>
      <c r="HIF38" s="691"/>
      <c r="HIG38" s="691"/>
      <c r="HIH38" s="691"/>
      <c r="HII38" s="691"/>
      <c r="HIJ38" s="691"/>
      <c r="HIK38" s="691"/>
      <c r="HIL38" s="691"/>
      <c r="HIM38" s="691"/>
      <c r="HIN38" s="691"/>
      <c r="HIO38" s="691"/>
      <c r="HIP38" s="691"/>
      <c r="HIQ38" s="691"/>
      <c r="HIR38" s="691"/>
      <c r="HIS38" s="691"/>
      <c r="HIT38" s="691"/>
      <c r="HIU38" s="691"/>
      <c r="HIV38" s="691"/>
      <c r="HIW38" s="691"/>
      <c r="HIX38" s="691"/>
      <c r="HIY38" s="691"/>
      <c r="HIZ38" s="691"/>
      <c r="HJA38" s="691"/>
      <c r="HJB38" s="691"/>
      <c r="HJC38" s="691"/>
      <c r="HJD38" s="691"/>
      <c r="HJE38" s="691"/>
      <c r="HJF38" s="691"/>
      <c r="HJG38" s="691"/>
      <c r="HJH38" s="691"/>
      <c r="HJI38" s="691"/>
      <c r="HJJ38" s="691"/>
      <c r="HJK38" s="691"/>
      <c r="HJL38" s="691"/>
      <c r="HJM38" s="691"/>
      <c r="HJN38" s="691"/>
      <c r="HJO38" s="691"/>
      <c r="HJP38" s="691"/>
      <c r="HJQ38" s="691"/>
      <c r="HJR38" s="691"/>
      <c r="HJS38" s="691"/>
      <c r="HJT38" s="691"/>
      <c r="HJU38" s="691"/>
      <c r="HJV38" s="691"/>
      <c r="HJW38" s="691"/>
      <c r="HJX38" s="691"/>
      <c r="HJY38" s="691"/>
      <c r="HJZ38" s="691"/>
      <c r="HKA38" s="691"/>
      <c r="HKB38" s="691"/>
      <c r="HKC38" s="691"/>
      <c r="HKD38" s="691"/>
      <c r="HKE38" s="691"/>
      <c r="HKF38" s="691"/>
      <c r="HKG38" s="691"/>
      <c r="HKH38" s="691"/>
      <c r="HKI38" s="691"/>
      <c r="HKJ38" s="691"/>
      <c r="HKK38" s="691"/>
      <c r="HKL38" s="691"/>
      <c r="HKM38" s="691"/>
      <c r="HKN38" s="691"/>
      <c r="HKO38" s="691"/>
      <c r="HKP38" s="691"/>
      <c r="HKQ38" s="691"/>
      <c r="HKR38" s="691"/>
      <c r="HKS38" s="691"/>
      <c r="HKT38" s="691"/>
      <c r="HKU38" s="691"/>
      <c r="HKV38" s="691"/>
      <c r="HKW38" s="691"/>
      <c r="HKX38" s="691"/>
      <c r="HKY38" s="691"/>
      <c r="HKZ38" s="691"/>
      <c r="HLA38" s="691"/>
      <c r="HLB38" s="691"/>
      <c r="HLC38" s="691"/>
      <c r="HLD38" s="691"/>
      <c r="HLE38" s="691"/>
      <c r="HLF38" s="691"/>
      <c r="HLG38" s="691"/>
      <c r="HLH38" s="691"/>
      <c r="HLI38" s="691"/>
      <c r="HLJ38" s="691"/>
      <c r="HLK38" s="691"/>
      <c r="HLL38" s="691"/>
      <c r="HLM38" s="691"/>
      <c r="HLN38" s="691"/>
      <c r="HLO38" s="691"/>
      <c r="HLP38" s="691"/>
      <c r="HLQ38" s="691"/>
      <c r="HLR38" s="691"/>
      <c r="HLS38" s="691"/>
      <c r="HLT38" s="691"/>
      <c r="HLU38" s="691"/>
      <c r="HLV38" s="691"/>
      <c r="HLW38" s="691"/>
      <c r="HLX38" s="691"/>
      <c r="HLY38" s="691"/>
      <c r="HLZ38" s="691"/>
      <c r="HMA38" s="691"/>
      <c r="HMB38" s="691"/>
      <c r="HMC38" s="691"/>
      <c r="HMD38" s="691"/>
      <c r="HME38" s="691"/>
      <c r="HMF38" s="691"/>
      <c r="HMG38" s="691"/>
      <c r="HMH38" s="691"/>
      <c r="HMI38" s="691"/>
      <c r="HMJ38" s="691"/>
      <c r="HMK38" s="691"/>
      <c r="HML38" s="691"/>
      <c r="HMM38" s="691"/>
      <c r="HMN38" s="691"/>
      <c r="HMO38" s="691"/>
      <c r="HMP38" s="691"/>
      <c r="HMQ38" s="691"/>
      <c r="HMR38" s="691"/>
      <c r="HMS38" s="691"/>
      <c r="HMT38" s="691"/>
      <c r="HMU38" s="691"/>
      <c r="HMV38" s="691"/>
      <c r="HMW38" s="691"/>
      <c r="HMX38" s="691"/>
      <c r="HMY38" s="691"/>
      <c r="HMZ38" s="691"/>
      <c r="HNA38" s="691"/>
      <c r="HNB38" s="691"/>
      <c r="HNC38" s="691"/>
      <c r="HND38" s="691"/>
      <c r="HNE38" s="691"/>
      <c r="HNF38" s="691"/>
      <c r="HNG38" s="691"/>
      <c r="HNH38" s="691"/>
      <c r="HNI38" s="691"/>
      <c r="HNJ38" s="691"/>
      <c r="HNK38" s="691"/>
      <c r="HNL38" s="691"/>
      <c r="HNM38" s="691"/>
      <c r="HNN38" s="691"/>
      <c r="HNO38" s="691"/>
      <c r="HNP38" s="691"/>
      <c r="HNQ38" s="691"/>
      <c r="HNR38" s="691"/>
      <c r="HNS38" s="691"/>
      <c r="HNT38" s="691"/>
      <c r="HNU38" s="691"/>
      <c r="HNV38" s="691"/>
      <c r="HNW38" s="691"/>
      <c r="HNX38" s="691"/>
      <c r="HNY38" s="691"/>
      <c r="HNZ38" s="691"/>
      <c r="HOA38" s="691"/>
      <c r="HOB38" s="691"/>
      <c r="HOC38" s="691"/>
      <c r="HOD38" s="691"/>
      <c r="HOE38" s="691"/>
      <c r="HOF38" s="691"/>
      <c r="HOG38" s="691"/>
      <c r="HOH38" s="691"/>
      <c r="HOI38" s="691"/>
      <c r="HOJ38" s="691"/>
      <c r="HOK38" s="691"/>
      <c r="HOL38" s="691"/>
      <c r="HOM38" s="691"/>
      <c r="HON38" s="691"/>
      <c r="HOO38" s="691"/>
      <c r="HOP38" s="691"/>
      <c r="HOQ38" s="691"/>
      <c r="HOR38" s="691"/>
      <c r="HOS38" s="691"/>
      <c r="HOT38" s="691"/>
      <c r="HOU38" s="691"/>
      <c r="HOV38" s="691"/>
      <c r="HOW38" s="691"/>
      <c r="HOX38" s="691"/>
      <c r="HOY38" s="691"/>
      <c r="HOZ38" s="691"/>
      <c r="HPA38" s="691"/>
      <c r="HPB38" s="691"/>
      <c r="HPC38" s="691"/>
      <c r="HPD38" s="691"/>
      <c r="HPE38" s="691"/>
      <c r="HPF38" s="691"/>
      <c r="HPG38" s="691"/>
      <c r="HPH38" s="691"/>
      <c r="HPI38" s="691"/>
      <c r="HPJ38" s="691"/>
      <c r="HPK38" s="691"/>
      <c r="HPL38" s="691"/>
      <c r="HPM38" s="691"/>
      <c r="HPN38" s="691"/>
      <c r="HPO38" s="691"/>
      <c r="HPP38" s="691"/>
      <c r="HPQ38" s="691"/>
      <c r="HPR38" s="691"/>
      <c r="HPS38" s="691"/>
      <c r="HPT38" s="691"/>
      <c r="HPU38" s="691"/>
      <c r="HPV38" s="691"/>
      <c r="HPW38" s="691"/>
      <c r="HPX38" s="691"/>
      <c r="HPY38" s="691"/>
      <c r="HPZ38" s="691"/>
      <c r="HQA38" s="691"/>
      <c r="HQB38" s="691"/>
      <c r="HQC38" s="691"/>
      <c r="HQD38" s="691"/>
      <c r="HQE38" s="691"/>
      <c r="HQF38" s="691"/>
      <c r="HQG38" s="691"/>
      <c r="HQH38" s="691"/>
      <c r="HQI38" s="691"/>
      <c r="HQJ38" s="691"/>
      <c r="HQK38" s="691"/>
      <c r="HQL38" s="691"/>
      <c r="HQM38" s="691"/>
      <c r="HQN38" s="691"/>
      <c r="HQO38" s="691"/>
      <c r="HQP38" s="691"/>
      <c r="HQQ38" s="691"/>
      <c r="HQR38" s="691"/>
      <c r="HQS38" s="691"/>
      <c r="HQT38" s="691"/>
      <c r="HQU38" s="691"/>
      <c r="HQV38" s="691"/>
      <c r="HQW38" s="691"/>
      <c r="HQX38" s="691"/>
      <c r="HQY38" s="691"/>
      <c r="HQZ38" s="691"/>
      <c r="HRA38" s="691"/>
      <c r="HRB38" s="691"/>
      <c r="HRC38" s="691"/>
      <c r="HRD38" s="691"/>
      <c r="HRE38" s="691"/>
      <c r="HRF38" s="691"/>
      <c r="HRG38" s="691"/>
      <c r="HRH38" s="691"/>
      <c r="HRI38" s="691"/>
      <c r="HRJ38" s="691"/>
      <c r="HRK38" s="691"/>
      <c r="HRL38" s="691"/>
      <c r="HRM38" s="691"/>
      <c r="HRN38" s="691"/>
      <c r="HRO38" s="691"/>
      <c r="HRP38" s="691"/>
      <c r="HRQ38" s="691"/>
      <c r="HRR38" s="691"/>
      <c r="HRS38" s="691"/>
      <c r="HRT38" s="691"/>
      <c r="HRU38" s="691"/>
      <c r="HRV38" s="691"/>
      <c r="HRW38" s="691"/>
      <c r="HRX38" s="691"/>
      <c r="HRY38" s="691"/>
      <c r="HRZ38" s="691"/>
      <c r="HSA38" s="691"/>
      <c r="HSB38" s="691"/>
      <c r="HSC38" s="691"/>
      <c r="HSD38" s="691"/>
      <c r="HSE38" s="691"/>
      <c r="HSF38" s="691"/>
      <c r="HSG38" s="691"/>
      <c r="HSH38" s="691"/>
      <c r="HSI38" s="691"/>
      <c r="HSJ38" s="691"/>
      <c r="HSK38" s="691"/>
      <c r="HSL38" s="691"/>
      <c r="HSM38" s="691"/>
      <c r="HSN38" s="691"/>
      <c r="HSO38" s="691"/>
      <c r="HSP38" s="691"/>
      <c r="HSQ38" s="691"/>
      <c r="HSR38" s="691"/>
      <c r="HSS38" s="691"/>
      <c r="HST38" s="691"/>
      <c r="HSU38" s="691"/>
      <c r="HSV38" s="691"/>
      <c r="HSW38" s="691"/>
      <c r="HSX38" s="691"/>
      <c r="HSY38" s="691"/>
      <c r="HSZ38" s="691"/>
      <c r="HTA38" s="691"/>
      <c r="HTB38" s="691"/>
      <c r="HTC38" s="691"/>
      <c r="HTD38" s="691"/>
      <c r="HTE38" s="691"/>
      <c r="HTF38" s="691"/>
      <c r="HTG38" s="691"/>
      <c r="HTH38" s="691"/>
      <c r="HTI38" s="691"/>
      <c r="HTJ38" s="691"/>
      <c r="HTK38" s="691"/>
      <c r="HTL38" s="691"/>
      <c r="HTM38" s="691"/>
      <c r="HTN38" s="691"/>
      <c r="HTO38" s="691"/>
      <c r="HTP38" s="691"/>
      <c r="HTQ38" s="691"/>
      <c r="HTR38" s="691"/>
      <c r="HTS38" s="691"/>
      <c r="HTT38" s="691"/>
      <c r="HTU38" s="691"/>
      <c r="HTV38" s="691"/>
      <c r="HTW38" s="691"/>
      <c r="HTX38" s="691"/>
      <c r="HTY38" s="691"/>
      <c r="HTZ38" s="691"/>
      <c r="HUA38" s="691"/>
      <c r="HUB38" s="691"/>
      <c r="HUC38" s="691"/>
      <c r="HUD38" s="691"/>
      <c r="HUE38" s="691"/>
      <c r="HUF38" s="691"/>
      <c r="HUG38" s="691"/>
      <c r="HUH38" s="691"/>
      <c r="HUI38" s="691"/>
      <c r="HUJ38" s="691"/>
      <c r="HUK38" s="691"/>
      <c r="HUL38" s="691"/>
      <c r="HUM38" s="691"/>
      <c r="HUN38" s="691"/>
      <c r="HUO38" s="691"/>
      <c r="HUP38" s="691"/>
      <c r="HUQ38" s="691"/>
      <c r="HUR38" s="691"/>
      <c r="HUS38" s="691"/>
      <c r="HUT38" s="691"/>
      <c r="HUU38" s="691"/>
      <c r="HUV38" s="691"/>
      <c r="HUW38" s="691"/>
      <c r="HUX38" s="691"/>
      <c r="HUY38" s="691"/>
      <c r="HUZ38" s="691"/>
      <c r="HVA38" s="691"/>
      <c r="HVB38" s="691"/>
      <c r="HVC38" s="691"/>
      <c r="HVD38" s="691"/>
      <c r="HVE38" s="691"/>
      <c r="HVF38" s="691"/>
      <c r="HVG38" s="691"/>
      <c r="HVH38" s="691"/>
      <c r="HVI38" s="691"/>
      <c r="HVJ38" s="691"/>
      <c r="HVK38" s="691"/>
      <c r="HVL38" s="691"/>
      <c r="HVM38" s="691"/>
      <c r="HVN38" s="691"/>
      <c r="HVO38" s="691"/>
      <c r="HVP38" s="691"/>
      <c r="HVQ38" s="691"/>
      <c r="HVR38" s="691"/>
      <c r="HVS38" s="691"/>
      <c r="HVT38" s="691"/>
      <c r="HVU38" s="691"/>
      <c r="HVV38" s="691"/>
      <c r="HVW38" s="691"/>
      <c r="HVX38" s="691"/>
      <c r="HVY38" s="691"/>
      <c r="HVZ38" s="691"/>
      <c r="HWA38" s="691"/>
      <c r="HWB38" s="691"/>
      <c r="HWC38" s="691"/>
      <c r="HWD38" s="691"/>
      <c r="HWE38" s="691"/>
      <c r="HWF38" s="691"/>
      <c r="HWG38" s="691"/>
      <c r="HWH38" s="691"/>
      <c r="HWI38" s="691"/>
      <c r="HWJ38" s="691"/>
      <c r="HWK38" s="691"/>
      <c r="HWL38" s="691"/>
      <c r="HWM38" s="691"/>
      <c r="HWN38" s="691"/>
      <c r="HWO38" s="691"/>
      <c r="HWP38" s="691"/>
      <c r="HWQ38" s="691"/>
      <c r="HWR38" s="691"/>
      <c r="HWS38" s="691"/>
      <c r="HWT38" s="691"/>
      <c r="HWU38" s="691"/>
      <c r="HWV38" s="691"/>
      <c r="HWW38" s="691"/>
      <c r="HWX38" s="691"/>
      <c r="HWY38" s="691"/>
      <c r="HWZ38" s="691"/>
      <c r="HXA38" s="691"/>
      <c r="HXB38" s="691"/>
      <c r="HXC38" s="691"/>
      <c r="HXD38" s="691"/>
      <c r="HXE38" s="691"/>
      <c r="HXF38" s="691"/>
      <c r="HXG38" s="691"/>
      <c r="HXH38" s="691"/>
      <c r="HXI38" s="691"/>
      <c r="HXJ38" s="691"/>
      <c r="HXK38" s="691"/>
      <c r="HXL38" s="691"/>
      <c r="HXM38" s="691"/>
      <c r="HXN38" s="691"/>
      <c r="HXO38" s="691"/>
      <c r="HXP38" s="691"/>
      <c r="HXQ38" s="691"/>
      <c r="HXR38" s="691"/>
      <c r="HXS38" s="691"/>
      <c r="HXT38" s="691"/>
      <c r="HXU38" s="691"/>
      <c r="HXV38" s="691"/>
      <c r="HXW38" s="691"/>
      <c r="HXX38" s="691"/>
      <c r="HXY38" s="691"/>
      <c r="HXZ38" s="691"/>
      <c r="HYA38" s="691"/>
      <c r="HYB38" s="691"/>
      <c r="HYC38" s="691"/>
      <c r="HYD38" s="691"/>
      <c r="HYE38" s="691"/>
      <c r="HYF38" s="691"/>
      <c r="HYG38" s="691"/>
      <c r="HYH38" s="691"/>
      <c r="HYI38" s="691"/>
      <c r="HYJ38" s="691"/>
      <c r="HYK38" s="691"/>
      <c r="HYL38" s="691"/>
      <c r="HYM38" s="691"/>
      <c r="HYN38" s="691"/>
      <c r="HYO38" s="691"/>
      <c r="HYP38" s="691"/>
      <c r="HYQ38" s="691"/>
      <c r="HYR38" s="691"/>
      <c r="HYS38" s="691"/>
      <c r="HYT38" s="691"/>
      <c r="HYU38" s="691"/>
      <c r="HYV38" s="691"/>
      <c r="HYW38" s="691"/>
      <c r="HYX38" s="691"/>
      <c r="HYY38" s="691"/>
      <c r="HYZ38" s="691"/>
      <c r="HZA38" s="691"/>
      <c r="HZB38" s="691"/>
      <c r="HZC38" s="691"/>
      <c r="HZD38" s="691"/>
      <c r="HZE38" s="691"/>
      <c r="HZF38" s="691"/>
      <c r="HZG38" s="691"/>
      <c r="HZH38" s="691"/>
      <c r="HZI38" s="691"/>
      <c r="HZJ38" s="691"/>
      <c r="HZK38" s="691"/>
      <c r="HZL38" s="691"/>
      <c r="HZM38" s="691"/>
      <c r="HZN38" s="691"/>
      <c r="HZO38" s="691"/>
      <c r="HZP38" s="691"/>
      <c r="HZQ38" s="691"/>
      <c r="HZR38" s="691"/>
      <c r="HZS38" s="691"/>
      <c r="HZT38" s="691"/>
      <c r="HZU38" s="691"/>
      <c r="HZV38" s="691"/>
      <c r="HZW38" s="691"/>
      <c r="HZX38" s="691"/>
      <c r="HZY38" s="691"/>
      <c r="HZZ38" s="691"/>
      <c r="IAA38" s="691"/>
      <c r="IAB38" s="691"/>
      <c r="IAC38" s="691"/>
      <c r="IAD38" s="691"/>
      <c r="IAE38" s="691"/>
      <c r="IAF38" s="691"/>
      <c r="IAG38" s="691"/>
      <c r="IAH38" s="691"/>
      <c r="IAI38" s="691"/>
      <c r="IAJ38" s="691"/>
      <c r="IAK38" s="691"/>
      <c r="IAL38" s="691"/>
      <c r="IAM38" s="691"/>
      <c r="IAN38" s="691"/>
      <c r="IAO38" s="691"/>
      <c r="IAP38" s="691"/>
      <c r="IAQ38" s="691"/>
      <c r="IAR38" s="691"/>
      <c r="IAS38" s="691"/>
      <c r="IAT38" s="691"/>
      <c r="IAU38" s="691"/>
      <c r="IAV38" s="691"/>
      <c r="IAW38" s="691"/>
      <c r="IAX38" s="691"/>
      <c r="IAY38" s="691"/>
      <c r="IAZ38" s="691"/>
      <c r="IBA38" s="691"/>
      <c r="IBB38" s="691"/>
      <c r="IBC38" s="691"/>
      <c r="IBD38" s="691"/>
      <c r="IBE38" s="691"/>
      <c r="IBF38" s="691"/>
      <c r="IBG38" s="691"/>
      <c r="IBH38" s="691"/>
      <c r="IBI38" s="691"/>
      <c r="IBJ38" s="691"/>
      <c r="IBK38" s="691"/>
      <c r="IBL38" s="691"/>
      <c r="IBM38" s="691"/>
      <c r="IBN38" s="691"/>
      <c r="IBO38" s="691"/>
      <c r="IBP38" s="691"/>
      <c r="IBQ38" s="691"/>
      <c r="IBR38" s="691"/>
      <c r="IBS38" s="691"/>
      <c r="IBT38" s="691"/>
      <c r="IBU38" s="691"/>
      <c r="IBV38" s="691"/>
      <c r="IBW38" s="691"/>
      <c r="IBX38" s="691"/>
      <c r="IBY38" s="691"/>
      <c r="IBZ38" s="691"/>
      <c r="ICA38" s="691"/>
      <c r="ICB38" s="691"/>
      <c r="ICC38" s="691"/>
      <c r="ICD38" s="691"/>
      <c r="ICE38" s="691"/>
      <c r="ICF38" s="691"/>
      <c r="ICG38" s="691"/>
      <c r="ICH38" s="691"/>
      <c r="ICI38" s="691"/>
      <c r="ICJ38" s="691"/>
      <c r="ICK38" s="691"/>
      <c r="ICL38" s="691"/>
      <c r="ICM38" s="691"/>
      <c r="ICN38" s="691"/>
      <c r="ICO38" s="691"/>
      <c r="ICP38" s="691"/>
      <c r="ICQ38" s="691"/>
      <c r="ICR38" s="691"/>
      <c r="ICS38" s="691"/>
      <c r="ICT38" s="691"/>
      <c r="ICU38" s="691"/>
      <c r="ICV38" s="691"/>
      <c r="ICW38" s="691"/>
      <c r="ICX38" s="691"/>
      <c r="ICY38" s="691"/>
      <c r="ICZ38" s="691"/>
      <c r="IDA38" s="691"/>
      <c r="IDB38" s="691"/>
      <c r="IDC38" s="691"/>
      <c r="IDD38" s="691"/>
      <c r="IDE38" s="691"/>
      <c r="IDF38" s="691"/>
      <c r="IDG38" s="691"/>
      <c r="IDH38" s="691"/>
      <c r="IDI38" s="691"/>
      <c r="IDJ38" s="691"/>
      <c r="IDK38" s="691"/>
      <c r="IDL38" s="691"/>
      <c r="IDM38" s="691"/>
      <c r="IDN38" s="691"/>
      <c r="IDO38" s="691"/>
      <c r="IDP38" s="691"/>
      <c r="IDQ38" s="691"/>
      <c r="IDR38" s="691"/>
      <c r="IDS38" s="691"/>
      <c r="IDT38" s="691"/>
      <c r="IDU38" s="691"/>
      <c r="IDV38" s="691"/>
      <c r="IDW38" s="691"/>
      <c r="IDX38" s="691"/>
      <c r="IDY38" s="691"/>
      <c r="IDZ38" s="691"/>
      <c r="IEA38" s="691"/>
      <c r="IEB38" s="691"/>
      <c r="IEC38" s="691"/>
      <c r="IED38" s="691"/>
      <c r="IEE38" s="691"/>
      <c r="IEF38" s="691"/>
      <c r="IEG38" s="691"/>
      <c r="IEH38" s="691"/>
      <c r="IEI38" s="691"/>
      <c r="IEJ38" s="691"/>
      <c r="IEK38" s="691"/>
      <c r="IEL38" s="691"/>
      <c r="IEM38" s="691"/>
      <c r="IEN38" s="691"/>
      <c r="IEO38" s="691"/>
      <c r="IEP38" s="691"/>
      <c r="IEQ38" s="691"/>
      <c r="IER38" s="691"/>
      <c r="IES38" s="691"/>
      <c r="IET38" s="691"/>
      <c r="IEU38" s="691"/>
      <c r="IEV38" s="691"/>
      <c r="IEW38" s="691"/>
      <c r="IEX38" s="691"/>
      <c r="IEY38" s="691"/>
      <c r="IEZ38" s="691"/>
      <c r="IFA38" s="691"/>
      <c r="IFB38" s="691"/>
      <c r="IFC38" s="691"/>
      <c r="IFD38" s="691"/>
      <c r="IFE38" s="691"/>
      <c r="IFF38" s="691"/>
      <c r="IFG38" s="691"/>
      <c r="IFH38" s="691"/>
      <c r="IFI38" s="691"/>
      <c r="IFJ38" s="691"/>
      <c r="IFK38" s="691"/>
      <c r="IFL38" s="691"/>
      <c r="IFM38" s="691"/>
      <c r="IFN38" s="691"/>
      <c r="IFO38" s="691"/>
      <c r="IFP38" s="691"/>
      <c r="IFQ38" s="691"/>
      <c r="IFR38" s="691"/>
      <c r="IFS38" s="691"/>
      <c r="IFT38" s="691"/>
      <c r="IFU38" s="691"/>
      <c r="IFV38" s="691"/>
      <c r="IFW38" s="691"/>
      <c r="IFX38" s="691"/>
      <c r="IFY38" s="691"/>
      <c r="IFZ38" s="691"/>
      <c r="IGA38" s="691"/>
      <c r="IGB38" s="691"/>
      <c r="IGC38" s="691"/>
      <c r="IGD38" s="691"/>
      <c r="IGE38" s="691"/>
      <c r="IGF38" s="691"/>
      <c r="IGG38" s="691"/>
      <c r="IGH38" s="691"/>
      <c r="IGI38" s="691"/>
      <c r="IGJ38" s="691"/>
      <c r="IGK38" s="691"/>
      <c r="IGL38" s="691"/>
      <c r="IGM38" s="691"/>
      <c r="IGN38" s="691"/>
      <c r="IGO38" s="691"/>
      <c r="IGP38" s="691"/>
      <c r="IGQ38" s="691"/>
      <c r="IGR38" s="691"/>
      <c r="IGS38" s="691"/>
      <c r="IGT38" s="691"/>
      <c r="IGU38" s="691"/>
      <c r="IGV38" s="691"/>
      <c r="IGW38" s="691"/>
      <c r="IGX38" s="691"/>
      <c r="IGY38" s="691"/>
      <c r="IGZ38" s="691"/>
      <c r="IHA38" s="691"/>
      <c r="IHB38" s="691"/>
      <c r="IHC38" s="691"/>
      <c r="IHD38" s="691"/>
      <c r="IHE38" s="691"/>
      <c r="IHF38" s="691"/>
      <c r="IHG38" s="691"/>
      <c r="IHH38" s="691"/>
      <c r="IHI38" s="691"/>
      <c r="IHJ38" s="691"/>
      <c r="IHK38" s="691"/>
      <c r="IHL38" s="691"/>
      <c r="IHM38" s="691"/>
      <c r="IHN38" s="691"/>
      <c r="IHO38" s="691"/>
      <c r="IHP38" s="691"/>
      <c r="IHQ38" s="691"/>
      <c r="IHR38" s="691"/>
      <c r="IHS38" s="691"/>
      <c r="IHT38" s="691"/>
      <c r="IHU38" s="691"/>
      <c r="IHV38" s="691"/>
      <c r="IHW38" s="691"/>
      <c r="IHX38" s="691"/>
      <c r="IHY38" s="691"/>
      <c r="IHZ38" s="691"/>
      <c r="IIA38" s="691"/>
      <c r="IIB38" s="691"/>
      <c r="IIC38" s="691"/>
      <c r="IID38" s="691"/>
      <c r="IIE38" s="691"/>
      <c r="IIF38" s="691"/>
      <c r="IIG38" s="691"/>
      <c r="IIH38" s="691"/>
      <c r="III38" s="691"/>
      <c r="IIJ38" s="691"/>
      <c r="IIK38" s="691"/>
      <c r="IIL38" s="691"/>
      <c r="IIM38" s="691"/>
      <c r="IIN38" s="691"/>
      <c r="IIO38" s="691"/>
      <c r="IIP38" s="691"/>
      <c r="IIQ38" s="691"/>
      <c r="IIR38" s="691"/>
      <c r="IIS38" s="691"/>
      <c r="IIT38" s="691"/>
      <c r="IIU38" s="691"/>
      <c r="IIV38" s="691"/>
      <c r="IIW38" s="691"/>
      <c r="IIX38" s="691"/>
      <c r="IIY38" s="691"/>
      <c r="IIZ38" s="691"/>
      <c r="IJA38" s="691"/>
      <c r="IJB38" s="691"/>
      <c r="IJC38" s="691"/>
      <c r="IJD38" s="691"/>
      <c r="IJE38" s="691"/>
      <c r="IJF38" s="691"/>
      <c r="IJG38" s="691"/>
      <c r="IJH38" s="691"/>
      <c r="IJI38" s="691"/>
      <c r="IJJ38" s="691"/>
      <c r="IJK38" s="691"/>
      <c r="IJL38" s="691"/>
      <c r="IJM38" s="691"/>
      <c r="IJN38" s="691"/>
      <c r="IJO38" s="691"/>
      <c r="IJP38" s="691"/>
      <c r="IJQ38" s="691"/>
      <c r="IJR38" s="691"/>
      <c r="IJS38" s="691"/>
      <c r="IJT38" s="691"/>
      <c r="IJU38" s="691"/>
      <c r="IJV38" s="691"/>
      <c r="IJW38" s="691"/>
      <c r="IJX38" s="691"/>
      <c r="IJY38" s="691"/>
      <c r="IJZ38" s="691"/>
      <c r="IKA38" s="691"/>
      <c r="IKB38" s="691"/>
      <c r="IKC38" s="691"/>
      <c r="IKD38" s="691"/>
      <c r="IKE38" s="691"/>
      <c r="IKF38" s="691"/>
      <c r="IKG38" s="691"/>
      <c r="IKH38" s="691"/>
      <c r="IKI38" s="691"/>
      <c r="IKJ38" s="691"/>
      <c r="IKK38" s="691"/>
      <c r="IKL38" s="691"/>
      <c r="IKM38" s="691"/>
      <c r="IKN38" s="691"/>
      <c r="IKO38" s="691"/>
      <c r="IKP38" s="691"/>
      <c r="IKQ38" s="691"/>
      <c r="IKR38" s="691"/>
      <c r="IKS38" s="691"/>
      <c r="IKT38" s="691"/>
      <c r="IKU38" s="691"/>
      <c r="IKV38" s="691"/>
      <c r="IKW38" s="691"/>
      <c r="IKX38" s="691"/>
      <c r="IKY38" s="691"/>
      <c r="IKZ38" s="691"/>
      <c r="ILA38" s="691"/>
      <c r="ILB38" s="691"/>
      <c r="ILC38" s="691"/>
      <c r="ILD38" s="691"/>
      <c r="ILE38" s="691"/>
      <c r="ILF38" s="691"/>
      <c r="ILG38" s="691"/>
      <c r="ILH38" s="691"/>
      <c r="ILI38" s="691"/>
      <c r="ILJ38" s="691"/>
      <c r="ILK38" s="691"/>
      <c r="ILL38" s="691"/>
      <c r="ILM38" s="691"/>
      <c r="ILN38" s="691"/>
      <c r="ILO38" s="691"/>
      <c r="ILP38" s="691"/>
      <c r="ILQ38" s="691"/>
      <c r="ILR38" s="691"/>
      <c r="ILS38" s="691"/>
      <c r="ILT38" s="691"/>
      <c r="ILU38" s="691"/>
      <c r="ILV38" s="691"/>
      <c r="ILW38" s="691"/>
      <c r="ILX38" s="691"/>
      <c r="ILY38" s="691"/>
      <c r="ILZ38" s="691"/>
      <c r="IMA38" s="691"/>
      <c r="IMB38" s="691"/>
      <c r="IMC38" s="691"/>
      <c r="IMD38" s="691"/>
      <c r="IME38" s="691"/>
      <c r="IMF38" s="691"/>
      <c r="IMG38" s="691"/>
      <c r="IMH38" s="691"/>
      <c r="IMI38" s="691"/>
      <c r="IMJ38" s="691"/>
      <c r="IMK38" s="691"/>
      <c r="IML38" s="691"/>
      <c r="IMM38" s="691"/>
      <c r="IMN38" s="691"/>
      <c r="IMO38" s="691"/>
      <c r="IMP38" s="691"/>
      <c r="IMQ38" s="691"/>
      <c r="IMR38" s="691"/>
      <c r="IMS38" s="691"/>
      <c r="IMT38" s="691"/>
      <c r="IMU38" s="691"/>
      <c r="IMV38" s="691"/>
      <c r="IMW38" s="691"/>
      <c r="IMX38" s="691"/>
      <c r="IMY38" s="691"/>
      <c r="IMZ38" s="691"/>
      <c r="INA38" s="691"/>
      <c r="INB38" s="691"/>
      <c r="INC38" s="691"/>
      <c r="IND38" s="691"/>
      <c r="INE38" s="691"/>
      <c r="INF38" s="691"/>
      <c r="ING38" s="691"/>
      <c r="INH38" s="691"/>
      <c r="INI38" s="691"/>
      <c r="INJ38" s="691"/>
      <c r="INK38" s="691"/>
      <c r="INL38" s="691"/>
      <c r="INM38" s="691"/>
      <c r="INN38" s="691"/>
      <c r="INO38" s="691"/>
      <c r="INP38" s="691"/>
      <c r="INQ38" s="691"/>
      <c r="INR38" s="691"/>
      <c r="INS38" s="691"/>
      <c r="INT38" s="691"/>
      <c r="INU38" s="691"/>
      <c r="INV38" s="691"/>
      <c r="INW38" s="691"/>
      <c r="INX38" s="691"/>
      <c r="INY38" s="691"/>
      <c r="INZ38" s="691"/>
      <c r="IOA38" s="691"/>
      <c r="IOB38" s="691"/>
      <c r="IOC38" s="691"/>
      <c r="IOD38" s="691"/>
      <c r="IOE38" s="691"/>
      <c r="IOF38" s="691"/>
      <c r="IOG38" s="691"/>
      <c r="IOH38" s="691"/>
      <c r="IOI38" s="691"/>
      <c r="IOJ38" s="691"/>
      <c r="IOK38" s="691"/>
      <c r="IOL38" s="691"/>
      <c r="IOM38" s="691"/>
      <c r="ION38" s="691"/>
      <c r="IOO38" s="691"/>
      <c r="IOP38" s="691"/>
      <c r="IOQ38" s="691"/>
      <c r="IOR38" s="691"/>
      <c r="IOS38" s="691"/>
      <c r="IOT38" s="691"/>
      <c r="IOU38" s="691"/>
      <c r="IOV38" s="691"/>
      <c r="IOW38" s="691"/>
      <c r="IOX38" s="691"/>
      <c r="IOY38" s="691"/>
      <c r="IOZ38" s="691"/>
      <c r="IPA38" s="691"/>
      <c r="IPB38" s="691"/>
      <c r="IPC38" s="691"/>
      <c r="IPD38" s="691"/>
      <c r="IPE38" s="691"/>
      <c r="IPF38" s="691"/>
      <c r="IPG38" s="691"/>
      <c r="IPH38" s="691"/>
      <c r="IPI38" s="691"/>
      <c r="IPJ38" s="691"/>
      <c r="IPK38" s="691"/>
      <c r="IPL38" s="691"/>
      <c r="IPM38" s="691"/>
      <c r="IPN38" s="691"/>
      <c r="IPO38" s="691"/>
      <c r="IPP38" s="691"/>
      <c r="IPQ38" s="691"/>
      <c r="IPR38" s="691"/>
      <c r="IPS38" s="691"/>
      <c r="IPT38" s="691"/>
      <c r="IPU38" s="691"/>
      <c r="IPV38" s="691"/>
      <c r="IPW38" s="691"/>
      <c r="IPX38" s="691"/>
      <c r="IPY38" s="691"/>
      <c r="IPZ38" s="691"/>
      <c r="IQA38" s="691"/>
      <c r="IQB38" s="691"/>
      <c r="IQC38" s="691"/>
      <c r="IQD38" s="691"/>
      <c r="IQE38" s="691"/>
      <c r="IQF38" s="691"/>
      <c r="IQG38" s="691"/>
      <c r="IQH38" s="691"/>
      <c r="IQI38" s="691"/>
      <c r="IQJ38" s="691"/>
      <c r="IQK38" s="691"/>
      <c r="IQL38" s="691"/>
      <c r="IQM38" s="691"/>
      <c r="IQN38" s="691"/>
      <c r="IQO38" s="691"/>
      <c r="IQP38" s="691"/>
      <c r="IQQ38" s="691"/>
      <c r="IQR38" s="691"/>
      <c r="IQS38" s="691"/>
      <c r="IQT38" s="691"/>
      <c r="IQU38" s="691"/>
      <c r="IQV38" s="691"/>
      <c r="IQW38" s="691"/>
      <c r="IQX38" s="691"/>
      <c r="IQY38" s="691"/>
      <c r="IQZ38" s="691"/>
      <c r="IRA38" s="691"/>
      <c r="IRB38" s="691"/>
      <c r="IRC38" s="691"/>
      <c r="IRD38" s="691"/>
      <c r="IRE38" s="691"/>
      <c r="IRF38" s="691"/>
      <c r="IRG38" s="691"/>
      <c r="IRH38" s="691"/>
      <c r="IRI38" s="691"/>
      <c r="IRJ38" s="691"/>
      <c r="IRK38" s="691"/>
      <c r="IRL38" s="691"/>
      <c r="IRM38" s="691"/>
      <c r="IRN38" s="691"/>
      <c r="IRO38" s="691"/>
      <c r="IRP38" s="691"/>
      <c r="IRQ38" s="691"/>
      <c r="IRR38" s="691"/>
      <c r="IRS38" s="691"/>
      <c r="IRT38" s="691"/>
      <c r="IRU38" s="691"/>
      <c r="IRV38" s="691"/>
      <c r="IRW38" s="691"/>
      <c r="IRX38" s="691"/>
      <c r="IRY38" s="691"/>
      <c r="IRZ38" s="691"/>
      <c r="ISA38" s="691"/>
      <c r="ISB38" s="691"/>
      <c r="ISC38" s="691"/>
      <c r="ISD38" s="691"/>
      <c r="ISE38" s="691"/>
      <c r="ISF38" s="691"/>
      <c r="ISG38" s="691"/>
      <c r="ISH38" s="691"/>
      <c r="ISI38" s="691"/>
      <c r="ISJ38" s="691"/>
      <c r="ISK38" s="691"/>
      <c r="ISL38" s="691"/>
      <c r="ISM38" s="691"/>
      <c r="ISN38" s="691"/>
      <c r="ISO38" s="691"/>
      <c r="ISP38" s="691"/>
      <c r="ISQ38" s="691"/>
      <c r="ISR38" s="691"/>
      <c r="ISS38" s="691"/>
      <c r="IST38" s="691"/>
      <c r="ISU38" s="691"/>
      <c r="ISV38" s="691"/>
      <c r="ISW38" s="691"/>
      <c r="ISX38" s="691"/>
      <c r="ISY38" s="691"/>
      <c r="ISZ38" s="691"/>
      <c r="ITA38" s="691"/>
      <c r="ITB38" s="691"/>
      <c r="ITC38" s="691"/>
      <c r="ITD38" s="691"/>
      <c r="ITE38" s="691"/>
      <c r="ITF38" s="691"/>
      <c r="ITG38" s="691"/>
      <c r="ITH38" s="691"/>
      <c r="ITI38" s="691"/>
      <c r="ITJ38" s="691"/>
      <c r="ITK38" s="691"/>
      <c r="ITL38" s="691"/>
      <c r="ITM38" s="691"/>
      <c r="ITN38" s="691"/>
      <c r="ITO38" s="691"/>
      <c r="ITP38" s="691"/>
      <c r="ITQ38" s="691"/>
      <c r="ITR38" s="691"/>
      <c r="ITS38" s="691"/>
      <c r="ITT38" s="691"/>
      <c r="ITU38" s="691"/>
      <c r="ITV38" s="691"/>
      <c r="ITW38" s="691"/>
      <c r="ITX38" s="691"/>
      <c r="ITY38" s="691"/>
      <c r="ITZ38" s="691"/>
      <c r="IUA38" s="691"/>
      <c r="IUB38" s="691"/>
      <c r="IUC38" s="691"/>
      <c r="IUD38" s="691"/>
      <c r="IUE38" s="691"/>
      <c r="IUF38" s="691"/>
      <c r="IUG38" s="691"/>
      <c r="IUH38" s="691"/>
      <c r="IUI38" s="691"/>
      <c r="IUJ38" s="691"/>
      <c r="IUK38" s="691"/>
      <c r="IUL38" s="691"/>
      <c r="IUM38" s="691"/>
      <c r="IUN38" s="691"/>
      <c r="IUO38" s="691"/>
      <c r="IUP38" s="691"/>
      <c r="IUQ38" s="691"/>
      <c r="IUR38" s="691"/>
      <c r="IUS38" s="691"/>
      <c r="IUT38" s="691"/>
      <c r="IUU38" s="691"/>
      <c r="IUV38" s="691"/>
      <c r="IUW38" s="691"/>
      <c r="IUX38" s="691"/>
      <c r="IUY38" s="691"/>
      <c r="IUZ38" s="691"/>
      <c r="IVA38" s="691"/>
      <c r="IVB38" s="691"/>
      <c r="IVC38" s="691"/>
      <c r="IVD38" s="691"/>
      <c r="IVE38" s="691"/>
      <c r="IVF38" s="691"/>
      <c r="IVG38" s="691"/>
      <c r="IVH38" s="691"/>
      <c r="IVI38" s="691"/>
      <c r="IVJ38" s="691"/>
      <c r="IVK38" s="691"/>
      <c r="IVL38" s="691"/>
      <c r="IVM38" s="691"/>
      <c r="IVN38" s="691"/>
      <c r="IVO38" s="691"/>
      <c r="IVP38" s="691"/>
      <c r="IVQ38" s="691"/>
      <c r="IVR38" s="691"/>
      <c r="IVS38" s="691"/>
      <c r="IVT38" s="691"/>
      <c r="IVU38" s="691"/>
      <c r="IVV38" s="691"/>
      <c r="IVW38" s="691"/>
      <c r="IVX38" s="691"/>
      <c r="IVY38" s="691"/>
      <c r="IVZ38" s="691"/>
      <c r="IWA38" s="691"/>
      <c r="IWB38" s="691"/>
      <c r="IWC38" s="691"/>
      <c r="IWD38" s="691"/>
      <c r="IWE38" s="691"/>
      <c r="IWF38" s="691"/>
      <c r="IWG38" s="691"/>
      <c r="IWH38" s="691"/>
      <c r="IWI38" s="691"/>
      <c r="IWJ38" s="691"/>
      <c r="IWK38" s="691"/>
      <c r="IWL38" s="691"/>
      <c r="IWM38" s="691"/>
      <c r="IWN38" s="691"/>
      <c r="IWO38" s="691"/>
      <c r="IWP38" s="691"/>
      <c r="IWQ38" s="691"/>
      <c r="IWR38" s="691"/>
      <c r="IWS38" s="691"/>
      <c r="IWT38" s="691"/>
      <c r="IWU38" s="691"/>
      <c r="IWV38" s="691"/>
      <c r="IWW38" s="691"/>
      <c r="IWX38" s="691"/>
      <c r="IWY38" s="691"/>
      <c r="IWZ38" s="691"/>
      <c r="IXA38" s="691"/>
      <c r="IXB38" s="691"/>
      <c r="IXC38" s="691"/>
      <c r="IXD38" s="691"/>
      <c r="IXE38" s="691"/>
      <c r="IXF38" s="691"/>
      <c r="IXG38" s="691"/>
      <c r="IXH38" s="691"/>
      <c r="IXI38" s="691"/>
      <c r="IXJ38" s="691"/>
      <c r="IXK38" s="691"/>
      <c r="IXL38" s="691"/>
      <c r="IXM38" s="691"/>
      <c r="IXN38" s="691"/>
      <c r="IXO38" s="691"/>
      <c r="IXP38" s="691"/>
      <c r="IXQ38" s="691"/>
      <c r="IXR38" s="691"/>
      <c r="IXS38" s="691"/>
      <c r="IXT38" s="691"/>
      <c r="IXU38" s="691"/>
      <c r="IXV38" s="691"/>
      <c r="IXW38" s="691"/>
      <c r="IXX38" s="691"/>
      <c r="IXY38" s="691"/>
      <c r="IXZ38" s="691"/>
      <c r="IYA38" s="691"/>
      <c r="IYB38" s="691"/>
      <c r="IYC38" s="691"/>
      <c r="IYD38" s="691"/>
      <c r="IYE38" s="691"/>
      <c r="IYF38" s="691"/>
      <c r="IYG38" s="691"/>
      <c r="IYH38" s="691"/>
      <c r="IYI38" s="691"/>
      <c r="IYJ38" s="691"/>
      <c r="IYK38" s="691"/>
      <c r="IYL38" s="691"/>
      <c r="IYM38" s="691"/>
      <c r="IYN38" s="691"/>
      <c r="IYO38" s="691"/>
      <c r="IYP38" s="691"/>
      <c r="IYQ38" s="691"/>
      <c r="IYR38" s="691"/>
      <c r="IYS38" s="691"/>
      <c r="IYT38" s="691"/>
      <c r="IYU38" s="691"/>
      <c r="IYV38" s="691"/>
      <c r="IYW38" s="691"/>
      <c r="IYX38" s="691"/>
      <c r="IYY38" s="691"/>
      <c r="IYZ38" s="691"/>
      <c r="IZA38" s="691"/>
      <c r="IZB38" s="691"/>
      <c r="IZC38" s="691"/>
      <c r="IZD38" s="691"/>
      <c r="IZE38" s="691"/>
      <c r="IZF38" s="691"/>
      <c r="IZG38" s="691"/>
      <c r="IZH38" s="691"/>
      <c r="IZI38" s="691"/>
      <c r="IZJ38" s="691"/>
      <c r="IZK38" s="691"/>
      <c r="IZL38" s="691"/>
      <c r="IZM38" s="691"/>
      <c r="IZN38" s="691"/>
      <c r="IZO38" s="691"/>
      <c r="IZP38" s="691"/>
      <c r="IZQ38" s="691"/>
      <c r="IZR38" s="691"/>
      <c r="IZS38" s="691"/>
      <c r="IZT38" s="691"/>
      <c r="IZU38" s="691"/>
      <c r="IZV38" s="691"/>
      <c r="IZW38" s="691"/>
      <c r="IZX38" s="691"/>
      <c r="IZY38" s="691"/>
      <c r="IZZ38" s="691"/>
      <c r="JAA38" s="691"/>
      <c r="JAB38" s="691"/>
      <c r="JAC38" s="691"/>
      <c r="JAD38" s="691"/>
      <c r="JAE38" s="691"/>
      <c r="JAF38" s="691"/>
      <c r="JAG38" s="691"/>
      <c r="JAH38" s="691"/>
      <c r="JAI38" s="691"/>
      <c r="JAJ38" s="691"/>
      <c r="JAK38" s="691"/>
      <c r="JAL38" s="691"/>
      <c r="JAM38" s="691"/>
      <c r="JAN38" s="691"/>
      <c r="JAO38" s="691"/>
      <c r="JAP38" s="691"/>
      <c r="JAQ38" s="691"/>
      <c r="JAR38" s="691"/>
      <c r="JAS38" s="691"/>
      <c r="JAT38" s="691"/>
      <c r="JAU38" s="691"/>
      <c r="JAV38" s="691"/>
      <c r="JAW38" s="691"/>
      <c r="JAX38" s="691"/>
      <c r="JAY38" s="691"/>
      <c r="JAZ38" s="691"/>
      <c r="JBA38" s="691"/>
      <c r="JBB38" s="691"/>
      <c r="JBC38" s="691"/>
      <c r="JBD38" s="691"/>
      <c r="JBE38" s="691"/>
      <c r="JBF38" s="691"/>
      <c r="JBG38" s="691"/>
      <c r="JBH38" s="691"/>
      <c r="JBI38" s="691"/>
      <c r="JBJ38" s="691"/>
      <c r="JBK38" s="691"/>
      <c r="JBL38" s="691"/>
      <c r="JBM38" s="691"/>
      <c r="JBN38" s="691"/>
      <c r="JBO38" s="691"/>
      <c r="JBP38" s="691"/>
      <c r="JBQ38" s="691"/>
      <c r="JBR38" s="691"/>
      <c r="JBS38" s="691"/>
      <c r="JBT38" s="691"/>
      <c r="JBU38" s="691"/>
      <c r="JBV38" s="691"/>
      <c r="JBW38" s="691"/>
      <c r="JBX38" s="691"/>
      <c r="JBY38" s="691"/>
      <c r="JBZ38" s="691"/>
      <c r="JCA38" s="691"/>
      <c r="JCB38" s="691"/>
      <c r="JCC38" s="691"/>
      <c r="JCD38" s="691"/>
      <c r="JCE38" s="691"/>
      <c r="JCF38" s="691"/>
      <c r="JCG38" s="691"/>
      <c r="JCH38" s="691"/>
      <c r="JCI38" s="691"/>
      <c r="JCJ38" s="691"/>
      <c r="JCK38" s="691"/>
      <c r="JCL38" s="691"/>
      <c r="JCM38" s="691"/>
      <c r="JCN38" s="691"/>
      <c r="JCO38" s="691"/>
      <c r="JCP38" s="691"/>
      <c r="JCQ38" s="691"/>
      <c r="JCR38" s="691"/>
      <c r="JCS38" s="691"/>
      <c r="JCT38" s="691"/>
      <c r="JCU38" s="691"/>
      <c r="JCV38" s="691"/>
      <c r="JCW38" s="691"/>
      <c r="JCX38" s="691"/>
      <c r="JCY38" s="691"/>
      <c r="JCZ38" s="691"/>
      <c r="JDA38" s="691"/>
      <c r="JDB38" s="691"/>
      <c r="JDC38" s="691"/>
      <c r="JDD38" s="691"/>
      <c r="JDE38" s="691"/>
      <c r="JDF38" s="691"/>
      <c r="JDG38" s="691"/>
      <c r="JDH38" s="691"/>
      <c r="JDI38" s="691"/>
      <c r="JDJ38" s="691"/>
      <c r="JDK38" s="691"/>
      <c r="JDL38" s="691"/>
      <c r="JDM38" s="691"/>
      <c r="JDN38" s="691"/>
      <c r="JDO38" s="691"/>
      <c r="JDP38" s="691"/>
      <c r="JDQ38" s="691"/>
      <c r="JDR38" s="691"/>
      <c r="JDS38" s="691"/>
      <c r="JDT38" s="691"/>
      <c r="JDU38" s="691"/>
      <c r="JDV38" s="691"/>
      <c r="JDW38" s="691"/>
      <c r="JDX38" s="691"/>
      <c r="JDY38" s="691"/>
      <c r="JDZ38" s="691"/>
      <c r="JEA38" s="691"/>
      <c r="JEB38" s="691"/>
      <c r="JEC38" s="691"/>
      <c r="JED38" s="691"/>
      <c r="JEE38" s="691"/>
      <c r="JEF38" s="691"/>
      <c r="JEG38" s="691"/>
      <c r="JEH38" s="691"/>
      <c r="JEI38" s="691"/>
      <c r="JEJ38" s="691"/>
      <c r="JEK38" s="691"/>
      <c r="JEL38" s="691"/>
      <c r="JEM38" s="691"/>
      <c r="JEN38" s="691"/>
      <c r="JEO38" s="691"/>
      <c r="JEP38" s="691"/>
      <c r="JEQ38" s="691"/>
      <c r="JER38" s="691"/>
      <c r="JES38" s="691"/>
      <c r="JET38" s="691"/>
      <c r="JEU38" s="691"/>
      <c r="JEV38" s="691"/>
      <c r="JEW38" s="691"/>
      <c r="JEX38" s="691"/>
      <c r="JEY38" s="691"/>
      <c r="JEZ38" s="691"/>
      <c r="JFA38" s="691"/>
      <c r="JFB38" s="691"/>
      <c r="JFC38" s="691"/>
      <c r="JFD38" s="691"/>
      <c r="JFE38" s="691"/>
      <c r="JFF38" s="691"/>
      <c r="JFG38" s="691"/>
      <c r="JFH38" s="691"/>
      <c r="JFI38" s="691"/>
      <c r="JFJ38" s="691"/>
      <c r="JFK38" s="691"/>
      <c r="JFL38" s="691"/>
      <c r="JFM38" s="691"/>
      <c r="JFN38" s="691"/>
      <c r="JFO38" s="691"/>
      <c r="JFP38" s="691"/>
      <c r="JFQ38" s="691"/>
      <c r="JFR38" s="691"/>
      <c r="JFS38" s="691"/>
      <c r="JFT38" s="691"/>
      <c r="JFU38" s="691"/>
      <c r="JFV38" s="691"/>
      <c r="JFW38" s="691"/>
      <c r="JFX38" s="691"/>
      <c r="JFY38" s="691"/>
      <c r="JFZ38" s="691"/>
      <c r="JGA38" s="691"/>
      <c r="JGB38" s="691"/>
      <c r="JGC38" s="691"/>
      <c r="JGD38" s="691"/>
      <c r="JGE38" s="691"/>
      <c r="JGF38" s="691"/>
      <c r="JGG38" s="691"/>
      <c r="JGH38" s="691"/>
      <c r="JGI38" s="691"/>
      <c r="JGJ38" s="691"/>
      <c r="JGK38" s="691"/>
      <c r="JGL38" s="691"/>
      <c r="JGM38" s="691"/>
      <c r="JGN38" s="691"/>
      <c r="JGO38" s="691"/>
      <c r="JGP38" s="691"/>
      <c r="JGQ38" s="691"/>
      <c r="JGR38" s="691"/>
      <c r="JGS38" s="691"/>
      <c r="JGT38" s="691"/>
      <c r="JGU38" s="691"/>
      <c r="JGV38" s="691"/>
      <c r="JGW38" s="691"/>
      <c r="JGX38" s="691"/>
      <c r="JGY38" s="691"/>
      <c r="JGZ38" s="691"/>
      <c r="JHA38" s="691"/>
      <c r="JHB38" s="691"/>
      <c r="JHC38" s="691"/>
      <c r="JHD38" s="691"/>
      <c r="JHE38" s="691"/>
      <c r="JHF38" s="691"/>
      <c r="JHG38" s="691"/>
      <c r="JHH38" s="691"/>
      <c r="JHI38" s="691"/>
      <c r="JHJ38" s="691"/>
      <c r="JHK38" s="691"/>
      <c r="JHL38" s="691"/>
      <c r="JHM38" s="691"/>
      <c r="JHN38" s="691"/>
      <c r="JHO38" s="691"/>
      <c r="JHP38" s="691"/>
      <c r="JHQ38" s="691"/>
      <c r="JHR38" s="691"/>
      <c r="JHS38" s="691"/>
      <c r="JHT38" s="691"/>
      <c r="JHU38" s="691"/>
      <c r="JHV38" s="691"/>
      <c r="JHW38" s="691"/>
      <c r="JHX38" s="691"/>
      <c r="JHY38" s="691"/>
      <c r="JHZ38" s="691"/>
      <c r="JIA38" s="691"/>
      <c r="JIB38" s="691"/>
      <c r="JIC38" s="691"/>
      <c r="JID38" s="691"/>
      <c r="JIE38" s="691"/>
      <c r="JIF38" s="691"/>
      <c r="JIG38" s="691"/>
      <c r="JIH38" s="691"/>
      <c r="JII38" s="691"/>
      <c r="JIJ38" s="691"/>
      <c r="JIK38" s="691"/>
      <c r="JIL38" s="691"/>
      <c r="JIM38" s="691"/>
      <c r="JIN38" s="691"/>
      <c r="JIO38" s="691"/>
      <c r="JIP38" s="691"/>
      <c r="JIQ38" s="691"/>
      <c r="JIR38" s="691"/>
      <c r="JIS38" s="691"/>
      <c r="JIT38" s="691"/>
      <c r="JIU38" s="691"/>
      <c r="JIV38" s="691"/>
      <c r="JIW38" s="691"/>
      <c r="JIX38" s="691"/>
      <c r="JIY38" s="691"/>
      <c r="JIZ38" s="691"/>
      <c r="JJA38" s="691"/>
      <c r="JJB38" s="691"/>
      <c r="JJC38" s="691"/>
      <c r="JJD38" s="691"/>
      <c r="JJE38" s="691"/>
      <c r="JJF38" s="691"/>
      <c r="JJG38" s="691"/>
      <c r="JJH38" s="691"/>
      <c r="JJI38" s="691"/>
      <c r="JJJ38" s="691"/>
      <c r="JJK38" s="691"/>
      <c r="JJL38" s="691"/>
      <c r="JJM38" s="691"/>
      <c r="JJN38" s="691"/>
      <c r="JJO38" s="691"/>
      <c r="JJP38" s="691"/>
      <c r="JJQ38" s="691"/>
      <c r="JJR38" s="691"/>
      <c r="JJS38" s="691"/>
      <c r="JJT38" s="691"/>
      <c r="JJU38" s="691"/>
      <c r="JJV38" s="691"/>
      <c r="JJW38" s="691"/>
      <c r="JJX38" s="691"/>
      <c r="JJY38" s="691"/>
      <c r="JJZ38" s="691"/>
      <c r="JKA38" s="691"/>
      <c r="JKB38" s="691"/>
      <c r="JKC38" s="691"/>
      <c r="JKD38" s="691"/>
      <c r="JKE38" s="691"/>
      <c r="JKF38" s="691"/>
      <c r="JKG38" s="691"/>
      <c r="JKH38" s="691"/>
      <c r="JKI38" s="691"/>
      <c r="JKJ38" s="691"/>
      <c r="JKK38" s="691"/>
      <c r="JKL38" s="691"/>
      <c r="JKM38" s="691"/>
      <c r="JKN38" s="691"/>
      <c r="JKO38" s="691"/>
      <c r="JKP38" s="691"/>
      <c r="JKQ38" s="691"/>
      <c r="JKR38" s="691"/>
      <c r="JKS38" s="691"/>
      <c r="JKT38" s="691"/>
      <c r="JKU38" s="691"/>
      <c r="JKV38" s="691"/>
      <c r="JKW38" s="691"/>
      <c r="JKX38" s="691"/>
      <c r="JKY38" s="691"/>
      <c r="JKZ38" s="691"/>
      <c r="JLA38" s="691"/>
      <c r="JLB38" s="691"/>
      <c r="JLC38" s="691"/>
      <c r="JLD38" s="691"/>
      <c r="JLE38" s="691"/>
      <c r="JLF38" s="691"/>
      <c r="JLG38" s="691"/>
      <c r="JLH38" s="691"/>
      <c r="JLI38" s="691"/>
      <c r="JLJ38" s="691"/>
      <c r="JLK38" s="691"/>
      <c r="JLL38" s="691"/>
      <c r="JLM38" s="691"/>
      <c r="JLN38" s="691"/>
      <c r="JLO38" s="691"/>
      <c r="JLP38" s="691"/>
      <c r="JLQ38" s="691"/>
      <c r="JLR38" s="691"/>
      <c r="JLS38" s="691"/>
      <c r="JLT38" s="691"/>
      <c r="JLU38" s="691"/>
      <c r="JLV38" s="691"/>
      <c r="JLW38" s="691"/>
      <c r="JLX38" s="691"/>
      <c r="JLY38" s="691"/>
      <c r="JLZ38" s="691"/>
      <c r="JMA38" s="691"/>
      <c r="JMB38" s="691"/>
      <c r="JMC38" s="691"/>
      <c r="JMD38" s="691"/>
      <c r="JME38" s="691"/>
      <c r="JMF38" s="691"/>
      <c r="JMG38" s="691"/>
      <c r="JMH38" s="691"/>
      <c r="JMI38" s="691"/>
      <c r="JMJ38" s="691"/>
      <c r="JMK38" s="691"/>
      <c r="JML38" s="691"/>
      <c r="JMM38" s="691"/>
      <c r="JMN38" s="691"/>
      <c r="JMO38" s="691"/>
      <c r="JMP38" s="691"/>
      <c r="JMQ38" s="691"/>
      <c r="JMR38" s="691"/>
      <c r="JMS38" s="691"/>
      <c r="JMT38" s="691"/>
      <c r="JMU38" s="691"/>
      <c r="JMV38" s="691"/>
      <c r="JMW38" s="691"/>
      <c r="JMX38" s="691"/>
      <c r="JMY38" s="691"/>
      <c r="JMZ38" s="691"/>
      <c r="JNA38" s="691"/>
      <c r="JNB38" s="691"/>
      <c r="JNC38" s="691"/>
      <c r="JND38" s="691"/>
      <c r="JNE38" s="691"/>
      <c r="JNF38" s="691"/>
      <c r="JNG38" s="691"/>
      <c r="JNH38" s="691"/>
      <c r="JNI38" s="691"/>
      <c r="JNJ38" s="691"/>
      <c r="JNK38" s="691"/>
      <c r="JNL38" s="691"/>
      <c r="JNM38" s="691"/>
      <c r="JNN38" s="691"/>
      <c r="JNO38" s="691"/>
      <c r="JNP38" s="691"/>
      <c r="JNQ38" s="691"/>
      <c r="JNR38" s="691"/>
      <c r="JNS38" s="691"/>
      <c r="JNT38" s="691"/>
      <c r="JNU38" s="691"/>
      <c r="JNV38" s="691"/>
      <c r="JNW38" s="691"/>
      <c r="JNX38" s="691"/>
      <c r="JNY38" s="691"/>
      <c r="JNZ38" s="691"/>
      <c r="JOA38" s="691"/>
      <c r="JOB38" s="691"/>
      <c r="JOC38" s="691"/>
      <c r="JOD38" s="691"/>
      <c r="JOE38" s="691"/>
      <c r="JOF38" s="691"/>
      <c r="JOG38" s="691"/>
      <c r="JOH38" s="691"/>
      <c r="JOI38" s="691"/>
      <c r="JOJ38" s="691"/>
      <c r="JOK38" s="691"/>
      <c r="JOL38" s="691"/>
      <c r="JOM38" s="691"/>
      <c r="JON38" s="691"/>
      <c r="JOO38" s="691"/>
      <c r="JOP38" s="691"/>
      <c r="JOQ38" s="691"/>
      <c r="JOR38" s="691"/>
      <c r="JOS38" s="691"/>
      <c r="JOT38" s="691"/>
      <c r="JOU38" s="691"/>
      <c r="JOV38" s="691"/>
      <c r="JOW38" s="691"/>
      <c r="JOX38" s="691"/>
      <c r="JOY38" s="691"/>
      <c r="JOZ38" s="691"/>
      <c r="JPA38" s="691"/>
      <c r="JPB38" s="691"/>
      <c r="JPC38" s="691"/>
      <c r="JPD38" s="691"/>
      <c r="JPE38" s="691"/>
      <c r="JPF38" s="691"/>
      <c r="JPG38" s="691"/>
      <c r="JPH38" s="691"/>
      <c r="JPI38" s="691"/>
      <c r="JPJ38" s="691"/>
      <c r="JPK38" s="691"/>
      <c r="JPL38" s="691"/>
      <c r="JPM38" s="691"/>
      <c r="JPN38" s="691"/>
      <c r="JPO38" s="691"/>
      <c r="JPP38" s="691"/>
      <c r="JPQ38" s="691"/>
      <c r="JPR38" s="691"/>
      <c r="JPS38" s="691"/>
      <c r="JPT38" s="691"/>
      <c r="JPU38" s="691"/>
      <c r="JPV38" s="691"/>
      <c r="JPW38" s="691"/>
      <c r="JPX38" s="691"/>
      <c r="JPY38" s="691"/>
      <c r="JPZ38" s="691"/>
      <c r="JQA38" s="691"/>
      <c r="JQB38" s="691"/>
      <c r="JQC38" s="691"/>
      <c r="JQD38" s="691"/>
      <c r="JQE38" s="691"/>
      <c r="JQF38" s="691"/>
      <c r="JQG38" s="691"/>
      <c r="JQH38" s="691"/>
      <c r="JQI38" s="691"/>
      <c r="JQJ38" s="691"/>
      <c r="JQK38" s="691"/>
      <c r="JQL38" s="691"/>
      <c r="JQM38" s="691"/>
      <c r="JQN38" s="691"/>
      <c r="JQO38" s="691"/>
      <c r="JQP38" s="691"/>
      <c r="JQQ38" s="691"/>
      <c r="JQR38" s="691"/>
      <c r="JQS38" s="691"/>
      <c r="JQT38" s="691"/>
      <c r="JQU38" s="691"/>
      <c r="JQV38" s="691"/>
      <c r="JQW38" s="691"/>
      <c r="JQX38" s="691"/>
      <c r="JQY38" s="691"/>
      <c r="JQZ38" s="691"/>
      <c r="JRA38" s="691"/>
      <c r="JRB38" s="691"/>
      <c r="JRC38" s="691"/>
      <c r="JRD38" s="691"/>
      <c r="JRE38" s="691"/>
      <c r="JRF38" s="691"/>
      <c r="JRG38" s="691"/>
      <c r="JRH38" s="691"/>
      <c r="JRI38" s="691"/>
      <c r="JRJ38" s="691"/>
      <c r="JRK38" s="691"/>
      <c r="JRL38" s="691"/>
      <c r="JRM38" s="691"/>
      <c r="JRN38" s="691"/>
      <c r="JRO38" s="691"/>
      <c r="JRP38" s="691"/>
      <c r="JRQ38" s="691"/>
      <c r="JRR38" s="691"/>
      <c r="JRS38" s="691"/>
      <c r="JRT38" s="691"/>
      <c r="JRU38" s="691"/>
      <c r="JRV38" s="691"/>
      <c r="JRW38" s="691"/>
      <c r="JRX38" s="691"/>
      <c r="JRY38" s="691"/>
      <c r="JRZ38" s="691"/>
      <c r="JSA38" s="691"/>
      <c r="JSB38" s="691"/>
      <c r="JSC38" s="691"/>
      <c r="JSD38" s="691"/>
      <c r="JSE38" s="691"/>
      <c r="JSF38" s="691"/>
      <c r="JSG38" s="691"/>
      <c r="JSH38" s="691"/>
      <c r="JSI38" s="691"/>
      <c r="JSJ38" s="691"/>
      <c r="JSK38" s="691"/>
      <c r="JSL38" s="691"/>
      <c r="JSM38" s="691"/>
      <c r="JSN38" s="691"/>
      <c r="JSO38" s="691"/>
      <c r="JSP38" s="691"/>
      <c r="JSQ38" s="691"/>
      <c r="JSR38" s="691"/>
      <c r="JSS38" s="691"/>
      <c r="JST38" s="691"/>
      <c r="JSU38" s="691"/>
      <c r="JSV38" s="691"/>
      <c r="JSW38" s="691"/>
      <c r="JSX38" s="691"/>
      <c r="JSY38" s="691"/>
      <c r="JSZ38" s="691"/>
      <c r="JTA38" s="691"/>
      <c r="JTB38" s="691"/>
      <c r="JTC38" s="691"/>
      <c r="JTD38" s="691"/>
      <c r="JTE38" s="691"/>
      <c r="JTF38" s="691"/>
      <c r="JTG38" s="691"/>
      <c r="JTH38" s="691"/>
      <c r="JTI38" s="691"/>
      <c r="JTJ38" s="691"/>
      <c r="JTK38" s="691"/>
      <c r="JTL38" s="691"/>
      <c r="JTM38" s="691"/>
      <c r="JTN38" s="691"/>
      <c r="JTO38" s="691"/>
      <c r="JTP38" s="691"/>
      <c r="JTQ38" s="691"/>
      <c r="JTR38" s="691"/>
      <c r="JTS38" s="691"/>
      <c r="JTT38" s="691"/>
      <c r="JTU38" s="691"/>
      <c r="JTV38" s="691"/>
      <c r="JTW38" s="691"/>
      <c r="JTX38" s="691"/>
      <c r="JTY38" s="691"/>
      <c r="JTZ38" s="691"/>
      <c r="JUA38" s="691"/>
      <c r="JUB38" s="691"/>
      <c r="JUC38" s="691"/>
      <c r="JUD38" s="691"/>
      <c r="JUE38" s="691"/>
      <c r="JUF38" s="691"/>
      <c r="JUG38" s="691"/>
      <c r="JUH38" s="691"/>
      <c r="JUI38" s="691"/>
      <c r="JUJ38" s="691"/>
      <c r="JUK38" s="691"/>
      <c r="JUL38" s="691"/>
      <c r="JUM38" s="691"/>
      <c r="JUN38" s="691"/>
      <c r="JUO38" s="691"/>
      <c r="JUP38" s="691"/>
      <c r="JUQ38" s="691"/>
      <c r="JUR38" s="691"/>
      <c r="JUS38" s="691"/>
      <c r="JUT38" s="691"/>
      <c r="JUU38" s="691"/>
      <c r="JUV38" s="691"/>
      <c r="JUW38" s="691"/>
      <c r="JUX38" s="691"/>
      <c r="JUY38" s="691"/>
      <c r="JUZ38" s="691"/>
      <c r="JVA38" s="691"/>
      <c r="JVB38" s="691"/>
      <c r="JVC38" s="691"/>
      <c r="JVD38" s="691"/>
      <c r="JVE38" s="691"/>
      <c r="JVF38" s="691"/>
      <c r="JVG38" s="691"/>
      <c r="JVH38" s="691"/>
      <c r="JVI38" s="691"/>
      <c r="JVJ38" s="691"/>
      <c r="JVK38" s="691"/>
      <c r="JVL38" s="691"/>
      <c r="JVM38" s="691"/>
      <c r="JVN38" s="691"/>
      <c r="JVO38" s="691"/>
      <c r="JVP38" s="691"/>
      <c r="JVQ38" s="691"/>
      <c r="JVR38" s="691"/>
      <c r="JVS38" s="691"/>
      <c r="JVT38" s="691"/>
      <c r="JVU38" s="691"/>
      <c r="JVV38" s="691"/>
      <c r="JVW38" s="691"/>
      <c r="JVX38" s="691"/>
      <c r="JVY38" s="691"/>
      <c r="JVZ38" s="691"/>
      <c r="JWA38" s="691"/>
      <c r="JWB38" s="691"/>
      <c r="JWC38" s="691"/>
      <c r="JWD38" s="691"/>
      <c r="JWE38" s="691"/>
      <c r="JWF38" s="691"/>
      <c r="JWG38" s="691"/>
      <c r="JWH38" s="691"/>
      <c r="JWI38" s="691"/>
      <c r="JWJ38" s="691"/>
      <c r="JWK38" s="691"/>
      <c r="JWL38" s="691"/>
      <c r="JWM38" s="691"/>
      <c r="JWN38" s="691"/>
      <c r="JWO38" s="691"/>
      <c r="JWP38" s="691"/>
      <c r="JWQ38" s="691"/>
      <c r="JWR38" s="691"/>
      <c r="JWS38" s="691"/>
      <c r="JWT38" s="691"/>
      <c r="JWU38" s="691"/>
      <c r="JWV38" s="691"/>
      <c r="JWW38" s="691"/>
      <c r="JWX38" s="691"/>
      <c r="JWY38" s="691"/>
      <c r="JWZ38" s="691"/>
      <c r="JXA38" s="691"/>
      <c r="JXB38" s="691"/>
      <c r="JXC38" s="691"/>
      <c r="JXD38" s="691"/>
      <c r="JXE38" s="691"/>
      <c r="JXF38" s="691"/>
      <c r="JXG38" s="691"/>
      <c r="JXH38" s="691"/>
      <c r="JXI38" s="691"/>
      <c r="JXJ38" s="691"/>
      <c r="JXK38" s="691"/>
      <c r="JXL38" s="691"/>
      <c r="JXM38" s="691"/>
      <c r="JXN38" s="691"/>
      <c r="JXO38" s="691"/>
      <c r="JXP38" s="691"/>
      <c r="JXQ38" s="691"/>
      <c r="JXR38" s="691"/>
      <c r="JXS38" s="691"/>
      <c r="JXT38" s="691"/>
      <c r="JXU38" s="691"/>
      <c r="JXV38" s="691"/>
      <c r="JXW38" s="691"/>
      <c r="JXX38" s="691"/>
      <c r="JXY38" s="691"/>
      <c r="JXZ38" s="691"/>
      <c r="JYA38" s="691"/>
      <c r="JYB38" s="691"/>
      <c r="JYC38" s="691"/>
      <c r="JYD38" s="691"/>
      <c r="JYE38" s="691"/>
      <c r="JYF38" s="691"/>
      <c r="JYG38" s="691"/>
      <c r="JYH38" s="691"/>
      <c r="JYI38" s="691"/>
      <c r="JYJ38" s="691"/>
      <c r="JYK38" s="691"/>
      <c r="JYL38" s="691"/>
      <c r="JYM38" s="691"/>
      <c r="JYN38" s="691"/>
      <c r="JYO38" s="691"/>
      <c r="JYP38" s="691"/>
      <c r="JYQ38" s="691"/>
      <c r="JYR38" s="691"/>
      <c r="JYS38" s="691"/>
      <c r="JYT38" s="691"/>
      <c r="JYU38" s="691"/>
      <c r="JYV38" s="691"/>
      <c r="JYW38" s="691"/>
      <c r="JYX38" s="691"/>
      <c r="JYY38" s="691"/>
      <c r="JYZ38" s="691"/>
      <c r="JZA38" s="691"/>
      <c r="JZB38" s="691"/>
      <c r="JZC38" s="691"/>
      <c r="JZD38" s="691"/>
      <c r="JZE38" s="691"/>
      <c r="JZF38" s="691"/>
      <c r="JZG38" s="691"/>
      <c r="JZH38" s="691"/>
      <c r="JZI38" s="691"/>
      <c r="JZJ38" s="691"/>
      <c r="JZK38" s="691"/>
      <c r="JZL38" s="691"/>
      <c r="JZM38" s="691"/>
      <c r="JZN38" s="691"/>
      <c r="JZO38" s="691"/>
      <c r="JZP38" s="691"/>
      <c r="JZQ38" s="691"/>
      <c r="JZR38" s="691"/>
      <c r="JZS38" s="691"/>
      <c r="JZT38" s="691"/>
      <c r="JZU38" s="691"/>
      <c r="JZV38" s="691"/>
      <c r="JZW38" s="691"/>
      <c r="JZX38" s="691"/>
      <c r="JZY38" s="691"/>
      <c r="JZZ38" s="691"/>
      <c r="KAA38" s="691"/>
      <c r="KAB38" s="691"/>
      <c r="KAC38" s="691"/>
      <c r="KAD38" s="691"/>
      <c r="KAE38" s="691"/>
      <c r="KAF38" s="691"/>
      <c r="KAG38" s="691"/>
      <c r="KAH38" s="691"/>
      <c r="KAI38" s="691"/>
      <c r="KAJ38" s="691"/>
      <c r="KAK38" s="691"/>
      <c r="KAL38" s="691"/>
      <c r="KAM38" s="691"/>
      <c r="KAN38" s="691"/>
      <c r="KAO38" s="691"/>
      <c r="KAP38" s="691"/>
      <c r="KAQ38" s="691"/>
      <c r="KAR38" s="691"/>
      <c r="KAS38" s="691"/>
      <c r="KAT38" s="691"/>
      <c r="KAU38" s="691"/>
      <c r="KAV38" s="691"/>
      <c r="KAW38" s="691"/>
      <c r="KAX38" s="691"/>
      <c r="KAY38" s="691"/>
      <c r="KAZ38" s="691"/>
      <c r="KBA38" s="691"/>
      <c r="KBB38" s="691"/>
      <c r="KBC38" s="691"/>
      <c r="KBD38" s="691"/>
      <c r="KBE38" s="691"/>
      <c r="KBF38" s="691"/>
      <c r="KBG38" s="691"/>
      <c r="KBH38" s="691"/>
      <c r="KBI38" s="691"/>
      <c r="KBJ38" s="691"/>
      <c r="KBK38" s="691"/>
      <c r="KBL38" s="691"/>
      <c r="KBM38" s="691"/>
      <c r="KBN38" s="691"/>
      <c r="KBO38" s="691"/>
      <c r="KBP38" s="691"/>
      <c r="KBQ38" s="691"/>
      <c r="KBR38" s="691"/>
      <c r="KBS38" s="691"/>
      <c r="KBT38" s="691"/>
      <c r="KBU38" s="691"/>
      <c r="KBV38" s="691"/>
      <c r="KBW38" s="691"/>
      <c r="KBX38" s="691"/>
      <c r="KBY38" s="691"/>
      <c r="KBZ38" s="691"/>
      <c r="KCA38" s="691"/>
      <c r="KCB38" s="691"/>
      <c r="KCC38" s="691"/>
      <c r="KCD38" s="691"/>
      <c r="KCE38" s="691"/>
      <c r="KCF38" s="691"/>
      <c r="KCG38" s="691"/>
      <c r="KCH38" s="691"/>
      <c r="KCI38" s="691"/>
      <c r="KCJ38" s="691"/>
      <c r="KCK38" s="691"/>
      <c r="KCL38" s="691"/>
      <c r="KCM38" s="691"/>
      <c r="KCN38" s="691"/>
      <c r="KCO38" s="691"/>
      <c r="KCP38" s="691"/>
      <c r="KCQ38" s="691"/>
      <c r="KCR38" s="691"/>
      <c r="KCS38" s="691"/>
      <c r="KCT38" s="691"/>
      <c r="KCU38" s="691"/>
      <c r="KCV38" s="691"/>
      <c r="KCW38" s="691"/>
      <c r="KCX38" s="691"/>
      <c r="KCY38" s="691"/>
      <c r="KCZ38" s="691"/>
      <c r="KDA38" s="691"/>
      <c r="KDB38" s="691"/>
      <c r="KDC38" s="691"/>
      <c r="KDD38" s="691"/>
      <c r="KDE38" s="691"/>
      <c r="KDF38" s="691"/>
      <c r="KDG38" s="691"/>
      <c r="KDH38" s="691"/>
      <c r="KDI38" s="691"/>
      <c r="KDJ38" s="691"/>
      <c r="KDK38" s="691"/>
      <c r="KDL38" s="691"/>
      <c r="KDM38" s="691"/>
      <c r="KDN38" s="691"/>
      <c r="KDO38" s="691"/>
      <c r="KDP38" s="691"/>
      <c r="KDQ38" s="691"/>
      <c r="KDR38" s="691"/>
      <c r="KDS38" s="691"/>
      <c r="KDT38" s="691"/>
      <c r="KDU38" s="691"/>
      <c r="KDV38" s="691"/>
      <c r="KDW38" s="691"/>
      <c r="KDX38" s="691"/>
      <c r="KDY38" s="691"/>
      <c r="KDZ38" s="691"/>
      <c r="KEA38" s="691"/>
      <c r="KEB38" s="691"/>
      <c r="KEC38" s="691"/>
      <c r="KED38" s="691"/>
      <c r="KEE38" s="691"/>
      <c r="KEF38" s="691"/>
      <c r="KEG38" s="691"/>
      <c r="KEH38" s="691"/>
      <c r="KEI38" s="691"/>
      <c r="KEJ38" s="691"/>
      <c r="KEK38" s="691"/>
      <c r="KEL38" s="691"/>
      <c r="KEM38" s="691"/>
      <c r="KEN38" s="691"/>
      <c r="KEO38" s="691"/>
      <c r="KEP38" s="691"/>
      <c r="KEQ38" s="691"/>
      <c r="KER38" s="691"/>
      <c r="KES38" s="691"/>
      <c r="KET38" s="691"/>
      <c r="KEU38" s="691"/>
      <c r="KEV38" s="691"/>
      <c r="KEW38" s="691"/>
      <c r="KEX38" s="691"/>
      <c r="KEY38" s="691"/>
      <c r="KEZ38" s="691"/>
      <c r="KFA38" s="691"/>
      <c r="KFB38" s="691"/>
      <c r="KFC38" s="691"/>
      <c r="KFD38" s="691"/>
      <c r="KFE38" s="691"/>
      <c r="KFF38" s="691"/>
      <c r="KFG38" s="691"/>
      <c r="KFH38" s="691"/>
      <c r="KFI38" s="691"/>
      <c r="KFJ38" s="691"/>
      <c r="KFK38" s="691"/>
      <c r="KFL38" s="691"/>
      <c r="KFM38" s="691"/>
      <c r="KFN38" s="691"/>
      <c r="KFO38" s="691"/>
      <c r="KFP38" s="691"/>
      <c r="KFQ38" s="691"/>
      <c r="KFR38" s="691"/>
      <c r="KFS38" s="691"/>
      <c r="KFT38" s="691"/>
      <c r="KFU38" s="691"/>
      <c r="KFV38" s="691"/>
      <c r="KFW38" s="691"/>
      <c r="KFX38" s="691"/>
      <c r="KFY38" s="691"/>
      <c r="KFZ38" s="691"/>
      <c r="KGA38" s="691"/>
      <c r="KGB38" s="691"/>
      <c r="KGC38" s="691"/>
      <c r="KGD38" s="691"/>
      <c r="KGE38" s="691"/>
      <c r="KGF38" s="691"/>
      <c r="KGG38" s="691"/>
      <c r="KGH38" s="691"/>
      <c r="KGI38" s="691"/>
      <c r="KGJ38" s="691"/>
      <c r="KGK38" s="691"/>
      <c r="KGL38" s="691"/>
      <c r="KGM38" s="691"/>
      <c r="KGN38" s="691"/>
      <c r="KGO38" s="691"/>
      <c r="KGP38" s="691"/>
      <c r="KGQ38" s="691"/>
      <c r="KGR38" s="691"/>
      <c r="KGS38" s="691"/>
      <c r="KGT38" s="691"/>
      <c r="KGU38" s="691"/>
      <c r="KGV38" s="691"/>
      <c r="KGW38" s="691"/>
      <c r="KGX38" s="691"/>
      <c r="KGY38" s="691"/>
      <c r="KGZ38" s="691"/>
      <c r="KHA38" s="691"/>
      <c r="KHB38" s="691"/>
      <c r="KHC38" s="691"/>
      <c r="KHD38" s="691"/>
      <c r="KHE38" s="691"/>
      <c r="KHF38" s="691"/>
      <c r="KHG38" s="691"/>
      <c r="KHH38" s="691"/>
      <c r="KHI38" s="691"/>
      <c r="KHJ38" s="691"/>
      <c r="KHK38" s="691"/>
      <c r="KHL38" s="691"/>
      <c r="KHM38" s="691"/>
      <c r="KHN38" s="691"/>
      <c r="KHO38" s="691"/>
      <c r="KHP38" s="691"/>
      <c r="KHQ38" s="691"/>
      <c r="KHR38" s="691"/>
      <c r="KHS38" s="691"/>
      <c r="KHT38" s="691"/>
      <c r="KHU38" s="691"/>
      <c r="KHV38" s="691"/>
      <c r="KHW38" s="691"/>
      <c r="KHX38" s="691"/>
      <c r="KHY38" s="691"/>
      <c r="KHZ38" s="691"/>
      <c r="KIA38" s="691"/>
      <c r="KIB38" s="691"/>
      <c r="KIC38" s="691"/>
      <c r="KID38" s="691"/>
      <c r="KIE38" s="691"/>
      <c r="KIF38" s="691"/>
      <c r="KIG38" s="691"/>
      <c r="KIH38" s="691"/>
      <c r="KII38" s="691"/>
      <c r="KIJ38" s="691"/>
      <c r="KIK38" s="691"/>
      <c r="KIL38" s="691"/>
      <c r="KIM38" s="691"/>
      <c r="KIN38" s="691"/>
      <c r="KIO38" s="691"/>
      <c r="KIP38" s="691"/>
      <c r="KIQ38" s="691"/>
      <c r="KIR38" s="691"/>
      <c r="KIS38" s="691"/>
      <c r="KIT38" s="691"/>
      <c r="KIU38" s="691"/>
      <c r="KIV38" s="691"/>
      <c r="KIW38" s="691"/>
      <c r="KIX38" s="691"/>
      <c r="KIY38" s="691"/>
      <c r="KIZ38" s="691"/>
      <c r="KJA38" s="691"/>
      <c r="KJB38" s="691"/>
      <c r="KJC38" s="691"/>
      <c r="KJD38" s="691"/>
      <c r="KJE38" s="691"/>
      <c r="KJF38" s="691"/>
      <c r="KJG38" s="691"/>
      <c r="KJH38" s="691"/>
      <c r="KJI38" s="691"/>
      <c r="KJJ38" s="691"/>
      <c r="KJK38" s="691"/>
      <c r="KJL38" s="691"/>
      <c r="KJM38" s="691"/>
      <c r="KJN38" s="691"/>
      <c r="KJO38" s="691"/>
      <c r="KJP38" s="691"/>
      <c r="KJQ38" s="691"/>
      <c r="KJR38" s="691"/>
      <c r="KJS38" s="691"/>
      <c r="KJT38" s="691"/>
      <c r="KJU38" s="691"/>
      <c r="KJV38" s="691"/>
      <c r="KJW38" s="691"/>
      <c r="KJX38" s="691"/>
      <c r="KJY38" s="691"/>
      <c r="KJZ38" s="691"/>
      <c r="KKA38" s="691"/>
      <c r="KKB38" s="691"/>
      <c r="KKC38" s="691"/>
      <c r="KKD38" s="691"/>
      <c r="KKE38" s="691"/>
      <c r="KKF38" s="691"/>
      <c r="KKG38" s="691"/>
      <c r="KKH38" s="691"/>
      <c r="KKI38" s="691"/>
      <c r="KKJ38" s="691"/>
      <c r="KKK38" s="691"/>
      <c r="KKL38" s="691"/>
      <c r="KKM38" s="691"/>
      <c r="KKN38" s="691"/>
      <c r="KKO38" s="691"/>
      <c r="KKP38" s="691"/>
      <c r="KKQ38" s="691"/>
      <c r="KKR38" s="691"/>
      <c r="KKS38" s="691"/>
      <c r="KKT38" s="691"/>
      <c r="KKU38" s="691"/>
      <c r="KKV38" s="691"/>
      <c r="KKW38" s="691"/>
      <c r="KKX38" s="691"/>
      <c r="KKY38" s="691"/>
      <c r="KKZ38" s="691"/>
      <c r="KLA38" s="691"/>
      <c r="KLB38" s="691"/>
      <c r="KLC38" s="691"/>
      <c r="KLD38" s="691"/>
      <c r="KLE38" s="691"/>
      <c r="KLF38" s="691"/>
      <c r="KLG38" s="691"/>
      <c r="KLH38" s="691"/>
      <c r="KLI38" s="691"/>
      <c r="KLJ38" s="691"/>
      <c r="KLK38" s="691"/>
      <c r="KLL38" s="691"/>
      <c r="KLM38" s="691"/>
      <c r="KLN38" s="691"/>
      <c r="KLO38" s="691"/>
      <c r="KLP38" s="691"/>
      <c r="KLQ38" s="691"/>
      <c r="KLR38" s="691"/>
      <c r="KLS38" s="691"/>
      <c r="KLT38" s="691"/>
      <c r="KLU38" s="691"/>
      <c r="KLV38" s="691"/>
      <c r="KLW38" s="691"/>
      <c r="KLX38" s="691"/>
      <c r="KLY38" s="691"/>
      <c r="KLZ38" s="691"/>
      <c r="KMA38" s="691"/>
      <c r="KMB38" s="691"/>
      <c r="KMC38" s="691"/>
      <c r="KMD38" s="691"/>
      <c r="KME38" s="691"/>
      <c r="KMF38" s="691"/>
      <c r="KMG38" s="691"/>
      <c r="KMH38" s="691"/>
      <c r="KMI38" s="691"/>
      <c r="KMJ38" s="691"/>
      <c r="KMK38" s="691"/>
      <c r="KML38" s="691"/>
      <c r="KMM38" s="691"/>
      <c r="KMN38" s="691"/>
      <c r="KMO38" s="691"/>
      <c r="KMP38" s="691"/>
      <c r="KMQ38" s="691"/>
      <c r="KMR38" s="691"/>
      <c r="KMS38" s="691"/>
      <c r="KMT38" s="691"/>
      <c r="KMU38" s="691"/>
      <c r="KMV38" s="691"/>
      <c r="KMW38" s="691"/>
      <c r="KMX38" s="691"/>
      <c r="KMY38" s="691"/>
      <c r="KMZ38" s="691"/>
      <c r="KNA38" s="691"/>
      <c r="KNB38" s="691"/>
      <c r="KNC38" s="691"/>
      <c r="KND38" s="691"/>
      <c r="KNE38" s="691"/>
      <c r="KNF38" s="691"/>
      <c r="KNG38" s="691"/>
      <c r="KNH38" s="691"/>
      <c r="KNI38" s="691"/>
      <c r="KNJ38" s="691"/>
      <c r="KNK38" s="691"/>
      <c r="KNL38" s="691"/>
      <c r="KNM38" s="691"/>
      <c r="KNN38" s="691"/>
      <c r="KNO38" s="691"/>
      <c r="KNP38" s="691"/>
      <c r="KNQ38" s="691"/>
      <c r="KNR38" s="691"/>
      <c r="KNS38" s="691"/>
      <c r="KNT38" s="691"/>
      <c r="KNU38" s="691"/>
      <c r="KNV38" s="691"/>
      <c r="KNW38" s="691"/>
      <c r="KNX38" s="691"/>
      <c r="KNY38" s="691"/>
      <c r="KNZ38" s="691"/>
      <c r="KOA38" s="691"/>
      <c r="KOB38" s="691"/>
      <c r="KOC38" s="691"/>
      <c r="KOD38" s="691"/>
      <c r="KOE38" s="691"/>
      <c r="KOF38" s="691"/>
      <c r="KOG38" s="691"/>
      <c r="KOH38" s="691"/>
      <c r="KOI38" s="691"/>
      <c r="KOJ38" s="691"/>
      <c r="KOK38" s="691"/>
      <c r="KOL38" s="691"/>
      <c r="KOM38" s="691"/>
      <c r="KON38" s="691"/>
      <c r="KOO38" s="691"/>
      <c r="KOP38" s="691"/>
      <c r="KOQ38" s="691"/>
      <c r="KOR38" s="691"/>
      <c r="KOS38" s="691"/>
      <c r="KOT38" s="691"/>
      <c r="KOU38" s="691"/>
      <c r="KOV38" s="691"/>
      <c r="KOW38" s="691"/>
      <c r="KOX38" s="691"/>
      <c r="KOY38" s="691"/>
      <c r="KOZ38" s="691"/>
      <c r="KPA38" s="691"/>
      <c r="KPB38" s="691"/>
      <c r="KPC38" s="691"/>
      <c r="KPD38" s="691"/>
      <c r="KPE38" s="691"/>
      <c r="KPF38" s="691"/>
      <c r="KPG38" s="691"/>
      <c r="KPH38" s="691"/>
      <c r="KPI38" s="691"/>
      <c r="KPJ38" s="691"/>
      <c r="KPK38" s="691"/>
      <c r="KPL38" s="691"/>
      <c r="KPM38" s="691"/>
      <c r="KPN38" s="691"/>
      <c r="KPO38" s="691"/>
      <c r="KPP38" s="691"/>
      <c r="KPQ38" s="691"/>
      <c r="KPR38" s="691"/>
      <c r="KPS38" s="691"/>
      <c r="KPT38" s="691"/>
      <c r="KPU38" s="691"/>
      <c r="KPV38" s="691"/>
      <c r="KPW38" s="691"/>
      <c r="KPX38" s="691"/>
      <c r="KPY38" s="691"/>
      <c r="KPZ38" s="691"/>
      <c r="KQA38" s="691"/>
      <c r="KQB38" s="691"/>
      <c r="KQC38" s="691"/>
      <c r="KQD38" s="691"/>
      <c r="KQE38" s="691"/>
      <c r="KQF38" s="691"/>
      <c r="KQG38" s="691"/>
      <c r="KQH38" s="691"/>
      <c r="KQI38" s="691"/>
      <c r="KQJ38" s="691"/>
      <c r="KQK38" s="691"/>
      <c r="KQL38" s="691"/>
      <c r="KQM38" s="691"/>
      <c r="KQN38" s="691"/>
      <c r="KQO38" s="691"/>
      <c r="KQP38" s="691"/>
      <c r="KQQ38" s="691"/>
      <c r="KQR38" s="691"/>
      <c r="KQS38" s="691"/>
      <c r="KQT38" s="691"/>
      <c r="KQU38" s="691"/>
      <c r="KQV38" s="691"/>
      <c r="KQW38" s="691"/>
      <c r="KQX38" s="691"/>
      <c r="KQY38" s="691"/>
      <c r="KQZ38" s="691"/>
      <c r="KRA38" s="691"/>
      <c r="KRB38" s="691"/>
      <c r="KRC38" s="691"/>
      <c r="KRD38" s="691"/>
      <c r="KRE38" s="691"/>
      <c r="KRF38" s="691"/>
      <c r="KRG38" s="691"/>
      <c r="KRH38" s="691"/>
      <c r="KRI38" s="691"/>
      <c r="KRJ38" s="691"/>
      <c r="KRK38" s="691"/>
      <c r="KRL38" s="691"/>
      <c r="KRM38" s="691"/>
      <c r="KRN38" s="691"/>
      <c r="KRO38" s="691"/>
      <c r="KRP38" s="691"/>
      <c r="KRQ38" s="691"/>
      <c r="KRR38" s="691"/>
      <c r="KRS38" s="691"/>
      <c r="KRT38" s="691"/>
      <c r="KRU38" s="691"/>
      <c r="KRV38" s="691"/>
      <c r="KRW38" s="691"/>
      <c r="KRX38" s="691"/>
      <c r="KRY38" s="691"/>
      <c r="KRZ38" s="691"/>
      <c r="KSA38" s="691"/>
      <c r="KSB38" s="691"/>
      <c r="KSC38" s="691"/>
      <c r="KSD38" s="691"/>
      <c r="KSE38" s="691"/>
      <c r="KSF38" s="691"/>
      <c r="KSG38" s="691"/>
      <c r="KSH38" s="691"/>
      <c r="KSI38" s="691"/>
      <c r="KSJ38" s="691"/>
      <c r="KSK38" s="691"/>
      <c r="KSL38" s="691"/>
      <c r="KSM38" s="691"/>
      <c r="KSN38" s="691"/>
      <c r="KSO38" s="691"/>
      <c r="KSP38" s="691"/>
      <c r="KSQ38" s="691"/>
      <c r="KSR38" s="691"/>
      <c r="KSS38" s="691"/>
      <c r="KST38" s="691"/>
      <c r="KSU38" s="691"/>
      <c r="KSV38" s="691"/>
      <c r="KSW38" s="691"/>
      <c r="KSX38" s="691"/>
      <c r="KSY38" s="691"/>
      <c r="KSZ38" s="691"/>
      <c r="KTA38" s="691"/>
      <c r="KTB38" s="691"/>
      <c r="KTC38" s="691"/>
      <c r="KTD38" s="691"/>
      <c r="KTE38" s="691"/>
      <c r="KTF38" s="691"/>
      <c r="KTG38" s="691"/>
      <c r="KTH38" s="691"/>
      <c r="KTI38" s="691"/>
      <c r="KTJ38" s="691"/>
      <c r="KTK38" s="691"/>
      <c r="KTL38" s="691"/>
      <c r="KTM38" s="691"/>
      <c r="KTN38" s="691"/>
      <c r="KTO38" s="691"/>
      <c r="KTP38" s="691"/>
      <c r="KTQ38" s="691"/>
      <c r="KTR38" s="691"/>
      <c r="KTS38" s="691"/>
      <c r="KTT38" s="691"/>
      <c r="KTU38" s="691"/>
      <c r="KTV38" s="691"/>
      <c r="KTW38" s="691"/>
      <c r="KTX38" s="691"/>
      <c r="KTY38" s="691"/>
      <c r="KTZ38" s="691"/>
      <c r="KUA38" s="691"/>
      <c r="KUB38" s="691"/>
      <c r="KUC38" s="691"/>
      <c r="KUD38" s="691"/>
      <c r="KUE38" s="691"/>
      <c r="KUF38" s="691"/>
      <c r="KUG38" s="691"/>
      <c r="KUH38" s="691"/>
      <c r="KUI38" s="691"/>
      <c r="KUJ38" s="691"/>
      <c r="KUK38" s="691"/>
      <c r="KUL38" s="691"/>
      <c r="KUM38" s="691"/>
      <c r="KUN38" s="691"/>
      <c r="KUO38" s="691"/>
      <c r="KUP38" s="691"/>
      <c r="KUQ38" s="691"/>
      <c r="KUR38" s="691"/>
      <c r="KUS38" s="691"/>
      <c r="KUT38" s="691"/>
      <c r="KUU38" s="691"/>
      <c r="KUV38" s="691"/>
      <c r="KUW38" s="691"/>
      <c r="KUX38" s="691"/>
      <c r="KUY38" s="691"/>
      <c r="KUZ38" s="691"/>
      <c r="KVA38" s="691"/>
      <c r="KVB38" s="691"/>
      <c r="KVC38" s="691"/>
      <c r="KVD38" s="691"/>
      <c r="KVE38" s="691"/>
      <c r="KVF38" s="691"/>
      <c r="KVG38" s="691"/>
      <c r="KVH38" s="691"/>
      <c r="KVI38" s="691"/>
      <c r="KVJ38" s="691"/>
      <c r="KVK38" s="691"/>
      <c r="KVL38" s="691"/>
      <c r="KVM38" s="691"/>
      <c r="KVN38" s="691"/>
      <c r="KVO38" s="691"/>
      <c r="KVP38" s="691"/>
      <c r="KVQ38" s="691"/>
      <c r="KVR38" s="691"/>
      <c r="KVS38" s="691"/>
      <c r="KVT38" s="691"/>
      <c r="KVU38" s="691"/>
      <c r="KVV38" s="691"/>
      <c r="KVW38" s="691"/>
      <c r="KVX38" s="691"/>
      <c r="KVY38" s="691"/>
      <c r="KVZ38" s="691"/>
      <c r="KWA38" s="691"/>
      <c r="KWB38" s="691"/>
      <c r="KWC38" s="691"/>
      <c r="KWD38" s="691"/>
      <c r="KWE38" s="691"/>
      <c r="KWF38" s="691"/>
      <c r="KWG38" s="691"/>
      <c r="KWH38" s="691"/>
      <c r="KWI38" s="691"/>
      <c r="KWJ38" s="691"/>
      <c r="KWK38" s="691"/>
      <c r="KWL38" s="691"/>
      <c r="KWM38" s="691"/>
      <c r="KWN38" s="691"/>
      <c r="KWO38" s="691"/>
      <c r="KWP38" s="691"/>
      <c r="KWQ38" s="691"/>
      <c r="KWR38" s="691"/>
      <c r="KWS38" s="691"/>
      <c r="KWT38" s="691"/>
      <c r="KWU38" s="691"/>
      <c r="KWV38" s="691"/>
      <c r="KWW38" s="691"/>
      <c r="KWX38" s="691"/>
      <c r="KWY38" s="691"/>
      <c r="KWZ38" s="691"/>
      <c r="KXA38" s="691"/>
      <c r="KXB38" s="691"/>
      <c r="KXC38" s="691"/>
      <c r="KXD38" s="691"/>
      <c r="KXE38" s="691"/>
      <c r="KXF38" s="691"/>
      <c r="KXG38" s="691"/>
      <c r="KXH38" s="691"/>
      <c r="KXI38" s="691"/>
      <c r="KXJ38" s="691"/>
      <c r="KXK38" s="691"/>
      <c r="KXL38" s="691"/>
      <c r="KXM38" s="691"/>
      <c r="KXN38" s="691"/>
      <c r="KXO38" s="691"/>
      <c r="KXP38" s="691"/>
      <c r="KXQ38" s="691"/>
      <c r="KXR38" s="691"/>
      <c r="KXS38" s="691"/>
      <c r="KXT38" s="691"/>
      <c r="KXU38" s="691"/>
      <c r="KXV38" s="691"/>
      <c r="KXW38" s="691"/>
      <c r="KXX38" s="691"/>
      <c r="KXY38" s="691"/>
      <c r="KXZ38" s="691"/>
      <c r="KYA38" s="691"/>
      <c r="KYB38" s="691"/>
      <c r="KYC38" s="691"/>
      <c r="KYD38" s="691"/>
      <c r="KYE38" s="691"/>
      <c r="KYF38" s="691"/>
      <c r="KYG38" s="691"/>
      <c r="KYH38" s="691"/>
      <c r="KYI38" s="691"/>
      <c r="KYJ38" s="691"/>
      <c r="KYK38" s="691"/>
      <c r="KYL38" s="691"/>
      <c r="KYM38" s="691"/>
      <c r="KYN38" s="691"/>
      <c r="KYO38" s="691"/>
      <c r="KYP38" s="691"/>
      <c r="KYQ38" s="691"/>
      <c r="KYR38" s="691"/>
      <c r="KYS38" s="691"/>
      <c r="KYT38" s="691"/>
      <c r="KYU38" s="691"/>
      <c r="KYV38" s="691"/>
      <c r="KYW38" s="691"/>
      <c r="KYX38" s="691"/>
      <c r="KYY38" s="691"/>
      <c r="KYZ38" s="691"/>
      <c r="KZA38" s="691"/>
      <c r="KZB38" s="691"/>
      <c r="KZC38" s="691"/>
      <c r="KZD38" s="691"/>
      <c r="KZE38" s="691"/>
      <c r="KZF38" s="691"/>
      <c r="KZG38" s="691"/>
      <c r="KZH38" s="691"/>
      <c r="KZI38" s="691"/>
      <c r="KZJ38" s="691"/>
      <c r="KZK38" s="691"/>
      <c r="KZL38" s="691"/>
      <c r="KZM38" s="691"/>
      <c r="KZN38" s="691"/>
      <c r="KZO38" s="691"/>
      <c r="KZP38" s="691"/>
      <c r="KZQ38" s="691"/>
      <c r="KZR38" s="691"/>
      <c r="KZS38" s="691"/>
      <c r="KZT38" s="691"/>
      <c r="KZU38" s="691"/>
      <c r="KZV38" s="691"/>
      <c r="KZW38" s="691"/>
      <c r="KZX38" s="691"/>
      <c r="KZY38" s="691"/>
      <c r="KZZ38" s="691"/>
      <c r="LAA38" s="691"/>
      <c r="LAB38" s="691"/>
      <c r="LAC38" s="691"/>
      <c r="LAD38" s="691"/>
      <c r="LAE38" s="691"/>
      <c r="LAF38" s="691"/>
      <c r="LAG38" s="691"/>
      <c r="LAH38" s="691"/>
      <c r="LAI38" s="691"/>
      <c r="LAJ38" s="691"/>
      <c r="LAK38" s="691"/>
      <c r="LAL38" s="691"/>
      <c r="LAM38" s="691"/>
      <c r="LAN38" s="691"/>
      <c r="LAO38" s="691"/>
      <c r="LAP38" s="691"/>
      <c r="LAQ38" s="691"/>
      <c r="LAR38" s="691"/>
      <c r="LAS38" s="691"/>
      <c r="LAT38" s="691"/>
      <c r="LAU38" s="691"/>
      <c r="LAV38" s="691"/>
      <c r="LAW38" s="691"/>
      <c r="LAX38" s="691"/>
      <c r="LAY38" s="691"/>
      <c r="LAZ38" s="691"/>
      <c r="LBA38" s="691"/>
      <c r="LBB38" s="691"/>
      <c r="LBC38" s="691"/>
      <c r="LBD38" s="691"/>
      <c r="LBE38" s="691"/>
      <c r="LBF38" s="691"/>
      <c r="LBG38" s="691"/>
      <c r="LBH38" s="691"/>
      <c r="LBI38" s="691"/>
      <c r="LBJ38" s="691"/>
      <c r="LBK38" s="691"/>
      <c r="LBL38" s="691"/>
      <c r="LBM38" s="691"/>
      <c r="LBN38" s="691"/>
      <c r="LBO38" s="691"/>
      <c r="LBP38" s="691"/>
      <c r="LBQ38" s="691"/>
      <c r="LBR38" s="691"/>
      <c r="LBS38" s="691"/>
      <c r="LBT38" s="691"/>
      <c r="LBU38" s="691"/>
      <c r="LBV38" s="691"/>
      <c r="LBW38" s="691"/>
      <c r="LBX38" s="691"/>
      <c r="LBY38" s="691"/>
      <c r="LBZ38" s="691"/>
      <c r="LCA38" s="691"/>
      <c r="LCB38" s="691"/>
      <c r="LCC38" s="691"/>
      <c r="LCD38" s="691"/>
      <c r="LCE38" s="691"/>
      <c r="LCF38" s="691"/>
      <c r="LCG38" s="691"/>
      <c r="LCH38" s="691"/>
      <c r="LCI38" s="691"/>
      <c r="LCJ38" s="691"/>
      <c r="LCK38" s="691"/>
      <c r="LCL38" s="691"/>
      <c r="LCM38" s="691"/>
      <c r="LCN38" s="691"/>
      <c r="LCO38" s="691"/>
      <c r="LCP38" s="691"/>
      <c r="LCQ38" s="691"/>
      <c r="LCR38" s="691"/>
      <c r="LCS38" s="691"/>
      <c r="LCT38" s="691"/>
      <c r="LCU38" s="691"/>
      <c r="LCV38" s="691"/>
      <c r="LCW38" s="691"/>
      <c r="LCX38" s="691"/>
      <c r="LCY38" s="691"/>
      <c r="LCZ38" s="691"/>
      <c r="LDA38" s="691"/>
      <c r="LDB38" s="691"/>
      <c r="LDC38" s="691"/>
      <c r="LDD38" s="691"/>
      <c r="LDE38" s="691"/>
      <c r="LDF38" s="691"/>
      <c r="LDG38" s="691"/>
      <c r="LDH38" s="691"/>
      <c r="LDI38" s="691"/>
      <c r="LDJ38" s="691"/>
      <c r="LDK38" s="691"/>
      <c r="LDL38" s="691"/>
      <c r="LDM38" s="691"/>
      <c r="LDN38" s="691"/>
      <c r="LDO38" s="691"/>
      <c r="LDP38" s="691"/>
      <c r="LDQ38" s="691"/>
      <c r="LDR38" s="691"/>
      <c r="LDS38" s="691"/>
      <c r="LDT38" s="691"/>
      <c r="LDU38" s="691"/>
      <c r="LDV38" s="691"/>
      <c r="LDW38" s="691"/>
      <c r="LDX38" s="691"/>
      <c r="LDY38" s="691"/>
      <c r="LDZ38" s="691"/>
      <c r="LEA38" s="691"/>
      <c r="LEB38" s="691"/>
      <c r="LEC38" s="691"/>
      <c r="LED38" s="691"/>
      <c r="LEE38" s="691"/>
      <c r="LEF38" s="691"/>
      <c r="LEG38" s="691"/>
      <c r="LEH38" s="691"/>
      <c r="LEI38" s="691"/>
      <c r="LEJ38" s="691"/>
      <c r="LEK38" s="691"/>
      <c r="LEL38" s="691"/>
      <c r="LEM38" s="691"/>
      <c r="LEN38" s="691"/>
      <c r="LEO38" s="691"/>
      <c r="LEP38" s="691"/>
      <c r="LEQ38" s="691"/>
      <c r="LER38" s="691"/>
      <c r="LES38" s="691"/>
      <c r="LET38" s="691"/>
      <c r="LEU38" s="691"/>
      <c r="LEV38" s="691"/>
      <c r="LEW38" s="691"/>
      <c r="LEX38" s="691"/>
      <c r="LEY38" s="691"/>
      <c r="LEZ38" s="691"/>
      <c r="LFA38" s="691"/>
      <c r="LFB38" s="691"/>
      <c r="LFC38" s="691"/>
      <c r="LFD38" s="691"/>
      <c r="LFE38" s="691"/>
      <c r="LFF38" s="691"/>
      <c r="LFG38" s="691"/>
      <c r="LFH38" s="691"/>
      <c r="LFI38" s="691"/>
      <c r="LFJ38" s="691"/>
      <c r="LFK38" s="691"/>
      <c r="LFL38" s="691"/>
      <c r="LFM38" s="691"/>
      <c r="LFN38" s="691"/>
      <c r="LFO38" s="691"/>
      <c r="LFP38" s="691"/>
      <c r="LFQ38" s="691"/>
      <c r="LFR38" s="691"/>
      <c r="LFS38" s="691"/>
      <c r="LFT38" s="691"/>
      <c r="LFU38" s="691"/>
      <c r="LFV38" s="691"/>
      <c r="LFW38" s="691"/>
      <c r="LFX38" s="691"/>
      <c r="LFY38" s="691"/>
      <c r="LFZ38" s="691"/>
      <c r="LGA38" s="691"/>
      <c r="LGB38" s="691"/>
      <c r="LGC38" s="691"/>
      <c r="LGD38" s="691"/>
      <c r="LGE38" s="691"/>
      <c r="LGF38" s="691"/>
      <c r="LGG38" s="691"/>
      <c r="LGH38" s="691"/>
      <c r="LGI38" s="691"/>
      <c r="LGJ38" s="691"/>
      <c r="LGK38" s="691"/>
      <c r="LGL38" s="691"/>
      <c r="LGM38" s="691"/>
      <c r="LGN38" s="691"/>
      <c r="LGO38" s="691"/>
      <c r="LGP38" s="691"/>
      <c r="LGQ38" s="691"/>
      <c r="LGR38" s="691"/>
      <c r="LGS38" s="691"/>
      <c r="LGT38" s="691"/>
      <c r="LGU38" s="691"/>
      <c r="LGV38" s="691"/>
      <c r="LGW38" s="691"/>
      <c r="LGX38" s="691"/>
      <c r="LGY38" s="691"/>
      <c r="LGZ38" s="691"/>
      <c r="LHA38" s="691"/>
      <c r="LHB38" s="691"/>
      <c r="LHC38" s="691"/>
      <c r="LHD38" s="691"/>
      <c r="LHE38" s="691"/>
      <c r="LHF38" s="691"/>
      <c r="LHG38" s="691"/>
      <c r="LHH38" s="691"/>
      <c r="LHI38" s="691"/>
      <c r="LHJ38" s="691"/>
      <c r="LHK38" s="691"/>
      <c r="LHL38" s="691"/>
      <c r="LHM38" s="691"/>
      <c r="LHN38" s="691"/>
      <c r="LHO38" s="691"/>
      <c r="LHP38" s="691"/>
      <c r="LHQ38" s="691"/>
      <c r="LHR38" s="691"/>
      <c r="LHS38" s="691"/>
      <c r="LHT38" s="691"/>
      <c r="LHU38" s="691"/>
      <c r="LHV38" s="691"/>
      <c r="LHW38" s="691"/>
      <c r="LHX38" s="691"/>
      <c r="LHY38" s="691"/>
      <c r="LHZ38" s="691"/>
      <c r="LIA38" s="691"/>
      <c r="LIB38" s="691"/>
      <c r="LIC38" s="691"/>
      <c r="LID38" s="691"/>
      <c r="LIE38" s="691"/>
      <c r="LIF38" s="691"/>
      <c r="LIG38" s="691"/>
      <c r="LIH38" s="691"/>
      <c r="LII38" s="691"/>
      <c r="LIJ38" s="691"/>
      <c r="LIK38" s="691"/>
      <c r="LIL38" s="691"/>
      <c r="LIM38" s="691"/>
      <c r="LIN38" s="691"/>
      <c r="LIO38" s="691"/>
      <c r="LIP38" s="691"/>
      <c r="LIQ38" s="691"/>
      <c r="LIR38" s="691"/>
      <c r="LIS38" s="691"/>
      <c r="LIT38" s="691"/>
      <c r="LIU38" s="691"/>
      <c r="LIV38" s="691"/>
      <c r="LIW38" s="691"/>
      <c r="LIX38" s="691"/>
      <c r="LIY38" s="691"/>
      <c r="LIZ38" s="691"/>
      <c r="LJA38" s="691"/>
      <c r="LJB38" s="691"/>
      <c r="LJC38" s="691"/>
      <c r="LJD38" s="691"/>
      <c r="LJE38" s="691"/>
      <c r="LJF38" s="691"/>
      <c r="LJG38" s="691"/>
      <c r="LJH38" s="691"/>
      <c r="LJI38" s="691"/>
      <c r="LJJ38" s="691"/>
      <c r="LJK38" s="691"/>
      <c r="LJL38" s="691"/>
      <c r="LJM38" s="691"/>
      <c r="LJN38" s="691"/>
      <c r="LJO38" s="691"/>
      <c r="LJP38" s="691"/>
      <c r="LJQ38" s="691"/>
      <c r="LJR38" s="691"/>
      <c r="LJS38" s="691"/>
      <c r="LJT38" s="691"/>
      <c r="LJU38" s="691"/>
      <c r="LJV38" s="691"/>
      <c r="LJW38" s="691"/>
      <c r="LJX38" s="691"/>
      <c r="LJY38" s="691"/>
      <c r="LJZ38" s="691"/>
      <c r="LKA38" s="691"/>
      <c r="LKB38" s="691"/>
      <c r="LKC38" s="691"/>
      <c r="LKD38" s="691"/>
      <c r="LKE38" s="691"/>
      <c r="LKF38" s="691"/>
      <c r="LKG38" s="691"/>
      <c r="LKH38" s="691"/>
      <c r="LKI38" s="691"/>
      <c r="LKJ38" s="691"/>
      <c r="LKK38" s="691"/>
      <c r="LKL38" s="691"/>
      <c r="LKM38" s="691"/>
      <c r="LKN38" s="691"/>
      <c r="LKO38" s="691"/>
      <c r="LKP38" s="691"/>
      <c r="LKQ38" s="691"/>
      <c r="LKR38" s="691"/>
      <c r="LKS38" s="691"/>
      <c r="LKT38" s="691"/>
      <c r="LKU38" s="691"/>
      <c r="LKV38" s="691"/>
      <c r="LKW38" s="691"/>
      <c r="LKX38" s="691"/>
      <c r="LKY38" s="691"/>
      <c r="LKZ38" s="691"/>
      <c r="LLA38" s="691"/>
      <c r="LLB38" s="691"/>
      <c r="LLC38" s="691"/>
      <c r="LLD38" s="691"/>
      <c r="LLE38" s="691"/>
      <c r="LLF38" s="691"/>
      <c r="LLG38" s="691"/>
      <c r="LLH38" s="691"/>
      <c r="LLI38" s="691"/>
      <c r="LLJ38" s="691"/>
      <c r="LLK38" s="691"/>
      <c r="LLL38" s="691"/>
      <c r="LLM38" s="691"/>
      <c r="LLN38" s="691"/>
      <c r="LLO38" s="691"/>
      <c r="LLP38" s="691"/>
      <c r="LLQ38" s="691"/>
      <c r="LLR38" s="691"/>
      <c r="LLS38" s="691"/>
      <c r="LLT38" s="691"/>
      <c r="LLU38" s="691"/>
      <c r="LLV38" s="691"/>
      <c r="LLW38" s="691"/>
      <c r="LLX38" s="691"/>
      <c r="LLY38" s="691"/>
      <c r="LLZ38" s="691"/>
      <c r="LMA38" s="691"/>
      <c r="LMB38" s="691"/>
      <c r="LMC38" s="691"/>
      <c r="LMD38" s="691"/>
      <c r="LME38" s="691"/>
      <c r="LMF38" s="691"/>
      <c r="LMG38" s="691"/>
      <c r="LMH38" s="691"/>
      <c r="LMI38" s="691"/>
      <c r="LMJ38" s="691"/>
      <c r="LMK38" s="691"/>
      <c r="LML38" s="691"/>
      <c r="LMM38" s="691"/>
      <c r="LMN38" s="691"/>
      <c r="LMO38" s="691"/>
      <c r="LMP38" s="691"/>
      <c r="LMQ38" s="691"/>
      <c r="LMR38" s="691"/>
      <c r="LMS38" s="691"/>
      <c r="LMT38" s="691"/>
      <c r="LMU38" s="691"/>
      <c r="LMV38" s="691"/>
      <c r="LMW38" s="691"/>
      <c r="LMX38" s="691"/>
      <c r="LMY38" s="691"/>
      <c r="LMZ38" s="691"/>
      <c r="LNA38" s="691"/>
      <c r="LNB38" s="691"/>
      <c r="LNC38" s="691"/>
      <c r="LND38" s="691"/>
      <c r="LNE38" s="691"/>
      <c r="LNF38" s="691"/>
      <c r="LNG38" s="691"/>
      <c r="LNH38" s="691"/>
      <c r="LNI38" s="691"/>
      <c r="LNJ38" s="691"/>
      <c r="LNK38" s="691"/>
      <c r="LNL38" s="691"/>
      <c r="LNM38" s="691"/>
      <c r="LNN38" s="691"/>
      <c r="LNO38" s="691"/>
      <c r="LNP38" s="691"/>
      <c r="LNQ38" s="691"/>
      <c r="LNR38" s="691"/>
      <c r="LNS38" s="691"/>
      <c r="LNT38" s="691"/>
      <c r="LNU38" s="691"/>
      <c r="LNV38" s="691"/>
      <c r="LNW38" s="691"/>
      <c r="LNX38" s="691"/>
      <c r="LNY38" s="691"/>
      <c r="LNZ38" s="691"/>
      <c r="LOA38" s="691"/>
      <c r="LOB38" s="691"/>
      <c r="LOC38" s="691"/>
      <c r="LOD38" s="691"/>
      <c r="LOE38" s="691"/>
      <c r="LOF38" s="691"/>
      <c r="LOG38" s="691"/>
      <c r="LOH38" s="691"/>
      <c r="LOI38" s="691"/>
      <c r="LOJ38" s="691"/>
      <c r="LOK38" s="691"/>
      <c r="LOL38" s="691"/>
      <c r="LOM38" s="691"/>
      <c r="LON38" s="691"/>
      <c r="LOO38" s="691"/>
      <c r="LOP38" s="691"/>
      <c r="LOQ38" s="691"/>
      <c r="LOR38" s="691"/>
      <c r="LOS38" s="691"/>
      <c r="LOT38" s="691"/>
      <c r="LOU38" s="691"/>
      <c r="LOV38" s="691"/>
      <c r="LOW38" s="691"/>
      <c r="LOX38" s="691"/>
      <c r="LOY38" s="691"/>
      <c r="LOZ38" s="691"/>
      <c r="LPA38" s="691"/>
      <c r="LPB38" s="691"/>
      <c r="LPC38" s="691"/>
      <c r="LPD38" s="691"/>
      <c r="LPE38" s="691"/>
      <c r="LPF38" s="691"/>
      <c r="LPG38" s="691"/>
      <c r="LPH38" s="691"/>
      <c r="LPI38" s="691"/>
      <c r="LPJ38" s="691"/>
      <c r="LPK38" s="691"/>
      <c r="LPL38" s="691"/>
      <c r="LPM38" s="691"/>
      <c r="LPN38" s="691"/>
      <c r="LPO38" s="691"/>
      <c r="LPP38" s="691"/>
      <c r="LPQ38" s="691"/>
      <c r="LPR38" s="691"/>
      <c r="LPS38" s="691"/>
      <c r="LPT38" s="691"/>
      <c r="LPU38" s="691"/>
      <c r="LPV38" s="691"/>
      <c r="LPW38" s="691"/>
      <c r="LPX38" s="691"/>
      <c r="LPY38" s="691"/>
      <c r="LPZ38" s="691"/>
      <c r="LQA38" s="691"/>
      <c r="LQB38" s="691"/>
      <c r="LQC38" s="691"/>
      <c r="LQD38" s="691"/>
      <c r="LQE38" s="691"/>
      <c r="LQF38" s="691"/>
      <c r="LQG38" s="691"/>
      <c r="LQH38" s="691"/>
      <c r="LQI38" s="691"/>
      <c r="LQJ38" s="691"/>
      <c r="LQK38" s="691"/>
      <c r="LQL38" s="691"/>
      <c r="LQM38" s="691"/>
      <c r="LQN38" s="691"/>
      <c r="LQO38" s="691"/>
      <c r="LQP38" s="691"/>
      <c r="LQQ38" s="691"/>
      <c r="LQR38" s="691"/>
      <c r="LQS38" s="691"/>
      <c r="LQT38" s="691"/>
      <c r="LQU38" s="691"/>
      <c r="LQV38" s="691"/>
      <c r="LQW38" s="691"/>
      <c r="LQX38" s="691"/>
      <c r="LQY38" s="691"/>
      <c r="LQZ38" s="691"/>
      <c r="LRA38" s="691"/>
      <c r="LRB38" s="691"/>
      <c r="LRC38" s="691"/>
      <c r="LRD38" s="691"/>
      <c r="LRE38" s="691"/>
      <c r="LRF38" s="691"/>
      <c r="LRG38" s="691"/>
      <c r="LRH38" s="691"/>
      <c r="LRI38" s="691"/>
      <c r="LRJ38" s="691"/>
      <c r="LRK38" s="691"/>
      <c r="LRL38" s="691"/>
      <c r="LRM38" s="691"/>
      <c r="LRN38" s="691"/>
      <c r="LRO38" s="691"/>
      <c r="LRP38" s="691"/>
      <c r="LRQ38" s="691"/>
      <c r="LRR38" s="691"/>
      <c r="LRS38" s="691"/>
      <c r="LRT38" s="691"/>
      <c r="LRU38" s="691"/>
      <c r="LRV38" s="691"/>
      <c r="LRW38" s="691"/>
      <c r="LRX38" s="691"/>
      <c r="LRY38" s="691"/>
      <c r="LRZ38" s="691"/>
      <c r="LSA38" s="691"/>
      <c r="LSB38" s="691"/>
      <c r="LSC38" s="691"/>
      <c r="LSD38" s="691"/>
      <c r="LSE38" s="691"/>
      <c r="LSF38" s="691"/>
      <c r="LSG38" s="691"/>
      <c r="LSH38" s="691"/>
      <c r="LSI38" s="691"/>
      <c r="LSJ38" s="691"/>
      <c r="LSK38" s="691"/>
      <c r="LSL38" s="691"/>
      <c r="LSM38" s="691"/>
      <c r="LSN38" s="691"/>
      <c r="LSO38" s="691"/>
      <c r="LSP38" s="691"/>
      <c r="LSQ38" s="691"/>
      <c r="LSR38" s="691"/>
      <c r="LSS38" s="691"/>
      <c r="LST38" s="691"/>
      <c r="LSU38" s="691"/>
      <c r="LSV38" s="691"/>
      <c r="LSW38" s="691"/>
      <c r="LSX38" s="691"/>
      <c r="LSY38" s="691"/>
      <c r="LSZ38" s="691"/>
      <c r="LTA38" s="691"/>
      <c r="LTB38" s="691"/>
      <c r="LTC38" s="691"/>
      <c r="LTD38" s="691"/>
      <c r="LTE38" s="691"/>
      <c r="LTF38" s="691"/>
      <c r="LTG38" s="691"/>
      <c r="LTH38" s="691"/>
      <c r="LTI38" s="691"/>
      <c r="LTJ38" s="691"/>
      <c r="LTK38" s="691"/>
      <c r="LTL38" s="691"/>
      <c r="LTM38" s="691"/>
      <c r="LTN38" s="691"/>
      <c r="LTO38" s="691"/>
      <c r="LTP38" s="691"/>
      <c r="LTQ38" s="691"/>
      <c r="LTR38" s="691"/>
      <c r="LTS38" s="691"/>
      <c r="LTT38" s="691"/>
      <c r="LTU38" s="691"/>
      <c r="LTV38" s="691"/>
      <c r="LTW38" s="691"/>
      <c r="LTX38" s="691"/>
      <c r="LTY38" s="691"/>
      <c r="LTZ38" s="691"/>
      <c r="LUA38" s="691"/>
      <c r="LUB38" s="691"/>
      <c r="LUC38" s="691"/>
      <c r="LUD38" s="691"/>
      <c r="LUE38" s="691"/>
      <c r="LUF38" s="691"/>
      <c r="LUG38" s="691"/>
      <c r="LUH38" s="691"/>
      <c r="LUI38" s="691"/>
      <c r="LUJ38" s="691"/>
      <c r="LUK38" s="691"/>
      <c r="LUL38" s="691"/>
      <c r="LUM38" s="691"/>
      <c r="LUN38" s="691"/>
      <c r="LUO38" s="691"/>
      <c r="LUP38" s="691"/>
      <c r="LUQ38" s="691"/>
      <c r="LUR38" s="691"/>
      <c r="LUS38" s="691"/>
      <c r="LUT38" s="691"/>
      <c r="LUU38" s="691"/>
      <c r="LUV38" s="691"/>
      <c r="LUW38" s="691"/>
      <c r="LUX38" s="691"/>
      <c r="LUY38" s="691"/>
      <c r="LUZ38" s="691"/>
      <c r="LVA38" s="691"/>
      <c r="LVB38" s="691"/>
      <c r="LVC38" s="691"/>
      <c r="LVD38" s="691"/>
      <c r="LVE38" s="691"/>
      <c r="LVF38" s="691"/>
      <c r="LVG38" s="691"/>
      <c r="LVH38" s="691"/>
      <c r="LVI38" s="691"/>
      <c r="LVJ38" s="691"/>
      <c r="LVK38" s="691"/>
      <c r="LVL38" s="691"/>
      <c r="LVM38" s="691"/>
      <c r="LVN38" s="691"/>
      <c r="LVO38" s="691"/>
      <c r="LVP38" s="691"/>
      <c r="LVQ38" s="691"/>
      <c r="LVR38" s="691"/>
      <c r="LVS38" s="691"/>
      <c r="LVT38" s="691"/>
      <c r="LVU38" s="691"/>
      <c r="LVV38" s="691"/>
      <c r="LVW38" s="691"/>
      <c r="LVX38" s="691"/>
      <c r="LVY38" s="691"/>
      <c r="LVZ38" s="691"/>
      <c r="LWA38" s="691"/>
      <c r="LWB38" s="691"/>
      <c r="LWC38" s="691"/>
      <c r="LWD38" s="691"/>
      <c r="LWE38" s="691"/>
      <c r="LWF38" s="691"/>
      <c r="LWG38" s="691"/>
      <c r="LWH38" s="691"/>
      <c r="LWI38" s="691"/>
      <c r="LWJ38" s="691"/>
      <c r="LWK38" s="691"/>
      <c r="LWL38" s="691"/>
      <c r="LWM38" s="691"/>
      <c r="LWN38" s="691"/>
      <c r="LWO38" s="691"/>
      <c r="LWP38" s="691"/>
      <c r="LWQ38" s="691"/>
      <c r="LWR38" s="691"/>
      <c r="LWS38" s="691"/>
      <c r="LWT38" s="691"/>
      <c r="LWU38" s="691"/>
      <c r="LWV38" s="691"/>
      <c r="LWW38" s="691"/>
      <c r="LWX38" s="691"/>
      <c r="LWY38" s="691"/>
      <c r="LWZ38" s="691"/>
      <c r="LXA38" s="691"/>
      <c r="LXB38" s="691"/>
      <c r="LXC38" s="691"/>
      <c r="LXD38" s="691"/>
      <c r="LXE38" s="691"/>
      <c r="LXF38" s="691"/>
      <c r="LXG38" s="691"/>
      <c r="LXH38" s="691"/>
      <c r="LXI38" s="691"/>
      <c r="LXJ38" s="691"/>
      <c r="LXK38" s="691"/>
      <c r="LXL38" s="691"/>
      <c r="LXM38" s="691"/>
      <c r="LXN38" s="691"/>
      <c r="LXO38" s="691"/>
      <c r="LXP38" s="691"/>
      <c r="LXQ38" s="691"/>
      <c r="LXR38" s="691"/>
      <c r="LXS38" s="691"/>
      <c r="LXT38" s="691"/>
      <c r="LXU38" s="691"/>
      <c r="LXV38" s="691"/>
      <c r="LXW38" s="691"/>
      <c r="LXX38" s="691"/>
      <c r="LXY38" s="691"/>
      <c r="LXZ38" s="691"/>
      <c r="LYA38" s="691"/>
      <c r="LYB38" s="691"/>
      <c r="LYC38" s="691"/>
      <c r="LYD38" s="691"/>
      <c r="LYE38" s="691"/>
      <c r="LYF38" s="691"/>
      <c r="LYG38" s="691"/>
      <c r="LYH38" s="691"/>
      <c r="LYI38" s="691"/>
      <c r="LYJ38" s="691"/>
      <c r="LYK38" s="691"/>
      <c r="LYL38" s="691"/>
      <c r="LYM38" s="691"/>
      <c r="LYN38" s="691"/>
      <c r="LYO38" s="691"/>
      <c r="LYP38" s="691"/>
      <c r="LYQ38" s="691"/>
      <c r="LYR38" s="691"/>
      <c r="LYS38" s="691"/>
      <c r="LYT38" s="691"/>
      <c r="LYU38" s="691"/>
      <c r="LYV38" s="691"/>
      <c r="LYW38" s="691"/>
      <c r="LYX38" s="691"/>
      <c r="LYY38" s="691"/>
      <c r="LYZ38" s="691"/>
      <c r="LZA38" s="691"/>
      <c r="LZB38" s="691"/>
      <c r="LZC38" s="691"/>
      <c r="LZD38" s="691"/>
      <c r="LZE38" s="691"/>
      <c r="LZF38" s="691"/>
      <c r="LZG38" s="691"/>
      <c r="LZH38" s="691"/>
      <c r="LZI38" s="691"/>
      <c r="LZJ38" s="691"/>
      <c r="LZK38" s="691"/>
      <c r="LZL38" s="691"/>
      <c r="LZM38" s="691"/>
      <c r="LZN38" s="691"/>
      <c r="LZO38" s="691"/>
      <c r="LZP38" s="691"/>
      <c r="LZQ38" s="691"/>
      <c r="LZR38" s="691"/>
      <c r="LZS38" s="691"/>
      <c r="LZT38" s="691"/>
      <c r="LZU38" s="691"/>
      <c r="LZV38" s="691"/>
      <c r="LZW38" s="691"/>
      <c r="LZX38" s="691"/>
      <c r="LZY38" s="691"/>
      <c r="LZZ38" s="691"/>
      <c r="MAA38" s="691"/>
      <c r="MAB38" s="691"/>
      <c r="MAC38" s="691"/>
      <c r="MAD38" s="691"/>
      <c r="MAE38" s="691"/>
      <c r="MAF38" s="691"/>
      <c r="MAG38" s="691"/>
      <c r="MAH38" s="691"/>
      <c r="MAI38" s="691"/>
      <c r="MAJ38" s="691"/>
      <c r="MAK38" s="691"/>
      <c r="MAL38" s="691"/>
      <c r="MAM38" s="691"/>
      <c r="MAN38" s="691"/>
      <c r="MAO38" s="691"/>
      <c r="MAP38" s="691"/>
      <c r="MAQ38" s="691"/>
      <c r="MAR38" s="691"/>
      <c r="MAS38" s="691"/>
      <c r="MAT38" s="691"/>
      <c r="MAU38" s="691"/>
      <c r="MAV38" s="691"/>
      <c r="MAW38" s="691"/>
      <c r="MAX38" s="691"/>
      <c r="MAY38" s="691"/>
      <c r="MAZ38" s="691"/>
      <c r="MBA38" s="691"/>
      <c r="MBB38" s="691"/>
      <c r="MBC38" s="691"/>
      <c r="MBD38" s="691"/>
      <c r="MBE38" s="691"/>
      <c r="MBF38" s="691"/>
      <c r="MBG38" s="691"/>
      <c r="MBH38" s="691"/>
      <c r="MBI38" s="691"/>
      <c r="MBJ38" s="691"/>
      <c r="MBK38" s="691"/>
      <c r="MBL38" s="691"/>
      <c r="MBM38" s="691"/>
      <c r="MBN38" s="691"/>
      <c r="MBO38" s="691"/>
      <c r="MBP38" s="691"/>
      <c r="MBQ38" s="691"/>
      <c r="MBR38" s="691"/>
      <c r="MBS38" s="691"/>
      <c r="MBT38" s="691"/>
      <c r="MBU38" s="691"/>
      <c r="MBV38" s="691"/>
      <c r="MBW38" s="691"/>
      <c r="MBX38" s="691"/>
      <c r="MBY38" s="691"/>
      <c r="MBZ38" s="691"/>
      <c r="MCA38" s="691"/>
      <c r="MCB38" s="691"/>
      <c r="MCC38" s="691"/>
      <c r="MCD38" s="691"/>
      <c r="MCE38" s="691"/>
      <c r="MCF38" s="691"/>
      <c r="MCG38" s="691"/>
      <c r="MCH38" s="691"/>
      <c r="MCI38" s="691"/>
      <c r="MCJ38" s="691"/>
      <c r="MCK38" s="691"/>
      <c r="MCL38" s="691"/>
      <c r="MCM38" s="691"/>
      <c r="MCN38" s="691"/>
      <c r="MCO38" s="691"/>
      <c r="MCP38" s="691"/>
      <c r="MCQ38" s="691"/>
      <c r="MCR38" s="691"/>
      <c r="MCS38" s="691"/>
      <c r="MCT38" s="691"/>
      <c r="MCU38" s="691"/>
      <c r="MCV38" s="691"/>
      <c r="MCW38" s="691"/>
      <c r="MCX38" s="691"/>
      <c r="MCY38" s="691"/>
      <c r="MCZ38" s="691"/>
      <c r="MDA38" s="691"/>
      <c r="MDB38" s="691"/>
      <c r="MDC38" s="691"/>
      <c r="MDD38" s="691"/>
      <c r="MDE38" s="691"/>
      <c r="MDF38" s="691"/>
      <c r="MDG38" s="691"/>
      <c r="MDH38" s="691"/>
      <c r="MDI38" s="691"/>
      <c r="MDJ38" s="691"/>
      <c r="MDK38" s="691"/>
      <c r="MDL38" s="691"/>
      <c r="MDM38" s="691"/>
      <c r="MDN38" s="691"/>
      <c r="MDO38" s="691"/>
      <c r="MDP38" s="691"/>
      <c r="MDQ38" s="691"/>
      <c r="MDR38" s="691"/>
      <c r="MDS38" s="691"/>
      <c r="MDT38" s="691"/>
      <c r="MDU38" s="691"/>
      <c r="MDV38" s="691"/>
      <c r="MDW38" s="691"/>
      <c r="MDX38" s="691"/>
      <c r="MDY38" s="691"/>
      <c r="MDZ38" s="691"/>
      <c r="MEA38" s="691"/>
      <c r="MEB38" s="691"/>
      <c r="MEC38" s="691"/>
      <c r="MED38" s="691"/>
      <c r="MEE38" s="691"/>
      <c r="MEF38" s="691"/>
      <c r="MEG38" s="691"/>
      <c r="MEH38" s="691"/>
      <c r="MEI38" s="691"/>
      <c r="MEJ38" s="691"/>
      <c r="MEK38" s="691"/>
      <c r="MEL38" s="691"/>
      <c r="MEM38" s="691"/>
      <c r="MEN38" s="691"/>
      <c r="MEO38" s="691"/>
      <c r="MEP38" s="691"/>
      <c r="MEQ38" s="691"/>
      <c r="MER38" s="691"/>
      <c r="MES38" s="691"/>
      <c r="MET38" s="691"/>
      <c r="MEU38" s="691"/>
      <c r="MEV38" s="691"/>
      <c r="MEW38" s="691"/>
      <c r="MEX38" s="691"/>
      <c r="MEY38" s="691"/>
      <c r="MEZ38" s="691"/>
      <c r="MFA38" s="691"/>
      <c r="MFB38" s="691"/>
      <c r="MFC38" s="691"/>
      <c r="MFD38" s="691"/>
      <c r="MFE38" s="691"/>
      <c r="MFF38" s="691"/>
      <c r="MFG38" s="691"/>
      <c r="MFH38" s="691"/>
      <c r="MFI38" s="691"/>
      <c r="MFJ38" s="691"/>
      <c r="MFK38" s="691"/>
      <c r="MFL38" s="691"/>
      <c r="MFM38" s="691"/>
      <c r="MFN38" s="691"/>
      <c r="MFO38" s="691"/>
      <c r="MFP38" s="691"/>
      <c r="MFQ38" s="691"/>
      <c r="MFR38" s="691"/>
      <c r="MFS38" s="691"/>
      <c r="MFT38" s="691"/>
      <c r="MFU38" s="691"/>
      <c r="MFV38" s="691"/>
      <c r="MFW38" s="691"/>
      <c r="MFX38" s="691"/>
      <c r="MFY38" s="691"/>
      <c r="MFZ38" s="691"/>
      <c r="MGA38" s="691"/>
      <c r="MGB38" s="691"/>
      <c r="MGC38" s="691"/>
      <c r="MGD38" s="691"/>
      <c r="MGE38" s="691"/>
      <c r="MGF38" s="691"/>
      <c r="MGG38" s="691"/>
      <c r="MGH38" s="691"/>
      <c r="MGI38" s="691"/>
      <c r="MGJ38" s="691"/>
      <c r="MGK38" s="691"/>
      <c r="MGL38" s="691"/>
      <c r="MGM38" s="691"/>
      <c r="MGN38" s="691"/>
      <c r="MGO38" s="691"/>
      <c r="MGP38" s="691"/>
      <c r="MGQ38" s="691"/>
      <c r="MGR38" s="691"/>
      <c r="MGS38" s="691"/>
      <c r="MGT38" s="691"/>
      <c r="MGU38" s="691"/>
      <c r="MGV38" s="691"/>
      <c r="MGW38" s="691"/>
      <c r="MGX38" s="691"/>
      <c r="MGY38" s="691"/>
      <c r="MGZ38" s="691"/>
      <c r="MHA38" s="691"/>
      <c r="MHB38" s="691"/>
      <c r="MHC38" s="691"/>
      <c r="MHD38" s="691"/>
      <c r="MHE38" s="691"/>
      <c r="MHF38" s="691"/>
      <c r="MHG38" s="691"/>
      <c r="MHH38" s="691"/>
      <c r="MHI38" s="691"/>
      <c r="MHJ38" s="691"/>
      <c r="MHK38" s="691"/>
      <c r="MHL38" s="691"/>
      <c r="MHM38" s="691"/>
      <c r="MHN38" s="691"/>
      <c r="MHO38" s="691"/>
      <c r="MHP38" s="691"/>
      <c r="MHQ38" s="691"/>
      <c r="MHR38" s="691"/>
      <c r="MHS38" s="691"/>
      <c r="MHT38" s="691"/>
      <c r="MHU38" s="691"/>
      <c r="MHV38" s="691"/>
      <c r="MHW38" s="691"/>
      <c r="MHX38" s="691"/>
      <c r="MHY38" s="691"/>
      <c r="MHZ38" s="691"/>
      <c r="MIA38" s="691"/>
      <c r="MIB38" s="691"/>
      <c r="MIC38" s="691"/>
      <c r="MID38" s="691"/>
      <c r="MIE38" s="691"/>
      <c r="MIF38" s="691"/>
      <c r="MIG38" s="691"/>
      <c r="MIH38" s="691"/>
      <c r="MII38" s="691"/>
      <c r="MIJ38" s="691"/>
      <c r="MIK38" s="691"/>
      <c r="MIL38" s="691"/>
      <c r="MIM38" s="691"/>
      <c r="MIN38" s="691"/>
      <c r="MIO38" s="691"/>
      <c r="MIP38" s="691"/>
      <c r="MIQ38" s="691"/>
      <c r="MIR38" s="691"/>
      <c r="MIS38" s="691"/>
      <c r="MIT38" s="691"/>
      <c r="MIU38" s="691"/>
      <c r="MIV38" s="691"/>
      <c r="MIW38" s="691"/>
      <c r="MIX38" s="691"/>
      <c r="MIY38" s="691"/>
      <c r="MIZ38" s="691"/>
      <c r="MJA38" s="691"/>
      <c r="MJB38" s="691"/>
      <c r="MJC38" s="691"/>
      <c r="MJD38" s="691"/>
      <c r="MJE38" s="691"/>
      <c r="MJF38" s="691"/>
      <c r="MJG38" s="691"/>
      <c r="MJH38" s="691"/>
      <c r="MJI38" s="691"/>
      <c r="MJJ38" s="691"/>
      <c r="MJK38" s="691"/>
      <c r="MJL38" s="691"/>
      <c r="MJM38" s="691"/>
      <c r="MJN38" s="691"/>
      <c r="MJO38" s="691"/>
      <c r="MJP38" s="691"/>
      <c r="MJQ38" s="691"/>
      <c r="MJR38" s="691"/>
      <c r="MJS38" s="691"/>
      <c r="MJT38" s="691"/>
      <c r="MJU38" s="691"/>
      <c r="MJV38" s="691"/>
      <c r="MJW38" s="691"/>
      <c r="MJX38" s="691"/>
      <c r="MJY38" s="691"/>
      <c r="MJZ38" s="691"/>
      <c r="MKA38" s="691"/>
      <c r="MKB38" s="691"/>
      <c r="MKC38" s="691"/>
      <c r="MKD38" s="691"/>
      <c r="MKE38" s="691"/>
      <c r="MKF38" s="691"/>
      <c r="MKG38" s="691"/>
      <c r="MKH38" s="691"/>
      <c r="MKI38" s="691"/>
      <c r="MKJ38" s="691"/>
      <c r="MKK38" s="691"/>
      <c r="MKL38" s="691"/>
      <c r="MKM38" s="691"/>
      <c r="MKN38" s="691"/>
      <c r="MKO38" s="691"/>
      <c r="MKP38" s="691"/>
      <c r="MKQ38" s="691"/>
      <c r="MKR38" s="691"/>
      <c r="MKS38" s="691"/>
      <c r="MKT38" s="691"/>
      <c r="MKU38" s="691"/>
      <c r="MKV38" s="691"/>
      <c r="MKW38" s="691"/>
      <c r="MKX38" s="691"/>
      <c r="MKY38" s="691"/>
      <c r="MKZ38" s="691"/>
      <c r="MLA38" s="691"/>
      <c r="MLB38" s="691"/>
      <c r="MLC38" s="691"/>
      <c r="MLD38" s="691"/>
      <c r="MLE38" s="691"/>
      <c r="MLF38" s="691"/>
      <c r="MLG38" s="691"/>
      <c r="MLH38" s="691"/>
      <c r="MLI38" s="691"/>
      <c r="MLJ38" s="691"/>
      <c r="MLK38" s="691"/>
      <c r="MLL38" s="691"/>
      <c r="MLM38" s="691"/>
      <c r="MLN38" s="691"/>
      <c r="MLO38" s="691"/>
      <c r="MLP38" s="691"/>
      <c r="MLQ38" s="691"/>
      <c r="MLR38" s="691"/>
      <c r="MLS38" s="691"/>
      <c r="MLT38" s="691"/>
      <c r="MLU38" s="691"/>
      <c r="MLV38" s="691"/>
      <c r="MLW38" s="691"/>
      <c r="MLX38" s="691"/>
      <c r="MLY38" s="691"/>
      <c r="MLZ38" s="691"/>
      <c r="MMA38" s="691"/>
      <c r="MMB38" s="691"/>
      <c r="MMC38" s="691"/>
      <c r="MMD38" s="691"/>
      <c r="MME38" s="691"/>
      <c r="MMF38" s="691"/>
      <c r="MMG38" s="691"/>
      <c r="MMH38" s="691"/>
      <c r="MMI38" s="691"/>
      <c r="MMJ38" s="691"/>
      <c r="MMK38" s="691"/>
      <c r="MML38" s="691"/>
      <c r="MMM38" s="691"/>
      <c r="MMN38" s="691"/>
      <c r="MMO38" s="691"/>
      <c r="MMP38" s="691"/>
      <c r="MMQ38" s="691"/>
      <c r="MMR38" s="691"/>
      <c r="MMS38" s="691"/>
      <c r="MMT38" s="691"/>
      <c r="MMU38" s="691"/>
      <c r="MMV38" s="691"/>
      <c r="MMW38" s="691"/>
      <c r="MMX38" s="691"/>
      <c r="MMY38" s="691"/>
      <c r="MMZ38" s="691"/>
      <c r="MNA38" s="691"/>
      <c r="MNB38" s="691"/>
      <c r="MNC38" s="691"/>
      <c r="MND38" s="691"/>
      <c r="MNE38" s="691"/>
      <c r="MNF38" s="691"/>
      <c r="MNG38" s="691"/>
      <c r="MNH38" s="691"/>
      <c r="MNI38" s="691"/>
      <c r="MNJ38" s="691"/>
      <c r="MNK38" s="691"/>
      <c r="MNL38" s="691"/>
      <c r="MNM38" s="691"/>
      <c r="MNN38" s="691"/>
      <c r="MNO38" s="691"/>
      <c r="MNP38" s="691"/>
      <c r="MNQ38" s="691"/>
      <c r="MNR38" s="691"/>
      <c r="MNS38" s="691"/>
      <c r="MNT38" s="691"/>
      <c r="MNU38" s="691"/>
      <c r="MNV38" s="691"/>
      <c r="MNW38" s="691"/>
      <c r="MNX38" s="691"/>
      <c r="MNY38" s="691"/>
      <c r="MNZ38" s="691"/>
      <c r="MOA38" s="691"/>
      <c r="MOB38" s="691"/>
      <c r="MOC38" s="691"/>
      <c r="MOD38" s="691"/>
      <c r="MOE38" s="691"/>
      <c r="MOF38" s="691"/>
      <c r="MOG38" s="691"/>
      <c r="MOH38" s="691"/>
      <c r="MOI38" s="691"/>
      <c r="MOJ38" s="691"/>
      <c r="MOK38" s="691"/>
      <c r="MOL38" s="691"/>
      <c r="MOM38" s="691"/>
      <c r="MON38" s="691"/>
      <c r="MOO38" s="691"/>
      <c r="MOP38" s="691"/>
      <c r="MOQ38" s="691"/>
      <c r="MOR38" s="691"/>
      <c r="MOS38" s="691"/>
      <c r="MOT38" s="691"/>
      <c r="MOU38" s="691"/>
      <c r="MOV38" s="691"/>
      <c r="MOW38" s="691"/>
      <c r="MOX38" s="691"/>
      <c r="MOY38" s="691"/>
      <c r="MOZ38" s="691"/>
      <c r="MPA38" s="691"/>
      <c r="MPB38" s="691"/>
      <c r="MPC38" s="691"/>
      <c r="MPD38" s="691"/>
      <c r="MPE38" s="691"/>
      <c r="MPF38" s="691"/>
      <c r="MPG38" s="691"/>
      <c r="MPH38" s="691"/>
      <c r="MPI38" s="691"/>
      <c r="MPJ38" s="691"/>
      <c r="MPK38" s="691"/>
      <c r="MPL38" s="691"/>
      <c r="MPM38" s="691"/>
      <c r="MPN38" s="691"/>
      <c r="MPO38" s="691"/>
      <c r="MPP38" s="691"/>
      <c r="MPQ38" s="691"/>
      <c r="MPR38" s="691"/>
      <c r="MPS38" s="691"/>
      <c r="MPT38" s="691"/>
      <c r="MPU38" s="691"/>
      <c r="MPV38" s="691"/>
      <c r="MPW38" s="691"/>
      <c r="MPX38" s="691"/>
      <c r="MPY38" s="691"/>
      <c r="MPZ38" s="691"/>
      <c r="MQA38" s="691"/>
      <c r="MQB38" s="691"/>
      <c r="MQC38" s="691"/>
      <c r="MQD38" s="691"/>
      <c r="MQE38" s="691"/>
      <c r="MQF38" s="691"/>
      <c r="MQG38" s="691"/>
      <c r="MQH38" s="691"/>
      <c r="MQI38" s="691"/>
      <c r="MQJ38" s="691"/>
      <c r="MQK38" s="691"/>
      <c r="MQL38" s="691"/>
      <c r="MQM38" s="691"/>
      <c r="MQN38" s="691"/>
      <c r="MQO38" s="691"/>
      <c r="MQP38" s="691"/>
      <c r="MQQ38" s="691"/>
      <c r="MQR38" s="691"/>
      <c r="MQS38" s="691"/>
      <c r="MQT38" s="691"/>
      <c r="MQU38" s="691"/>
      <c r="MQV38" s="691"/>
      <c r="MQW38" s="691"/>
      <c r="MQX38" s="691"/>
      <c r="MQY38" s="691"/>
      <c r="MQZ38" s="691"/>
      <c r="MRA38" s="691"/>
      <c r="MRB38" s="691"/>
      <c r="MRC38" s="691"/>
      <c r="MRD38" s="691"/>
      <c r="MRE38" s="691"/>
      <c r="MRF38" s="691"/>
      <c r="MRG38" s="691"/>
      <c r="MRH38" s="691"/>
      <c r="MRI38" s="691"/>
      <c r="MRJ38" s="691"/>
      <c r="MRK38" s="691"/>
      <c r="MRL38" s="691"/>
      <c r="MRM38" s="691"/>
      <c r="MRN38" s="691"/>
      <c r="MRO38" s="691"/>
      <c r="MRP38" s="691"/>
      <c r="MRQ38" s="691"/>
      <c r="MRR38" s="691"/>
      <c r="MRS38" s="691"/>
      <c r="MRT38" s="691"/>
      <c r="MRU38" s="691"/>
      <c r="MRV38" s="691"/>
      <c r="MRW38" s="691"/>
      <c r="MRX38" s="691"/>
      <c r="MRY38" s="691"/>
      <c r="MRZ38" s="691"/>
      <c r="MSA38" s="691"/>
      <c r="MSB38" s="691"/>
      <c r="MSC38" s="691"/>
      <c r="MSD38" s="691"/>
      <c r="MSE38" s="691"/>
      <c r="MSF38" s="691"/>
      <c r="MSG38" s="691"/>
      <c r="MSH38" s="691"/>
      <c r="MSI38" s="691"/>
      <c r="MSJ38" s="691"/>
      <c r="MSK38" s="691"/>
      <c r="MSL38" s="691"/>
      <c r="MSM38" s="691"/>
      <c r="MSN38" s="691"/>
      <c r="MSO38" s="691"/>
      <c r="MSP38" s="691"/>
      <c r="MSQ38" s="691"/>
      <c r="MSR38" s="691"/>
      <c r="MSS38" s="691"/>
      <c r="MST38" s="691"/>
      <c r="MSU38" s="691"/>
      <c r="MSV38" s="691"/>
      <c r="MSW38" s="691"/>
      <c r="MSX38" s="691"/>
      <c r="MSY38" s="691"/>
      <c r="MSZ38" s="691"/>
      <c r="MTA38" s="691"/>
      <c r="MTB38" s="691"/>
      <c r="MTC38" s="691"/>
      <c r="MTD38" s="691"/>
      <c r="MTE38" s="691"/>
      <c r="MTF38" s="691"/>
      <c r="MTG38" s="691"/>
      <c r="MTH38" s="691"/>
      <c r="MTI38" s="691"/>
      <c r="MTJ38" s="691"/>
      <c r="MTK38" s="691"/>
      <c r="MTL38" s="691"/>
      <c r="MTM38" s="691"/>
      <c r="MTN38" s="691"/>
      <c r="MTO38" s="691"/>
      <c r="MTP38" s="691"/>
      <c r="MTQ38" s="691"/>
      <c r="MTR38" s="691"/>
      <c r="MTS38" s="691"/>
      <c r="MTT38" s="691"/>
      <c r="MTU38" s="691"/>
      <c r="MTV38" s="691"/>
      <c r="MTW38" s="691"/>
      <c r="MTX38" s="691"/>
      <c r="MTY38" s="691"/>
      <c r="MTZ38" s="691"/>
      <c r="MUA38" s="691"/>
      <c r="MUB38" s="691"/>
      <c r="MUC38" s="691"/>
      <c r="MUD38" s="691"/>
      <c r="MUE38" s="691"/>
      <c r="MUF38" s="691"/>
      <c r="MUG38" s="691"/>
      <c r="MUH38" s="691"/>
      <c r="MUI38" s="691"/>
      <c r="MUJ38" s="691"/>
      <c r="MUK38" s="691"/>
      <c r="MUL38" s="691"/>
      <c r="MUM38" s="691"/>
      <c r="MUN38" s="691"/>
      <c r="MUO38" s="691"/>
      <c r="MUP38" s="691"/>
      <c r="MUQ38" s="691"/>
      <c r="MUR38" s="691"/>
      <c r="MUS38" s="691"/>
      <c r="MUT38" s="691"/>
      <c r="MUU38" s="691"/>
      <c r="MUV38" s="691"/>
      <c r="MUW38" s="691"/>
      <c r="MUX38" s="691"/>
      <c r="MUY38" s="691"/>
      <c r="MUZ38" s="691"/>
      <c r="MVA38" s="691"/>
      <c r="MVB38" s="691"/>
      <c r="MVC38" s="691"/>
      <c r="MVD38" s="691"/>
      <c r="MVE38" s="691"/>
      <c r="MVF38" s="691"/>
      <c r="MVG38" s="691"/>
      <c r="MVH38" s="691"/>
      <c r="MVI38" s="691"/>
      <c r="MVJ38" s="691"/>
      <c r="MVK38" s="691"/>
      <c r="MVL38" s="691"/>
      <c r="MVM38" s="691"/>
      <c r="MVN38" s="691"/>
      <c r="MVO38" s="691"/>
      <c r="MVP38" s="691"/>
      <c r="MVQ38" s="691"/>
      <c r="MVR38" s="691"/>
      <c r="MVS38" s="691"/>
      <c r="MVT38" s="691"/>
      <c r="MVU38" s="691"/>
      <c r="MVV38" s="691"/>
      <c r="MVW38" s="691"/>
      <c r="MVX38" s="691"/>
      <c r="MVY38" s="691"/>
      <c r="MVZ38" s="691"/>
      <c r="MWA38" s="691"/>
      <c r="MWB38" s="691"/>
      <c r="MWC38" s="691"/>
      <c r="MWD38" s="691"/>
      <c r="MWE38" s="691"/>
      <c r="MWF38" s="691"/>
      <c r="MWG38" s="691"/>
      <c r="MWH38" s="691"/>
      <c r="MWI38" s="691"/>
      <c r="MWJ38" s="691"/>
      <c r="MWK38" s="691"/>
      <c r="MWL38" s="691"/>
      <c r="MWM38" s="691"/>
      <c r="MWN38" s="691"/>
      <c r="MWO38" s="691"/>
      <c r="MWP38" s="691"/>
      <c r="MWQ38" s="691"/>
      <c r="MWR38" s="691"/>
      <c r="MWS38" s="691"/>
      <c r="MWT38" s="691"/>
      <c r="MWU38" s="691"/>
      <c r="MWV38" s="691"/>
      <c r="MWW38" s="691"/>
      <c r="MWX38" s="691"/>
      <c r="MWY38" s="691"/>
      <c r="MWZ38" s="691"/>
      <c r="MXA38" s="691"/>
      <c r="MXB38" s="691"/>
      <c r="MXC38" s="691"/>
      <c r="MXD38" s="691"/>
      <c r="MXE38" s="691"/>
      <c r="MXF38" s="691"/>
      <c r="MXG38" s="691"/>
      <c r="MXH38" s="691"/>
      <c r="MXI38" s="691"/>
      <c r="MXJ38" s="691"/>
      <c r="MXK38" s="691"/>
      <c r="MXL38" s="691"/>
      <c r="MXM38" s="691"/>
      <c r="MXN38" s="691"/>
      <c r="MXO38" s="691"/>
      <c r="MXP38" s="691"/>
      <c r="MXQ38" s="691"/>
      <c r="MXR38" s="691"/>
      <c r="MXS38" s="691"/>
      <c r="MXT38" s="691"/>
      <c r="MXU38" s="691"/>
      <c r="MXV38" s="691"/>
      <c r="MXW38" s="691"/>
      <c r="MXX38" s="691"/>
      <c r="MXY38" s="691"/>
      <c r="MXZ38" s="691"/>
      <c r="MYA38" s="691"/>
      <c r="MYB38" s="691"/>
      <c r="MYC38" s="691"/>
      <c r="MYD38" s="691"/>
      <c r="MYE38" s="691"/>
      <c r="MYF38" s="691"/>
      <c r="MYG38" s="691"/>
      <c r="MYH38" s="691"/>
      <c r="MYI38" s="691"/>
      <c r="MYJ38" s="691"/>
      <c r="MYK38" s="691"/>
      <c r="MYL38" s="691"/>
      <c r="MYM38" s="691"/>
      <c r="MYN38" s="691"/>
      <c r="MYO38" s="691"/>
      <c r="MYP38" s="691"/>
      <c r="MYQ38" s="691"/>
      <c r="MYR38" s="691"/>
      <c r="MYS38" s="691"/>
      <c r="MYT38" s="691"/>
      <c r="MYU38" s="691"/>
      <c r="MYV38" s="691"/>
      <c r="MYW38" s="691"/>
      <c r="MYX38" s="691"/>
      <c r="MYY38" s="691"/>
      <c r="MYZ38" s="691"/>
      <c r="MZA38" s="691"/>
      <c r="MZB38" s="691"/>
      <c r="MZC38" s="691"/>
      <c r="MZD38" s="691"/>
      <c r="MZE38" s="691"/>
      <c r="MZF38" s="691"/>
      <c r="MZG38" s="691"/>
      <c r="MZH38" s="691"/>
      <c r="MZI38" s="691"/>
      <c r="MZJ38" s="691"/>
      <c r="MZK38" s="691"/>
      <c r="MZL38" s="691"/>
      <c r="MZM38" s="691"/>
      <c r="MZN38" s="691"/>
      <c r="MZO38" s="691"/>
      <c r="MZP38" s="691"/>
      <c r="MZQ38" s="691"/>
      <c r="MZR38" s="691"/>
      <c r="MZS38" s="691"/>
      <c r="MZT38" s="691"/>
      <c r="MZU38" s="691"/>
      <c r="MZV38" s="691"/>
      <c r="MZW38" s="691"/>
      <c r="MZX38" s="691"/>
      <c r="MZY38" s="691"/>
      <c r="MZZ38" s="691"/>
      <c r="NAA38" s="691"/>
      <c r="NAB38" s="691"/>
      <c r="NAC38" s="691"/>
      <c r="NAD38" s="691"/>
      <c r="NAE38" s="691"/>
      <c r="NAF38" s="691"/>
      <c r="NAG38" s="691"/>
      <c r="NAH38" s="691"/>
      <c r="NAI38" s="691"/>
      <c r="NAJ38" s="691"/>
      <c r="NAK38" s="691"/>
      <c r="NAL38" s="691"/>
      <c r="NAM38" s="691"/>
      <c r="NAN38" s="691"/>
      <c r="NAO38" s="691"/>
      <c r="NAP38" s="691"/>
      <c r="NAQ38" s="691"/>
      <c r="NAR38" s="691"/>
      <c r="NAS38" s="691"/>
      <c r="NAT38" s="691"/>
      <c r="NAU38" s="691"/>
      <c r="NAV38" s="691"/>
      <c r="NAW38" s="691"/>
      <c r="NAX38" s="691"/>
      <c r="NAY38" s="691"/>
      <c r="NAZ38" s="691"/>
      <c r="NBA38" s="691"/>
      <c r="NBB38" s="691"/>
      <c r="NBC38" s="691"/>
      <c r="NBD38" s="691"/>
      <c r="NBE38" s="691"/>
      <c r="NBF38" s="691"/>
      <c r="NBG38" s="691"/>
      <c r="NBH38" s="691"/>
      <c r="NBI38" s="691"/>
      <c r="NBJ38" s="691"/>
      <c r="NBK38" s="691"/>
      <c r="NBL38" s="691"/>
      <c r="NBM38" s="691"/>
      <c r="NBN38" s="691"/>
      <c r="NBO38" s="691"/>
      <c r="NBP38" s="691"/>
      <c r="NBQ38" s="691"/>
      <c r="NBR38" s="691"/>
      <c r="NBS38" s="691"/>
      <c r="NBT38" s="691"/>
      <c r="NBU38" s="691"/>
      <c r="NBV38" s="691"/>
      <c r="NBW38" s="691"/>
      <c r="NBX38" s="691"/>
      <c r="NBY38" s="691"/>
      <c r="NBZ38" s="691"/>
      <c r="NCA38" s="691"/>
      <c r="NCB38" s="691"/>
      <c r="NCC38" s="691"/>
      <c r="NCD38" s="691"/>
      <c r="NCE38" s="691"/>
      <c r="NCF38" s="691"/>
      <c r="NCG38" s="691"/>
      <c r="NCH38" s="691"/>
      <c r="NCI38" s="691"/>
      <c r="NCJ38" s="691"/>
      <c r="NCK38" s="691"/>
      <c r="NCL38" s="691"/>
      <c r="NCM38" s="691"/>
      <c r="NCN38" s="691"/>
      <c r="NCO38" s="691"/>
      <c r="NCP38" s="691"/>
      <c r="NCQ38" s="691"/>
      <c r="NCR38" s="691"/>
      <c r="NCS38" s="691"/>
      <c r="NCT38" s="691"/>
      <c r="NCU38" s="691"/>
      <c r="NCV38" s="691"/>
      <c r="NCW38" s="691"/>
      <c r="NCX38" s="691"/>
      <c r="NCY38" s="691"/>
      <c r="NCZ38" s="691"/>
      <c r="NDA38" s="691"/>
      <c r="NDB38" s="691"/>
      <c r="NDC38" s="691"/>
      <c r="NDD38" s="691"/>
      <c r="NDE38" s="691"/>
      <c r="NDF38" s="691"/>
      <c r="NDG38" s="691"/>
      <c r="NDH38" s="691"/>
      <c r="NDI38" s="691"/>
      <c r="NDJ38" s="691"/>
      <c r="NDK38" s="691"/>
      <c r="NDL38" s="691"/>
      <c r="NDM38" s="691"/>
      <c r="NDN38" s="691"/>
      <c r="NDO38" s="691"/>
      <c r="NDP38" s="691"/>
      <c r="NDQ38" s="691"/>
      <c r="NDR38" s="691"/>
      <c r="NDS38" s="691"/>
      <c r="NDT38" s="691"/>
      <c r="NDU38" s="691"/>
      <c r="NDV38" s="691"/>
      <c r="NDW38" s="691"/>
      <c r="NDX38" s="691"/>
      <c r="NDY38" s="691"/>
      <c r="NDZ38" s="691"/>
      <c r="NEA38" s="691"/>
      <c r="NEB38" s="691"/>
      <c r="NEC38" s="691"/>
      <c r="NED38" s="691"/>
      <c r="NEE38" s="691"/>
      <c r="NEF38" s="691"/>
      <c r="NEG38" s="691"/>
      <c r="NEH38" s="691"/>
      <c r="NEI38" s="691"/>
      <c r="NEJ38" s="691"/>
      <c r="NEK38" s="691"/>
      <c r="NEL38" s="691"/>
      <c r="NEM38" s="691"/>
      <c r="NEN38" s="691"/>
      <c r="NEO38" s="691"/>
      <c r="NEP38" s="691"/>
      <c r="NEQ38" s="691"/>
      <c r="NER38" s="691"/>
      <c r="NES38" s="691"/>
      <c r="NET38" s="691"/>
      <c r="NEU38" s="691"/>
      <c r="NEV38" s="691"/>
      <c r="NEW38" s="691"/>
      <c r="NEX38" s="691"/>
      <c r="NEY38" s="691"/>
      <c r="NEZ38" s="691"/>
      <c r="NFA38" s="691"/>
      <c r="NFB38" s="691"/>
      <c r="NFC38" s="691"/>
      <c r="NFD38" s="691"/>
      <c r="NFE38" s="691"/>
      <c r="NFF38" s="691"/>
      <c r="NFG38" s="691"/>
      <c r="NFH38" s="691"/>
      <c r="NFI38" s="691"/>
      <c r="NFJ38" s="691"/>
      <c r="NFK38" s="691"/>
      <c r="NFL38" s="691"/>
      <c r="NFM38" s="691"/>
      <c r="NFN38" s="691"/>
      <c r="NFO38" s="691"/>
      <c r="NFP38" s="691"/>
      <c r="NFQ38" s="691"/>
      <c r="NFR38" s="691"/>
      <c r="NFS38" s="691"/>
      <c r="NFT38" s="691"/>
      <c r="NFU38" s="691"/>
      <c r="NFV38" s="691"/>
      <c r="NFW38" s="691"/>
      <c r="NFX38" s="691"/>
      <c r="NFY38" s="691"/>
      <c r="NFZ38" s="691"/>
      <c r="NGA38" s="691"/>
      <c r="NGB38" s="691"/>
      <c r="NGC38" s="691"/>
      <c r="NGD38" s="691"/>
      <c r="NGE38" s="691"/>
      <c r="NGF38" s="691"/>
      <c r="NGG38" s="691"/>
      <c r="NGH38" s="691"/>
      <c r="NGI38" s="691"/>
      <c r="NGJ38" s="691"/>
      <c r="NGK38" s="691"/>
      <c r="NGL38" s="691"/>
      <c r="NGM38" s="691"/>
      <c r="NGN38" s="691"/>
      <c r="NGO38" s="691"/>
      <c r="NGP38" s="691"/>
      <c r="NGQ38" s="691"/>
      <c r="NGR38" s="691"/>
      <c r="NGS38" s="691"/>
      <c r="NGT38" s="691"/>
      <c r="NGU38" s="691"/>
      <c r="NGV38" s="691"/>
      <c r="NGW38" s="691"/>
      <c r="NGX38" s="691"/>
      <c r="NGY38" s="691"/>
      <c r="NGZ38" s="691"/>
      <c r="NHA38" s="691"/>
      <c r="NHB38" s="691"/>
      <c r="NHC38" s="691"/>
      <c r="NHD38" s="691"/>
      <c r="NHE38" s="691"/>
      <c r="NHF38" s="691"/>
      <c r="NHG38" s="691"/>
      <c r="NHH38" s="691"/>
      <c r="NHI38" s="691"/>
      <c r="NHJ38" s="691"/>
      <c r="NHK38" s="691"/>
      <c r="NHL38" s="691"/>
      <c r="NHM38" s="691"/>
      <c r="NHN38" s="691"/>
      <c r="NHO38" s="691"/>
      <c r="NHP38" s="691"/>
      <c r="NHQ38" s="691"/>
      <c r="NHR38" s="691"/>
      <c r="NHS38" s="691"/>
      <c r="NHT38" s="691"/>
      <c r="NHU38" s="691"/>
      <c r="NHV38" s="691"/>
      <c r="NHW38" s="691"/>
      <c r="NHX38" s="691"/>
      <c r="NHY38" s="691"/>
      <c r="NHZ38" s="691"/>
      <c r="NIA38" s="691"/>
      <c r="NIB38" s="691"/>
      <c r="NIC38" s="691"/>
      <c r="NID38" s="691"/>
      <c r="NIE38" s="691"/>
      <c r="NIF38" s="691"/>
      <c r="NIG38" s="691"/>
      <c r="NIH38" s="691"/>
      <c r="NII38" s="691"/>
      <c r="NIJ38" s="691"/>
      <c r="NIK38" s="691"/>
      <c r="NIL38" s="691"/>
      <c r="NIM38" s="691"/>
      <c r="NIN38" s="691"/>
      <c r="NIO38" s="691"/>
      <c r="NIP38" s="691"/>
      <c r="NIQ38" s="691"/>
      <c r="NIR38" s="691"/>
      <c r="NIS38" s="691"/>
      <c r="NIT38" s="691"/>
      <c r="NIU38" s="691"/>
      <c r="NIV38" s="691"/>
      <c r="NIW38" s="691"/>
      <c r="NIX38" s="691"/>
      <c r="NIY38" s="691"/>
      <c r="NIZ38" s="691"/>
      <c r="NJA38" s="691"/>
      <c r="NJB38" s="691"/>
      <c r="NJC38" s="691"/>
      <c r="NJD38" s="691"/>
      <c r="NJE38" s="691"/>
      <c r="NJF38" s="691"/>
      <c r="NJG38" s="691"/>
      <c r="NJH38" s="691"/>
      <c r="NJI38" s="691"/>
      <c r="NJJ38" s="691"/>
      <c r="NJK38" s="691"/>
      <c r="NJL38" s="691"/>
      <c r="NJM38" s="691"/>
      <c r="NJN38" s="691"/>
      <c r="NJO38" s="691"/>
      <c r="NJP38" s="691"/>
      <c r="NJQ38" s="691"/>
      <c r="NJR38" s="691"/>
      <c r="NJS38" s="691"/>
      <c r="NJT38" s="691"/>
      <c r="NJU38" s="691"/>
      <c r="NJV38" s="691"/>
      <c r="NJW38" s="691"/>
      <c r="NJX38" s="691"/>
      <c r="NJY38" s="691"/>
      <c r="NJZ38" s="691"/>
      <c r="NKA38" s="691"/>
      <c r="NKB38" s="691"/>
      <c r="NKC38" s="691"/>
      <c r="NKD38" s="691"/>
      <c r="NKE38" s="691"/>
      <c r="NKF38" s="691"/>
      <c r="NKG38" s="691"/>
      <c r="NKH38" s="691"/>
      <c r="NKI38" s="691"/>
      <c r="NKJ38" s="691"/>
      <c r="NKK38" s="691"/>
      <c r="NKL38" s="691"/>
      <c r="NKM38" s="691"/>
      <c r="NKN38" s="691"/>
      <c r="NKO38" s="691"/>
      <c r="NKP38" s="691"/>
      <c r="NKQ38" s="691"/>
      <c r="NKR38" s="691"/>
      <c r="NKS38" s="691"/>
      <c r="NKT38" s="691"/>
      <c r="NKU38" s="691"/>
      <c r="NKV38" s="691"/>
      <c r="NKW38" s="691"/>
      <c r="NKX38" s="691"/>
      <c r="NKY38" s="691"/>
      <c r="NKZ38" s="691"/>
      <c r="NLA38" s="691"/>
      <c r="NLB38" s="691"/>
      <c r="NLC38" s="691"/>
      <c r="NLD38" s="691"/>
      <c r="NLE38" s="691"/>
      <c r="NLF38" s="691"/>
      <c r="NLG38" s="691"/>
      <c r="NLH38" s="691"/>
      <c r="NLI38" s="691"/>
      <c r="NLJ38" s="691"/>
      <c r="NLK38" s="691"/>
      <c r="NLL38" s="691"/>
      <c r="NLM38" s="691"/>
      <c r="NLN38" s="691"/>
      <c r="NLO38" s="691"/>
      <c r="NLP38" s="691"/>
      <c r="NLQ38" s="691"/>
      <c r="NLR38" s="691"/>
      <c r="NLS38" s="691"/>
      <c r="NLT38" s="691"/>
      <c r="NLU38" s="691"/>
      <c r="NLV38" s="691"/>
      <c r="NLW38" s="691"/>
      <c r="NLX38" s="691"/>
      <c r="NLY38" s="691"/>
      <c r="NLZ38" s="691"/>
      <c r="NMA38" s="691"/>
      <c r="NMB38" s="691"/>
      <c r="NMC38" s="691"/>
      <c r="NMD38" s="691"/>
      <c r="NME38" s="691"/>
      <c r="NMF38" s="691"/>
      <c r="NMG38" s="691"/>
      <c r="NMH38" s="691"/>
      <c r="NMI38" s="691"/>
      <c r="NMJ38" s="691"/>
      <c r="NMK38" s="691"/>
      <c r="NML38" s="691"/>
      <c r="NMM38" s="691"/>
      <c r="NMN38" s="691"/>
      <c r="NMO38" s="691"/>
      <c r="NMP38" s="691"/>
      <c r="NMQ38" s="691"/>
      <c r="NMR38" s="691"/>
      <c r="NMS38" s="691"/>
      <c r="NMT38" s="691"/>
      <c r="NMU38" s="691"/>
      <c r="NMV38" s="691"/>
      <c r="NMW38" s="691"/>
      <c r="NMX38" s="691"/>
      <c r="NMY38" s="691"/>
      <c r="NMZ38" s="691"/>
      <c r="NNA38" s="691"/>
      <c r="NNB38" s="691"/>
      <c r="NNC38" s="691"/>
      <c r="NND38" s="691"/>
      <c r="NNE38" s="691"/>
      <c r="NNF38" s="691"/>
      <c r="NNG38" s="691"/>
      <c r="NNH38" s="691"/>
      <c r="NNI38" s="691"/>
      <c r="NNJ38" s="691"/>
      <c r="NNK38" s="691"/>
      <c r="NNL38" s="691"/>
      <c r="NNM38" s="691"/>
      <c r="NNN38" s="691"/>
      <c r="NNO38" s="691"/>
      <c r="NNP38" s="691"/>
      <c r="NNQ38" s="691"/>
      <c r="NNR38" s="691"/>
      <c r="NNS38" s="691"/>
      <c r="NNT38" s="691"/>
      <c r="NNU38" s="691"/>
      <c r="NNV38" s="691"/>
      <c r="NNW38" s="691"/>
      <c r="NNX38" s="691"/>
      <c r="NNY38" s="691"/>
      <c r="NNZ38" s="691"/>
      <c r="NOA38" s="691"/>
      <c r="NOB38" s="691"/>
      <c r="NOC38" s="691"/>
      <c r="NOD38" s="691"/>
      <c r="NOE38" s="691"/>
      <c r="NOF38" s="691"/>
      <c r="NOG38" s="691"/>
      <c r="NOH38" s="691"/>
      <c r="NOI38" s="691"/>
      <c r="NOJ38" s="691"/>
      <c r="NOK38" s="691"/>
      <c r="NOL38" s="691"/>
      <c r="NOM38" s="691"/>
      <c r="NON38" s="691"/>
      <c r="NOO38" s="691"/>
      <c r="NOP38" s="691"/>
      <c r="NOQ38" s="691"/>
      <c r="NOR38" s="691"/>
      <c r="NOS38" s="691"/>
      <c r="NOT38" s="691"/>
      <c r="NOU38" s="691"/>
      <c r="NOV38" s="691"/>
      <c r="NOW38" s="691"/>
      <c r="NOX38" s="691"/>
      <c r="NOY38" s="691"/>
      <c r="NOZ38" s="691"/>
      <c r="NPA38" s="691"/>
      <c r="NPB38" s="691"/>
      <c r="NPC38" s="691"/>
      <c r="NPD38" s="691"/>
      <c r="NPE38" s="691"/>
      <c r="NPF38" s="691"/>
      <c r="NPG38" s="691"/>
      <c r="NPH38" s="691"/>
      <c r="NPI38" s="691"/>
      <c r="NPJ38" s="691"/>
      <c r="NPK38" s="691"/>
      <c r="NPL38" s="691"/>
      <c r="NPM38" s="691"/>
      <c r="NPN38" s="691"/>
      <c r="NPO38" s="691"/>
      <c r="NPP38" s="691"/>
      <c r="NPQ38" s="691"/>
      <c r="NPR38" s="691"/>
      <c r="NPS38" s="691"/>
      <c r="NPT38" s="691"/>
      <c r="NPU38" s="691"/>
      <c r="NPV38" s="691"/>
      <c r="NPW38" s="691"/>
      <c r="NPX38" s="691"/>
      <c r="NPY38" s="691"/>
      <c r="NPZ38" s="691"/>
      <c r="NQA38" s="691"/>
      <c r="NQB38" s="691"/>
      <c r="NQC38" s="691"/>
      <c r="NQD38" s="691"/>
      <c r="NQE38" s="691"/>
      <c r="NQF38" s="691"/>
      <c r="NQG38" s="691"/>
      <c r="NQH38" s="691"/>
      <c r="NQI38" s="691"/>
      <c r="NQJ38" s="691"/>
      <c r="NQK38" s="691"/>
      <c r="NQL38" s="691"/>
      <c r="NQM38" s="691"/>
      <c r="NQN38" s="691"/>
      <c r="NQO38" s="691"/>
      <c r="NQP38" s="691"/>
      <c r="NQQ38" s="691"/>
      <c r="NQR38" s="691"/>
      <c r="NQS38" s="691"/>
      <c r="NQT38" s="691"/>
      <c r="NQU38" s="691"/>
      <c r="NQV38" s="691"/>
      <c r="NQW38" s="691"/>
      <c r="NQX38" s="691"/>
      <c r="NQY38" s="691"/>
      <c r="NQZ38" s="691"/>
      <c r="NRA38" s="691"/>
      <c r="NRB38" s="691"/>
      <c r="NRC38" s="691"/>
      <c r="NRD38" s="691"/>
      <c r="NRE38" s="691"/>
      <c r="NRF38" s="691"/>
      <c r="NRG38" s="691"/>
      <c r="NRH38" s="691"/>
      <c r="NRI38" s="691"/>
      <c r="NRJ38" s="691"/>
      <c r="NRK38" s="691"/>
      <c r="NRL38" s="691"/>
      <c r="NRM38" s="691"/>
      <c r="NRN38" s="691"/>
      <c r="NRO38" s="691"/>
      <c r="NRP38" s="691"/>
      <c r="NRQ38" s="691"/>
      <c r="NRR38" s="691"/>
      <c r="NRS38" s="691"/>
      <c r="NRT38" s="691"/>
      <c r="NRU38" s="691"/>
      <c r="NRV38" s="691"/>
      <c r="NRW38" s="691"/>
      <c r="NRX38" s="691"/>
      <c r="NRY38" s="691"/>
      <c r="NRZ38" s="691"/>
      <c r="NSA38" s="691"/>
      <c r="NSB38" s="691"/>
      <c r="NSC38" s="691"/>
      <c r="NSD38" s="691"/>
      <c r="NSE38" s="691"/>
      <c r="NSF38" s="691"/>
      <c r="NSG38" s="691"/>
      <c r="NSH38" s="691"/>
      <c r="NSI38" s="691"/>
      <c r="NSJ38" s="691"/>
      <c r="NSK38" s="691"/>
      <c r="NSL38" s="691"/>
      <c r="NSM38" s="691"/>
      <c r="NSN38" s="691"/>
      <c r="NSO38" s="691"/>
      <c r="NSP38" s="691"/>
      <c r="NSQ38" s="691"/>
      <c r="NSR38" s="691"/>
      <c r="NSS38" s="691"/>
      <c r="NST38" s="691"/>
      <c r="NSU38" s="691"/>
      <c r="NSV38" s="691"/>
      <c r="NSW38" s="691"/>
      <c r="NSX38" s="691"/>
      <c r="NSY38" s="691"/>
      <c r="NSZ38" s="691"/>
      <c r="NTA38" s="691"/>
      <c r="NTB38" s="691"/>
      <c r="NTC38" s="691"/>
      <c r="NTD38" s="691"/>
      <c r="NTE38" s="691"/>
      <c r="NTF38" s="691"/>
      <c r="NTG38" s="691"/>
      <c r="NTH38" s="691"/>
      <c r="NTI38" s="691"/>
      <c r="NTJ38" s="691"/>
      <c r="NTK38" s="691"/>
      <c r="NTL38" s="691"/>
      <c r="NTM38" s="691"/>
      <c r="NTN38" s="691"/>
      <c r="NTO38" s="691"/>
      <c r="NTP38" s="691"/>
      <c r="NTQ38" s="691"/>
      <c r="NTR38" s="691"/>
      <c r="NTS38" s="691"/>
      <c r="NTT38" s="691"/>
      <c r="NTU38" s="691"/>
      <c r="NTV38" s="691"/>
      <c r="NTW38" s="691"/>
      <c r="NTX38" s="691"/>
      <c r="NTY38" s="691"/>
      <c r="NTZ38" s="691"/>
      <c r="NUA38" s="691"/>
      <c r="NUB38" s="691"/>
      <c r="NUC38" s="691"/>
      <c r="NUD38" s="691"/>
      <c r="NUE38" s="691"/>
      <c r="NUF38" s="691"/>
      <c r="NUG38" s="691"/>
      <c r="NUH38" s="691"/>
      <c r="NUI38" s="691"/>
      <c r="NUJ38" s="691"/>
      <c r="NUK38" s="691"/>
      <c r="NUL38" s="691"/>
      <c r="NUM38" s="691"/>
      <c r="NUN38" s="691"/>
      <c r="NUO38" s="691"/>
      <c r="NUP38" s="691"/>
      <c r="NUQ38" s="691"/>
      <c r="NUR38" s="691"/>
      <c r="NUS38" s="691"/>
      <c r="NUT38" s="691"/>
      <c r="NUU38" s="691"/>
      <c r="NUV38" s="691"/>
      <c r="NUW38" s="691"/>
      <c r="NUX38" s="691"/>
      <c r="NUY38" s="691"/>
      <c r="NUZ38" s="691"/>
      <c r="NVA38" s="691"/>
      <c r="NVB38" s="691"/>
      <c r="NVC38" s="691"/>
      <c r="NVD38" s="691"/>
      <c r="NVE38" s="691"/>
      <c r="NVF38" s="691"/>
      <c r="NVG38" s="691"/>
      <c r="NVH38" s="691"/>
      <c r="NVI38" s="691"/>
      <c r="NVJ38" s="691"/>
      <c r="NVK38" s="691"/>
      <c r="NVL38" s="691"/>
      <c r="NVM38" s="691"/>
      <c r="NVN38" s="691"/>
      <c r="NVO38" s="691"/>
      <c r="NVP38" s="691"/>
      <c r="NVQ38" s="691"/>
      <c r="NVR38" s="691"/>
      <c r="NVS38" s="691"/>
      <c r="NVT38" s="691"/>
      <c r="NVU38" s="691"/>
      <c r="NVV38" s="691"/>
      <c r="NVW38" s="691"/>
      <c r="NVX38" s="691"/>
      <c r="NVY38" s="691"/>
      <c r="NVZ38" s="691"/>
      <c r="NWA38" s="691"/>
      <c r="NWB38" s="691"/>
      <c r="NWC38" s="691"/>
      <c r="NWD38" s="691"/>
      <c r="NWE38" s="691"/>
      <c r="NWF38" s="691"/>
      <c r="NWG38" s="691"/>
      <c r="NWH38" s="691"/>
      <c r="NWI38" s="691"/>
      <c r="NWJ38" s="691"/>
      <c r="NWK38" s="691"/>
      <c r="NWL38" s="691"/>
      <c r="NWM38" s="691"/>
      <c r="NWN38" s="691"/>
      <c r="NWO38" s="691"/>
      <c r="NWP38" s="691"/>
      <c r="NWQ38" s="691"/>
      <c r="NWR38" s="691"/>
      <c r="NWS38" s="691"/>
      <c r="NWT38" s="691"/>
      <c r="NWU38" s="691"/>
      <c r="NWV38" s="691"/>
      <c r="NWW38" s="691"/>
      <c r="NWX38" s="691"/>
      <c r="NWY38" s="691"/>
      <c r="NWZ38" s="691"/>
      <c r="NXA38" s="691"/>
      <c r="NXB38" s="691"/>
      <c r="NXC38" s="691"/>
      <c r="NXD38" s="691"/>
      <c r="NXE38" s="691"/>
      <c r="NXF38" s="691"/>
      <c r="NXG38" s="691"/>
      <c r="NXH38" s="691"/>
      <c r="NXI38" s="691"/>
      <c r="NXJ38" s="691"/>
      <c r="NXK38" s="691"/>
      <c r="NXL38" s="691"/>
      <c r="NXM38" s="691"/>
      <c r="NXN38" s="691"/>
      <c r="NXO38" s="691"/>
      <c r="NXP38" s="691"/>
      <c r="NXQ38" s="691"/>
      <c r="NXR38" s="691"/>
      <c r="NXS38" s="691"/>
      <c r="NXT38" s="691"/>
      <c r="NXU38" s="691"/>
      <c r="NXV38" s="691"/>
      <c r="NXW38" s="691"/>
      <c r="NXX38" s="691"/>
      <c r="NXY38" s="691"/>
      <c r="NXZ38" s="691"/>
      <c r="NYA38" s="691"/>
      <c r="NYB38" s="691"/>
      <c r="NYC38" s="691"/>
      <c r="NYD38" s="691"/>
      <c r="NYE38" s="691"/>
      <c r="NYF38" s="691"/>
      <c r="NYG38" s="691"/>
      <c r="NYH38" s="691"/>
      <c r="NYI38" s="691"/>
      <c r="NYJ38" s="691"/>
      <c r="NYK38" s="691"/>
      <c r="NYL38" s="691"/>
      <c r="NYM38" s="691"/>
      <c r="NYN38" s="691"/>
      <c r="NYO38" s="691"/>
      <c r="NYP38" s="691"/>
      <c r="NYQ38" s="691"/>
      <c r="NYR38" s="691"/>
      <c r="NYS38" s="691"/>
      <c r="NYT38" s="691"/>
      <c r="NYU38" s="691"/>
      <c r="NYV38" s="691"/>
      <c r="NYW38" s="691"/>
      <c r="NYX38" s="691"/>
      <c r="NYY38" s="691"/>
      <c r="NYZ38" s="691"/>
      <c r="NZA38" s="691"/>
      <c r="NZB38" s="691"/>
      <c r="NZC38" s="691"/>
      <c r="NZD38" s="691"/>
      <c r="NZE38" s="691"/>
      <c r="NZF38" s="691"/>
      <c r="NZG38" s="691"/>
      <c r="NZH38" s="691"/>
      <c r="NZI38" s="691"/>
      <c r="NZJ38" s="691"/>
      <c r="NZK38" s="691"/>
      <c r="NZL38" s="691"/>
      <c r="NZM38" s="691"/>
      <c r="NZN38" s="691"/>
      <c r="NZO38" s="691"/>
      <c r="NZP38" s="691"/>
      <c r="NZQ38" s="691"/>
      <c r="NZR38" s="691"/>
      <c r="NZS38" s="691"/>
      <c r="NZT38" s="691"/>
      <c r="NZU38" s="691"/>
      <c r="NZV38" s="691"/>
      <c r="NZW38" s="691"/>
      <c r="NZX38" s="691"/>
      <c r="NZY38" s="691"/>
      <c r="NZZ38" s="691"/>
      <c r="OAA38" s="691"/>
      <c r="OAB38" s="691"/>
      <c r="OAC38" s="691"/>
      <c r="OAD38" s="691"/>
      <c r="OAE38" s="691"/>
      <c r="OAF38" s="691"/>
      <c r="OAG38" s="691"/>
      <c r="OAH38" s="691"/>
      <c r="OAI38" s="691"/>
      <c r="OAJ38" s="691"/>
      <c r="OAK38" s="691"/>
      <c r="OAL38" s="691"/>
      <c r="OAM38" s="691"/>
      <c r="OAN38" s="691"/>
      <c r="OAO38" s="691"/>
      <c r="OAP38" s="691"/>
      <c r="OAQ38" s="691"/>
      <c r="OAR38" s="691"/>
      <c r="OAS38" s="691"/>
      <c r="OAT38" s="691"/>
      <c r="OAU38" s="691"/>
      <c r="OAV38" s="691"/>
      <c r="OAW38" s="691"/>
      <c r="OAX38" s="691"/>
      <c r="OAY38" s="691"/>
      <c r="OAZ38" s="691"/>
      <c r="OBA38" s="691"/>
      <c r="OBB38" s="691"/>
      <c r="OBC38" s="691"/>
      <c r="OBD38" s="691"/>
      <c r="OBE38" s="691"/>
      <c r="OBF38" s="691"/>
      <c r="OBG38" s="691"/>
      <c r="OBH38" s="691"/>
      <c r="OBI38" s="691"/>
      <c r="OBJ38" s="691"/>
      <c r="OBK38" s="691"/>
      <c r="OBL38" s="691"/>
      <c r="OBM38" s="691"/>
      <c r="OBN38" s="691"/>
      <c r="OBO38" s="691"/>
      <c r="OBP38" s="691"/>
      <c r="OBQ38" s="691"/>
      <c r="OBR38" s="691"/>
      <c r="OBS38" s="691"/>
      <c r="OBT38" s="691"/>
      <c r="OBU38" s="691"/>
      <c r="OBV38" s="691"/>
      <c r="OBW38" s="691"/>
      <c r="OBX38" s="691"/>
      <c r="OBY38" s="691"/>
      <c r="OBZ38" s="691"/>
      <c r="OCA38" s="691"/>
      <c r="OCB38" s="691"/>
      <c r="OCC38" s="691"/>
      <c r="OCD38" s="691"/>
      <c r="OCE38" s="691"/>
      <c r="OCF38" s="691"/>
      <c r="OCG38" s="691"/>
      <c r="OCH38" s="691"/>
      <c r="OCI38" s="691"/>
      <c r="OCJ38" s="691"/>
      <c r="OCK38" s="691"/>
      <c r="OCL38" s="691"/>
      <c r="OCM38" s="691"/>
      <c r="OCN38" s="691"/>
      <c r="OCO38" s="691"/>
      <c r="OCP38" s="691"/>
      <c r="OCQ38" s="691"/>
      <c r="OCR38" s="691"/>
      <c r="OCS38" s="691"/>
      <c r="OCT38" s="691"/>
      <c r="OCU38" s="691"/>
      <c r="OCV38" s="691"/>
      <c r="OCW38" s="691"/>
      <c r="OCX38" s="691"/>
      <c r="OCY38" s="691"/>
      <c r="OCZ38" s="691"/>
      <c r="ODA38" s="691"/>
      <c r="ODB38" s="691"/>
      <c r="ODC38" s="691"/>
      <c r="ODD38" s="691"/>
      <c r="ODE38" s="691"/>
      <c r="ODF38" s="691"/>
      <c r="ODG38" s="691"/>
      <c r="ODH38" s="691"/>
      <c r="ODI38" s="691"/>
      <c r="ODJ38" s="691"/>
      <c r="ODK38" s="691"/>
      <c r="ODL38" s="691"/>
      <c r="ODM38" s="691"/>
      <c r="ODN38" s="691"/>
      <c r="ODO38" s="691"/>
      <c r="ODP38" s="691"/>
      <c r="ODQ38" s="691"/>
      <c r="ODR38" s="691"/>
      <c r="ODS38" s="691"/>
      <c r="ODT38" s="691"/>
      <c r="ODU38" s="691"/>
      <c r="ODV38" s="691"/>
      <c r="ODW38" s="691"/>
      <c r="ODX38" s="691"/>
      <c r="ODY38" s="691"/>
      <c r="ODZ38" s="691"/>
      <c r="OEA38" s="691"/>
      <c r="OEB38" s="691"/>
      <c r="OEC38" s="691"/>
      <c r="OED38" s="691"/>
      <c r="OEE38" s="691"/>
      <c r="OEF38" s="691"/>
      <c r="OEG38" s="691"/>
      <c r="OEH38" s="691"/>
      <c r="OEI38" s="691"/>
      <c r="OEJ38" s="691"/>
      <c r="OEK38" s="691"/>
      <c r="OEL38" s="691"/>
      <c r="OEM38" s="691"/>
      <c r="OEN38" s="691"/>
      <c r="OEO38" s="691"/>
      <c r="OEP38" s="691"/>
      <c r="OEQ38" s="691"/>
      <c r="OER38" s="691"/>
      <c r="OES38" s="691"/>
      <c r="OET38" s="691"/>
      <c r="OEU38" s="691"/>
      <c r="OEV38" s="691"/>
      <c r="OEW38" s="691"/>
      <c r="OEX38" s="691"/>
      <c r="OEY38" s="691"/>
      <c r="OEZ38" s="691"/>
      <c r="OFA38" s="691"/>
      <c r="OFB38" s="691"/>
      <c r="OFC38" s="691"/>
      <c r="OFD38" s="691"/>
      <c r="OFE38" s="691"/>
      <c r="OFF38" s="691"/>
      <c r="OFG38" s="691"/>
      <c r="OFH38" s="691"/>
      <c r="OFI38" s="691"/>
      <c r="OFJ38" s="691"/>
      <c r="OFK38" s="691"/>
      <c r="OFL38" s="691"/>
      <c r="OFM38" s="691"/>
      <c r="OFN38" s="691"/>
      <c r="OFO38" s="691"/>
      <c r="OFP38" s="691"/>
      <c r="OFQ38" s="691"/>
      <c r="OFR38" s="691"/>
      <c r="OFS38" s="691"/>
      <c r="OFT38" s="691"/>
      <c r="OFU38" s="691"/>
      <c r="OFV38" s="691"/>
      <c r="OFW38" s="691"/>
      <c r="OFX38" s="691"/>
      <c r="OFY38" s="691"/>
      <c r="OFZ38" s="691"/>
      <c r="OGA38" s="691"/>
      <c r="OGB38" s="691"/>
      <c r="OGC38" s="691"/>
      <c r="OGD38" s="691"/>
      <c r="OGE38" s="691"/>
      <c r="OGF38" s="691"/>
      <c r="OGG38" s="691"/>
      <c r="OGH38" s="691"/>
      <c r="OGI38" s="691"/>
      <c r="OGJ38" s="691"/>
      <c r="OGK38" s="691"/>
      <c r="OGL38" s="691"/>
      <c r="OGM38" s="691"/>
      <c r="OGN38" s="691"/>
      <c r="OGO38" s="691"/>
      <c r="OGP38" s="691"/>
      <c r="OGQ38" s="691"/>
      <c r="OGR38" s="691"/>
      <c r="OGS38" s="691"/>
      <c r="OGT38" s="691"/>
      <c r="OGU38" s="691"/>
      <c r="OGV38" s="691"/>
      <c r="OGW38" s="691"/>
      <c r="OGX38" s="691"/>
      <c r="OGY38" s="691"/>
      <c r="OGZ38" s="691"/>
      <c r="OHA38" s="691"/>
      <c r="OHB38" s="691"/>
      <c r="OHC38" s="691"/>
      <c r="OHD38" s="691"/>
      <c r="OHE38" s="691"/>
      <c r="OHF38" s="691"/>
      <c r="OHG38" s="691"/>
      <c r="OHH38" s="691"/>
      <c r="OHI38" s="691"/>
      <c r="OHJ38" s="691"/>
      <c r="OHK38" s="691"/>
      <c r="OHL38" s="691"/>
      <c r="OHM38" s="691"/>
      <c r="OHN38" s="691"/>
      <c r="OHO38" s="691"/>
      <c r="OHP38" s="691"/>
      <c r="OHQ38" s="691"/>
      <c r="OHR38" s="691"/>
      <c r="OHS38" s="691"/>
      <c r="OHT38" s="691"/>
      <c r="OHU38" s="691"/>
      <c r="OHV38" s="691"/>
      <c r="OHW38" s="691"/>
      <c r="OHX38" s="691"/>
      <c r="OHY38" s="691"/>
      <c r="OHZ38" s="691"/>
      <c r="OIA38" s="691"/>
      <c r="OIB38" s="691"/>
      <c r="OIC38" s="691"/>
      <c r="OID38" s="691"/>
      <c r="OIE38" s="691"/>
      <c r="OIF38" s="691"/>
      <c r="OIG38" s="691"/>
      <c r="OIH38" s="691"/>
      <c r="OII38" s="691"/>
      <c r="OIJ38" s="691"/>
      <c r="OIK38" s="691"/>
      <c r="OIL38" s="691"/>
      <c r="OIM38" s="691"/>
      <c r="OIN38" s="691"/>
      <c r="OIO38" s="691"/>
      <c r="OIP38" s="691"/>
      <c r="OIQ38" s="691"/>
      <c r="OIR38" s="691"/>
      <c r="OIS38" s="691"/>
      <c r="OIT38" s="691"/>
      <c r="OIU38" s="691"/>
      <c r="OIV38" s="691"/>
      <c r="OIW38" s="691"/>
      <c r="OIX38" s="691"/>
      <c r="OIY38" s="691"/>
      <c r="OIZ38" s="691"/>
      <c r="OJA38" s="691"/>
      <c r="OJB38" s="691"/>
      <c r="OJC38" s="691"/>
      <c r="OJD38" s="691"/>
      <c r="OJE38" s="691"/>
      <c r="OJF38" s="691"/>
      <c r="OJG38" s="691"/>
      <c r="OJH38" s="691"/>
      <c r="OJI38" s="691"/>
      <c r="OJJ38" s="691"/>
      <c r="OJK38" s="691"/>
      <c r="OJL38" s="691"/>
      <c r="OJM38" s="691"/>
      <c r="OJN38" s="691"/>
      <c r="OJO38" s="691"/>
      <c r="OJP38" s="691"/>
      <c r="OJQ38" s="691"/>
      <c r="OJR38" s="691"/>
      <c r="OJS38" s="691"/>
      <c r="OJT38" s="691"/>
      <c r="OJU38" s="691"/>
      <c r="OJV38" s="691"/>
      <c r="OJW38" s="691"/>
      <c r="OJX38" s="691"/>
      <c r="OJY38" s="691"/>
      <c r="OJZ38" s="691"/>
      <c r="OKA38" s="691"/>
      <c r="OKB38" s="691"/>
      <c r="OKC38" s="691"/>
      <c r="OKD38" s="691"/>
      <c r="OKE38" s="691"/>
      <c r="OKF38" s="691"/>
      <c r="OKG38" s="691"/>
      <c r="OKH38" s="691"/>
      <c r="OKI38" s="691"/>
      <c r="OKJ38" s="691"/>
      <c r="OKK38" s="691"/>
      <c r="OKL38" s="691"/>
      <c r="OKM38" s="691"/>
      <c r="OKN38" s="691"/>
      <c r="OKO38" s="691"/>
      <c r="OKP38" s="691"/>
      <c r="OKQ38" s="691"/>
      <c r="OKR38" s="691"/>
      <c r="OKS38" s="691"/>
      <c r="OKT38" s="691"/>
      <c r="OKU38" s="691"/>
      <c r="OKV38" s="691"/>
      <c r="OKW38" s="691"/>
      <c r="OKX38" s="691"/>
      <c r="OKY38" s="691"/>
      <c r="OKZ38" s="691"/>
      <c r="OLA38" s="691"/>
      <c r="OLB38" s="691"/>
      <c r="OLC38" s="691"/>
      <c r="OLD38" s="691"/>
      <c r="OLE38" s="691"/>
      <c r="OLF38" s="691"/>
      <c r="OLG38" s="691"/>
      <c r="OLH38" s="691"/>
      <c r="OLI38" s="691"/>
      <c r="OLJ38" s="691"/>
      <c r="OLK38" s="691"/>
      <c r="OLL38" s="691"/>
      <c r="OLM38" s="691"/>
      <c r="OLN38" s="691"/>
      <c r="OLO38" s="691"/>
      <c r="OLP38" s="691"/>
      <c r="OLQ38" s="691"/>
      <c r="OLR38" s="691"/>
      <c r="OLS38" s="691"/>
      <c r="OLT38" s="691"/>
      <c r="OLU38" s="691"/>
      <c r="OLV38" s="691"/>
      <c r="OLW38" s="691"/>
      <c r="OLX38" s="691"/>
      <c r="OLY38" s="691"/>
      <c r="OLZ38" s="691"/>
      <c r="OMA38" s="691"/>
      <c r="OMB38" s="691"/>
      <c r="OMC38" s="691"/>
      <c r="OMD38" s="691"/>
      <c r="OME38" s="691"/>
      <c r="OMF38" s="691"/>
      <c r="OMG38" s="691"/>
      <c r="OMH38" s="691"/>
      <c r="OMI38" s="691"/>
      <c r="OMJ38" s="691"/>
      <c r="OMK38" s="691"/>
      <c r="OML38" s="691"/>
      <c r="OMM38" s="691"/>
      <c r="OMN38" s="691"/>
      <c r="OMO38" s="691"/>
      <c r="OMP38" s="691"/>
      <c r="OMQ38" s="691"/>
      <c r="OMR38" s="691"/>
      <c r="OMS38" s="691"/>
      <c r="OMT38" s="691"/>
      <c r="OMU38" s="691"/>
      <c r="OMV38" s="691"/>
      <c r="OMW38" s="691"/>
      <c r="OMX38" s="691"/>
      <c r="OMY38" s="691"/>
      <c r="OMZ38" s="691"/>
      <c r="ONA38" s="691"/>
      <c r="ONB38" s="691"/>
      <c r="ONC38" s="691"/>
      <c r="OND38" s="691"/>
      <c r="ONE38" s="691"/>
      <c r="ONF38" s="691"/>
      <c r="ONG38" s="691"/>
      <c r="ONH38" s="691"/>
      <c r="ONI38" s="691"/>
      <c r="ONJ38" s="691"/>
      <c r="ONK38" s="691"/>
      <c r="ONL38" s="691"/>
      <c r="ONM38" s="691"/>
      <c r="ONN38" s="691"/>
      <c r="ONO38" s="691"/>
      <c r="ONP38" s="691"/>
      <c r="ONQ38" s="691"/>
      <c r="ONR38" s="691"/>
      <c r="ONS38" s="691"/>
      <c r="ONT38" s="691"/>
      <c r="ONU38" s="691"/>
      <c r="ONV38" s="691"/>
      <c r="ONW38" s="691"/>
      <c r="ONX38" s="691"/>
      <c r="ONY38" s="691"/>
      <c r="ONZ38" s="691"/>
      <c r="OOA38" s="691"/>
      <c r="OOB38" s="691"/>
      <c r="OOC38" s="691"/>
      <c r="OOD38" s="691"/>
      <c r="OOE38" s="691"/>
      <c r="OOF38" s="691"/>
      <c r="OOG38" s="691"/>
      <c r="OOH38" s="691"/>
      <c r="OOI38" s="691"/>
      <c r="OOJ38" s="691"/>
      <c r="OOK38" s="691"/>
      <c r="OOL38" s="691"/>
      <c r="OOM38" s="691"/>
      <c r="OON38" s="691"/>
      <c r="OOO38" s="691"/>
      <c r="OOP38" s="691"/>
      <c r="OOQ38" s="691"/>
      <c r="OOR38" s="691"/>
      <c r="OOS38" s="691"/>
      <c r="OOT38" s="691"/>
      <c r="OOU38" s="691"/>
      <c r="OOV38" s="691"/>
      <c r="OOW38" s="691"/>
      <c r="OOX38" s="691"/>
      <c r="OOY38" s="691"/>
      <c r="OOZ38" s="691"/>
      <c r="OPA38" s="691"/>
      <c r="OPB38" s="691"/>
      <c r="OPC38" s="691"/>
      <c r="OPD38" s="691"/>
      <c r="OPE38" s="691"/>
      <c r="OPF38" s="691"/>
      <c r="OPG38" s="691"/>
      <c r="OPH38" s="691"/>
      <c r="OPI38" s="691"/>
      <c r="OPJ38" s="691"/>
      <c r="OPK38" s="691"/>
      <c r="OPL38" s="691"/>
      <c r="OPM38" s="691"/>
      <c r="OPN38" s="691"/>
      <c r="OPO38" s="691"/>
      <c r="OPP38" s="691"/>
      <c r="OPQ38" s="691"/>
      <c r="OPR38" s="691"/>
      <c r="OPS38" s="691"/>
      <c r="OPT38" s="691"/>
      <c r="OPU38" s="691"/>
      <c r="OPV38" s="691"/>
      <c r="OPW38" s="691"/>
      <c r="OPX38" s="691"/>
      <c r="OPY38" s="691"/>
      <c r="OPZ38" s="691"/>
      <c r="OQA38" s="691"/>
      <c r="OQB38" s="691"/>
      <c r="OQC38" s="691"/>
      <c r="OQD38" s="691"/>
      <c r="OQE38" s="691"/>
      <c r="OQF38" s="691"/>
      <c r="OQG38" s="691"/>
      <c r="OQH38" s="691"/>
      <c r="OQI38" s="691"/>
      <c r="OQJ38" s="691"/>
      <c r="OQK38" s="691"/>
      <c r="OQL38" s="691"/>
      <c r="OQM38" s="691"/>
      <c r="OQN38" s="691"/>
      <c r="OQO38" s="691"/>
      <c r="OQP38" s="691"/>
      <c r="OQQ38" s="691"/>
      <c r="OQR38" s="691"/>
      <c r="OQS38" s="691"/>
      <c r="OQT38" s="691"/>
      <c r="OQU38" s="691"/>
      <c r="OQV38" s="691"/>
      <c r="OQW38" s="691"/>
      <c r="OQX38" s="691"/>
      <c r="OQY38" s="691"/>
      <c r="OQZ38" s="691"/>
      <c r="ORA38" s="691"/>
      <c r="ORB38" s="691"/>
      <c r="ORC38" s="691"/>
      <c r="ORD38" s="691"/>
      <c r="ORE38" s="691"/>
      <c r="ORF38" s="691"/>
      <c r="ORG38" s="691"/>
      <c r="ORH38" s="691"/>
      <c r="ORI38" s="691"/>
      <c r="ORJ38" s="691"/>
      <c r="ORK38" s="691"/>
      <c r="ORL38" s="691"/>
      <c r="ORM38" s="691"/>
      <c r="ORN38" s="691"/>
      <c r="ORO38" s="691"/>
      <c r="ORP38" s="691"/>
      <c r="ORQ38" s="691"/>
      <c r="ORR38" s="691"/>
      <c r="ORS38" s="691"/>
      <c r="ORT38" s="691"/>
      <c r="ORU38" s="691"/>
      <c r="ORV38" s="691"/>
      <c r="ORW38" s="691"/>
      <c r="ORX38" s="691"/>
      <c r="ORY38" s="691"/>
      <c r="ORZ38" s="691"/>
      <c r="OSA38" s="691"/>
      <c r="OSB38" s="691"/>
      <c r="OSC38" s="691"/>
      <c r="OSD38" s="691"/>
      <c r="OSE38" s="691"/>
      <c r="OSF38" s="691"/>
      <c r="OSG38" s="691"/>
      <c r="OSH38" s="691"/>
      <c r="OSI38" s="691"/>
      <c r="OSJ38" s="691"/>
      <c r="OSK38" s="691"/>
      <c r="OSL38" s="691"/>
      <c r="OSM38" s="691"/>
      <c r="OSN38" s="691"/>
      <c r="OSO38" s="691"/>
      <c r="OSP38" s="691"/>
      <c r="OSQ38" s="691"/>
      <c r="OSR38" s="691"/>
      <c r="OSS38" s="691"/>
      <c r="OST38" s="691"/>
      <c r="OSU38" s="691"/>
      <c r="OSV38" s="691"/>
      <c r="OSW38" s="691"/>
      <c r="OSX38" s="691"/>
      <c r="OSY38" s="691"/>
      <c r="OSZ38" s="691"/>
      <c r="OTA38" s="691"/>
      <c r="OTB38" s="691"/>
      <c r="OTC38" s="691"/>
      <c r="OTD38" s="691"/>
      <c r="OTE38" s="691"/>
      <c r="OTF38" s="691"/>
      <c r="OTG38" s="691"/>
      <c r="OTH38" s="691"/>
      <c r="OTI38" s="691"/>
      <c r="OTJ38" s="691"/>
      <c r="OTK38" s="691"/>
      <c r="OTL38" s="691"/>
      <c r="OTM38" s="691"/>
      <c r="OTN38" s="691"/>
      <c r="OTO38" s="691"/>
      <c r="OTP38" s="691"/>
      <c r="OTQ38" s="691"/>
      <c r="OTR38" s="691"/>
      <c r="OTS38" s="691"/>
      <c r="OTT38" s="691"/>
      <c r="OTU38" s="691"/>
      <c r="OTV38" s="691"/>
      <c r="OTW38" s="691"/>
      <c r="OTX38" s="691"/>
      <c r="OTY38" s="691"/>
      <c r="OTZ38" s="691"/>
      <c r="OUA38" s="691"/>
      <c r="OUB38" s="691"/>
      <c r="OUC38" s="691"/>
      <c r="OUD38" s="691"/>
      <c r="OUE38" s="691"/>
      <c r="OUF38" s="691"/>
      <c r="OUG38" s="691"/>
      <c r="OUH38" s="691"/>
      <c r="OUI38" s="691"/>
      <c r="OUJ38" s="691"/>
      <c r="OUK38" s="691"/>
      <c r="OUL38" s="691"/>
      <c r="OUM38" s="691"/>
      <c r="OUN38" s="691"/>
      <c r="OUO38" s="691"/>
      <c r="OUP38" s="691"/>
      <c r="OUQ38" s="691"/>
      <c r="OUR38" s="691"/>
      <c r="OUS38" s="691"/>
      <c r="OUT38" s="691"/>
      <c r="OUU38" s="691"/>
      <c r="OUV38" s="691"/>
      <c r="OUW38" s="691"/>
      <c r="OUX38" s="691"/>
      <c r="OUY38" s="691"/>
      <c r="OUZ38" s="691"/>
      <c r="OVA38" s="691"/>
      <c r="OVB38" s="691"/>
      <c r="OVC38" s="691"/>
      <c r="OVD38" s="691"/>
      <c r="OVE38" s="691"/>
      <c r="OVF38" s="691"/>
      <c r="OVG38" s="691"/>
      <c r="OVH38" s="691"/>
      <c r="OVI38" s="691"/>
      <c r="OVJ38" s="691"/>
      <c r="OVK38" s="691"/>
      <c r="OVL38" s="691"/>
      <c r="OVM38" s="691"/>
      <c r="OVN38" s="691"/>
      <c r="OVO38" s="691"/>
      <c r="OVP38" s="691"/>
      <c r="OVQ38" s="691"/>
      <c r="OVR38" s="691"/>
      <c r="OVS38" s="691"/>
      <c r="OVT38" s="691"/>
      <c r="OVU38" s="691"/>
      <c r="OVV38" s="691"/>
      <c r="OVW38" s="691"/>
      <c r="OVX38" s="691"/>
      <c r="OVY38" s="691"/>
      <c r="OVZ38" s="691"/>
      <c r="OWA38" s="691"/>
      <c r="OWB38" s="691"/>
      <c r="OWC38" s="691"/>
      <c r="OWD38" s="691"/>
      <c r="OWE38" s="691"/>
      <c r="OWF38" s="691"/>
      <c r="OWG38" s="691"/>
      <c r="OWH38" s="691"/>
      <c r="OWI38" s="691"/>
      <c r="OWJ38" s="691"/>
      <c r="OWK38" s="691"/>
      <c r="OWL38" s="691"/>
      <c r="OWM38" s="691"/>
      <c r="OWN38" s="691"/>
      <c r="OWO38" s="691"/>
      <c r="OWP38" s="691"/>
      <c r="OWQ38" s="691"/>
      <c r="OWR38" s="691"/>
      <c r="OWS38" s="691"/>
      <c r="OWT38" s="691"/>
      <c r="OWU38" s="691"/>
      <c r="OWV38" s="691"/>
      <c r="OWW38" s="691"/>
      <c r="OWX38" s="691"/>
      <c r="OWY38" s="691"/>
      <c r="OWZ38" s="691"/>
      <c r="OXA38" s="691"/>
      <c r="OXB38" s="691"/>
      <c r="OXC38" s="691"/>
      <c r="OXD38" s="691"/>
      <c r="OXE38" s="691"/>
      <c r="OXF38" s="691"/>
      <c r="OXG38" s="691"/>
      <c r="OXH38" s="691"/>
      <c r="OXI38" s="691"/>
      <c r="OXJ38" s="691"/>
      <c r="OXK38" s="691"/>
      <c r="OXL38" s="691"/>
      <c r="OXM38" s="691"/>
      <c r="OXN38" s="691"/>
      <c r="OXO38" s="691"/>
      <c r="OXP38" s="691"/>
      <c r="OXQ38" s="691"/>
      <c r="OXR38" s="691"/>
      <c r="OXS38" s="691"/>
      <c r="OXT38" s="691"/>
      <c r="OXU38" s="691"/>
      <c r="OXV38" s="691"/>
      <c r="OXW38" s="691"/>
      <c r="OXX38" s="691"/>
      <c r="OXY38" s="691"/>
      <c r="OXZ38" s="691"/>
      <c r="OYA38" s="691"/>
      <c r="OYB38" s="691"/>
      <c r="OYC38" s="691"/>
      <c r="OYD38" s="691"/>
      <c r="OYE38" s="691"/>
      <c r="OYF38" s="691"/>
      <c r="OYG38" s="691"/>
      <c r="OYH38" s="691"/>
      <c r="OYI38" s="691"/>
      <c r="OYJ38" s="691"/>
      <c r="OYK38" s="691"/>
      <c r="OYL38" s="691"/>
      <c r="OYM38" s="691"/>
      <c r="OYN38" s="691"/>
      <c r="OYO38" s="691"/>
      <c r="OYP38" s="691"/>
      <c r="OYQ38" s="691"/>
      <c r="OYR38" s="691"/>
      <c r="OYS38" s="691"/>
      <c r="OYT38" s="691"/>
      <c r="OYU38" s="691"/>
      <c r="OYV38" s="691"/>
      <c r="OYW38" s="691"/>
      <c r="OYX38" s="691"/>
      <c r="OYY38" s="691"/>
      <c r="OYZ38" s="691"/>
      <c r="OZA38" s="691"/>
      <c r="OZB38" s="691"/>
      <c r="OZC38" s="691"/>
      <c r="OZD38" s="691"/>
      <c r="OZE38" s="691"/>
      <c r="OZF38" s="691"/>
      <c r="OZG38" s="691"/>
      <c r="OZH38" s="691"/>
      <c r="OZI38" s="691"/>
      <c r="OZJ38" s="691"/>
      <c r="OZK38" s="691"/>
      <c r="OZL38" s="691"/>
      <c r="OZM38" s="691"/>
      <c r="OZN38" s="691"/>
      <c r="OZO38" s="691"/>
      <c r="OZP38" s="691"/>
      <c r="OZQ38" s="691"/>
      <c r="OZR38" s="691"/>
      <c r="OZS38" s="691"/>
      <c r="OZT38" s="691"/>
      <c r="OZU38" s="691"/>
      <c r="OZV38" s="691"/>
      <c r="OZW38" s="691"/>
      <c r="OZX38" s="691"/>
      <c r="OZY38" s="691"/>
      <c r="OZZ38" s="691"/>
      <c r="PAA38" s="691"/>
      <c r="PAB38" s="691"/>
      <c r="PAC38" s="691"/>
      <c r="PAD38" s="691"/>
      <c r="PAE38" s="691"/>
      <c r="PAF38" s="691"/>
      <c r="PAG38" s="691"/>
      <c r="PAH38" s="691"/>
      <c r="PAI38" s="691"/>
      <c r="PAJ38" s="691"/>
      <c r="PAK38" s="691"/>
      <c r="PAL38" s="691"/>
      <c r="PAM38" s="691"/>
      <c r="PAN38" s="691"/>
      <c r="PAO38" s="691"/>
      <c r="PAP38" s="691"/>
      <c r="PAQ38" s="691"/>
      <c r="PAR38" s="691"/>
      <c r="PAS38" s="691"/>
      <c r="PAT38" s="691"/>
      <c r="PAU38" s="691"/>
      <c r="PAV38" s="691"/>
      <c r="PAW38" s="691"/>
      <c r="PAX38" s="691"/>
      <c r="PAY38" s="691"/>
      <c r="PAZ38" s="691"/>
      <c r="PBA38" s="691"/>
      <c r="PBB38" s="691"/>
      <c r="PBC38" s="691"/>
      <c r="PBD38" s="691"/>
      <c r="PBE38" s="691"/>
      <c r="PBF38" s="691"/>
      <c r="PBG38" s="691"/>
      <c r="PBH38" s="691"/>
      <c r="PBI38" s="691"/>
      <c r="PBJ38" s="691"/>
      <c r="PBK38" s="691"/>
      <c r="PBL38" s="691"/>
      <c r="PBM38" s="691"/>
      <c r="PBN38" s="691"/>
      <c r="PBO38" s="691"/>
      <c r="PBP38" s="691"/>
      <c r="PBQ38" s="691"/>
      <c r="PBR38" s="691"/>
      <c r="PBS38" s="691"/>
      <c r="PBT38" s="691"/>
      <c r="PBU38" s="691"/>
      <c r="PBV38" s="691"/>
      <c r="PBW38" s="691"/>
      <c r="PBX38" s="691"/>
      <c r="PBY38" s="691"/>
      <c r="PBZ38" s="691"/>
      <c r="PCA38" s="691"/>
      <c r="PCB38" s="691"/>
      <c r="PCC38" s="691"/>
      <c r="PCD38" s="691"/>
      <c r="PCE38" s="691"/>
      <c r="PCF38" s="691"/>
      <c r="PCG38" s="691"/>
      <c r="PCH38" s="691"/>
      <c r="PCI38" s="691"/>
      <c r="PCJ38" s="691"/>
      <c r="PCK38" s="691"/>
      <c r="PCL38" s="691"/>
      <c r="PCM38" s="691"/>
      <c r="PCN38" s="691"/>
      <c r="PCO38" s="691"/>
      <c r="PCP38" s="691"/>
      <c r="PCQ38" s="691"/>
      <c r="PCR38" s="691"/>
      <c r="PCS38" s="691"/>
      <c r="PCT38" s="691"/>
      <c r="PCU38" s="691"/>
      <c r="PCV38" s="691"/>
      <c r="PCW38" s="691"/>
      <c r="PCX38" s="691"/>
      <c r="PCY38" s="691"/>
      <c r="PCZ38" s="691"/>
      <c r="PDA38" s="691"/>
      <c r="PDB38" s="691"/>
      <c r="PDC38" s="691"/>
      <c r="PDD38" s="691"/>
      <c r="PDE38" s="691"/>
      <c r="PDF38" s="691"/>
      <c r="PDG38" s="691"/>
      <c r="PDH38" s="691"/>
      <c r="PDI38" s="691"/>
      <c r="PDJ38" s="691"/>
      <c r="PDK38" s="691"/>
      <c r="PDL38" s="691"/>
      <c r="PDM38" s="691"/>
      <c r="PDN38" s="691"/>
      <c r="PDO38" s="691"/>
      <c r="PDP38" s="691"/>
      <c r="PDQ38" s="691"/>
      <c r="PDR38" s="691"/>
      <c r="PDS38" s="691"/>
      <c r="PDT38" s="691"/>
      <c r="PDU38" s="691"/>
      <c r="PDV38" s="691"/>
      <c r="PDW38" s="691"/>
      <c r="PDX38" s="691"/>
      <c r="PDY38" s="691"/>
      <c r="PDZ38" s="691"/>
      <c r="PEA38" s="691"/>
      <c r="PEB38" s="691"/>
      <c r="PEC38" s="691"/>
      <c r="PED38" s="691"/>
      <c r="PEE38" s="691"/>
      <c r="PEF38" s="691"/>
      <c r="PEG38" s="691"/>
      <c r="PEH38" s="691"/>
      <c r="PEI38" s="691"/>
      <c r="PEJ38" s="691"/>
      <c r="PEK38" s="691"/>
      <c r="PEL38" s="691"/>
      <c r="PEM38" s="691"/>
      <c r="PEN38" s="691"/>
      <c r="PEO38" s="691"/>
      <c r="PEP38" s="691"/>
      <c r="PEQ38" s="691"/>
      <c r="PER38" s="691"/>
      <c r="PES38" s="691"/>
      <c r="PET38" s="691"/>
      <c r="PEU38" s="691"/>
      <c r="PEV38" s="691"/>
      <c r="PEW38" s="691"/>
      <c r="PEX38" s="691"/>
      <c r="PEY38" s="691"/>
      <c r="PEZ38" s="691"/>
      <c r="PFA38" s="691"/>
      <c r="PFB38" s="691"/>
      <c r="PFC38" s="691"/>
      <c r="PFD38" s="691"/>
      <c r="PFE38" s="691"/>
      <c r="PFF38" s="691"/>
      <c r="PFG38" s="691"/>
      <c r="PFH38" s="691"/>
      <c r="PFI38" s="691"/>
      <c r="PFJ38" s="691"/>
      <c r="PFK38" s="691"/>
      <c r="PFL38" s="691"/>
      <c r="PFM38" s="691"/>
      <c r="PFN38" s="691"/>
      <c r="PFO38" s="691"/>
      <c r="PFP38" s="691"/>
      <c r="PFQ38" s="691"/>
      <c r="PFR38" s="691"/>
      <c r="PFS38" s="691"/>
      <c r="PFT38" s="691"/>
      <c r="PFU38" s="691"/>
      <c r="PFV38" s="691"/>
      <c r="PFW38" s="691"/>
      <c r="PFX38" s="691"/>
      <c r="PFY38" s="691"/>
      <c r="PFZ38" s="691"/>
      <c r="PGA38" s="691"/>
      <c r="PGB38" s="691"/>
      <c r="PGC38" s="691"/>
      <c r="PGD38" s="691"/>
      <c r="PGE38" s="691"/>
      <c r="PGF38" s="691"/>
      <c r="PGG38" s="691"/>
      <c r="PGH38" s="691"/>
      <c r="PGI38" s="691"/>
      <c r="PGJ38" s="691"/>
      <c r="PGK38" s="691"/>
      <c r="PGL38" s="691"/>
      <c r="PGM38" s="691"/>
      <c r="PGN38" s="691"/>
      <c r="PGO38" s="691"/>
      <c r="PGP38" s="691"/>
      <c r="PGQ38" s="691"/>
      <c r="PGR38" s="691"/>
      <c r="PGS38" s="691"/>
      <c r="PGT38" s="691"/>
      <c r="PGU38" s="691"/>
      <c r="PGV38" s="691"/>
      <c r="PGW38" s="691"/>
      <c r="PGX38" s="691"/>
      <c r="PGY38" s="691"/>
      <c r="PGZ38" s="691"/>
      <c r="PHA38" s="691"/>
      <c r="PHB38" s="691"/>
      <c r="PHC38" s="691"/>
      <c r="PHD38" s="691"/>
      <c r="PHE38" s="691"/>
      <c r="PHF38" s="691"/>
      <c r="PHG38" s="691"/>
      <c r="PHH38" s="691"/>
      <c r="PHI38" s="691"/>
      <c r="PHJ38" s="691"/>
      <c r="PHK38" s="691"/>
      <c r="PHL38" s="691"/>
      <c r="PHM38" s="691"/>
      <c r="PHN38" s="691"/>
      <c r="PHO38" s="691"/>
      <c r="PHP38" s="691"/>
      <c r="PHQ38" s="691"/>
      <c r="PHR38" s="691"/>
      <c r="PHS38" s="691"/>
      <c r="PHT38" s="691"/>
      <c r="PHU38" s="691"/>
      <c r="PHV38" s="691"/>
      <c r="PHW38" s="691"/>
      <c r="PHX38" s="691"/>
      <c r="PHY38" s="691"/>
      <c r="PHZ38" s="691"/>
      <c r="PIA38" s="691"/>
      <c r="PIB38" s="691"/>
      <c r="PIC38" s="691"/>
      <c r="PID38" s="691"/>
      <c r="PIE38" s="691"/>
      <c r="PIF38" s="691"/>
      <c r="PIG38" s="691"/>
      <c r="PIH38" s="691"/>
      <c r="PII38" s="691"/>
      <c r="PIJ38" s="691"/>
      <c r="PIK38" s="691"/>
      <c r="PIL38" s="691"/>
      <c r="PIM38" s="691"/>
      <c r="PIN38" s="691"/>
      <c r="PIO38" s="691"/>
      <c r="PIP38" s="691"/>
      <c r="PIQ38" s="691"/>
      <c r="PIR38" s="691"/>
      <c r="PIS38" s="691"/>
      <c r="PIT38" s="691"/>
      <c r="PIU38" s="691"/>
      <c r="PIV38" s="691"/>
      <c r="PIW38" s="691"/>
      <c r="PIX38" s="691"/>
      <c r="PIY38" s="691"/>
      <c r="PIZ38" s="691"/>
      <c r="PJA38" s="691"/>
      <c r="PJB38" s="691"/>
      <c r="PJC38" s="691"/>
      <c r="PJD38" s="691"/>
      <c r="PJE38" s="691"/>
      <c r="PJF38" s="691"/>
      <c r="PJG38" s="691"/>
      <c r="PJH38" s="691"/>
      <c r="PJI38" s="691"/>
      <c r="PJJ38" s="691"/>
      <c r="PJK38" s="691"/>
      <c r="PJL38" s="691"/>
      <c r="PJM38" s="691"/>
      <c r="PJN38" s="691"/>
      <c r="PJO38" s="691"/>
      <c r="PJP38" s="691"/>
      <c r="PJQ38" s="691"/>
      <c r="PJR38" s="691"/>
      <c r="PJS38" s="691"/>
      <c r="PJT38" s="691"/>
      <c r="PJU38" s="691"/>
      <c r="PJV38" s="691"/>
      <c r="PJW38" s="691"/>
      <c r="PJX38" s="691"/>
      <c r="PJY38" s="691"/>
      <c r="PJZ38" s="691"/>
      <c r="PKA38" s="691"/>
      <c r="PKB38" s="691"/>
      <c r="PKC38" s="691"/>
      <c r="PKD38" s="691"/>
      <c r="PKE38" s="691"/>
      <c r="PKF38" s="691"/>
      <c r="PKG38" s="691"/>
      <c r="PKH38" s="691"/>
      <c r="PKI38" s="691"/>
      <c r="PKJ38" s="691"/>
      <c r="PKK38" s="691"/>
      <c r="PKL38" s="691"/>
      <c r="PKM38" s="691"/>
      <c r="PKN38" s="691"/>
      <c r="PKO38" s="691"/>
      <c r="PKP38" s="691"/>
      <c r="PKQ38" s="691"/>
      <c r="PKR38" s="691"/>
      <c r="PKS38" s="691"/>
      <c r="PKT38" s="691"/>
      <c r="PKU38" s="691"/>
      <c r="PKV38" s="691"/>
      <c r="PKW38" s="691"/>
      <c r="PKX38" s="691"/>
      <c r="PKY38" s="691"/>
      <c r="PKZ38" s="691"/>
      <c r="PLA38" s="691"/>
      <c r="PLB38" s="691"/>
      <c r="PLC38" s="691"/>
      <c r="PLD38" s="691"/>
      <c r="PLE38" s="691"/>
      <c r="PLF38" s="691"/>
      <c r="PLG38" s="691"/>
      <c r="PLH38" s="691"/>
      <c r="PLI38" s="691"/>
      <c r="PLJ38" s="691"/>
      <c r="PLK38" s="691"/>
      <c r="PLL38" s="691"/>
      <c r="PLM38" s="691"/>
      <c r="PLN38" s="691"/>
      <c r="PLO38" s="691"/>
      <c r="PLP38" s="691"/>
      <c r="PLQ38" s="691"/>
      <c r="PLR38" s="691"/>
      <c r="PLS38" s="691"/>
      <c r="PLT38" s="691"/>
      <c r="PLU38" s="691"/>
      <c r="PLV38" s="691"/>
      <c r="PLW38" s="691"/>
      <c r="PLX38" s="691"/>
      <c r="PLY38" s="691"/>
      <c r="PLZ38" s="691"/>
      <c r="PMA38" s="691"/>
      <c r="PMB38" s="691"/>
      <c r="PMC38" s="691"/>
      <c r="PMD38" s="691"/>
      <c r="PME38" s="691"/>
      <c r="PMF38" s="691"/>
      <c r="PMG38" s="691"/>
      <c r="PMH38" s="691"/>
      <c r="PMI38" s="691"/>
      <c r="PMJ38" s="691"/>
      <c r="PMK38" s="691"/>
      <c r="PML38" s="691"/>
      <c r="PMM38" s="691"/>
      <c r="PMN38" s="691"/>
      <c r="PMO38" s="691"/>
      <c r="PMP38" s="691"/>
      <c r="PMQ38" s="691"/>
      <c r="PMR38" s="691"/>
      <c r="PMS38" s="691"/>
      <c r="PMT38" s="691"/>
      <c r="PMU38" s="691"/>
      <c r="PMV38" s="691"/>
      <c r="PMW38" s="691"/>
      <c r="PMX38" s="691"/>
      <c r="PMY38" s="691"/>
      <c r="PMZ38" s="691"/>
      <c r="PNA38" s="691"/>
      <c r="PNB38" s="691"/>
      <c r="PNC38" s="691"/>
      <c r="PND38" s="691"/>
      <c r="PNE38" s="691"/>
      <c r="PNF38" s="691"/>
      <c r="PNG38" s="691"/>
      <c r="PNH38" s="691"/>
      <c r="PNI38" s="691"/>
      <c r="PNJ38" s="691"/>
      <c r="PNK38" s="691"/>
      <c r="PNL38" s="691"/>
      <c r="PNM38" s="691"/>
      <c r="PNN38" s="691"/>
      <c r="PNO38" s="691"/>
      <c r="PNP38" s="691"/>
      <c r="PNQ38" s="691"/>
      <c r="PNR38" s="691"/>
      <c r="PNS38" s="691"/>
      <c r="PNT38" s="691"/>
      <c r="PNU38" s="691"/>
      <c r="PNV38" s="691"/>
      <c r="PNW38" s="691"/>
      <c r="PNX38" s="691"/>
      <c r="PNY38" s="691"/>
      <c r="PNZ38" s="691"/>
      <c r="POA38" s="691"/>
      <c r="POB38" s="691"/>
      <c r="POC38" s="691"/>
      <c r="POD38" s="691"/>
      <c r="POE38" s="691"/>
      <c r="POF38" s="691"/>
      <c r="POG38" s="691"/>
      <c r="POH38" s="691"/>
      <c r="POI38" s="691"/>
      <c r="POJ38" s="691"/>
      <c r="POK38" s="691"/>
      <c r="POL38" s="691"/>
      <c r="POM38" s="691"/>
      <c r="PON38" s="691"/>
      <c r="POO38" s="691"/>
      <c r="POP38" s="691"/>
      <c r="POQ38" s="691"/>
      <c r="POR38" s="691"/>
      <c r="POS38" s="691"/>
      <c r="POT38" s="691"/>
      <c r="POU38" s="691"/>
      <c r="POV38" s="691"/>
      <c r="POW38" s="691"/>
      <c r="POX38" s="691"/>
      <c r="POY38" s="691"/>
      <c r="POZ38" s="691"/>
      <c r="PPA38" s="691"/>
      <c r="PPB38" s="691"/>
      <c r="PPC38" s="691"/>
      <c r="PPD38" s="691"/>
      <c r="PPE38" s="691"/>
      <c r="PPF38" s="691"/>
      <c r="PPG38" s="691"/>
      <c r="PPH38" s="691"/>
      <c r="PPI38" s="691"/>
      <c r="PPJ38" s="691"/>
      <c r="PPK38" s="691"/>
      <c r="PPL38" s="691"/>
      <c r="PPM38" s="691"/>
      <c r="PPN38" s="691"/>
      <c r="PPO38" s="691"/>
      <c r="PPP38" s="691"/>
      <c r="PPQ38" s="691"/>
      <c r="PPR38" s="691"/>
      <c r="PPS38" s="691"/>
      <c r="PPT38" s="691"/>
      <c r="PPU38" s="691"/>
      <c r="PPV38" s="691"/>
      <c r="PPW38" s="691"/>
      <c r="PPX38" s="691"/>
      <c r="PPY38" s="691"/>
      <c r="PPZ38" s="691"/>
      <c r="PQA38" s="691"/>
      <c r="PQB38" s="691"/>
      <c r="PQC38" s="691"/>
      <c r="PQD38" s="691"/>
      <c r="PQE38" s="691"/>
      <c r="PQF38" s="691"/>
      <c r="PQG38" s="691"/>
      <c r="PQH38" s="691"/>
      <c r="PQI38" s="691"/>
      <c r="PQJ38" s="691"/>
      <c r="PQK38" s="691"/>
      <c r="PQL38" s="691"/>
      <c r="PQM38" s="691"/>
      <c r="PQN38" s="691"/>
      <c r="PQO38" s="691"/>
      <c r="PQP38" s="691"/>
      <c r="PQQ38" s="691"/>
      <c r="PQR38" s="691"/>
      <c r="PQS38" s="691"/>
      <c r="PQT38" s="691"/>
      <c r="PQU38" s="691"/>
      <c r="PQV38" s="691"/>
      <c r="PQW38" s="691"/>
      <c r="PQX38" s="691"/>
      <c r="PQY38" s="691"/>
      <c r="PQZ38" s="691"/>
      <c r="PRA38" s="691"/>
      <c r="PRB38" s="691"/>
      <c r="PRC38" s="691"/>
      <c r="PRD38" s="691"/>
      <c r="PRE38" s="691"/>
      <c r="PRF38" s="691"/>
      <c r="PRG38" s="691"/>
      <c r="PRH38" s="691"/>
      <c r="PRI38" s="691"/>
      <c r="PRJ38" s="691"/>
      <c r="PRK38" s="691"/>
      <c r="PRL38" s="691"/>
      <c r="PRM38" s="691"/>
      <c r="PRN38" s="691"/>
      <c r="PRO38" s="691"/>
      <c r="PRP38" s="691"/>
      <c r="PRQ38" s="691"/>
      <c r="PRR38" s="691"/>
      <c r="PRS38" s="691"/>
      <c r="PRT38" s="691"/>
      <c r="PRU38" s="691"/>
      <c r="PRV38" s="691"/>
      <c r="PRW38" s="691"/>
      <c r="PRX38" s="691"/>
      <c r="PRY38" s="691"/>
      <c r="PRZ38" s="691"/>
      <c r="PSA38" s="691"/>
      <c r="PSB38" s="691"/>
      <c r="PSC38" s="691"/>
      <c r="PSD38" s="691"/>
      <c r="PSE38" s="691"/>
      <c r="PSF38" s="691"/>
      <c r="PSG38" s="691"/>
      <c r="PSH38" s="691"/>
      <c r="PSI38" s="691"/>
      <c r="PSJ38" s="691"/>
      <c r="PSK38" s="691"/>
      <c r="PSL38" s="691"/>
      <c r="PSM38" s="691"/>
      <c r="PSN38" s="691"/>
      <c r="PSO38" s="691"/>
      <c r="PSP38" s="691"/>
      <c r="PSQ38" s="691"/>
      <c r="PSR38" s="691"/>
      <c r="PSS38" s="691"/>
      <c r="PST38" s="691"/>
      <c r="PSU38" s="691"/>
      <c r="PSV38" s="691"/>
      <c r="PSW38" s="691"/>
      <c r="PSX38" s="691"/>
      <c r="PSY38" s="691"/>
      <c r="PSZ38" s="691"/>
      <c r="PTA38" s="691"/>
      <c r="PTB38" s="691"/>
      <c r="PTC38" s="691"/>
      <c r="PTD38" s="691"/>
      <c r="PTE38" s="691"/>
      <c r="PTF38" s="691"/>
      <c r="PTG38" s="691"/>
      <c r="PTH38" s="691"/>
      <c r="PTI38" s="691"/>
      <c r="PTJ38" s="691"/>
      <c r="PTK38" s="691"/>
      <c r="PTL38" s="691"/>
      <c r="PTM38" s="691"/>
      <c r="PTN38" s="691"/>
      <c r="PTO38" s="691"/>
      <c r="PTP38" s="691"/>
      <c r="PTQ38" s="691"/>
      <c r="PTR38" s="691"/>
      <c r="PTS38" s="691"/>
      <c r="PTT38" s="691"/>
      <c r="PTU38" s="691"/>
      <c r="PTV38" s="691"/>
      <c r="PTW38" s="691"/>
      <c r="PTX38" s="691"/>
      <c r="PTY38" s="691"/>
      <c r="PTZ38" s="691"/>
      <c r="PUA38" s="691"/>
      <c r="PUB38" s="691"/>
      <c r="PUC38" s="691"/>
      <c r="PUD38" s="691"/>
      <c r="PUE38" s="691"/>
      <c r="PUF38" s="691"/>
      <c r="PUG38" s="691"/>
      <c r="PUH38" s="691"/>
      <c r="PUI38" s="691"/>
      <c r="PUJ38" s="691"/>
      <c r="PUK38" s="691"/>
      <c r="PUL38" s="691"/>
      <c r="PUM38" s="691"/>
      <c r="PUN38" s="691"/>
      <c r="PUO38" s="691"/>
      <c r="PUP38" s="691"/>
      <c r="PUQ38" s="691"/>
      <c r="PUR38" s="691"/>
      <c r="PUS38" s="691"/>
      <c r="PUT38" s="691"/>
      <c r="PUU38" s="691"/>
      <c r="PUV38" s="691"/>
      <c r="PUW38" s="691"/>
      <c r="PUX38" s="691"/>
      <c r="PUY38" s="691"/>
      <c r="PUZ38" s="691"/>
      <c r="PVA38" s="691"/>
      <c r="PVB38" s="691"/>
      <c r="PVC38" s="691"/>
      <c r="PVD38" s="691"/>
      <c r="PVE38" s="691"/>
      <c r="PVF38" s="691"/>
      <c r="PVG38" s="691"/>
      <c r="PVH38" s="691"/>
      <c r="PVI38" s="691"/>
      <c r="PVJ38" s="691"/>
      <c r="PVK38" s="691"/>
      <c r="PVL38" s="691"/>
      <c r="PVM38" s="691"/>
      <c r="PVN38" s="691"/>
      <c r="PVO38" s="691"/>
      <c r="PVP38" s="691"/>
      <c r="PVQ38" s="691"/>
      <c r="PVR38" s="691"/>
      <c r="PVS38" s="691"/>
      <c r="PVT38" s="691"/>
      <c r="PVU38" s="691"/>
      <c r="PVV38" s="691"/>
      <c r="PVW38" s="691"/>
      <c r="PVX38" s="691"/>
      <c r="PVY38" s="691"/>
      <c r="PVZ38" s="691"/>
      <c r="PWA38" s="691"/>
      <c r="PWB38" s="691"/>
      <c r="PWC38" s="691"/>
      <c r="PWD38" s="691"/>
      <c r="PWE38" s="691"/>
      <c r="PWF38" s="691"/>
      <c r="PWG38" s="691"/>
      <c r="PWH38" s="691"/>
      <c r="PWI38" s="691"/>
      <c r="PWJ38" s="691"/>
      <c r="PWK38" s="691"/>
      <c r="PWL38" s="691"/>
      <c r="PWM38" s="691"/>
      <c r="PWN38" s="691"/>
      <c r="PWO38" s="691"/>
      <c r="PWP38" s="691"/>
      <c r="PWQ38" s="691"/>
      <c r="PWR38" s="691"/>
      <c r="PWS38" s="691"/>
      <c r="PWT38" s="691"/>
      <c r="PWU38" s="691"/>
      <c r="PWV38" s="691"/>
      <c r="PWW38" s="691"/>
      <c r="PWX38" s="691"/>
      <c r="PWY38" s="691"/>
      <c r="PWZ38" s="691"/>
      <c r="PXA38" s="691"/>
      <c r="PXB38" s="691"/>
      <c r="PXC38" s="691"/>
      <c r="PXD38" s="691"/>
      <c r="PXE38" s="691"/>
      <c r="PXF38" s="691"/>
      <c r="PXG38" s="691"/>
      <c r="PXH38" s="691"/>
      <c r="PXI38" s="691"/>
      <c r="PXJ38" s="691"/>
      <c r="PXK38" s="691"/>
      <c r="PXL38" s="691"/>
      <c r="PXM38" s="691"/>
      <c r="PXN38" s="691"/>
      <c r="PXO38" s="691"/>
      <c r="PXP38" s="691"/>
      <c r="PXQ38" s="691"/>
      <c r="PXR38" s="691"/>
      <c r="PXS38" s="691"/>
      <c r="PXT38" s="691"/>
      <c r="PXU38" s="691"/>
      <c r="PXV38" s="691"/>
      <c r="PXW38" s="691"/>
      <c r="PXX38" s="691"/>
      <c r="PXY38" s="691"/>
      <c r="PXZ38" s="691"/>
      <c r="PYA38" s="691"/>
      <c r="PYB38" s="691"/>
      <c r="PYC38" s="691"/>
      <c r="PYD38" s="691"/>
      <c r="PYE38" s="691"/>
      <c r="PYF38" s="691"/>
      <c r="PYG38" s="691"/>
      <c r="PYH38" s="691"/>
      <c r="PYI38" s="691"/>
      <c r="PYJ38" s="691"/>
      <c r="PYK38" s="691"/>
      <c r="PYL38" s="691"/>
      <c r="PYM38" s="691"/>
      <c r="PYN38" s="691"/>
      <c r="PYO38" s="691"/>
      <c r="PYP38" s="691"/>
      <c r="PYQ38" s="691"/>
      <c r="PYR38" s="691"/>
      <c r="PYS38" s="691"/>
      <c r="PYT38" s="691"/>
      <c r="PYU38" s="691"/>
      <c r="PYV38" s="691"/>
      <c r="PYW38" s="691"/>
      <c r="PYX38" s="691"/>
      <c r="PYY38" s="691"/>
      <c r="PYZ38" s="691"/>
      <c r="PZA38" s="691"/>
      <c r="PZB38" s="691"/>
      <c r="PZC38" s="691"/>
      <c r="PZD38" s="691"/>
      <c r="PZE38" s="691"/>
      <c r="PZF38" s="691"/>
      <c r="PZG38" s="691"/>
      <c r="PZH38" s="691"/>
      <c r="PZI38" s="691"/>
      <c r="PZJ38" s="691"/>
      <c r="PZK38" s="691"/>
      <c r="PZL38" s="691"/>
      <c r="PZM38" s="691"/>
      <c r="PZN38" s="691"/>
      <c r="PZO38" s="691"/>
      <c r="PZP38" s="691"/>
      <c r="PZQ38" s="691"/>
      <c r="PZR38" s="691"/>
      <c r="PZS38" s="691"/>
      <c r="PZT38" s="691"/>
      <c r="PZU38" s="691"/>
      <c r="PZV38" s="691"/>
      <c r="PZW38" s="691"/>
      <c r="PZX38" s="691"/>
      <c r="PZY38" s="691"/>
      <c r="PZZ38" s="691"/>
      <c r="QAA38" s="691"/>
      <c r="QAB38" s="691"/>
      <c r="QAC38" s="691"/>
      <c r="QAD38" s="691"/>
      <c r="QAE38" s="691"/>
      <c r="QAF38" s="691"/>
      <c r="QAG38" s="691"/>
      <c r="QAH38" s="691"/>
      <c r="QAI38" s="691"/>
      <c r="QAJ38" s="691"/>
      <c r="QAK38" s="691"/>
      <c r="QAL38" s="691"/>
      <c r="QAM38" s="691"/>
      <c r="QAN38" s="691"/>
      <c r="QAO38" s="691"/>
      <c r="QAP38" s="691"/>
      <c r="QAQ38" s="691"/>
      <c r="QAR38" s="691"/>
      <c r="QAS38" s="691"/>
      <c r="QAT38" s="691"/>
      <c r="QAU38" s="691"/>
      <c r="QAV38" s="691"/>
      <c r="QAW38" s="691"/>
      <c r="QAX38" s="691"/>
      <c r="QAY38" s="691"/>
      <c r="QAZ38" s="691"/>
      <c r="QBA38" s="691"/>
      <c r="QBB38" s="691"/>
      <c r="QBC38" s="691"/>
      <c r="QBD38" s="691"/>
      <c r="QBE38" s="691"/>
      <c r="QBF38" s="691"/>
      <c r="QBG38" s="691"/>
      <c r="QBH38" s="691"/>
      <c r="QBI38" s="691"/>
      <c r="QBJ38" s="691"/>
      <c r="QBK38" s="691"/>
      <c r="QBL38" s="691"/>
      <c r="QBM38" s="691"/>
      <c r="QBN38" s="691"/>
      <c r="QBO38" s="691"/>
      <c r="QBP38" s="691"/>
      <c r="QBQ38" s="691"/>
      <c r="QBR38" s="691"/>
      <c r="QBS38" s="691"/>
      <c r="QBT38" s="691"/>
      <c r="QBU38" s="691"/>
      <c r="QBV38" s="691"/>
      <c r="QBW38" s="691"/>
      <c r="QBX38" s="691"/>
      <c r="QBY38" s="691"/>
      <c r="QBZ38" s="691"/>
      <c r="QCA38" s="691"/>
      <c r="QCB38" s="691"/>
      <c r="QCC38" s="691"/>
      <c r="QCD38" s="691"/>
      <c r="QCE38" s="691"/>
      <c r="QCF38" s="691"/>
      <c r="QCG38" s="691"/>
      <c r="QCH38" s="691"/>
      <c r="QCI38" s="691"/>
      <c r="QCJ38" s="691"/>
      <c r="QCK38" s="691"/>
      <c r="QCL38" s="691"/>
      <c r="QCM38" s="691"/>
      <c r="QCN38" s="691"/>
      <c r="QCO38" s="691"/>
      <c r="QCP38" s="691"/>
      <c r="QCQ38" s="691"/>
      <c r="QCR38" s="691"/>
      <c r="QCS38" s="691"/>
      <c r="QCT38" s="691"/>
      <c r="QCU38" s="691"/>
      <c r="QCV38" s="691"/>
      <c r="QCW38" s="691"/>
      <c r="QCX38" s="691"/>
      <c r="QCY38" s="691"/>
      <c r="QCZ38" s="691"/>
      <c r="QDA38" s="691"/>
      <c r="QDB38" s="691"/>
      <c r="QDC38" s="691"/>
      <c r="QDD38" s="691"/>
      <c r="QDE38" s="691"/>
      <c r="QDF38" s="691"/>
      <c r="QDG38" s="691"/>
      <c r="QDH38" s="691"/>
      <c r="QDI38" s="691"/>
      <c r="QDJ38" s="691"/>
      <c r="QDK38" s="691"/>
      <c r="QDL38" s="691"/>
      <c r="QDM38" s="691"/>
      <c r="QDN38" s="691"/>
      <c r="QDO38" s="691"/>
      <c r="QDP38" s="691"/>
      <c r="QDQ38" s="691"/>
      <c r="QDR38" s="691"/>
      <c r="QDS38" s="691"/>
      <c r="QDT38" s="691"/>
      <c r="QDU38" s="691"/>
      <c r="QDV38" s="691"/>
      <c r="QDW38" s="691"/>
      <c r="QDX38" s="691"/>
      <c r="QDY38" s="691"/>
      <c r="QDZ38" s="691"/>
      <c r="QEA38" s="691"/>
      <c r="QEB38" s="691"/>
      <c r="QEC38" s="691"/>
      <c r="QED38" s="691"/>
      <c r="QEE38" s="691"/>
      <c r="QEF38" s="691"/>
      <c r="QEG38" s="691"/>
      <c r="QEH38" s="691"/>
      <c r="QEI38" s="691"/>
      <c r="QEJ38" s="691"/>
      <c r="QEK38" s="691"/>
      <c r="QEL38" s="691"/>
      <c r="QEM38" s="691"/>
      <c r="QEN38" s="691"/>
      <c r="QEO38" s="691"/>
      <c r="QEP38" s="691"/>
      <c r="QEQ38" s="691"/>
      <c r="QER38" s="691"/>
      <c r="QES38" s="691"/>
      <c r="QET38" s="691"/>
      <c r="QEU38" s="691"/>
      <c r="QEV38" s="691"/>
      <c r="QEW38" s="691"/>
      <c r="QEX38" s="691"/>
      <c r="QEY38" s="691"/>
      <c r="QEZ38" s="691"/>
      <c r="QFA38" s="691"/>
      <c r="QFB38" s="691"/>
      <c r="QFC38" s="691"/>
      <c r="QFD38" s="691"/>
      <c r="QFE38" s="691"/>
      <c r="QFF38" s="691"/>
      <c r="QFG38" s="691"/>
      <c r="QFH38" s="691"/>
      <c r="QFI38" s="691"/>
      <c r="QFJ38" s="691"/>
      <c r="QFK38" s="691"/>
      <c r="QFL38" s="691"/>
      <c r="QFM38" s="691"/>
      <c r="QFN38" s="691"/>
      <c r="QFO38" s="691"/>
      <c r="QFP38" s="691"/>
      <c r="QFQ38" s="691"/>
      <c r="QFR38" s="691"/>
      <c r="QFS38" s="691"/>
      <c r="QFT38" s="691"/>
      <c r="QFU38" s="691"/>
      <c r="QFV38" s="691"/>
      <c r="QFW38" s="691"/>
      <c r="QFX38" s="691"/>
      <c r="QFY38" s="691"/>
      <c r="QFZ38" s="691"/>
      <c r="QGA38" s="691"/>
      <c r="QGB38" s="691"/>
      <c r="QGC38" s="691"/>
      <c r="QGD38" s="691"/>
      <c r="QGE38" s="691"/>
      <c r="QGF38" s="691"/>
      <c r="QGG38" s="691"/>
      <c r="QGH38" s="691"/>
      <c r="QGI38" s="691"/>
      <c r="QGJ38" s="691"/>
      <c r="QGK38" s="691"/>
      <c r="QGL38" s="691"/>
      <c r="QGM38" s="691"/>
      <c r="QGN38" s="691"/>
      <c r="QGO38" s="691"/>
      <c r="QGP38" s="691"/>
      <c r="QGQ38" s="691"/>
      <c r="QGR38" s="691"/>
      <c r="QGS38" s="691"/>
      <c r="QGT38" s="691"/>
      <c r="QGU38" s="691"/>
      <c r="QGV38" s="691"/>
      <c r="QGW38" s="691"/>
      <c r="QGX38" s="691"/>
      <c r="QGY38" s="691"/>
      <c r="QGZ38" s="691"/>
      <c r="QHA38" s="691"/>
      <c r="QHB38" s="691"/>
      <c r="QHC38" s="691"/>
      <c r="QHD38" s="691"/>
      <c r="QHE38" s="691"/>
      <c r="QHF38" s="691"/>
      <c r="QHG38" s="691"/>
      <c r="QHH38" s="691"/>
      <c r="QHI38" s="691"/>
      <c r="QHJ38" s="691"/>
      <c r="QHK38" s="691"/>
      <c r="QHL38" s="691"/>
      <c r="QHM38" s="691"/>
      <c r="QHN38" s="691"/>
      <c r="QHO38" s="691"/>
      <c r="QHP38" s="691"/>
      <c r="QHQ38" s="691"/>
      <c r="QHR38" s="691"/>
      <c r="QHS38" s="691"/>
      <c r="QHT38" s="691"/>
      <c r="QHU38" s="691"/>
      <c r="QHV38" s="691"/>
      <c r="QHW38" s="691"/>
      <c r="QHX38" s="691"/>
      <c r="QHY38" s="691"/>
      <c r="QHZ38" s="691"/>
      <c r="QIA38" s="691"/>
      <c r="QIB38" s="691"/>
      <c r="QIC38" s="691"/>
      <c r="QID38" s="691"/>
      <c r="QIE38" s="691"/>
      <c r="QIF38" s="691"/>
      <c r="QIG38" s="691"/>
      <c r="QIH38" s="691"/>
      <c r="QII38" s="691"/>
      <c r="QIJ38" s="691"/>
      <c r="QIK38" s="691"/>
      <c r="QIL38" s="691"/>
      <c r="QIM38" s="691"/>
      <c r="QIN38" s="691"/>
      <c r="QIO38" s="691"/>
      <c r="QIP38" s="691"/>
      <c r="QIQ38" s="691"/>
      <c r="QIR38" s="691"/>
      <c r="QIS38" s="691"/>
      <c r="QIT38" s="691"/>
      <c r="QIU38" s="691"/>
      <c r="QIV38" s="691"/>
      <c r="QIW38" s="691"/>
      <c r="QIX38" s="691"/>
      <c r="QIY38" s="691"/>
      <c r="QIZ38" s="691"/>
      <c r="QJA38" s="691"/>
      <c r="QJB38" s="691"/>
      <c r="QJC38" s="691"/>
      <c r="QJD38" s="691"/>
      <c r="QJE38" s="691"/>
      <c r="QJF38" s="691"/>
      <c r="QJG38" s="691"/>
      <c r="QJH38" s="691"/>
      <c r="QJI38" s="691"/>
      <c r="QJJ38" s="691"/>
      <c r="QJK38" s="691"/>
      <c r="QJL38" s="691"/>
      <c r="QJM38" s="691"/>
      <c r="QJN38" s="691"/>
      <c r="QJO38" s="691"/>
      <c r="QJP38" s="691"/>
      <c r="QJQ38" s="691"/>
      <c r="QJR38" s="691"/>
      <c r="QJS38" s="691"/>
      <c r="QJT38" s="691"/>
      <c r="QJU38" s="691"/>
      <c r="QJV38" s="691"/>
      <c r="QJW38" s="691"/>
      <c r="QJX38" s="691"/>
      <c r="QJY38" s="691"/>
      <c r="QJZ38" s="691"/>
      <c r="QKA38" s="691"/>
      <c r="QKB38" s="691"/>
      <c r="QKC38" s="691"/>
      <c r="QKD38" s="691"/>
      <c r="QKE38" s="691"/>
      <c r="QKF38" s="691"/>
      <c r="QKG38" s="691"/>
      <c r="QKH38" s="691"/>
      <c r="QKI38" s="691"/>
      <c r="QKJ38" s="691"/>
      <c r="QKK38" s="691"/>
      <c r="QKL38" s="691"/>
      <c r="QKM38" s="691"/>
      <c r="QKN38" s="691"/>
      <c r="QKO38" s="691"/>
      <c r="QKP38" s="691"/>
      <c r="QKQ38" s="691"/>
      <c r="QKR38" s="691"/>
      <c r="QKS38" s="691"/>
      <c r="QKT38" s="691"/>
      <c r="QKU38" s="691"/>
      <c r="QKV38" s="691"/>
      <c r="QKW38" s="691"/>
      <c r="QKX38" s="691"/>
      <c r="QKY38" s="691"/>
      <c r="QKZ38" s="691"/>
      <c r="QLA38" s="691"/>
      <c r="QLB38" s="691"/>
      <c r="QLC38" s="691"/>
      <c r="QLD38" s="691"/>
      <c r="QLE38" s="691"/>
      <c r="QLF38" s="691"/>
      <c r="QLG38" s="691"/>
      <c r="QLH38" s="691"/>
      <c r="QLI38" s="691"/>
      <c r="QLJ38" s="691"/>
      <c r="QLK38" s="691"/>
      <c r="QLL38" s="691"/>
      <c r="QLM38" s="691"/>
      <c r="QLN38" s="691"/>
      <c r="QLO38" s="691"/>
      <c r="QLP38" s="691"/>
      <c r="QLQ38" s="691"/>
      <c r="QLR38" s="691"/>
      <c r="QLS38" s="691"/>
      <c r="QLT38" s="691"/>
      <c r="QLU38" s="691"/>
      <c r="QLV38" s="691"/>
      <c r="QLW38" s="691"/>
      <c r="QLX38" s="691"/>
      <c r="QLY38" s="691"/>
      <c r="QLZ38" s="691"/>
      <c r="QMA38" s="691"/>
      <c r="QMB38" s="691"/>
      <c r="QMC38" s="691"/>
      <c r="QMD38" s="691"/>
      <c r="QME38" s="691"/>
      <c r="QMF38" s="691"/>
      <c r="QMG38" s="691"/>
      <c r="QMH38" s="691"/>
      <c r="QMI38" s="691"/>
      <c r="QMJ38" s="691"/>
      <c r="QMK38" s="691"/>
      <c r="QML38" s="691"/>
      <c r="QMM38" s="691"/>
      <c r="QMN38" s="691"/>
      <c r="QMO38" s="691"/>
      <c r="QMP38" s="691"/>
      <c r="QMQ38" s="691"/>
      <c r="QMR38" s="691"/>
      <c r="QMS38" s="691"/>
      <c r="QMT38" s="691"/>
      <c r="QMU38" s="691"/>
      <c r="QMV38" s="691"/>
      <c r="QMW38" s="691"/>
      <c r="QMX38" s="691"/>
      <c r="QMY38" s="691"/>
      <c r="QMZ38" s="691"/>
      <c r="QNA38" s="691"/>
      <c r="QNB38" s="691"/>
      <c r="QNC38" s="691"/>
      <c r="QND38" s="691"/>
      <c r="QNE38" s="691"/>
      <c r="QNF38" s="691"/>
      <c r="QNG38" s="691"/>
      <c r="QNH38" s="691"/>
      <c r="QNI38" s="691"/>
      <c r="QNJ38" s="691"/>
      <c r="QNK38" s="691"/>
      <c r="QNL38" s="691"/>
      <c r="QNM38" s="691"/>
      <c r="QNN38" s="691"/>
      <c r="QNO38" s="691"/>
      <c r="QNP38" s="691"/>
      <c r="QNQ38" s="691"/>
      <c r="QNR38" s="691"/>
      <c r="QNS38" s="691"/>
      <c r="QNT38" s="691"/>
      <c r="QNU38" s="691"/>
      <c r="QNV38" s="691"/>
      <c r="QNW38" s="691"/>
      <c r="QNX38" s="691"/>
      <c r="QNY38" s="691"/>
      <c r="QNZ38" s="691"/>
      <c r="QOA38" s="691"/>
      <c r="QOB38" s="691"/>
      <c r="QOC38" s="691"/>
      <c r="QOD38" s="691"/>
      <c r="QOE38" s="691"/>
      <c r="QOF38" s="691"/>
      <c r="QOG38" s="691"/>
      <c r="QOH38" s="691"/>
      <c r="QOI38" s="691"/>
      <c r="QOJ38" s="691"/>
      <c r="QOK38" s="691"/>
      <c r="QOL38" s="691"/>
      <c r="QOM38" s="691"/>
      <c r="QON38" s="691"/>
      <c r="QOO38" s="691"/>
      <c r="QOP38" s="691"/>
      <c r="QOQ38" s="691"/>
      <c r="QOR38" s="691"/>
      <c r="QOS38" s="691"/>
      <c r="QOT38" s="691"/>
      <c r="QOU38" s="691"/>
      <c r="QOV38" s="691"/>
      <c r="QOW38" s="691"/>
      <c r="QOX38" s="691"/>
      <c r="QOY38" s="691"/>
      <c r="QOZ38" s="691"/>
      <c r="QPA38" s="691"/>
      <c r="QPB38" s="691"/>
      <c r="QPC38" s="691"/>
      <c r="QPD38" s="691"/>
      <c r="QPE38" s="691"/>
      <c r="QPF38" s="691"/>
      <c r="QPG38" s="691"/>
      <c r="QPH38" s="691"/>
      <c r="QPI38" s="691"/>
      <c r="QPJ38" s="691"/>
      <c r="QPK38" s="691"/>
      <c r="QPL38" s="691"/>
      <c r="QPM38" s="691"/>
      <c r="QPN38" s="691"/>
      <c r="QPO38" s="691"/>
      <c r="QPP38" s="691"/>
      <c r="QPQ38" s="691"/>
      <c r="QPR38" s="691"/>
      <c r="QPS38" s="691"/>
      <c r="QPT38" s="691"/>
      <c r="QPU38" s="691"/>
      <c r="QPV38" s="691"/>
      <c r="QPW38" s="691"/>
      <c r="QPX38" s="691"/>
      <c r="QPY38" s="691"/>
      <c r="QPZ38" s="691"/>
      <c r="QQA38" s="691"/>
      <c r="QQB38" s="691"/>
      <c r="QQC38" s="691"/>
      <c r="QQD38" s="691"/>
      <c r="QQE38" s="691"/>
      <c r="QQF38" s="691"/>
      <c r="QQG38" s="691"/>
      <c r="QQH38" s="691"/>
      <c r="QQI38" s="691"/>
      <c r="QQJ38" s="691"/>
      <c r="QQK38" s="691"/>
      <c r="QQL38" s="691"/>
      <c r="QQM38" s="691"/>
      <c r="QQN38" s="691"/>
      <c r="QQO38" s="691"/>
      <c r="QQP38" s="691"/>
      <c r="QQQ38" s="691"/>
      <c r="QQR38" s="691"/>
      <c r="QQS38" s="691"/>
      <c r="QQT38" s="691"/>
      <c r="QQU38" s="691"/>
      <c r="QQV38" s="691"/>
      <c r="QQW38" s="691"/>
      <c r="QQX38" s="691"/>
      <c r="QQY38" s="691"/>
      <c r="QQZ38" s="691"/>
      <c r="QRA38" s="691"/>
      <c r="QRB38" s="691"/>
      <c r="QRC38" s="691"/>
      <c r="QRD38" s="691"/>
      <c r="QRE38" s="691"/>
      <c r="QRF38" s="691"/>
      <c r="QRG38" s="691"/>
      <c r="QRH38" s="691"/>
      <c r="QRI38" s="691"/>
      <c r="QRJ38" s="691"/>
      <c r="QRK38" s="691"/>
      <c r="QRL38" s="691"/>
      <c r="QRM38" s="691"/>
      <c r="QRN38" s="691"/>
      <c r="QRO38" s="691"/>
      <c r="QRP38" s="691"/>
      <c r="QRQ38" s="691"/>
      <c r="QRR38" s="691"/>
      <c r="QRS38" s="691"/>
      <c r="QRT38" s="691"/>
      <c r="QRU38" s="691"/>
      <c r="QRV38" s="691"/>
      <c r="QRW38" s="691"/>
      <c r="QRX38" s="691"/>
      <c r="QRY38" s="691"/>
      <c r="QRZ38" s="691"/>
      <c r="QSA38" s="691"/>
      <c r="QSB38" s="691"/>
      <c r="QSC38" s="691"/>
      <c r="QSD38" s="691"/>
      <c r="QSE38" s="691"/>
      <c r="QSF38" s="691"/>
      <c r="QSG38" s="691"/>
      <c r="QSH38" s="691"/>
      <c r="QSI38" s="691"/>
      <c r="QSJ38" s="691"/>
      <c r="QSK38" s="691"/>
      <c r="QSL38" s="691"/>
      <c r="QSM38" s="691"/>
      <c r="QSN38" s="691"/>
      <c r="QSO38" s="691"/>
      <c r="QSP38" s="691"/>
      <c r="QSQ38" s="691"/>
      <c r="QSR38" s="691"/>
      <c r="QSS38" s="691"/>
      <c r="QST38" s="691"/>
      <c r="QSU38" s="691"/>
      <c r="QSV38" s="691"/>
      <c r="QSW38" s="691"/>
      <c r="QSX38" s="691"/>
      <c r="QSY38" s="691"/>
      <c r="QSZ38" s="691"/>
      <c r="QTA38" s="691"/>
      <c r="QTB38" s="691"/>
      <c r="QTC38" s="691"/>
      <c r="QTD38" s="691"/>
      <c r="QTE38" s="691"/>
      <c r="QTF38" s="691"/>
      <c r="QTG38" s="691"/>
      <c r="QTH38" s="691"/>
      <c r="QTI38" s="691"/>
      <c r="QTJ38" s="691"/>
      <c r="QTK38" s="691"/>
      <c r="QTL38" s="691"/>
      <c r="QTM38" s="691"/>
      <c r="QTN38" s="691"/>
      <c r="QTO38" s="691"/>
      <c r="QTP38" s="691"/>
      <c r="QTQ38" s="691"/>
      <c r="QTR38" s="691"/>
      <c r="QTS38" s="691"/>
      <c r="QTT38" s="691"/>
      <c r="QTU38" s="691"/>
      <c r="QTV38" s="691"/>
      <c r="QTW38" s="691"/>
      <c r="QTX38" s="691"/>
      <c r="QTY38" s="691"/>
      <c r="QTZ38" s="691"/>
      <c r="QUA38" s="691"/>
      <c r="QUB38" s="691"/>
      <c r="QUC38" s="691"/>
      <c r="QUD38" s="691"/>
      <c r="QUE38" s="691"/>
      <c r="QUF38" s="691"/>
      <c r="QUG38" s="691"/>
      <c r="QUH38" s="691"/>
      <c r="QUI38" s="691"/>
      <c r="QUJ38" s="691"/>
      <c r="QUK38" s="691"/>
      <c r="QUL38" s="691"/>
      <c r="QUM38" s="691"/>
      <c r="QUN38" s="691"/>
      <c r="QUO38" s="691"/>
      <c r="QUP38" s="691"/>
      <c r="QUQ38" s="691"/>
      <c r="QUR38" s="691"/>
      <c r="QUS38" s="691"/>
      <c r="QUT38" s="691"/>
      <c r="QUU38" s="691"/>
      <c r="QUV38" s="691"/>
      <c r="QUW38" s="691"/>
      <c r="QUX38" s="691"/>
      <c r="QUY38" s="691"/>
      <c r="QUZ38" s="691"/>
      <c r="QVA38" s="691"/>
      <c r="QVB38" s="691"/>
      <c r="QVC38" s="691"/>
      <c r="QVD38" s="691"/>
      <c r="QVE38" s="691"/>
      <c r="QVF38" s="691"/>
      <c r="QVG38" s="691"/>
      <c r="QVH38" s="691"/>
      <c r="QVI38" s="691"/>
      <c r="QVJ38" s="691"/>
      <c r="QVK38" s="691"/>
      <c r="QVL38" s="691"/>
      <c r="QVM38" s="691"/>
      <c r="QVN38" s="691"/>
      <c r="QVO38" s="691"/>
      <c r="QVP38" s="691"/>
      <c r="QVQ38" s="691"/>
      <c r="QVR38" s="691"/>
      <c r="QVS38" s="691"/>
      <c r="QVT38" s="691"/>
      <c r="QVU38" s="691"/>
      <c r="QVV38" s="691"/>
      <c r="QVW38" s="691"/>
      <c r="QVX38" s="691"/>
      <c r="QVY38" s="691"/>
      <c r="QVZ38" s="691"/>
      <c r="QWA38" s="691"/>
      <c r="QWB38" s="691"/>
      <c r="QWC38" s="691"/>
      <c r="QWD38" s="691"/>
      <c r="QWE38" s="691"/>
      <c r="QWF38" s="691"/>
      <c r="QWG38" s="691"/>
      <c r="QWH38" s="691"/>
      <c r="QWI38" s="691"/>
      <c r="QWJ38" s="691"/>
      <c r="QWK38" s="691"/>
      <c r="QWL38" s="691"/>
      <c r="QWM38" s="691"/>
      <c r="QWN38" s="691"/>
      <c r="QWO38" s="691"/>
      <c r="QWP38" s="691"/>
      <c r="QWQ38" s="691"/>
      <c r="QWR38" s="691"/>
      <c r="QWS38" s="691"/>
      <c r="QWT38" s="691"/>
      <c r="QWU38" s="691"/>
      <c r="QWV38" s="691"/>
      <c r="QWW38" s="691"/>
      <c r="QWX38" s="691"/>
      <c r="QWY38" s="691"/>
      <c r="QWZ38" s="691"/>
      <c r="QXA38" s="691"/>
      <c r="QXB38" s="691"/>
      <c r="QXC38" s="691"/>
      <c r="QXD38" s="691"/>
      <c r="QXE38" s="691"/>
      <c r="QXF38" s="691"/>
      <c r="QXG38" s="691"/>
      <c r="QXH38" s="691"/>
      <c r="QXI38" s="691"/>
      <c r="QXJ38" s="691"/>
      <c r="QXK38" s="691"/>
      <c r="QXL38" s="691"/>
      <c r="QXM38" s="691"/>
      <c r="QXN38" s="691"/>
      <c r="QXO38" s="691"/>
      <c r="QXP38" s="691"/>
      <c r="QXQ38" s="691"/>
      <c r="QXR38" s="691"/>
      <c r="QXS38" s="691"/>
      <c r="QXT38" s="691"/>
      <c r="QXU38" s="691"/>
      <c r="QXV38" s="691"/>
      <c r="QXW38" s="691"/>
      <c r="QXX38" s="691"/>
      <c r="QXY38" s="691"/>
      <c r="QXZ38" s="691"/>
      <c r="QYA38" s="691"/>
      <c r="QYB38" s="691"/>
      <c r="QYC38" s="691"/>
      <c r="QYD38" s="691"/>
      <c r="QYE38" s="691"/>
      <c r="QYF38" s="691"/>
      <c r="QYG38" s="691"/>
      <c r="QYH38" s="691"/>
      <c r="QYI38" s="691"/>
      <c r="QYJ38" s="691"/>
      <c r="QYK38" s="691"/>
      <c r="QYL38" s="691"/>
      <c r="QYM38" s="691"/>
      <c r="QYN38" s="691"/>
      <c r="QYO38" s="691"/>
      <c r="QYP38" s="691"/>
      <c r="QYQ38" s="691"/>
      <c r="QYR38" s="691"/>
      <c r="QYS38" s="691"/>
      <c r="QYT38" s="691"/>
      <c r="QYU38" s="691"/>
      <c r="QYV38" s="691"/>
      <c r="QYW38" s="691"/>
      <c r="QYX38" s="691"/>
      <c r="QYY38" s="691"/>
      <c r="QYZ38" s="691"/>
      <c r="QZA38" s="691"/>
      <c r="QZB38" s="691"/>
      <c r="QZC38" s="691"/>
      <c r="QZD38" s="691"/>
      <c r="QZE38" s="691"/>
      <c r="QZF38" s="691"/>
      <c r="QZG38" s="691"/>
      <c r="QZH38" s="691"/>
      <c r="QZI38" s="691"/>
      <c r="QZJ38" s="691"/>
      <c r="QZK38" s="691"/>
      <c r="QZL38" s="691"/>
      <c r="QZM38" s="691"/>
      <c r="QZN38" s="691"/>
      <c r="QZO38" s="691"/>
      <c r="QZP38" s="691"/>
      <c r="QZQ38" s="691"/>
      <c r="QZR38" s="691"/>
      <c r="QZS38" s="691"/>
      <c r="QZT38" s="691"/>
      <c r="QZU38" s="691"/>
      <c r="QZV38" s="691"/>
      <c r="QZW38" s="691"/>
      <c r="QZX38" s="691"/>
      <c r="QZY38" s="691"/>
      <c r="QZZ38" s="691"/>
      <c r="RAA38" s="691"/>
      <c r="RAB38" s="691"/>
      <c r="RAC38" s="691"/>
      <c r="RAD38" s="691"/>
      <c r="RAE38" s="691"/>
      <c r="RAF38" s="691"/>
      <c r="RAG38" s="691"/>
      <c r="RAH38" s="691"/>
      <c r="RAI38" s="691"/>
      <c r="RAJ38" s="691"/>
      <c r="RAK38" s="691"/>
      <c r="RAL38" s="691"/>
      <c r="RAM38" s="691"/>
      <c r="RAN38" s="691"/>
      <c r="RAO38" s="691"/>
      <c r="RAP38" s="691"/>
      <c r="RAQ38" s="691"/>
      <c r="RAR38" s="691"/>
      <c r="RAS38" s="691"/>
      <c r="RAT38" s="691"/>
      <c r="RAU38" s="691"/>
      <c r="RAV38" s="691"/>
      <c r="RAW38" s="691"/>
      <c r="RAX38" s="691"/>
      <c r="RAY38" s="691"/>
      <c r="RAZ38" s="691"/>
      <c r="RBA38" s="691"/>
      <c r="RBB38" s="691"/>
      <c r="RBC38" s="691"/>
      <c r="RBD38" s="691"/>
      <c r="RBE38" s="691"/>
      <c r="RBF38" s="691"/>
      <c r="RBG38" s="691"/>
      <c r="RBH38" s="691"/>
      <c r="RBI38" s="691"/>
      <c r="RBJ38" s="691"/>
      <c r="RBK38" s="691"/>
      <c r="RBL38" s="691"/>
      <c r="RBM38" s="691"/>
      <c r="RBN38" s="691"/>
      <c r="RBO38" s="691"/>
      <c r="RBP38" s="691"/>
      <c r="RBQ38" s="691"/>
      <c r="RBR38" s="691"/>
      <c r="RBS38" s="691"/>
      <c r="RBT38" s="691"/>
      <c r="RBU38" s="691"/>
      <c r="RBV38" s="691"/>
      <c r="RBW38" s="691"/>
      <c r="RBX38" s="691"/>
      <c r="RBY38" s="691"/>
      <c r="RBZ38" s="691"/>
      <c r="RCA38" s="691"/>
      <c r="RCB38" s="691"/>
      <c r="RCC38" s="691"/>
      <c r="RCD38" s="691"/>
      <c r="RCE38" s="691"/>
      <c r="RCF38" s="691"/>
      <c r="RCG38" s="691"/>
      <c r="RCH38" s="691"/>
      <c r="RCI38" s="691"/>
      <c r="RCJ38" s="691"/>
      <c r="RCK38" s="691"/>
      <c r="RCL38" s="691"/>
      <c r="RCM38" s="691"/>
      <c r="RCN38" s="691"/>
      <c r="RCO38" s="691"/>
      <c r="RCP38" s="691"/>
      <c r="RCQ38" s="691"/>
      <c r="RCR38" s="691"/>
      <c r="RCS38" s="691"/>
      <c r="RCT38" s="691"/>
      <c r="RCU38" s="691"/>
      <c r="RCV38" s="691"/>
      <c r="RCW38" s="691"/>
      <c r="RCX38" s="691"/>
      <c r="RCY38" s="691"/>
      <c r="RCZ38" s="691"/>
      <c r="RDA38" s="691"/>
      <c r="RDB38" s="691"/>
      <c r="RDC38" s="691"/>
      <c r="RDD38" s="691"/>
      <c r="RDE38" s="691"/>
      <c r="RDF38" s="691"/>
      <c r="RDG38" s="691"/>
      <c r="RDH38" s="691"/>
      <c r="RDI38" s="691"/>
      <c r="RDJ38" s="691"/>
      <c r="RDK38" s="691"/>
      <c r="RDL38" s="691"/>
      <c r="RDM38" s="691"/>
      <c r="RDN38" s="691"/>
      <c r="RDO38" s="691"/>
      <c r="RDP38" s="691"/>
      <c r="RDQ38" s="691"/>
      <c r="RDR38" s="691"/>
      <c r="RDS38" s="691"/>
      <c r="RDT38" s="691"/>
      <c r="RDU38" s="691"/>
      <c r="RDV38" s="691"/>
      <c r="RDW38" s="691"/>
      <c r="RDX38" s="691"/>
      <c r="RDY38" s="691"/>
      <c r="RDZ38" s="691"/>
      <c r="REA38" s="691"/>
      <c r="REB38" s="691"/>
      <c r="REC38" s="691"/>
      <c r="RED38" s="691"/>
      <c r="REE38" s="691"/>
      <c r="REF38" s="691"/>
      <c r="REG38" s="691"/>
      <c r="REH38" s="691"/>
      <c r="REI38" s="691"/>
      <c r="REJ38" s="691"/>
      <c r="REK38" s="691"/>
      <c r="REL38" s="691"/>
      <c r="REM38" s="691"/>
      <c r="REN38" s="691"/>
      <c r="REO38" s="691"/>
      <c r="REP38" s="691"/>
      <c r="REQ38" s="691"/>
      <c r="RER38" s="691"/>
      <c r="RES38" s="691"/>
      <c r="RET38" s="691"/>
      <c r="REU38" s="691"/>
      <c r="REV38" s="691"/>
      <c r="REW38" s="691"/>
      <c r="REX38" s="691"/>
      <c r="REY38" s="691"/>
      <c r="REZ38" s="691"/>
      <c r="RFA38" s="691"/>
      <c r="RFB38" s="691"/>
      <c r="RFC38" s="691"/>
      <c r="RFD38" s="691"/>
      <c r="RFE38" s="691"/>
      <c r="RFF38" s="691"/>
      <c r="RFG38" s="691"/>
      <c r="RFH38" s="691"/>
      <c r="RFI38" s="691"/>
      <c r="RFJ38" s="691"/>
      <c r="RFK38" s="691"/>
      <c r="RFL38" s="691"/>
      <c r="RFM38" s="691"/>
      <c r="RFN38" s="691"/>
      <c r="RFO38" s="691"/>
      <c r="RFP38" s="691"/>
      <c r="RFQ38" s="691"/>
      <c r="RFR38" s="691"/>
      <c r="RFS38" s="691"/>
      <c r="RFT38" s="691"/>
      <c r="RFU38" s="691"/>
      <c r="RFV38" s="691"/>
      <c r="RFW38" s="691"/>
      <c r="RFX38" s="691"/>
      <c r="RFY38" s="691"/>
      <c r="RFZ38" s="691"/>
      <c r="RGA38" s="691"/>
      <c r="RGB38" s="691"/>
      <c r="RGC38" s="691"/>
      <c r="RGD38" s="691"/>
      <c r="RGE38" s="691"/>
      <c r="RGF38" s="691"/>
      <c r="RGG38" s="691"/>
      <c r="RGH38" s="691"/>
      <c r="RGI38" s="691"/>
      <c r="RGJ38" s="691"/>
      <c r="RGK38" s="691"/>
      <c r="RGL38" s="691"/>
      <c r="RGM38" s="691"/>
      <c r="RGN38" s="691"/>
      <c r="RGO38" s="691"/>
      <c r="RGP38" s="691"/>
      <c r="RGQ38" s="691"/>
      <c r="RGR38" s="691"/>
      <c r="RGS38" s="691"/>
      <c r="RGT38" s="691"/>
      <c r="RGU38" s="691"/>
      <c r="RGV38" s="691"/>
      <c r="RGW38" s="691"/>
      <c r="RGX38" s="691"/>
      <c r="RGY38" s="691"/>
      <c r="RGZ38" s="691"/>
      <c r="RHA38" s="691"/>
      <c r="RHB38" s="691"/>
      <c r="RHC38" s="691"/>
      <c r="RHD38" s="691"/>
      <c r="RHE38" s="691"/>
      <c r="RHF38" s="691"/>
      <c r="RHG38" s="691"/>
      <c r="RHH38" s="691"/>
      <c r="RHI38" s="691"/>
      <c r="RHJ38" s="691"/>
      <c r="RHK38" s="691"/>
      <c r="RHL38" s="691"/>
      <c r="RHM38" s="691"/>
      <c r="RHN38" s="691"/>
      <c r="RHO38" s="691"/>
      <c r="RHP38" s="691"/>
      <c r="RHQ38" s="691"/>
      <c r="RHR38" s="691"/>
      <c r="RHS38" s="691"/>
      <c r="RHT38" s="691"/>
      <c r="RHU38" s="691"/>
      <c r="RHV38" s="691"/>
      <c r="RHW38" s="691"/>
      <c r="RHX38" s="691"/>
      <c r="RHY38" s="691"/>
      <c r="RHZ38" s="691"/>
      <c r="RIA38" s="691"/>
      <c r="RIB38" s="691"/>
      <c r="RIC38" s="691"/>
      <c r="RID38" s="691"/>
      <c r="RIE38" s="691"/>
      <c r="RIF38" s="691"/>
      <c r="RIG38" s="691"/>
      <c r="RIH38" s="691"/>
      <c r="RII38" s="691"/>
      <c r="RIJ38" s="691"/>
      <c r="RIK38" s="691"/>
      <c r="RIL38" s="691"/>
      <c r="RIM38" s="691"/>
      <c r="RIN38" s="691"/>
      <c r="RIO38" s="691"/>
      <c r="RIP38" s="691"/>
      <c r="RIQ38" s="691"/>
      <c r="RIR38" s="691"/>
      <c r="RIS38" s="691"/>
      <c r="RIT38" s="691"/>
      <c r="RIU38" s="691"/>
      <c r="RIV38" s="691"/>
      <c r="RIW38" s="691"/>
      <c r="RIX38" s="691"/>
      <c r="RIY38" s="691"/>
      <c r="RIZ38" s="691"/>
      <c r="RJA38" s="691"/>
      <c r="RJB38" s="691"/>
      <c r="RJC38" s="691"/>
      <c r="RJD38" s="691"/>
      <c r="RJE38" s="691"/>
      <c r="RJF38" s="691"/>
      <c r="RJG38" s="691"/>
      <c r="RJH38" s="691"/>
      <c r="RJI38" s="691"/>
      <c r="RJJ38" s="691"/>
      <c r="RJK38" s="691"/>
      <c r="RJL38" s="691"/>
      <c r="RJM38" s="691"/>
      <c r="RJN38" s="691"/>
      <c r="RJO38" s="691"/>
      <c r="RJP38" s="691"/>
      <c r="RJQ38" s="691"/>
      <c r="RJR38" s="691"/>
      <c r="RJS38" s="691"/>
      <c r="RJT38" s="691"/>
      <c r="RJU38" s="691"/>
      <c r="RJV38" s="691"/>
      <c r="RJW38" s="691"/>
      <c r="RJX38" s="691"/>
      <c r="RJY38" s="691"/>
      <c r="RJZ38" s="691"/>
      <c r="RKA38" s="691"/>
      <c r="RKB38" s="691"/>
      <c r="RKC38" s="691"/>
      <c r="RKD38" s="691"/>
      <c r="RKE38" s="691"/>
      <c r="RKF38" s="691"/>
      <c r="RKG38" s="691"/>
      <c r="RKH38" s="691"/>
      <c r="RKI38" s="691"/>
      <c r="RKJ38" s="691"/>
      <c r="RKK38" s="691"/>
      <c r="RKL38" s="691"/>
      <c r="RKM38" s="691"/>
      <c r="RKN38" s="691"/>
      <c r="RKO38" s="691"/>
      <c r="RKP38" s="691"/>
      <c r="RKQ38" s="691"/>
      <c r="RKR38" s="691"/>
      <c r="RKS38" s="691"/>
      <c r="RKT38" s="691"/>
      <c r="RKU38" s="691"/>
      <c r="RKV38" s="691"/>
      <c r="RKW38" s="691"/>
      <c r="RKX38" s="691"/>
      <c r="RKY38" s="691"/>
      <c r="RKZ38" s="691"/>
      <c r="RLA38" s="691"/>
      <c r="RLB38" s="691"/>
      <c r="RLC38" s="691"/>
      <c r="RLD38" s="691"/>
      <c r="RLE38" s="691"/>
      <c r="RLF38" s="691"/>
      <c r="RLG38" s="691"/>
      <c r="RLH38" s="691"/>
      <c r="RLI38" s="691"/>
      <c r="RLJ38" s="691"/>
      <c r="RLK38" s="691"/>
      <c r="RLL38" s="691"/>
      <c r="RLM38" s="691"/>
      <c r="RLN38" s="691"/>
      <c r="RLO38" s="691"/>
      <c r="RLP38" s="691"/>
      <c r="RLQ38" s="691"/>
      <c r="RLR38" s="691"/>
      <c r="RLS38" s="691"/>
      <c r="RLT38" s="691"/>
      <c r="RLU38" s="691"/>
      <c r="RLV38" s="691"/>
      <c r="RLW38" s="691"/>
      <c r="RLX38" s="691"/>
      <c r="RLY38" s="691"/>
      <c r="RLZ38" s="691"/>
      <c r="RMA38" s="691"/>
      <c r="RMB38" s="691"/>
      <c r="RMC38" s="691"/>
      <c r="RMD38" s="691"/>
      <c r="RME38" s="691"/>
      <c r="RMF38" s="691"/>
      <c r="RMG38" s="691"/>
      <c r="RMH38" s="691"/>
      <c r="RMI38" s="691"/>
      <c r="RMJ38" s="691"/>
      <c r="RMK38" s="691"/>
      <c r="RML38" s="691"/>
      <c r="RMM38" s="691"/>
      <c r="RMN38" s="691"/>
      <c r="RMO38" s="691"/>
      <c r="RMP38" s="691"/>
      <c r="RMQ38" s="691"/>
      <c r="RMR38" s="691"/>
      <c r="RMS38" s="691"/>
      <c r="RMT38" s="691"/>
      <c r="RMU38" s="691"/>
      <c r="RMV38" s="691"/>
      <c r="RMW38" s="691"/>
      <c r="RMX38" s="691"/>
      <c r="RMY38" s="691"/>
      <c r="RMZ38" s="691"/>
      <c r="RNA38" s="691"/>
      <c r="RNB38" s="691"/>
      <c r="RNC38" s="691"/>
      <c r="RND38" s="691"/>
      <c r="RNE38" s="691"/>
      <c r="RNF38" s="691"/>
      <c r="RNG38" s="691"/>
      <c r="RNH38" s="691"/>
      <c r="RNI38" s="691"/>
      <c r="RNJ38" s="691"/>
      <c r="RNK38" s="691"/>
      <c r="RNL38" s="691"/>
      <c r="RNM38" s="691"/>
      <c r="RNN38" s="691"/>
      <c r="RNO38" s="691"/>
      <c r="RNP38" s="691"/>
      <c r="RNQ38" s="691"/>
      <c r="RNR38" s="691"/>
      <c r="RNS38" s="691"/>
      <c r="RNT38" s="691"/>
      <c r="RNU38" s="691"/>
      <c r="RNV38" s="691"/>
      <c r="RNW38" s="691"/>
      <c r="RNX38" s="691"/>
      <c r="RNY38" s="691"/>
      <c r="RNZ38" s="691"/>
      <c r="ROA38" s="691"/>
      <c r="ROB38" s="691"/>
      <c r="ROC38" s="691"/>
      <c r="ROD38" s="691"/>
      <c r="ROE38" s="691"/>
      <c r="ROF38" s="691"/>
      <c r="ROG38" s="691"/>
      <c r="ROH38" s="691"/>
      <c r="ROI38" s="691"/>
      <c r="ROJ38" s="691"/>
      <c r="ROK38" s="691"/>
      <c r="ROL38" s="691"/>
      <c r="ROM38" s="691"/>
      <c r="RON38" s="691"/>
      <c r="ROO38" s="691"/>
      <c r="ROP38" s="691"/>
      <c r="ROQ38" s="691"/>
      <c r="ROR38" s="691"/>
      <c r="ROS38" s="691"/>
      <c r="ROT38" s="691"/>
      <c r="ROU38" s="691"/>
      <c r="ROV38" s="691"/>
      <c r="ROW38" s="691"/>
      <c r="ROX38" s="691"/>
      <c r="ROY38" s="691"/>
      <c r="ROZ38" s="691"/>
      <c r="RPA38" s="691"/>
      <c r="RPB38" s="691"/>
      <c r="RPC38" s="691"/>
      <c r="RPD38" s="691"/>
      <c r="RPE38" s="691"/>
      <c r="RPF38" s="691"/>
      <c r="RPG38" s="691"/>
      <c r="RPH38" s="691"/>
      <c r="RPI38" s="691"/>
      <c r="RPJ38" s="691"/>
      <c r="RPK38" s="691"/>
      <c r="RPL38" s="691"/>
      <c r="RPM38" s="691"/>
      <c r="RPN38" s="691"/>
      <c r="RPO38" s="691"/>
      <c r="RPP38" s="691"/>
      <c r="RPQ38" s="691"/>
      <c r="RPR38" s="691"/>
      <c r="RPS38" s="691"/>
      <c r="RPT38" s="691"/>
      <c r="RPU38" s="691"/>
      <c r="RPV38" s="691"/>
      <c r="RPW38" s="691"/>
      <c r="RPX38" s="691"/>
      <c r="RPY38" s="691"/>
      <c r="RPZ38" s="691"/>
      <c r="RQA38" s="691"/>
      <c r="RQB38" s="691"/>
      <c r="RQC38" s="691"/>
      <c r="RQD38" s="691"/>
      <c r="RQE38" s="691"/>
      <c r="RQF38" s="691"/>
      <c r="RQG38" s="691"/>
      <c r="RQH38" s="691"/>
      <c r="RQI38" s="691"/>
      <c r="RQJ38" s="691"/>
      <c r="RQK38" s="691"/>
      <c r="RQL38" s="691"/>
      <c r="RQM38" s="691"/>
      <c r="RQN38" s="691"/>
      <c r="RQO38" s="691"/>
      <c r="RQP38" s="691"/>
      <c r="RQQ38" s="691"/>
      <c r="RQR38" s="691"/>
      <c r="RQS38" s="691"/>
      <c r="RQT38" s="691"/>
      <c r="RQU38" s="691"/>
      <c r="RQV38" s="691"/>
      <c r="RQW38" s="691"/>
      <c r="RQX38" s="691"/>
      <c r="RQY38" s="691"/>
      <c r="RQZ38" s="691"/>
      <c r="RRA38" s="691"/>
      <c r="RRB38" s="691"/>
      <c r="RRC38" s="691"/>
      <c r="RRD38" s="691"/>
      <c r="RRE38" s="691"/>
      <c r="RRF38" s="691"/>
      <c r="RRG38" s="691"/>
      <c r="RRH38" s="691"/>
      <c r="RRI38" s="691"/>
      <c r="RRJ38" s="691"/>
      <c r="RRK38" s="691"/>
      <c r="RRL38" s="691"/>
      <c r="RRM38" s="691"/>
      <c r="RRN38" s="691"/>
      <c r="RRO38" s="691"/>
      <c r="RRP38" s="691"/>
      <c r="RRQ38" s="691"/>
      <c r="RRR38" s="691"/>
      <c r="RRS38" s="691"/>
      <c r="RRT38" s="691"/>
      <c r="RRU38" s="691"/>
      <c r="RRV38" s="691"/>
      <c r="RRW38" s="691"/>
      <c r="RRX38" s="691"/>
      <c r="RRY38" s="691"/>
      <c r="RRZ38" s="691"/>
      <c r="RSA38" s="691"/>
      <c r="RSB38" s="691"/>
      <c r="RSC38" s="691"/>
      <c r="RSD38" s="691"/>
      <c r="RSE38" s="691"/>
      <c r="RSF38" s="691"/>
      <c r="RSG38" s="691"/>
      <c r="RSH38" s="691"/>
      <c r="RSI38" s="691"/>
      <c r="RSJ38" s="691"/>
      <c r="RSK38" s="691"/>
      <c r="RSL38" s="691"/>
      <c r="RSM38" s="691"/>
      <c r="RSN38" s="691"/>
      <c r="RSO38" s="691"/>
      <c r="RSP38" s="691"/>
      <c r="RSQ38" s="691"/>
      <c r="RSR38" s="691"/>
      <c r="RSS38" s="691"/>
      <c r="RST38" s="691"/>
      <c r="RSU38" s="691"/>
      <c r="RSV38" s="691"/>
      <c r="RSW38" s="691"/>
      <c r="RSX38" s="691"/>
      <c r="RSY38" s="691"/>
      <c r="RSZ38" s="691"/>
      <c r="RTA38" s="691"/>
      <c r="RTB38" s="691"/>
      <c r="RTC38" s="691"/>
      <c r="RTD38" s="691"/>
      <c r="RTE38" s="691"/>
      <c r="RTF38" s="691"/>
      <c r="RTG38" s="691"/>
      <c r="RTH38" s="691"/>
      <c r="RTI38" s="691"/>
      <c r="RTJ38" s="691"/>
      <c r="RTK38" s="691"/>
      <c r="RTL38" s="691"/>
      <c r="RTM38" s="691"/>
      <c r="RTN38" s="691"/>
      <c r="RTO38" s="691"/>
      <c r="RTP38" s="691"/>
      <c r="RTQ38" s="691"/>
      <c r="RTR38" s="691"/>
      <c r="RTS38" s="691"/>
      <c r="RTT38" s="691"/>
      <c r="RTU38" s="691"/>
      <c r="RTV38" s="691"/>
      <c r="RTW38" s="691"/>
      <c r="RTX38" s="691"/>
      <c r="RTY38" s="691"/>
      <c r="RTZ38" s="691"/>
      <c r="RUA38" s="691"/>
      <c r="RUB38" s="691"/>
      <c r="RUC38" s="691"/>
      <c r="RUD38" s="691"/>
      <c r="RUE38" s="691"/>
      <c r="RUF38" s="691"/>
      <c r="RUG38" s="691"/>
      <c r="RUH38" s="691"/>
      <c r="RUI38" s="691"/>
      <c r="RUJ38" s="691"/>
      <c r="RUK38" s="691"/>
      <c r="RUL38" s="691"/>
      <c r="RUM38" s="691"/>
      <c r="RUN38" s="691"/>
      <c r="RUO38" s="691"/>
      <c r="RUP38" s="691"/>
      <c r="RUQ38" s="691"/>
      <c r="RUR38" s="691"/>
      <c r="RUS38" s="691"/>
      <c r="RUT38" s="691"/>
      <c r="RUU38" s="691"/>
      <c r="RUV38" s="691"/>
      <c r="RUW38" s="691"/>
      <c r="RUX38" s="691"/>
      <c r="RUY38" s="691"/>
      <c r="RUZ38" s="691"/>
      <c r="RVA38" s="691"/>
      <c r="RVB38" s="691"/>
      <c r="RVC38" s="691"/>
      <c r="RVD38" s="691"/>
      <c r="RVE38" s="691"/>
      <c r="RVF38" s="691"/>
      <c r="RVG38" s="691"/>
      <c r="RVH38" s="691"/>
      <c r="RVI38" s="691"/>
      <c r="RVJ38" s="691"/>
      <c r="RVK38" s="691"/>
      <c r="RVL38" s="691"/>
      <c r="RVM38" s="691"/>
      <c r="RVN38" s="691"/>
      <c r="RVO38" s="691"/>
      <c r="RVP38" s="691"/>
      <c r="RVQ38" s="691"/>
      <c r="RVR38" s="691"/>
      <c r="RVS38" s="691"/>
      <c r="RVT38" s="691"/>
      <c r="RVU38" s="691"/>
      <c r="RVV38" s="691"/>
      <c r="RVW38" s="691"/>
      <c r="RVX38" s="691"/>
      <c r="RVY38" s="691"/>
      <c r="RVZ38" s="691"/>
      <c r="RWA38" s="691"/>
      <c r="RWB38" s="691"/>
      <c r="RWC38" s="691"/>
      <c r="RWD38" s="691"/>
      <c r="RWE38" s="691"/>
      <c r="RWF38" s="691"/>
      <c r="RWG38" s="691"/>
      <c r="RWH38" s="691"/>
      <c r="RWI38" s="691"/>
      <c r="RWJ38" s="691"/>
      <c r="RWK38" s="691"/>
      <c r="RWL38" s="691"/>
      <c r="RWM38" s="691"/>
      <c r="RWN38" s="691"/>
      <c r="RWO38" s="691"/>
      <c r="RWP38" s="691"/>
      <c r="RWQ38" s="691"/>
      <c r="RWR38" s="691"/>
      <c r="RWS38" s="691"/>
      <c r="RWT38" s="691"/>
      <c r="RWU38" s="691"/>
      <c r="RWV38" s="691"/>
      <c r="RWW38" s="691"/>
      <c r="RWX38" s="691"/>
      <c r="RWY38" s="691"/>
      <c r="RWZ38" s="691"/>
      <c r="RXA38" s="691"/>
      <c r="RXB38" s="691"/>
      <c r="RXC38" s="691"/>
      <c r="RXD38" s="691"/>
      <c r="RXE38" s="691"/>
      <c r="RXF38" s="691"/>
      <c r="RXG38" s="691"/>
      <c r="RXH38" s="691"/>
      <c r="RXI38" s="691"/>
      <c r="RXJ38" s="691"/>
      <c r="RXK38" s="691"/>
      <c r="RXL38" s="691"/>
      <c r="RXM38" s="691"/>
      <c r="RXN38" s="691"/>
      <c r="RXO38" s="691"/>
      <c r="RXP38" s="691"/>
      <c r="RXQ38" s="691"/>
      <c r="RXR38" s="691"/>
      <c r="RXS38" s="691"/>
      <c r="RXT38" s="691"/>
      <c r="RXU38" s="691"/>
      <c r="RXV38" s="691"/>
      <c r="RXW38" s="691"/>
      <c r="RXX38" s="691"/>
      <c r="RXY38" s="691"/>
      <c r="RXZ38" s="691"/>
      <c r="RYA38" s="691"/>
      <c r="RYB38" s="691"/>
      <c r="RYC38" s="691"/>
      <c r="RYD38" s="691"/>
      <c r="RYE38" s="691"/>
      <c r="RYF38" s="691"/>
      <c r="RYG38" s="691"/>
      <c r="RYH38" s="691"/>
      <c r="RYI38" s="691"/>
      <c r="RYJ38" s="691"/>
      <c r="RYK38" s="691"/>
      <c r="RYL38" s="691"/>
      <c r="RYM38" s="691"/>
      <c r="RYN38" s="691"/>
      <c r="RYO38" s="691"/>
      <c r="RYP38" s="691"/>
      <c r="RYQ38" s="691"/>
      <c r="RYR38" s="691"/>
      <c r="RYS38" s="691"/>
      <c r="RYT38" s="691"/>
      <c r="RYU38" s="691"/>
      <c r="RYV38" s="691"/>
      <c r="RYW38" s="691"/>
      <c r="RYX38" s="691"/>
      <c r="RYY38" s="691"/>
      <c r="RYZ38" s="691"/>
      <c r="RZA38" s="691"/>
      <c r="RZB38" s="691"/>
      <c r="RZC38" s="691"/>
      <c r="RZD38" s="691"/>
      <c r="RZE38" s="691"/>
      <c r="RZF38" s="691"/>
      <c r="RZG38" s="691"/>
      <c r="RZH38" s="691"/>
      <c r="RZI38" s="691"/>
      <c r="RZJ38" s="691"/>
      <c r="RZK38" s="691"/>
      <c r="RZL38" s="691"/>
      <c r="RZM38" s="691"/>
      <c r="RZN38" s="691"/>
      <c r="RZO38" s="691"/>
      <c r="RZP38" s="691"/>
      <c r="RZQ38" s="691"/>
      <c r="RZR38" s="691"/>
      <c r="RZS38" s="691"/>
      <c r="RZT38" s="691"/>
      <c r="RZU38" s="691"/>
      <c r="RZV38" s="691"/>
      <c r="RZW38" s="691"/>
      <c r="RZX38" s="691"/>
      <c r="RZY38" s="691"/>
      <c r="RZZ38" s="691"/>
      <c r="SAA38" s="691"/>
      <c r="SAB38" s="691"/>
      <c r="SAC38" s="691"/>
      <c r="SAD38" s="691"/>
      <c r="SAE38" s="691"/>
      <c r="SAF38" s="691"/>
      <c r="SAG38" s="691"/>
      <c r="SAH38" s="691"/>
      <c r="SAI38" s="691"/>
      <c r="SAJ38" s="691"/>
      <c r="SAK38" s="691"/>
      <c r="SAL38" s="691"/>
      <c r="SAM38" s="691"/>
      <c r="SAN38" s="691"/>
      <c r="SAO38" s="691"/>
      <c r="SAP38" s="691"/>
      <c r="SAQ38" s="691"/>
      <c r="SAR38" s="691"/>
      <c r="SAS38" s="691"/>
      <c r="SAT38" s="691"/>
      <c r="SAU38" s="691"/>
      <c r="SAV38" s="691"/>
      <c r="SAW38" s="691"/>
      <c r="SAX38" s="691"/>
      <c r="SAY38" s="691"/>
      <c r="SAZ38" s="691"/>
      <c r="SBA38" s="691"/>
      <c r="SBB38" s="691"/>
      <c r="SBC38" s="691"/>
      <c r="SBD38" s="691"/>
      <c r="SBE38" s="691"/>
      <c r="SBF38" s="691"/>
      <c r="SBG38" s="691"/>
      <c r="SBH38" s="691"/>
      <c r="SBI38" s="691"/>
      <c r="SBJ38" s="691"/>
      <c r="SBK38" s="691"/>
      <c r="SBL38" s="691"/>
      <c r="SBM38" s="691"/>
      <c r="SBN38" s="691"/>
      <c r="SBO38" s="691"/>
      <c r="SBP38" s="691"/>
      <c r="SBQ38" s="691"/>
      <c r="SBR38" s="691"/>
      <c r="SBS38" s="691"/>
      <c r="SBT38" s="691"/>
      <c r="SBU38" s="691"/>
      <c r="SBV38" s="691"/>
      <c r="SBW38" s="691"/>
      <c r="SBX38" s="691"/>
      <c r="SBY38" s="691"/>
      <c r="SBZ38" s="691"/>
      <c r="SCA38" s="691"/>
      <c r="SCB38" s="691"/>
      <c r="SCC38" s="691"/>
      <c r="SCD38" s="691"/>
      <c r="SCE38" s="691"/>
      <c r="SCF38" s="691"/>
      <c r="SCG38" s="691"/>
      <c r="SCH38" s="691"/>
      <c r="SCI38" s="691"/>
      <c r="SCJ38" s="691"/>
      <c r="SCK38" s="691"/>
      <c r="SCL38" s="691"/>
      <c r="SCM38" s="691"/>
      <c r="SCN38" s="691"/>
      <c r="SCO38" s="691"/>
      <c r="SCP38" s="691"/>
      <c r="SCQ38" s="691"/>
      <c r="SCR38" s="691"/>
      <c r="SCS38" s="691"/>
      <c r="SCT38" s="691"/>
      <c r="SCU38" s="691"/>
      <c r="SCV38" s="691"/>
      <c r="SCW38" s="691"/>
      <c r="SCX38" s="691"/>
      <c r="SCY38" s="691"/>
      <c r="SCZ38" s="691"/>
      <c r="SDA38" s="691"/>
      <c r="SDB38" s="691"/>
      <c r="SDC38" s="691"/>
      <c r="SDD38" s="691"/>
      <c r="SDE38" s="691"/>
      <c r="SDF38" s="691"/>
      <c r="SDG38" s="691"/>
      <c r="SDH38" s="691"/>
      <c r="SDI38" s="691"/>
      <c r="SDJ38" s="691"/>
      <c r="SDK38" s="691"/>
      <c r="SDL38" s="691"/>
      <c r="SDM38" s="691"/>
      <c r="SDN38" s="691"/>
      <c r="SDO38" s="691"/>
      <c r="SDP38" s="691"/>
      <c r="SDQ38" s="691"/>
      <c r="SDR38" s="691"/>
      <c r="SDS38" s="691"/>
      <c r="SDT38" s="691"/>
      <c r="SDU38" s="691"/>
      <c r="SDV38" s="691"/>
      <c r="SDW38" s="691"/>
      <c r="SDX38" s="691"/>
      <c r="SDY38" s="691"/>
      <c r="SDZ38" s="691"/>
      <c r="SEA38" s="691"/>
      <c r="SEB38" s="691"/>
      <c r="SEC38" s="691"/>
      <c r="SED38" s="691"/>
      <c r="SEE38" s="691"/>
      <c r="SEF38" s="691"/>
      <c r="SEG38" s="691"/>
      <c r="SEH38" s="691"/>
      <c r="SEI38" s="691"/>
      <c r="SEJ38" s="691"/>
      <c r="SEK38" s="691"/>
      <c r="SEL38" s="691"/>
      <c r="SEM38" s="691"/>
      <c r="SEN38" s="691"/>
      <c r="SEO38" s="691"/>
      <c r="SEP38" s="691"/>
      <c r="SEQ38" s="691"/>
      <c r="SER38" s="691"/>
      <c r="SES38" s="691"/>
      <c r="SET38" s="691"/>
      <c r="SEU38" s="691"/>
      <c r="SEV38" s="691"/>
      <c r="SEW38" s="691"/>
      <c r="SEX38" s="691"/>
      <c r="SEY38" s="691"/>
      <c r="SEZ38" s="691"/>
      <c r="SFA38" s="691"/>
      <c r="SFB38" s="691"/>
      <c r="SFC38" s="691"/>
      <c r="SFD38" s="691"/>
      <c r="SFE38" s="691"/>
      <c r="SFF38" s="691"/>
      <c r="SFG38" s="691"/>
      <c r="SFH38" s="691"/>
      <c r="SFI38" s="691"/>
      <c r="SFJ38" s="691"/>
      <c r="SFK38" s="691"/>
      <c r="SFL38" s="691"/>
      <c r="SFM38" s="691"/>
      <c r="SFN38" s="691"/>
      <c r="SFO38" s="691"/>
      <c r="SFP38" s="691"/>
      <c r="SFQ38" s="691"/>
      <c r="SFR38" s="691"/>
      <c r="SFS38" s="691"/>
      <c r="SFT38" s="691"/>
      <c r="SFU38" s="691"/>
      <c r="SFV38" s="691"/>
      <c r="SFW38" s="691"/>
      <c r="SFX38" s="691"/>
      <c r="SFY38" s="691"/>
      <c r="SFZ38" s="691"/>
      <c r="SGA38" s="691"/>
      <c r="SGB38" s="691"/>
      <c r="SGC38" s="691"/>
      <c r="SGD38" s="691"/>
      <c r="SGE38" s="691"/>
      <c r="SGF38" s="691"/>
      <c r="SGG38" s="691"/>
      <c r="SGH38" s="691"/>
      <c r="SGI38" s="691"/>
      <c r="SGJ38" s="691"/>
      <c r="SGK38" s="691"/>
      <c r="SGL38" s="691"/>
      <c r="SGM38" s="691"/>
      <c r="SGN38" s="691"/>
      <c r="SGO38" s="691"/>
      <c r="SGP38" s="691"/>
      <c r="SGQ38" s="691"/>
      <c r="SGR38" s="691"/>
      <c r="SGS38" s="691"/>
      <c r="SGT38" s="691"/>
      <c r="SGU38" s="691"/>
      <c r="SGV38" s="691"/>
      <c r="SGW38" s="691"/>
      <c r="SGX38" s="691"/>
      <c r="SGY38" s="691"/>
      <c r="SGZ38" s="691"/>
      <c r="SHA38" s="691"/>
      <c r="SHB38" s="691"/>
      <c r="SHC38" s="691"/>
      <c r="SHD38" s="691"/>
      <c r="SHE38" s="691"/>
      <c r="SHF38" s="691"/>
      <c r="SHG38" s="691"/>
      <c r="SHH38" s="691"/>
      <c r="SHI38" s="691"/>
      <c r="SHJ38" s="691"/>
      <c r="SHK38" s="691"/>
      <c r="SHL38" s="691"/>
      <c r="SHM38" s="691"/>
      <c r="SHN38" s="691"/>
      <c r="SHO38" s="691"/>
      <c r="SHP38" s="691"/>
      <c r="SHQ38" s="691"/>
      <c r="SHR38" s="691"/>
      <c r="SHS38" s="691"/>
      <c r="SHT38" s="691"/>
      <c r="SHU38" s="691"/>
      <c r="SHV38" s="691"/>
      <c r="SHW38" s="691"/>
      <c r="SHX38" s="691"/>
      <c r="SHY38" s="691"/>
      <c r="SHZ38" s="691"/>
      <c r="SIA38" s="691"/>
      <c r="SIB38" s="691"/>
      <c r="SIC38" s="691"/>
      <c r="SID38" s="691"/>
      <c r="SIE38" s="691"/>
      <c r="SIF38" s="691"/>
      <c r="SIG38" s="691"/>
      <c r="SIH38" s="691"/>
      <c r="SII38" s="691"/>
      <c r="SIJ38" s="691"/>
      <c r="SIK38" s="691"/>
      <c r="SIL38" s="691"/>
      <c r="SIM38" s="691"/>
      <c r="SIN38" s="691"/>
      <c r="SIO38" s="691"/>
      <c r="SIP38" s="691"/>
      <c r="SIQ38" s="691"/>
      <c r="SIR38" s="691"/>
      <c r="SIS38" s="691"/>
      <c r="SIT38" s="691"/>
      <c r="SIU38" s="691"/>
      <c r="SIV38" s="691"/>
      <c r="SIW38" s="691"/>
      <c r="SIX38" s="691"/>
      <c r="SIY38" s="691"/>
      <c r="SIZ38" s="691"/>
      <c r="SJA38" s="691"/>
      <c r="SJB38" s="691"/>
      <c r="SJC38" s="691"/>
      <c r="SJD38" s="691"/>
      <c r="SJE38" s="691"/>
      <c r="SJF38" s="691"/>
      <c r="SJG38" s="691"/>
      <c r="SJH38" s="691"/>
      <c r="SJI38" s="691"/>
      <c r="SJJ38" s="691"/>
      <c r="SJK38" s="691"/>
      <c r="SJL38" s="691"/>
      <c r="SJM38" s="691"/>
      <c r="SJN38" s="691"/>
      <c r="SJO38" s="691"/>
      <c r="SJP38" s="691"/>
      <c r="SJQ38" s="691"/>
      <c r="SJR38" s="691"/>
      <c r="SJS38" s="691"/>
      <c r="SJT38" s="691"/>
      <c r="SJU38" s="691"/>
      <c r="SJV38" s="691"/>
      <c r="SJW38" s="691"/>
      <c r="SJX38" s="691"/>
      <c r="SJY38" s="691"/>
      <c r="SJZ38" s="691"/>
      <c r="SKA38" s="691"/>
      <c r="SKB38" s="691"/>
      <c r="SKC38" s="691"/>
      <c r="SKD38" s="691"/>
      <c r="SKE38" s="691"/>
      <c r="SKF38" s="691"/>
      <c r="SKG38" s="691"/>
      <c r="SKH38" s="691"/>
      <c r="SKI38" s="691"/>
      <c r="SKJ38" s="691"/>
      <c r="SKK38" s="691"/>
      <c r="SKL38" s="691"/>
      <c r="SKM38" s="691"/>
      <c r="SKN38" s="691"/>
      <c r="SKO38" s="691"/>
      <c r="SKP38" s="691"/>
      <c r="SKQ38" s="691"/>
      <c r="SKR38" s="691"/>
      <c r="SKS38" s="691"/>
      <c r="SKT38" s="691"/>
      <c r="SKU38" s="691"/>
      <c r="SKV38" s="691"/>
      <c r="SKW38" s="691"/>
      <c r="SKX38" s="691"/>
      <c r="SKY38" s="691"/>
      <c r="SKZ38" s="691"/>
      <c r="SLA38" s="691"/>
      <c r="SLB38" s="691"/>
      <c r="SLC38" s="691"/>
      <c r="SLD38" s="691"/>
      <c r="SLE38" s="691"/>
      <c r="SLF38" s="691"/>
      <c r="SLG38" s="691"/>
      <c r="SLH38" s="691"/>
      <c r="SLI38" s="691"/>
      <c r="SLJ38" s="691"/>
      <c r="SLK38" s="691"/>
      <c r="SLL38" s="691"/>
      <c r="SLM38" s="691"/>
      <c r="SLN38" s="691"/>
      <c r="SLO38" s="691"/>
      <c r="SLP38" s="691"/>
      <c r="SLQ38" s="691"/>
      <c r="SLR38" s="691"/>
      <c r="SLS38" s="691"/>
      <c r="SLT38" s="691"/>
      <c r="SLU38" s="691"/>
      <c r="SLV38" s="691"/>
      <c r="SLW38" s="691"/>
      <c r="SLX38" s="691"/>
      <c r="SLY38" s="691"/>
      <c r="SLZ38" s="691"/>
      <c r="SMA38" s="691"/>
      <c r="SMB38" s="691"/>
      <c r="SMC38" s="691"/>
      <c r="SMD38" s="691"/>
      <c r="SME38" s="691"/>
      <c r="SMF38" s="691"/>
      <c r="SMG38" s="691"/>
      <c r="SMH38" s="691"/>
      <c r="SMI38" s="691"/>
      <c r="SMJ38" s="691"/>
      <c r="SMK38" s="691"/>
      <c r="SML38" s="691"/>
      <c r="SMM38" s="691"/>
      <c r="SMN38" s="691"/>
      <c r="SMO38" s="691"/>
      <c r="SMP38" s="691"/>
      <c r="SMQ38" s="691"/>
      <c r="SMR38" s="691"/>
      <c r="SMS38" s="691"/>
      <c r="SMT38" s="691"/>
      <c r="SMU38" s="691"/>
      <c r="SMV38" s="691"/>
      <c r="SMW38" s="691"/>
      <c r="SMX38" s="691"/>
      <c r="SMY38" s="691"/>
      <c r="SMZ38" s="691"/>
      <c r="SNA38" s="691"/>
      <c r="SNB38" s="691"/>
      <c r="SNC38" s="691"/>
      <c r="SND38" s="691"/>
      <c r="SNE38" s="691"/>
      <c r="SNF38" s="691"/>
      <c r="SNG38" s="691"/>
      <c r="SNH38" s="691"/>
      <c r="SNI38" s="691"/>
      <c r="SNJ38" s="691"/>
      <c r="SNK38" s="691"/>
      <c r="SNL38" s="691"/>
      <c r="SNM38" s="691"/>
      <c r="SNN38" s="691"/>
      <c r="SNO38" s="691"/>
      <c r="SNP38" s="691"/>
      <c r="SNQ38" s="691"/>
      <c r="SNR38" s="691"/>
      <c r="SNS38" s="691"/>
      <c r="SNT38" s="691"/>
      <c r="SNU38" s="691"/>
      <c r="SNV38" s="691"/>
      <c r="SNW38" s="691"/>
      <c r="SNX38" s="691"/>
      <c r="SNY38" s="691"/>
      <c r="SNZ38" s="691"/>
      <c r="SOA38" s="691"/>
      <c r="SOB38" s="691"/>
      <c r="SOC38" s="691"/>
      <c r="SOD38" s="691"/>
      <c r="SOE38" s="691"/>
      <c r="SOF38" s="691"/>
      <c r="SOG38" s="691"/>
      <c r="SOH38" s="691"/>
      <c r="SOI38" s="691"/>
      <c r="SOJ38" s="691"/>
      <c r="SOK38" s="691"/>
      <c r="SOL38" s="691"/>
      <c r="SOM38" s="691"/>
      <c r="SON38" s="691"/>
      <c r="SOO38" s="691"/>
      <c r="SOP38" s="691"/>
      <c r="SOQ38" s="691"/>
      <c r="SOR38" s="691"/>
      <c r="SOS38" s="691"/>
      <c r="SOT38" s="691"/>
      <c r="SOU38" s="691"/>
      <c r="SOV38" s="691"/>
      <c r="SOW38" s="691"/>
      <c r="SOX38" s="691"/>
      <c r="SOY38" s="691"/>
      <c r="SOZ38" s="691"/>
      <c r="SPA38" s="691"/>
      <c r="SPB38" s="691"/>
      <c r="SPC38" s="691"/>
      <c r="SPD38" s="691"/>
      <c r="SPE38" s="691"/>
      <c r="SPF38" s="691"/>
      <c r="SPG38" s="691"/>
      <c r="SPH38" s="691"/>
      <c r="SPI38" s="691"/>
      <c r="SPJ38" s="691"/>
      <c r="SPK38" s="691"/>
      <c r="SPL38" s="691"/>
      <c r="SPM38" s="691"/>
      <c r="SPN38" s="691"/>
      <c r="SPO38" s="691"/>
      <c r="SPP38" s="691"/>
      <c r="SPQ38" s="691"/>
      <c r="SPR38" s="691"/>
      <c r="SPS38" s="691"/>
      <c r="SPT38" s="691"/>
      <c r="SPU38" s="691"/>
      <c r="SPV38" s="691"/>
      <c r="SPW38" s="691"/>
      <c r="SPX38" s="691"/>
      <c r="SPY38" s="691"/>
      <c r="SPZ38" s="691"/>
      <c r="SQA38" s="691"/>
      <c r="SQB38" s="691"/>
      <c r="SQC38" s="691"/>
      <c r="SQD38" s="691"/>
      <c r="SQE38" s="691"/>
      <c r="SQF38" s="691"/>
      <c r="SQG38" s="691"/>
      <c r="SQH38" s="691"/>
      <c r="SQI38" s="691"/>
      <c r="SQJ38" s="691"/>
      <c r="SQK38" s="691"/>
      <c r="SQL38" s="691"/>
      <c r="SQM38" s="691"/>
      <c r="SQN38" s="691"/>
      <c r="SQO38" s="691"/>
      <c r="SQP38" s="691"/>
      <c r="SQQ38" s="691"/>
      <c r="SQR38" s="691"/>
      <c r="SQS38" s="691"/>
      <c r="SQT38" s="691"/>
      <c r="SQU38" s="691"/>
      <c r="SQV38" s="691"/>
      <c r="SQW38" s="691"/>
      <c r="SQX38" s="691"/>
      <c r="SQY38" s="691"/>
      <c r="SQZ38" s="691"/>
      <c r="SRA38" s="691"/>
      <c r="SRB38" s="691"/>
      <c r="SRC38" s="691"/>
      <c r="SRD38" s="691"/>
      <c r="SRE38" s="691"/>
      <c r="SRF38" s="691"/>
      <c r="SRG38" s="691"/>
      <c r="SRH38" s="691"/>
      <c r="SRI38" s="691"/>
      <c r="SRJ38" s="691"/>
      <c r="SRK38" s="691"/>
      <c r="SRL38" s="691"/>
      <c r="SRM38" s="691"/>
      <c r="SRN38" s="691"/>
      <c r="SRO38" s="691"/>
      <c r="SRP38" s="691"/>
      <c r="SRQ38" s="691"/>
      <c r="SRR38" s="691"/>
      <c r="SRS38" s="691"/>
      <c r="SRT38" s="691"/>
      <c r="SRU38" s="691"/>
      <c r="SRV38" s="691"/>
      <c r="SRW38" s="691"/>
      <c r="SRX38" s="691"/>
      <c r="SRY38" s="691"/>
      <c r="SRZ38" s="691"/>
      <c r="SSA38" s="691"/>
      <c r="SSB38" s="691"/>
      <c r="SSC38" s="691"/>
      <c r="SSD38" s="691"/>
      <c r="SSE38" s="691"/>
      <c r="SSF38" s="691"/>
      <c r="SSG38" s="691"/>
      <c r="SSH38" s="691"/>
      <c r="SSI38" s="691"/>
      <c r="SSJ38" s="691"/>
      <c r="SSK38" s="691"/>
      <c r="SSL38" s="691"/>
      <c r="SSM38" s="691"/>
      <c r="SSN38" s="691"/>
      <c r="SSO38" s="691"/>
      <c r="SSP38" s="691"/>
      <c r="SSQ38" s="691"/>
      <c r="SSR38" s="691"/>
      <c r="SSS38" s="691"/>
      <c r="SST38" s="691"/>
      <c r="SSU38" s="691"/>
      <c r="SSV38" s="691"/>
      <c r="SSW38" s="691"/>
      <c r="SSX38" s="691"/>
      <c r="SSY38" s="691"/>
      <c r="SSZ38" s="691"/>
      <c r="STA38" s="691"/>
      <c r="STB38" s="691"/>
      <c r="STC38" s="691"/>
      <c r="STD38" s="691"/>
      <c r="STE38" s="691"/>
      <c r="STF38" s="691"/>
      <c r="STG38" s="691"/>
      <c r="STH38" s="691"/>
      <c r="STI38" s="691"/>
      <c r="STJ38" s="691"/>
      <c r="STK38" s="691"/>
      <c r="STL38" s="691"/>
      <c r="STM38" s="691"/>
      <c r="STN38" s="691"/>
      <c r="STO38" s="691"/>
      <c r="STP38" s="691"/>
      <c r="STQ38" s="691"/>
      <c r="STR38" s="691"/>
      <c r="STS38" s="691"/>
      <c r="STT38" s="691"/>
      <c r="STU38" s="691"/>
      <c r="STV38" s="691"/>
      <c r="STW38" s="691"/>
      <c r="STX38" s="691"/>
      <c r="STY38" s="691"/>
      <c r="STZ38" s="691"/>
      <c r="SUA38" s="691"/>
      <c r="SUB38" s="691"/>
      <c r="SUC38" s="691"/>
      <c r="SUD38" s="691"/>
      <c r="SUE38" s="691"/>
      <c r="SUF38" s="691"/>
      <c r="SUG38" s="691"/>
      <c r="SUH38" s="691"/>
      <c r="SUI38" s="691"/>
      <c r="SUJ38" s="691"/>
      <c r="SUK38" s="691"/>
      <c r="SUL38" s="691"/>
      <c r="SUM38" s="691"/>
      <c r="SUN38" s="691"/>
      <c r="SUO38" s="691"/>
      <c r="SUP38" s="691"/>
      <c r="SUQ38" s="691"/>
      <c r="SUR38" s="691"/>
      <c r="SUS38" s="691"/>
      <c r="SUT38" s="691"/>
      <c r="SUU38" s="691"/>
      <c r="SUV38" s="691"/>
      <c r="SUW38" s="691"/>
      <c r="SUX38" s="691"/>
      <c r="SUY38" s="691"/>
      <c r="SUZ38" s="691"/>
      <c r="SVA38" s="691"/>
      <c r="SVB38" s="691"/>
      <c r="SVC38" s="691"/>
      <c r="SVD38" s="691"/>
      <c r="SVE38" s="691"/>
      <c r="SVF38" s="691"/>
      <c r="SVG38" s="691"/>
      <c r="SVH38" s="691"/>
      <c r="SVI38" s="691"/>
      <c r="SVJ38" s="691"/>
      <c r="SVK38" s="691"/>
      <c r="SVL38" s="691"/>
      <c r="SVM38" s="691"/>
      <c r="SVN38" s="691"/>
      <c r="SVO38" s="691"/>
      <c r="SVP38" s="691"/>
      <c r="SVQ38" s="691"/>
      <c r="SVR38" s="691"/>
      <c r="SVS38" s="691"/>
      <c r="SVT38" s="691"/>
      <c r="SVU38" s="691"/>
      <c r="SVV38" s="691"/>
      <c r="SVW38" s="691"/>
      <c r="SVX38" s="691"/>
      <c r="SVY38" s="691"/>
      <c r="SVZ38" s="691"/>
      <c r="SWA38" s="691"/>
      <c r="SWB38" s="691"/>
      <c r="SWC38" s="691"/>
      <c r="SWD38" s="691"/>
      <c r="SWE38" s="691"/>
      <c r="SWF38" s="691"/>
      <c r="SWG38" s="691"/>
      <c r="SWH38" s="691"/>
      <c r="SWI38" s="691"/>
      <c r="SWJ38" s="691"/>
      <c r="SWK38" s="691"/>
      <c r="SWL38" s="691"/>
      <c r="SWM38" s="691"/>
      <c r="SWN38" s="691"/>
      <c r="SWO38" s="691"/>
      <c r="SWP38" s="691"/>
      <c r="SWQ38" s="691"/>
      <c r="SWR38" s="691"/>
      <c r="SWS38" s="691"/>
      <c r="SWT38" s="691"/>
      <c r="SWU38" s="691"/>
      <c r="SWV38" s="691"/>
      <c r="SWW38" s="691"/>
      <c r="SWX38" s="691"/>
      <c r="SWY38" s="691"/>
      <c r="SWZ38" s="691"/>
      <c r="SXA38" s="691"/>
      <c r="SXB38" s="691"/>
      <c r="SXC38" s="691"/>
      <c r="SXD38" s="691"/>
      <c r="SXE38" s="691"/>
      <c r="SXF38" s="691"/>
      <c r="SXG38" s="691"/>
      <c r="SXH38" s="691"/>
      <c r="SXI38" s="691"/>
      <c r="SXJ38" s="691"/>
      <c r="SXK38" s="691"/>
      <c r="SXL38" s="691"/>
      <c r="SXM38" s="691"/>
      <c r="SXN38" s="691"/>
      <c r="SXO38" s="691"/>
      <c r="SXP38" s="691"/>
      <c r="SXQ38" s="691"/>
      <c r="SXR38" s="691"/>
      <c r="SXS38" s="691"/>
      <c r="SXT38" s="691"/>
      <c r="SXU38" s="691"/>
      <c r="SXV38" s="691"/>
      <c r="SXW38" s="691"/>
      <c r="SXX38" s="691"/>
      <c r="SXY38" s="691"/>
      <c r="SXZ38" s="691"/>
      <c r="SYA38" s="691"/>
      <c r="SYB38" s="691"/>
      <c r="SYC38" s="691"/>
      <c r="SYD38" s="691"/>
      <c r="SYE38" s="691"/>
      <c r="SYF38" s="691"/>
      <c r="SYG38" s="691"/>
      <c r="SYH38" s="691"/>
      <c r="SYI38" s="691"/>
      <c r="SYJ38" s="691"/>
      <c r="SYK38" s="691"/>
      <c r="SYL38" s="691"/>
      <c r="SYM38" s="691"/>
      <c r="SYN38" s="691"/>
      <c r="SYO38" s="691"/>
      <c r="SYP38" s="691"/>
      <c r="SYQ38" s="691"/>
      <c r="SYR38" s="691"/>
      <c r="SYS38" s="691"/>
      <c r="SYT38" s="691"/>
      <c r="SYU38" s="691"/>
      <c r="SYV38" s="691"/>
      <c r="SYW38" s="691"/>
      <c r="SYX38" s="691"/>
      <c r="SYY38" s="691"/>
      <c r="SYZ38" s="691"/>
      <c r="SZA38" s="691"/>
      <c r="SZB38" s="691"/>
      <c r="SZC38" s="691"/>
      <c r="SZD38" s="691"/>
      <c r="SZE38" s="691"/>
      <c r="SZF38" s="691"/>
      <c r="SZG38" s="691"/>
      <c r="SZH38" s="691"/>
      <c r="SZI38" s="691"/>
      <c r="SZJ38" s="691"/>
      <c r="SZK38" s="691"/>
      <c r="SZL38" s="691"/>
      <c r="SZM38" s="691"/>
      <c r="SZN38" s="691"/>
      <c r="SZO38" s="691"/>
      <c r="SZP38" s="691"/>
      <c r="SZQ38" s="691"/>
      <c r="SZR38" s="691"/>
      <c r="SZS38" s="691"/>
      <c r="SZT38" s="691"/>
      <c r="SZU38" s="691"/>
      <c r="SZV38" s="691"/>
      <c r="SZW38" s="691"/>
      <c r="SZX38" s="691"/>
      <c r="SZY38" s="691"/>
      <c r="SZZ38" s="691"/>
      <c r="TAA38" s="691"/>
      <c r="TAB38" s="691"/>
      <c r="TAC38" s="691"/>
      <c r="TAD38" s="691"/>
      <c r="TAE38" s="691"/>
      <c r="TAF38" s="691"/>
      <c r="TAG38" s="691"/>
      <c r="TAH38" s="691"/>
      <c r="TAI38" s="691"/>
      <c r="TAJ38" s="691"/>
      <c r="TAK38" s="691"/>
      <c r="TAL38" s="691"/>
      <c r="TAM38" s="691"/>
      <c r="TAN38" s="691"/>
      <c r="TAO38" s="691"/>
      <c r="TAP38" s="691"/>
      <c r="TAQ38" s="691"/>
      <c r="TAR38" s="691"/>
      <c r="TAS38" s="691"/>
      <c r="TAT38" s="691"/>
      <c r="TAU38" s="691"/>
      <c r="TAV38" s="691"/>
      <c r="TAW38" s="691"/>
      <c r="TAX38" s="691"/>
      <c r="TAY38" s="691"/>
      <c r="TAZ38" s="691"/>
      <c r="TBA38" s="691"/>
      <c r="TBB38" s="691"/>
      <c r="TBC38" s="691"/>
      <c r="TBD38" s="691"/>
      <c r="TBE38" s="691"/>
      <c r="TBF38" s="691"/>
      <c r="TBG38" s="691"/>
      <c r="TBH38" s="691"/>
      <c r="TBI38" s="691"/>
      <c r="TBJ38" s="691"/>
      <c r="TBK38" s="691"/>
      <c r="TBL38" s="691"/>
      <c r="TBM38" s="691"/>
      <c r="TBN38" s="691"/>
      <c r="TBO38" s="691"/>
      <c r="TBP38" s="691"/>
      <c r="TBQ38" s="691"/>
      <c r="TBR38" s="691"/>
      <c r="TBS38" s="691"/>
      <c r="TBT38" s="691"/>
      <c r="TBU38" s="691"/>
      <c r="TBV38" s="691"/>
      <c r="TBW38" s="691"/>
      <c r="TBX38" s="691"/>
      <c r="TBY38" s="691"/>
      <c r="TBZ38" s="691"/>
      <c r="TCA38" s="691"/>
      <c r="TCB38" s="691"/>
      <c r="TCC38" s="691"/>
      <c r="TCD38" s="691"/>
      <c r="TCE38" s="691"/>
      <c r="TCF38" s="691"/>
      <c r="TCG38" s="691"/>
      <c r="TCH38" s="691"/>
      <c r="TCI38" s="691"/>
      <c r="TCJ38" s="691"/>
      <c r="TCK38" s="691"/>
      <c r="TCL38" s="691"/>
      <c r="TCM38" s="691"/>
      <c r="TCN38" s="691"/>
      <c r="TCO38" s="691"/>
      <c r="TCP38" s="691"/>
      <c r="TCQ38" s="691"/>
      <c r="TCR38" s="691"/>
      <c r="TCS38" s="691"/>
      <c r="TCT38" s="691"/>
      <c r="TCU38" s="691"/>
      <c r="TCV38" s="691"/>
      <c r="TCW38" s="691"/>
      <c r="TCX38" s="691"/>
      <c r="TCY38" s="691"/>
      <c r="TCZ38" s="691"/>
      <c r="TDA38" s="691"/>
      <c r="TDB38" s="691"/>
      <c r="TDC38" s="691"/>
      <c r="TDD38" s="691"/>
      <c r="TDE38" s="691"/>
      <c r="TDF38" s="691"/>
      <c r="TDG38" s="691"/>
      <c r="TDH38" s="691"/>
      <c r="TDI38" s="691"/>
      <c r="TDJ38" s="691"/>
      <c r="TDK38" s="691"/>
      <c r="TDL38" s="691"/>
      <c r="TDM38" s="691"/>
      <c r="TDN38" s="691"/>
      <c r="TDO38" s="691"/>
      <c r="TDP38" s="691"/>
      <c r="TDQ38" s="691"/>
      <c r="TDR38" s="691"/>
      <c r="TDS38" s="691"/>
      <c r="TDT38" s="691"/>
      <c r="TDU38" s="691"/>
      <c r="TDV38" s="691"/>
      <c r="TDW38" s="691"/>
      <c r="TDX38" s="691"/>
      <c r="TDY38" s="691"/>
      <c r="TDZ38" s="691"/>
      <c r="TEA38" s="691"/>
      <c r="TEB38" s="691"/>
      <c r="TEC38" s="691"/>
      <c r="TED38" s="691"/>
      <c r="TEE38" s="691"/>
      <c r="TEF38" s="691"/>
      <c r="TEG38" s="691"/>
      <c r="TEH38" s="691"/>
      <c r="TEI38" s="691"/>
      <c r="TEJ38" s="691"/>
      <c r="TEK38" s="691"/>
      <c r="TEL38" s="691"/>
      <c r="TEM38" s="691"/>
      <c r="TEN38" s="691"/>
      <c r="TEO38" s="691"/>
      <c r="TEP38" s="691"/>
      <c r="TEQ38" s="691"/>
      <c r="TER38" s="691"/>
      <c r="TES38" s="691"/>
      <c r="TET38" s="691"/>
      <c r="TEU38" s="691"/>
      <c r="TEV38" s="691"/>
      <c r="TEW38" s="691"/>
      <c r="TEX38" s="691"/>
      <c r="TEY38" s="691"/>
      <c r="TEZ38" s="691"/>
      <c r="TFA38" s="691"/>
      <c r="TFB38" s="691"/>
      <c r="TFC38" s="691"/>
      <c r="TFD38" s="691"/>
      <c r="TFE38" s="691"/>
      <c r="TFF38" s="691"/>
      <c r="TFG38" s="691"/>
      <c r="TFH38" s="691"/>
      <c r="TFI38" s="691"/>
      <c r="TFJ38" s="691"/>
      <c r="TFK38" s="691"/>
      <c r="TFL38" s="691"/>
      <c r="TFM38" s="691"/>
      <c r="TFN38" s="691"/>
      <c r="TFO38" s="691"/>
      <c r="TFP38" s="691"/>
      <c r="TFQ38" s="691"/>
      <c r="TFR38" s="691"/>
      <c r="TFS38" s="691"/>
      <c r="TFT38" s="691"/>
      <c r="TFU38" s="691"/>
      <c r="TFV38" s="691"/>
      <c r="TFW38" s="691"/>
      <c r="TFX38" s="691"/>
      <c r="TFY38" s="691"/>
      <c r="TFZ38" s="691"/>
      <c r="TGA38" s="691"/>
      <c r="TGB38" s="691"/>
      <c r="TGC38" s="691"/>
      <c r="TGD38" s="691"/>
      <c r="TGE38" s="691"/>
      <c r="TGF38" s="691"/>
      <c r="TGG38" s="691"/>
      <c r="TGH38" s="691"/>
      <c r="TGI38" s="691"/>
      <c r="TGJ38" s="691"/>
      <c r="TGK38" s="691"/>
      <c r="TGL38" s="691"/>
      <c r="TGM38" s="691"/>
      <c r="TGN38" s="691"/>
      <c r="TGO38" s="691"/>
      <c r="TGP38" s="691"/>
      <c r="TGQ38" s="691"/>
      <c r="TGR38" s="691"/>
      <c r="TGS38" s="691"/>
      <c r="TGT38" s="691"/>
      <c r="TGU38" s="691"/>
      <c r="TGV38" s="691"/>
      <c r="TGW38" s="691"/>
      <c r="TGX38" s="691"/>
      <c r="TGY38" s="691"/>
      <c r="TGZ38" s="691"/>
      <c r="THA38" s="691"/>
      <c r="THB38" s="691"/>
      <c r="THC38" s="691"/>
      <c r="THD38" s="691"/>
      <c r="THE38" s="691"/>
      <c r="THF38" s="691"/>
      <c r="THG38" s="691"/>
      <c r="THH38" s="691"/>
      <c r="THI38" s="691"/>
      <c r="THJ38" s="691"/>
      <c r="THK38" s="691"/>
      <c r="THL38" s="691"/>
      <c r="THM38" s="691"/>
      <c r="THN38" s="691"/>
      <c r="THO38" s="691"/>
      <c r="THP38" s="691"/>
      <c r="THQ38" s="691"/>
      <c r="THR38" s="691"/>
      <c r="THS38" s="691"/>
      <c r="THT38" s="691"/>
      <c r="THU38" s="691"/>
      <c r="THV38" s="691"/>
      <c r="THW38" s="691"/>
      <c r="THX38" s="691"/>
      <c r="THY38" s="691"/>
      <c r="THZ38" s="691"/>
      <c r="TIA38" s="691"/>
      <c r="TIB38" s="691"/>
      <c r="TIC38" s="691"/>
      <c r="TID38" s="691"/>
      <c r="TIE38" s="691"/>
      <c r="TIF38" s="691"/>
      <c r="TIG38" s="691"/>
      <c r="TIH38" s="691"/>
      <c r="TII38" s="691"/>
      <c r="TIJ38" s="691"/>
      <c r="TIK38" s="691"/>
      <c r="TIL38" s="691"/>
      <c r="TIM38" s="691"/>
      <c r="TIN38" s="691"/>
      <c r="TIO38" s="691"/>
      <c r="TIP38" s="691"/>
      <c r="TIQ38" s="691"/>
      <c r="TIR38" s="691"/>
      <c r="TIS38" s="691"/>
      <c r="TIT38" s="691"/>
      <c r="TIU38" s="691"/>
      <c r="TIV38" s="691"/>
      <c r="TIW38" s="691"/>
      <c r="TIX38" s="691"/>
      <c r="TIY38" s="691"/>
      <c r="TIZ38" s="691"/>
      <c r="TJA38" s="691"/>
      <c r="TJB38" s="691"/>
      <c r="TJC38" s="691"/>
      <c r="TJD38" s="691"/>
      <c r="TJE38" s="691"/>
      <c r="TJF38" s="691"/>
      <c r="TJG38" s="691"/>
      <c r="TJH38" s="691"/>
      <c r="TJI38" s="691"/>
      <c r="TJJ38" s="691"/>
      <c r="TJK38" s="691"/>
      <c r="TJL38" s="691"/>
      <c r="TJM38" s="691"/>
      <c r="TJN38" s="691"/>
      <c r="TJO38" s="691"/>
      <c r="TJP38" s="691"/>
      <c r="TJQ38" s="691"/>
      <c r="TJR38" s="691"/>
      <c r="TJS38" s="691"/>
      <c r="TJT38" s="691"/>
      <c r="TJU38" s="691"/>
      <c r="TJV38" s="691"/>
      <c r="TJW38" s="691"/>
      <c r="TJX38" s="691"/>
      <c r="TJY38" s="691"/>
      <c r="TJZ38" s="691"/>
      <c r="TKA38" s="691"/>
      <c r="TKB38" s="691"/>
      <c r="TKC38" s="691"/>
      <c r="TKD38" s="691"/>
      <c r="TKE38" s="691"/>
      <c r="TKF38" s="691"/>
      <c r="TKG38" s="691"/>
      <c r="TKH38" s="691"/>
      <c r="TKI38" s="691"/>
      <c r="TKJ38" s="691"/>
      <c r="TKK38" s="691"/>
      <c r="TKL38" s="691"/>
      <c r="TKM38" s="691"/>
      <c r="TKN38" s="691"/>
      <c r="TKO38" s="691"/>
      <c r="TKP38" s="691"/>
      <c r="TKQ38" s="691"/>
      <c r="TKR38" s="691"/>
      <c r="TKS38" s="691"/>
      <c r="TKT38" s="691"/>
      <c r="TKU38" s="691"/>
      <c r="TKV38" s="691"/>
      <c r="TKW38" s="691"/>
      <c r="TKX38" s="691"/>
      <c r="TKY38" s="691"/>
      <c r="TKZ38" s="691"/>
      <c r="TLA38" s="691"/>
      <c r="TLB38" s="691"/>
      <c r="TLC38" s="691"/>
      <c r="TLD38" s="691"/>
      <c r="TLE38" s="691"/>
      <c r="TLF38" s="691"/>
      <c r="TLG38" s="691"/>
      <c r="TLH38" s="691"/>
      <c r="TLI38" s="691"/>
      <c r="TLJ38" s="691"/>
      <c r="TLK38" s="691"/>
      <c r="TLL38" s="691"/>
      <c r="TLM38" s="691"/>
      <c r="TLN38" s="691"/>
      <c r="TLO38" s="691"/>
      <c r="TLP38" s="691"/>
      <c r="TLQ38" s="691"/>
      <c r="TLR38" s="691"/>
      <c r="TLS38" s="691"/>
      <c r="TLT38" s="691"/>
      <c r="TLU38" s="691"/>
      <c r="TLV38" s="691"/>
      <c r="TLW38" s="691"/>
      <c r="TLX38" s="691"/>
      <c r="TLY38" s="691"/>
      <c r="TLZ38" s="691"/>
      <c r="TMA38" s="691"/>
      <c r="TMB38" s="691"/>
      <c r="TMC38" s="691"/>
      <c r="TMD38" s="691"/>
      <c r="TME38" s="691"/>
      <c r="TMF38" s="691"/>
      <c r="TMG38" s="691"/>
      <c r="TMH38" s="691"/>
      <c r="TMI38" s="691"/>
      <c r="TMJ38" s="691"/>
      <c r="TMK38" s="691"/>
      <c r="TML38" s="691"/>
      <c r="TMM38" s="691"/>
      <c r="TMN38" s="691"/>
      <c r="TMO38" s="691"/>
      <c r="TMP38" s="691"/>
      <c r="TMQ38" s="691"/>
      <c r="TMR38" s="691"/>
      <c r="TMS38" s="691"/>
      <c r="TMT38" s="691"/>
      <c r="TMU38" s="691"/>
      <c r="TMV38" s="691"/>
      <c r="TMW38" s="691"/>
      <c r="TMX38" s="691"/>
      <c r="TMY38" s="691"/>
      <c r="TMZ38" s="691"/>
      <c r="TNA38" s="691"/>
      <c r="TNB38" s="691"/>
      <c r="TNC38" s="691"/>
      <c r="TND38" s="691"/>
      <c r="TNE38" s="691"/>
      <c r="TNF38" s="691"/>
      <c r="TNG38" s="691"/>
      <c r="TNH38" s="691"/>
      <c r="TNI38" s="691"/>
      <c r="TNJ38" s="691"/>
      <c r="TNK38" s="691"/>
      <c r="TNL38" s="691"/>
      <c r="TNM38" s="691"/>
      <c r="TNN38" s="691"/>
      <c r="TNO38" s="691"/>
      <c r="TNP38" s="691"/>
      <c r="TNQ38" s="691"/>
      <c r="TNR38" s="691"/>
      <c r="TNS38" s="691"/>
      <c r="TNT38" s="691"/>
      <c r="TNU38" s="691"/>
      <c r="TNV38" s="691"/>
      <c r="TNW38" s="691"/>
      <c r="TNX38" s="691"/>
      <c r="TNY38" s="691"/>
      <c r="TNZ38" s="691"/>
      <c r="TOA38" s="691"/>
      <c r="TOB38" s="691"/>
      <c r="TOC38" s="691"/>
      <c r="TOD38" s="691"/>
      <c r="TOE38" s="691"/>
      <c r="TOF38" s="691"/>
      <c r="TOG38" s="691"/>
      <c r="TOH38" s="691"/>
      <c r="TOI38" s="691"/>
      <c r="TOJ38" s="691"/>
      <c r="TOK38" s="691"/>
      <c r="TOL38" s="691"/>
      <c r="TOM38" s="691"/>
      <c r="TON38" s="691"/>
      <c r="TOO38" s="691"/>
      <c r="TOP38" s="691"/>
      <c r="TOQ38" s="691"/>
      <c r="TOR38" s="691"/>
      <c r="TOS38" s="691"/>
      <c r="TOT38" s="691"/>
      <c r="TOU38" s="691"/>
      <c r="TOV38" s="691"/>
      <c r="TOW38" s="691"/>
      <c r="TOX38" s="691"/>
      <c r="TOY38" s="691"/>
      <c r="TOZ38" s="691"/>
      <c r="TPA38" s="691"/>
      <c r="TPB38" s="691"/>
      <c r="TPC38" s="691"/>
      <c r="TPD38" s="691"/>
      <c r="TPE38" s="691"/>
      <c r="TPF38" s="691"/>
      <c r="TPG38" s="691"/>
      <c r="TPH38" s="691"/>
      <c r="TPI38" s="691"/>
      <c r="TPJ38" s="691"/>
      <c r="TPK38" s="691"/>
      <c r="TPL38" s="691"/>
      <c r="TPM38" s="691"/>
      <c r="TPN38" s="691"/>
      <c r="TPO38" s="691"/>
      <c r="TPP38" s="691"/>
      <c r="TPQ38" s="691"/>
      <c r="TPR38" s="691"/>
      <c r="TPS38" s="691"/>
      <c r="TPT38" s="691"/>
      <c r="TPU38" s="691"/>
      <c r="TPV38" s="691"/>
      <c r="TPW38" s="691"/>
      <c r="TPX38" s="691"/>
      <c r="TPY38" s="691"/>
      <c r="TPZ38" s="691"/>
      <c r="TQA38" s="691"/>
      <c r="TQB38" s="691"/>
      <c r="TQC38" s="691"/>
      <c r="TQD38" s="691"/>
      <c r="TQE38" s="691"/>
      <c r="TQF38" s="691"/>
      <c r="TQG38" s="691"/>
      <c r="TQH38" s="691"/>
      <c r="TQI38" s="691"/>
      <c r="TQJ38" s="691"/>
      <c r="TQK38" s="691"/>
      <c r="TQL38" s="691"/>
      <c r="TQM38" s="691"/>
      <c r="TQN38" s="691"/>
      <c r="TQO38" s="691"/>
      <c r="TQP38" s="691"/>
      <c r="TQQ38" s="691"/>
      <c r="TQR38" s="691"/>
      <c r="TQS38" s="691"/>
      <c r="TQT38" s="691"/>
      <c r="TQU38" s="691"/>
      <c r="TQV38" s="691"/>
      <c r="TQW38" s="691"/>
      <c r="TQX38" s="691"/>
      <c r="TQY38" s="691"/>
      <c r="TQZ38" s="691"/>
      <c r="TRA38" s="691"/>
      <c r="TRB38" s="691"/>
      <c r="TRC38" s="691"/>
      <c r="TRD38" s="691"/>
      <c r="TRE38" s="691"/>
      <c r="TRF38" s="691"/>
      <c r="TRG38" s="691"/>
      <c r="TRH38" s="691"/>
      <c r="TRI38" s="691"/>
      <c r="TRJ38" s="691"/>
      <c r="TRK38" s="691"/>
      <c r="TRL38" s="691"/>
      <c r="TRM38" s="691"/>
      <c r="TRN38" s="691"/>
      <c r="TRO38" s="691"/>
      <c r="TRP38" s="691"/>
      <c r="TRQ38" s="691"/>
      <c r="TRR38" s="691"/>
      <c r="TRS38" s="691"/>
      <c r="TRT38" s="691"/>
      <c r="TRU38" s="691"/>
      <c r="TRV38" s="691"/>
      <c r="TRW38" s="691"/>
      <c r="TRX38" s="691"/>
      <c r="TRY38" s="691"/>
      <c r="TRZ38" s="691"/>
      <c r="TSA38" s="691"/>
      <c r="TSB38" s="691"/>
      <c r="TSC38" s="691"/>
      <c r="TSD38" s="691"/>
      <c r="TSE38" s="691"/>
      <c r="TSF38" s="691"/>
      <c r="TSG38" s="691"/>
      <c r="TSH38" s="691"/>
      <c r="TSI38" s="691"/>
      <c r="TSJ38" s="691"/>
      <c r="TSK38" s="691"/>
      <c r="TSL38" s="691"/>
      <c r="TSM38" s="691"/>
      <c r="TSN38" s="691"/>
      <c r="TSO38" s="691"/>
      <c r="TSP38" s="691"/>
      <c r="TSQ38" s="691"/>
      <c r="TSR38" s="691"/>
      <c r="TSS38" s="691"/>
      <c r="TST38" s="691"/>
      <c r="TSU38" s="691"/>
      <c r="TSV38" s="691"/>
      <c r="TSW38" s="691"/>
      <c r="TSX38" s="691"/>
      <c r="TSY38" s="691"/>
      <c r="TSZ38" s="691"/>
      <c r="TTA38" s="691"/>
      <c r="TTB38" s="691"/>
      <c r="TTC38" s="691"/>
      <c r="TTD38" s="691"/>
      <c r="TTE38" s="691"/>
      <c r="TTF38" s="691"/>
      <c r="TTG38" s="691"/>
      <c r="TTH38" s="691"/>
      <c r="TTI38" s="691"/>
      <c r="TTJ38" s="691"/>
      <c r="TTK38" s="691"/>
      <c r="TTL38" s="691"/>
      <c r="TTM38" s="691"/>
      <c r="TTN38" s="691"/>
      <c r="TTO38" s="691"/>
      <c r="TTP38" s="691"/>
      <c r="TTQ38" s="691"/>
      <c r="TTR38" s="691"/>
      <c r="TTS38" s="691"/>
      <c r="TTT38" s="691"/>
      <c r="TTU38" s="691"/>
      <c r="TTV38" s="691"/>
      <c r="TTW38" s="691"/>
      <c r="TTX38" s="691"/>
      <c r="TTY38" s="691"/>
      <c r="TTZ38" s="691"/>
      <c r="TUA38" s="691"/>
      <c r="TUB38" s="691"/>
      <c r="TUC38" s="691"/>
      <c r="TUD38" s="691"/>
      <c r="TUE38" s="691"/>
      <c r="TUF38" s="691"/>
      <c r="TUG38" s="691"/>
      <c r="TUH38" s="691"/>
      <c r="TUI38" s="691"/>
      <c r="TUJ38" s="691"/>
      <c r="TUK38" s="691"/>
      <c r="TUL38" s="691"/>
      <c r="TUM38" s="691"/>
      <c r="TUN38" s="691"/>
      <c r="TUO38" s="691"/>
      <c r="TUP38" s="691"/>
      <c r="TUQ38" s="691"/>
      <c r="TUR38" s="691"/>
      <c r="TUS38" s="691"/>
      <c r="TUT38" s="691"/>
      <c r="TUU38" s="691"/>
      <c r="TUV38" s="691"/>
      <c r="TUW38" s="691"/>
      <c r="TUX38" s="691"/>
      <c r="TUY38" s="691"/>
      <c r="TUZ38" s="691"/>
      <c r="TVA38" s="691"/>
      <c r="TVB38" s="691"/>
      <c r="TVC38" s="691"/>
      <c r="TVD38" s="691"/>
      <c r="TVE38" s="691"/>
      <c r="TVF38" s="691"/>
      <c r="TVG38" s="691"/>
      <c r="TVH38" s="691"/>
      <c r="TVI38" s="691"/>
      <c r="TVJ38" s="691"/>
      <c r="TVK38" s="691"/>
      <c r="TVL38" s="691"/>
      <c r="TVM38" s="691"/>
      <c r="TVN38" s="691"/>
      <c r="TVO38" s="691"/>
      <c r="TVP38" s="691"/>
      <c r="TVQ38" s="691"/>
      <c r="TVR38" s="691"/>
      <c r="TVS38" s="691"/>
      <c r="TVT38" s="691"/>
      <c r="TVU38" s="691"/>
      <c r="TVV38" s="691"/>
      <c r="TVW38" s="691"/>
      <c r="TVX38" s="691"/>
      <c r="TVY38" s="691"/>
      <c r="TVZ38" s="691"/>
      <c r="TWA38" s="691"/>
      <c r="TWB38" s="691"/>
      <c r="TWC38" s="691"/>
      <c r="TWD38" s="691"/>
      <c r="TWE38" s="691"/>
      <c r="TWF38" s="691"/>
      <c r="TWG38" s="691"/>
      <c r="TWH38" s="691"/>
      <c r="TWI38" s="691"/>
      <c r="TWJ38" s="691"/>
      <c r="TWK38" s="691"/>
      <c r="TWL38" s="691"/>
      <c r="TWM38" s="691"/>
      <c r="TWN38" s="691"/>
      <c r="TWO38" s="691"/>
      <c r="TWP38" s="691"/>
      <c r="TWQ38" s="691"/>
      <c r="TWR38" s="691"/>
      <c r="TWS38" s="691"/>
      <c r="TWT38" s="691"/>
      <c r="TWU38" s="691"/>
      <c r="TWV38" s="691"/>
      <c r="TWW38" s="691"/>
      <c r="TWX38" s="691"/>
      <c r="TWY38" s="691"/>
      <c r="TWZ38" s="691"/>
      <c r="TXA38" s="691"/>
      <c r="TXB38" s="691"/>
      <c r="TXC38" s="691"/>
      <c r="TXD38" s="691"/>
      <c r="TXE38" s="691"/>
      <c r="TXF38" s="691"/>
      <c r="TXG38" s="691"/>
      <c r="TXH38" s="691"/>
      <c r="TXI38" s="691"/>
      <c r="TXJ38" s="691"/>
      <c r="TXK38" s="691"/>
      <c r="TXL38" s="691"/>
      <c r="TXM38" s="691"/>
      <c r="TXN38" s="691"/>
      <c r="TXO38" s="691"/>
      <c r="TXP38" s="691"/>
      <c r="TXQ38" s="691"/>
      <c r="TXR38" s="691"/>
      <c r="TXS38" s="691"/>
      <c r="TXT38" s="691"/>
      <c r="TXU38" s="691"/>
      <c r="TXV38" s="691"/>
      <c r="TXW38" s="691"/>
      <c r="TXX38" s="691"/>
      <c r="TXY38" s="691"/>
      <c r="TXZ38" s="691"/>
      <c r="TYA38" s="691"/>
      <c r="TYB38" s="691"/>
      <c r="TYC38" s="691"/>
      <c r="TYD38" s="691"/>
      <c r="TYE38" s="691"/>
      <c r="TYF38" s="691"/>
      <c r="TYG38" s="691"/>
      <c r="TYH38" s="691"/>
      <c r="TYI38" s="691"/>
      <c r="TYJ38" s="691"/>
      <c r="TYK38" s="691"/>
      <c r="TYL38" s="691"/>
      <c r="TYM38" s="691"/>
      <c r="TYN38" s="691"/>
      <c r="TYO38" s="691"/>
      <c r="TYP38" s="691"/>
      <c r="TYQ38" s="691"/>
      <c r="TYR38" s="691"/>
      <c r="TYS38" s="691"/>
      <c r="TYT38" s="691"/>
      <c r="TYU38" s="691"/>
      <c r="TYV38" s="691"/>
      <c r="TYW38" s="691"/>
      <c r="TYX38" s="691"/>
      <c r="TYY38" s="691"/>
      <c r="TYZ38" s="691"/>
      <c r="TZA38" s="691"/>
      <c r="TZB38" s="691"/>
      <c r="TZC38" s="691"/>
      <c r="TZD38" s="691"/>
      <c r="TZE38" s="691"/>
      <c r="TZF38" s="691"/>
      <c r="TZG38" s="691"/>
      <c r="TZH38" s="691"/>
      <c r="TZI38" s="691"/>
      <c r="TZJ38" s="691"/>
      <c r="TZK38" s="691"/>
      <c r="TZL38" s="691"/>
      <c r="TZM38" s="691"/>
      <c r="TZN38" s="691"/>
      <c r="TZO38" s="691"/>
      <c r="TZP38" s="691"/>
      <c r="TZQ38" s="691"/>
      <c r="TZR38" s="691"/>
      <c r="TZS38" s="691"/>
      <c r="TZT38" s="691"/>
      <c r="TZU38" s="691"/>
      <c r="TZV38" s="691"/>
      <c r="TZW38" s="691"/>
      <c r="TZX38" s="691"/>
      <c r="TZY38" s="691"/>
      <c r="TZZ38" s="691"/>
      <c r="UAA38" s="691"/>
      <c r="UAB38" s="691"/>
      <c r="UAC38" s="691"/>
      <c r="UAD38" s="691"/>
      <c r="UAE38" s="691"/>
      <c r="UAF38" s="691"/>
      <c r="UAG38" s="691"/>
      <c r="UAH38" s="691"/>
      <c r="UAI38" s="691"/>
      <c r="UAJ38" s="691"/>
      <c r="UAK38" s="691"/>
      <c r="UAL38" s="691"/>
      <c r="UAM38" s="691"/>
      <c r="UAN38" s="691"/>
      <c r="UAO38" s="691"/>
      <c r="UAP38" s="691"/>
      <c r="UAQ38" s="691"/>
      <c r="UAR38" s="691"/>
      <c r="UAS38" s="691"/>
      <c r="UAT38" s="691"/>
      <c r="UAU38" s="691"/>
      <c r="UAV38" s="691"/>
      <c r="UAW38" s="691"/>
      <c r="UAX38" s="691"/>
      <c r="UAY38" s="691"/>
      <c r="UAZ38" s="691"/>
      <c r="UBA38" s="691"/>
      <c r="UBB38" s="691"/>
      <c r="UBC38" s="691"/>
      <c r="UBD38" s="691"/>
      <c r="UBE38" s="691"/>
      <c r="UBF38" s="691"/>
      <c r="UBG38" s="691"/>
      <c r="UBH38" s="691"/>
      <c r="UBI38" s="691"/>
      <c r="UBJ38" s="691"/>
      <c r="UBK38" s="691"/>
      <c r="UBL38" s="691"/>
      <c r="UBM38" s="691"/>
      <c r="UBN38" s="691"/>
      <c r="UBO38" s="691"/>
      <c r="UBP38" s="691"/>
      <c r="UBQ38" s="691"/>
      <c r="UBR38" s="691"/>
      <c r="UBS38" s="691"/>
      <c r="UBT38" s="691"/>
      <c r="UBU38" s="691"/>
      <c r="UBV38" s="691"/>
      <c r="UBW38" s="691"/>
      <c r="UBX38" s="691"/>
      <c r="UBY38" s="691"/>
      <c r="UBZ38" s="691"/>
      <c r="UCA38" s="691"/>
      <c r="UCB38" s="691"/>
      <c r="UCC38" s="691"/>
      <c r="UCD38" s="691"/>
      <c r="UCE38" s="691"/>
      <c r="UCF38" s="691"/>
      <c r="UCG38" s="691"/>
      <c r="UCH38" s="691"/>
      <c r="UCI38" s="691"/>
      <c r="UCJ38" s="691"/>
      <c r="UCK38" s="691"/>
      <c r="UCL38" s="691"/>
      <c r="UCM38" s="691"/>
      <c r="UCN38" s="691"/>
      <c r="UCO38" s="691"/>
      <c r="UCP38" s="691"/>
      <c r="UCQ38" s="691"/>
      <c r="UCR38" s="691"/>
      <c r="UCS38" s="691"/>
      <c r="UCT38" s="691"/>
      <c r="UCU38" s="691"/>
      <c r="UCV38" s="691"/>
      <c r="UCW38" s="691"/>
      <c r="UCX38" s="691"/>
      <c r="UCY38" s="691"/>
      <c r="UCZ38" s="691"/>
      <c r="UDA38" s="691"/>
      <c r="UDB38" s="691"/>
      <c r="UDC38" s="691"/>
      <c r="UDD38" s="691"/>
      <c r="UDE38" s="691"/>
      <c r="UDF38" s="691"/>
      <c r="UDG38" s="691"/>
      <c r="UDH38" s="691"/>
      <c r="UDI38" s="691"/>
      <c r="UDJ38" s="691"/>
      <c r="UDK38" s="691"/>
      <c r="UDL38" s="691"/>
      <c r="UDM38" s="691"/>
      <c r="UDN38" s="691"/>
      <c r="UDO38" s="691"/>
      <c r="UDP38" s="691"/>
      <c r="UDQ38" s="691"/>
      <c r="UDR38" s="691"/>
      <c r="UDS38" s="691"/>
      <c r="UDT38" s="691"/>
      <c r="UDU38" s="691"/>
      <c r="UDV38" s="691"/>
      <c r="UDW38" s="691"/>
      <c r="UDX38" s="691"/>
      <c r="UDY38" s="691"/>
      <c r="UDZ38" s="691"/>
      <c r="UEA38" s="691"/>
      <c r="UEB38" s="691"/>
      <c r="UEC38" s="691"/>
      <c r="UED38" s="691"/>
      <c r="UEE38" s="691"/>
      <c r="UEF38" s="691"/>
      <c r="UEG38" s="691"/>
      <c r="UEH38" s="691"/>
      <c r="UEI38" s="691"/>
      <c r="UEJ38" s="691"/>
      <c r="UEK38" s="691"/>
      <c r="UEL38" s="691"/>
      <c r="UEM38" s="691"/>
      <c r="UEN38" s="691"/>
      <c r="UEO38" s="691"/>
      <c r="UEP38" s="691"/>
      <c r="UEQ38" s="691"/>
      <c r="UER38" s="691"/>
      <c r="UES38" s="691"/>
      <c r="UET38" s="691"/>
      <c r="UEU38" s="691"/>
      <c r="UEV38" s="691"/>
      <c r="UEW38" s="691"/>
      <c r="UEX38" s="691"/>
      <c r="UEY38" s="691"/>
      <c r="UEZ38" s="691"/>
      <c r="UFA38" s="691"/>
      <c r="UFB38" s="691"/>
      <c r="UFC38" s="691"/>
      <c r="UFD38" s="691"/>
      <c r="UFE38" s="691"/>
      <c r="UFF38" s="691"/>
      <c r="UFG38" s="691"/>
      <c r="UFH38" s="691"/>
      <c r="UFI38" s="691"/>
      <c r="UFJ38" s="691"/>
      <c r="UFK38" s="691"/>
      <c r="UFL38" s="691"/>
      <c r="UFM38" s="691"/>
      <c r="UFN38" s="691"/>
      <c r="UFO38" s="691"/>
      <c r="UFP38" s="691"/>
      <c r="UFQ38" s="691"/>
      <c r="UFR38" s="691"/>
      <c r="UFS38" s="691"/>
      <c r="UFT38" s="691"/>
      <c r="UFU38" s="691"/>
      <c r="UFV38" s="691"/>
      <c r="UFW38" s="691"/>
      <c r="UFX38" s="691"/>
      <c r="UFY38" s="691"/>
      <c r="UFZ38" s="691"/>
      <c r="UGA38" s="691"/>
      <c r="UGB38" s="691"/>
      <c r="UGC38" s="691"/>
      <c r="UGD38" s="691"/>
      <c r="UGE38" s="691"/>
      <c r="UGF38" s="691"/>
      <c r="UGG38" s="691"/>
      <c r="UGH38" s="691"/>
      <c r="UGI38" s="691"/>
      <c r="UGJ38" s="691"/>
      <c r="UGK38" s="691"/>
      <c r="UGL38" s="691"/>
      <c r="UGM38" s="691"/>
      <c r="UGN38" s="691"/>
      <c r="UGO38" s="691"/>
      <c r="UGP38" s="691"/>
      <c r="UGQ38" s="691"/>
      <c r="UGR38" s="691"/>
      <c r="UGS38" s="691"/>
      <c r="UGT38" s="691"/>
      <c r="UGU38" s="691"/>
      <c r="UGV38" s="691"/>
      <c r="UGW38" s="691"/>
      <c r="UGX38" s="691"/>
      <c r="UGY38" s="691"/>
      <c r="UGZ38" s="691"/>
      <c r="UHA38" s="691"/>
      <c r="UHB38" s="691"/>
      <c r="UHC38" s="691"/>
      <c r="UHD38" s="691"/>
      <c r="UHE38" s="691"/>
      <c r="UHF38" s="691"/>
      <c r="UHG38" s="691"/>
      <c r="UHH38" s="691"/>
      <c r="UHI38" s="691"/>
      <c r="UHJ38" s="691"/>
      <c r="UHK38" s="691"/>
      <c r="UHL38" s="691"/>
      <c r="UHM38" s="691"/>
      <c r="UHN38" s="691"/>
      <c r="UHO38" s="691"/>
      <c r="UHP38" s="691"/>
      <c r="UHQ38" s="691"/>
      <c r="UHR38" s="691"/>
      <c r="UHS38" s="691"/>
      <c r="UHT38" s="691"/>
      <c r="UHU38" s="691"/>
      <c r="UHV38" s="691"/>
      <c r="UHW38" s="691"/>
      <c r="UHX38" s="691"/>
      <c r="UHY38" s="691"/>
      <c r="UHZ38" s="691"/>
      <c r="UIA38" s="691"/>
      <c r="UIB38" s="691"/>
      <c r="UIC38" s="691"/>
      <c r="UID38" s="691"/>
      <c r="UIE38" s="691"/>
      <c r="UIF38" s="691"/>
      <c r="UIG38" s="691"/>
      <c r="UIH38" s="691"/>
      <c r="UII38" s="691"/>
      <c r="UIJ38" s="691"/>
      <c r="UIK38" s="691"/>
      <c r="UIL38" s="691"/>
      <c r="UIM38" s="691"/>
      <c r="UIN38" s="691"/>
      <c r="UIO38" s="691"/>
      <c r="UIP38" s="691"/>
      <c r="UIQ38" s="691"/>
      <c r="UIR38" s="691"/>
      <c r="UIS38" s="691"/>
      <c r="UIT38" s="691"/>
      <c r="UIU38" s="691"/>
      <c r="UIV38" s="691"/>
      <c r="UIW38" s="691"/>
      <c r="UIX38" s="691"/>
      <c r="UIY38" s="691"/>
      <c r="UIZ38" s="691"/>
      <c r="UJA38" s="691"/>
      <c r="UJB38" s="691"/>
      <c r="UJC38" s="691"/>
      <c r="UJD38" s="691"/>
      <c r="UJE38" s="691"/>
      <c r="UJF38" s="691"/>
      <c r="UJG38" s="691"/>
      <c r="UJH38" s="691"/>
      <c r="UJI38" s="691"/>
      <c r="UJJ38" s="691"/>
      <c r="UJK38" s="691"/>
      <c r="UJL38" s="691"/>
      <c r="UJM38" s="691"/>
      <c r="UJN38" s="691"/>
      <c r="UJO38" s="691"/>
      <c r="UJP38" s="691"/>
      <c r="UJQ38" s="691"/>
      <c r="UJR38" s="691"/>
      <c r="UJS38" s="691"/>
      <c r="UJT38" s="691"/>
      <c r="UJU38" s="691"/>
      <c r="UJV38" s="691"/>
      <c r="UJW38" s="691"/>
      <c r="UJX38" s="691"/>
      <c r="UJY38" s="691"/>
      <c r="UJZ38" s="691"/>
      <c r="UKA38" s="691"/>
      <c r="UKB38" s="691"/>
      <c r="UKC38" s="691"/>
      <c r="UKD38" s="691"/>
      <c r="UKE38" s="691"/>
      <c r="UKF38" s="691"/>
      <c r="UKG38" s="691"/>
      <c r="UKH38" s="691"/>
      <c r="UKI38" s="691"/>
      <c r="UKJ38" s="691"/>
      <c r="UKK38" s="691"/>
      <c r="UKL38" s="691"/>
      <c r="UKM38" s="691"/>
      <c r="UKN38" s="691"/>
      <c r="UKO38" s="691"/>
      <c r="UKP38" s="691"/>
      <c r="UKQ38" s="691"/>
      <c r="UKR38" s="691"/>
      <c r="UKS38" s="691"/>
      <c r="UKT38" s="691"/>
      <c r="UKU38" s="691"/>
      <c r="UKV38" s="691"/>
      <c r="UKW38" s="691"/>
      <c r="UKX38" s="691"/>
      <c r="UKY38" s="691"/>
      <c r="UKZ38" s="691"/>
      <c r="ULA38" s="691"/>
      <c r="ULB38" s="691"/>
      <c r="ULC38" s="691"/>
      <c r="ULD38" s="691"/>
      <c r="ULE38" s="691"/>
      <c r="ULF38" s="691"/>
      <c r="ULG38" s="691"/>
      <c r="ULH38" s="691"/>
      <c r="ULI38" s="691"/>
      <c r="ULJ38" s="691"/>
      <c r="ULK38" s="691"/>
      <c r="ULL38" s="691"/>
      <c r="ULM38" s="691"/>
      <c r="ULN38" s="691"/>
      <c r="ULO38" s="691"/>
      <c r="ULP38" s="691"/>
      <c r="ULQ38" s="691"/>
      <c r="ULR38" s="691"/>
      <c r="ULS38" s="691"/>
      <c r="ULT38" s="691"/>
      <c r="ULU38" s="691"/>
      <c r="ULV38" s="691"/>
      <c r="ULW38" s="691"/>
      <c r="ULX38" s="691"/>
      <c r="ULY38" s="691"/>
      <c r="ULZ38" s="691"/>
      <c r="UMA38" s="691"/>
      <c r="UMB38" s="691"/>
      <c r="UMC38" s="691"/>
      <c r="UMD38" s="691"/>
      <c r="UME38" s="691"/>
      <c r="UMF38" s="691"/>
      <c r="UMG38" s="691"/>
      <c r="UMH38" s="691"/>
      <c r="UMI38" s="691"/>
      <c r="UMJ38" s="691"/>
      <c r="UMK38" s="691"/>
      <c r="UML38" s="691"/>
      <c r="UMM38" s="691"/>
      <c r="UMN38" s="691"/>
      <c r="UMO38" s="691"/>
      <c r="UMP38" s="691"/>
      <c r="UMQ38" s="691"/>
      <c r="UMR38" s="691"/>
      <c r="UMS38" s="691"/>
      <c r="UMT38" s="691"/>
      <c r="UMU38" s="691"/>
      <c r="UMV38" s="691"/>
      <c r="UMW38" s="691"/>
      <c r="UMX38" s="691"/>
      <c r="UMY38" s="691"/>
      <c r="UMZ38" s="691"/>
      <c r="UNA38" s="691"/>
      <c r="UNB38" s="691"/>
      <c r="UNC38" s="691"/>
      <c r="UND38" s="691"/>
      <c r="UNE38" s="691"/>
      <c r="UNF38" s="691"/>
      <c r="UNG38" s="691"/>
      <c r="UNH38" s="691"/>
      <c r="UNI38" s="691"/>
      <c r="UNJ38" s="691"/>
      <c r="UNK38" s="691"/>
      <c r="UNL38" s="691"/>
      <c r="UNM38" s="691"/>
      <c r="UNN38" s="691"/>
      <c r="UNO38" s="691"/>
      <c r="UNP38" s="691"/>
      <c r="UNQ38" s="691"/>
      <c r="UNR38" s="691"/>
      <c r="UNS38" s="691"/>
      <c r="UNT38" s="691"/>
      <c r="UNU38" s="691"/>
      <c r="UNV38" s="691"/>
      <c r="UNW38" s="691"/>
      <c r="UNX38" s="691"/>
      <c r="UNY38" s="691"/>
      <c r="UNZ38" s="691"/>
      <c r="UOA38" s="691"/>
      <c r="UOB38" s="691"/>
      <c r="UOC38" s="691"/>
      <c r="UOD38" s="691"/>
      <c r="UOE38" s="691"/>
      <c r="UOF38" s="691"/>
      <c r="UOG38" s="691"/>
      <c r="UOH38" s="691"/>
      <c r="UOI38" s="691"/>
      <c r="UOJ38" s="691"/>
      <c r="UOK38" s="691"/>
      <c r="UOL38" s="691"/>
      <c r="UOM38" s="691"/>
      <c r="UON38" s="691"/>
      <c r="UOO38" s="691"/>
      <c r="UOP38" s="691"/>
      <c r="UOQ38" s="691"/>
      <c r="UOR38" s="691"/>
      <c r="UOS38" s="691"/>
      <c r="UOT38" s="691"/>
      <c r="UOU38" s="691"/>
      <c r="UOV38" s="691"/>
      <c r="UOW38" s="691"/>
      <c r="UOX38" s="691"/>
      <c r="UOY38" s="691"/>
      <c r="UOZ38" s="691"/>
      <c r="UPA38" s="691"/>
      <c r="UPB38" s="691"/>
      <c r="UPC38" s="691"/>
      <c r="UPD38" s="691"/>
      <c r="UPE38" s="691"/>
      <c r="UPF38" s="691"/>
      <c r="UPG38" s="691"/>
      <c r="UPH38" s="691"/>
      <c r="UPI38" s="691"/>
      <c r="UPJ38" s="691"/>
      <c r="UPK38" s="691"/>
      <c r="UPL38" s="691"/>
      <c r="UPM38" s="691"/>
      <c r="UPN38" s="691"/>
      <c r="UPO38" s="691"/>
      <c r="UPP38" s="691"/>
      <c r="UPQ38" s="691"/>
      <c r="UPR38" s="691"/>
      <c r="UPS38" s="691"/>
      <c r="UPT38" s="691"/>
      <c r="UPU38" s="691"/>
      <c r="UPV38" s="691"/>
      <c r="UPW38" s="691"/>
      <c r="UPX38" s="691"/>
      <c r="UPY38" s="691"/>
      <c r="UPZ38" s="691"/>
      <c r="UQA38" s="691"/>
      <c r="UQB38" s="691"/>
      <c r="UQC38" s="691"/>
      <c r="UQD38" s="691"/>
      <c r="UQE38" s="691"/>
      <c r="UQF38" s="691"/>
      <c r="UQG38" s="691"/>
      <c r="UQH38" s="691"/>
      <c r="UQI38" s="691"/>
      <c r="UQJ38" s="691"/>
      <c r="UQK38" s="691"/>
      <c r="UQL38" s="691"/>
      <c r="UQM38" s="691"/>
      <c r="UQN38" s="691"/>
      <c r="UQO38" s="691"/>
      <c r="UQP38" s="691"/>
      <c r="UQQ38" s="691"/>
      <c r="UQR38" s="691"/>
      <c r="UQS38" s="691"/>
      <c r="UQT38" s="691"/>
      <c r="UQU38" s="691"/>
      <c r="UQV38" s="691"/>
      <c r="UQW38" s="691"/>
      <c r="UQX38" s="691"/>
      <c r="UQY38" s="691"/>
      <c r="UQZ38" s="691"/>
      <c r="URA38" s="691"/>
      <c r="URB38" s="691"/>
      <c r="URC38" s="691"/>
      <c r="URD38" s="691"/>
      <c r="URE38" s="691"/>
      <c r="URF38" s="691"/>
      <c r="URG38" s="691"/>
      <c r="URH38" s="691"/>
      <c r="URI38" s="691"/>
      <c r="URJ38" s="691"/>
      <c r="URK38" s="691"/>
      <c r="URL38" s="691"/>
      <c r="URM38" s="691"/>
      <c r="URN38" s="691"/>
      <c r="URO38" s="691"/>
      <c r="URP38" s="691"/>
      <c r="URQ38" s="691"/>
      <c r="URR38" s="691"/>
      <c r="URS38" s="691"/>
      <c r="URT38" s="691"/>
      <c r="URU38" s="691"/>
      <c r="URV38" s="691"/>
      <c r="URW38" s="691"/>
      <c r="URX38" s="691"/>
      <c r="URY38" s="691"/>
      <c r="URZ38" s="691"/>
      <c r="USA38" s="691"/>
      <c r="USB38" s="691"/>
      <c r="USC38" s="691"/>
      <c r="USD38" s="691"/>
      <c r="USE38" s="691"/>
      <c r="USF38" s="691"/>
      <c r="USG38" s="691"/>
      <c r="USH38" s="691"/>
      <c r="USI38" s="691"/>
      <c r="USJ38" s="691"/>
      <c r="USK38" s="691"/>
      <c r="USL38" s="691"/>
      <c r="USM38" s="691"/>
      <c r="USN38" s="691"/>
      <c r="USO38" s="691"/>
      <c r="USP38" s="691"/>
      <c r="USQ38" s="691"/>
      <c r="USR38" s="691"/>
      <c r="USS38" s="691"/>
      <c r="UST38" s="691"/>
      <c r="USU38" s="691"/>
      <c r="USV38" s="691"/>
      <c r="USW38" s="691"/>
      <c r="USX38" s="691"/>
      <c r="USY38" s="691"/>
      <c r="USZ38" s="691"/>
      <c r="UTA38" s="691"/>
      <c r="UTB38" s="691"/>
      <c r="UTC38" s="691"/>
      <c r="UTD38" s="691"/>
      <c r="UTE38" s="691"/>
      <c r="UTF38" s="691"/>
      <c r="UTG38" s="691"/>
      <c r="UTH38" s="691"/>
      <c r="UTI38" s="691"/>
      <c r="UTJ38" s="691"/>
      <c r="UTK38" s="691"/>
      <c r="UTL38" s="691"/>
      <c r="UTM38" s="691"/>
      <c r="UTN38" s="691"/>
      <c r="UTO38" s="691"/>
      <c r="UTP38" s="691"/>
      <c r="UTQ38" s="691"/>
      <c r="UTR38" s="691"/>
      <c r="UTS38" s="691"/>
      <c r="UTT38" s="691"/>
      <c r="UTU38" s="691"/>
      <c r="UTV38" s="691"/>
      <c r="UTW38" s="691"/>
      <c r="UTX38" s="691"/>
      <c r="UTY38" s="691"/>
      <c r="UTZ38" s="691"/>
      <c r="UUA38" s="691"/>
      <c r="UUB38" s="691"/>
      <c r="UUC38" s="691"/>
      <c r="UUD38" s="691"/>
      <c r="UUE38" s="691"/>
      <c r="UUF38" s="691"/>
      <c r="UUG38" s="691"/>
      <c r="UUH38" s="691"/>
      <c r="UUI38" s="691"/>
      <c r="UUJ38" s="691"/>
      <c r="UUK38" s="691"/>
      <c r="UUL38" s="691"/>
      <c r="UUM38" s="691"/>
      <c r="UUN38" s="691"/>
      <c r="UUO38" s="691"/>
      <c r="UUP38" s="691"/>
      <c r="UUQ38" s="691"/>
      <c r="UUR38" s="691"/>
      <c r="UUS38" s="691"/>
      <c r="UUT38" s="691"/>
      <c r="UUU38" s="691"/>
      <c r="UUV38" s="691"/>
      <c r="UUW38" s="691"/>
      <c r="UUX38" s="691"/>
      <c r="UUY38" s="691"/>
      <c r="UUZ38" s="691"/>
      <c r="UVA38" s="691"/>
      <c r="UVB38" s="691"/>
      <c r="UVC38" s="691"/>
      <c r="UVD38" s="691"/>
      <c r="UVE38" s="691"/>
      <c r="UVF38" s="691"/>
      <c r="UVG38" s="691"/>
      <c r="UVH38" s="691"/>
      <c r="UVI38" s="691"/>
      <c r="UVJ38" s="691"/>
      <c r="UVK38" s="691"/>
      <c r="UVL38" s="691"/>
      <c r="UVM38" s="691"/>
      <c r="UVN38" s="691"/>
      <c r="UVO38" s="691"/>
      <c r="UVP38" s="691"/>
      <c r="UVQ38" s="691"/>
      <c r="UVR38" s="691"/>
      <c r="UVS38" s="691"/>
      <c r="UVT38" s="691"/>
      <c r="UVU38" s="691"/>
      <c r="UVV38" s="691"/>
      <c r="UVW38" s="691"/>
      <c r="UVX38" s="691"/>
      <c r="UVY38" s="691"/>
      <c r="UVZ38" s="691"/>
      <c r="UWA38" s="691"/>
      <c r="UWB38" s="691"/>
      <c r="UWC38" s="691"/>
      <c r="UWD38" s="691"/>
      <c r="UWE38" s="691"/>
      <c r="UWF38" s="691"/>
      <c r="UWG38" s="691"/>
      <c r="UWH38" s="691"/>
      <c r="UWI38" s="691"/>
      <c r="UWJ38" s="691"/>
      <c r="UWK38" s="691"/>
      <c r="UWL38" s="691"/>
      <c r="UWM38" s="691"/>
      <c r="UWN38" s="691"/>
      <c r="UWO38" s="691"/>
      <c r="UWP38" s="691"/>
      <c r="UWQ38" s="691"/>
      <c r="UWR38" s="691"/>
      <c r="UWS38" s="691"/>
      <c r="UWT38" s="691"/>
      <c r="UWU38" s="691"/>
      <c r="UWV38" s="691"/>
      <c r="UWW38" s="691"/>
      <c r="UWX38" s="691"/>
      <c r="UWY38" s="691"/>
      <c r="UWZ38" s="691"/>
      <c r="UXA38" s="691"/>
      <c r="UXB38" s="691"/>
      <c r="UXC38" s="691"/>
      <c r="UXD38" s="691"/>
      <c r="UXE38" s="691"/>
      <c r="UXF38" s="691"/>
      <c r="UXG38" s="691"/>
      <c r="UXH38" s="691"/>
      <c r="UXI38" s="691"/>
      <c r="UXJ38" s="691"/>
      <c r="UXK38" s="691"/>
      <c r="UXL38" s="691"/>
      <c r="UXM38" s="691"/>
      <c r="UXN38" s="691"/>
      <c r="UXO38" s="691"/>
      <c r="UXP38" s="691"/>
      <c r="UXQ38" s="691"/>
      <c r="UXR38" s="691"/>
      <c r="UXS38" s="691"/>
      <c r="UXT38" s="691"/>
      <c r="UXU38" s="691"/>
      <c r="UXV38" s="691"/>
      <c r="UXW38" s="691"/>
      <c r="UXX38" s="691"/>
      <c r="UXY38" s="691"/>
      <c r="UXZ38" s="691"/>
      <c r="UYA38" s="691"/>
      <c r="UYB38" s="691"/>
      <c r="UYC38" s="691"/>
      <c r="UYD38" s="691"/>
      <c r="UYE38" s="691"/>
      <c r="UYF38" s="691"/>
      <c r="UYG38" s="691"/>
      <c r="UYH38" s="691"/>
      <c r="UYI38" s="691"/>
      <c r="UYJ38" s="691"/>
      <c r="UYK38" s="691"/>
      <c r="UYL38" s="691"/>
      <c r="UYM38" s="691"/>
      <c r="UYN38" s="691"/>
      <c r="UYO38" s="691"/>
      <c r="UYP38" s="691"/>
      <c r="UYQ38" s="691"/>
      <c r="UYR38" s="691"/>
      <c r="UYS38" s="691"/>
      <c r="UYT38" s="691"/>
      <c r="UYU38" s="691"/>
      <c r="UYV38" s="691"/>
      <c r="UYW38" s="691"/>
      <c r="UYX38" s="691"/>
      <c r="UYY38" s="691"/>
      <c r="UYZ38" s="691"/>
      <c r="UZA38" s="691"/>
      <c r="UZB38" s="691"/>
      <c r="UZC38" s="691"/>
      <c r="UZD38" s="691"/>
      <c r="UZE38" s="691"/>
      <c r="UZF38" s="691"/>
      <c r="UZG38" s="691"/>
      <c r="UZH38" s="691"/>
      <c r="UZI38" s="691"/>
      <c r="UZJ38" s="691"/>
      <c r="UZK38" s="691"/>
      <c r="UZL38" s="691"/>
      <c r="UZM38" s="691"/>
      <c r="UZN38" s="691"/>
      <c r="UZO38" s="691"/>
      <c r="UZP38" s="691"/>
      <c r="UZQ38" s="691"/>
      <c r="UZR38" s="691"/>
      <c r="UZS38" s="691"/>
      <c r="UZT38" s="691"/>
      <c r="UZU38" s="691"/>
      <c r="UZV38" s="691"/>
      <c r="UZW38" s="691"/>
      <c r="UZX38" s="691"/>
      <c r="UZY38" s="691"/>
      <c r="UZZ38" s="691"/>
      <c r="VAA38" s="691"/>
      <c r="VAB38" s="691"/>
      <c r="VAC38" s="691"/>
      <c r="VAD38" s="691"/>
      <c r="VAE38" s="691"/>
      <c r="VAF38" s="691"/>
      <c r="VAG38" s="691"/>
      <c r="VAH38" s="691"/>
      <c r="VAI38" s="691"/>
      <c r="VAJ38" s="691"/>
      <c r="VAK38" s="691"/>
      <c r="VAL38" s="691"/>
      <c r="VAM38" s="691"/>
      <c r="VAN38" s="691"/>
      <c r="VAO38" s="691"/>
      <c r="VAP38" s="691"/>
      <c r="VAQ38" s="691"/>
      <c r="VAR38" s="691"/>
      <c r="VAS38" s="691"/>
      <c r="VAT38" s="691"/>
      <c r="VAU38" s="691"/>
      <c r="VAV38" s="691"/>
      <c r="VAW38" s="691"/>
      <c r="VAX38" s="691"/>
      <c r="VAY38" s="691"/>
      <c r="VAZ38" s="691"/>
      <c r="VBA38" s="691"/>
      <c r="VBB38" s="691"/>
      <c r="VBC38" s="691"/>
      <c r="VBD38" s="691"/>
      <c r="VBE38" s="691"/>
      <c r="VBF38" s="691"/>
      <c r="VBG38" s="691"/>
      <c r="VBH38" s="691"/>
      <c r="VBI38" s="691"/>
      <c r="VBJ38" s="691"/>
      <c r="VBK38" s="691"/>
      <c r="VBL38" s="691"/>
      <c r="VBM38" s="691"/>
      <c r="VBN38" s="691"/>
      <c r="VBO38" s="691"/>
      <c r="VBP38" s="691"/>
      <c r="VBQ38" s="691"/>
      <c r="VBR38" s="691"/>
      <c r="VBS38" s="691"/>
      <c r="VBT38" s="691"/>
      <c r="VBU38" s="691"/>
      <c r="VBV38" s="691"/>
      <c r="VBW38" s="691"/>
      <c r="VBX38" s="691"/>
      <c r="VBY38" s="691"/>
      <c r="VBZ38" s="691"/>
      <c r="VCA38" s="691"/>
      <c r="VCB38" s="691"/>
      <c r="VCC38" s="691"/>
      <c r="VCD38" s="691"/>
      <c r="VCE38" s="691"/>
      <c r="VCF38" s="691"/>
      <c r="VCG38" s="691"/>
      <c r="VCH38" s="691"/>
      <c r="VCI38" s="691"/>
      <c r="VCJ38" s="691"/>
      <c r="VCK38" s="691"/>
      <c r="VCL38" s="691"/>
      <c r="VCM38" s="691"/>
      <c r="VCN38" s="691"/>
      <c r="VCO38" s="691"/>
      <c r="VCP38" s="691"/>
      <c r="VCQ38" s="691"/>
      <c r="VCR38" s="691"/>
      <c r="VCS38" s="691"/>
      <c r="VCT38" s="691"/>
      <c r="VCU38" s="691"/>
      <c r="VCV38" s="691"/>
      <c r="VCW38" s="691"/>
      <c r="VCX38" s="691"/>
      <c r="VCY38" s="691"/>
      <c r="VCZ38" s="691"/>
      <c r="VDA38" s="691"/>
      <c r="VDB38" s="691"/>
      <c r="VDC38" s="691"/>
      <c r="VDD38" s="691"/>
      <c r="VDE38" s="691"/>
      <c r="VDF38" s="691"/>
      <c r="VDG38" s="691"/>
      <c r="VDH38" s="691"/>
      <c r="VDI38" s="691"/>
      <c r="VDJ38" s="691"/>
      <c r="VDK38" s="691"/>
      <c r="VDL38" s="691"/>
      <c r="VDM38" s="691"/>
      <c r="VDN38" s="691"/>
      <c r="VDO38" s="691"/>
      <c r="VDP38" s="691"/>
      <c r="VDQ38" s="691"/>
      <c r="VDR38" s="691"/>
      <c r="VDS38" s="691"/>
      <c r="VDT38" s="691"/>
      <c r="VDU38" s="691"/>
      <c r="VDV38" s="691"/>
      <c r="VDW38" s="691"/>
      <c r="VDX38" s="691"/>
      <c r="VDY38" s="691"/>
      <c r="VDZ38" s="691"/>
      <c r="VEA38" s="691"/>
      <c r="VEB38" s="691"/>
      <c r="VEC38" s="691"/>
      <c r="VED38" s="691"/>
      <c r="VEE38" s="691"/>
      <c r="VEF38" s="691"/>
      <c r="VEG38" s="691"/>
      <c r="VEH38" s="691"/>
      <c r="VEI38" s="691"/>
      <c r="VEJ38" s="691"/>
      <c r="VEK38" s="691"/>
      <c r="VEL38" s="691"/>
      <c r="VEM38" s="691"/>
      <c r="VEN38" s="691"/>
      <c r="VEO38" s="691"/>
      <c r="VEP38" s="691"/>
      <c r="VEQ38" s="691"/>
      <c r="VER38" s="691"/>
      <c r="VES38" s="691"/>
      <c r="VET38" s="691"/>
      <c r="VEU38" s="691"/>
      <c r="VEV38" s="691"/>
      <c r="VEW38" s="691"/>
      <c r="VEX38" s="691"/>
      <c r="VEY38" s="691"/>
      <c r="VEZ38" s="691"/>
      <c r="VFA38" s="691"/>
      <c r="VFB38" s="691"/>
      <c r="VFC38" s="691"/>
      <c r="VFD38" s="691"/>
      <c r="VFE38" s="691"/>
      <c r="VFF38" s="691"/>
      <c r="VFG38" s="691"/>
      <c r="VFH38" s="691"/>
      <c r="VFI38" s="691"/>
      <c r="VFJ38" s="691"/>
      <c r="VFK38" s="691"/>
      <c r="VFL38" s="691"/>
      <c r="VFM38" s="691"/>
      <c r="VFN38" s="691"/>
      <c r="VFO38" s="691"/>
      <c r="VFP38" s="691"/>
      <c r="VFQ38" s="691"/>
      <c r="VFR38" s="691"/>
      <c r="VFS38" s="691"/>
      <c r="VFT38" s="691"/>
      <c r="VFU38" s="691"/>
      <c r="VFV38" s="691"/>
      <c r="VFW38" s="691"/>
      <c r="VFX38" s="691"/>
      <c r="VFY38" s="691"/>
      <c r="VFZ38" s="691"/>
      <c r="VGA38" s="691"/>
      <c r="VGB38" s="691"/>
      <c r="VGC38" s="691"/>
      <c r="VGD38" s="691"/>
      <c r="VGE38" s="691"/>
      <c r="VGF38" s="691"/>
      <c r="VGG38" s="691"/>
      <c r="VGH38" s="691"/>
      <c r="VGI38" s="691"/>
      <c r="VGJ38" s="691"/>
      <c r="VGK38" s="691"/>
      <c r="VGL38" s="691"/>
      <c r="VGM38" s="691"/>
      <c r="VGN38" s="691"/>
      <c r="VGO38" s="691"/>
      <c r="VGP38" s="691"/>
      <c r="VGQ38" s="691"/>
      <c r="VGR38" s="691"/>
      <c r="VGS38" s="691"/>
      <c r="VGT38" s="691"/>
      <c r="VGU38" s="691"/>
      <c r="VGV38" s="691"/>
      <c r="VGW38" s="691"/>
      <c r="VGX38" s="691"/>
      <c r="VGY38" s="691"/>
      <c r="VGZ38" s="691"/>
      <c r="VHA38" s="691"/>
      <c r="VHB38" s="691"/>
      <c r="VHC38" s="691"/>
      <c r="VHD38" s="691"/>
      <c r="VHE38" s="691"/>
      <c r="VHF38" s="691"/>
      <c r="VHG38" s="691"/>
      <c r="VHH38" s="691"/>
      <c r="VHI38" s="691"/>
      <c r="VHJ38" s="691"/>
      <c r="VHK38" s="691"/>
      <c r="VHL38" s="691"/>
      <c r="VHM38" s="691"/>
      <c r="VHN38" s="691"/>
      <c r="VHO38" s="691"/>
      <c r="VHP38" s="691"/>
      <c r="VHQ38" s="691"/>
      <c r="VHR38" s="691"/>
      <c r="VHS38" s="691"/>
      <c r="VHT38" s="691"/>
      <c r="VHU38" s="691"/>
      <c r="VHV38" s="691"/>
      <c r="VHW38" s="691"/>
      <c r="VHX38" s="691"/>
      <c r="VHY38" s="691"/>
      <c r="VHZ38" s="691"/>
      <c r="VIA38" s="691"/>
      <c r="VIB38" s="691"/>
      <c r="VIC38" s="691"/>
      <c r="VID38" s="691"/>
      <c r="VIE38" s="691"/>
      <c r="VIF38" s="691"/>
      <c r="VIG38" s="691"/>
      <c r="VIH38" s="691"/>
      <c r="VII38" s="691"/>
      <c r="VIJ38" s="691"/>
      <c r="VIK38" s="691"/>
      <c r="VIL38" s="691"/>
      <c r="VIM38" s="691"/>
      <c r="VIN38" s="691"/>
      <c r="VIO38" s="691"/>
      <c r="VIP38" s="691"/>
      <c r="VIQ38" s="691"/>
      <c r="VIR38" s="691"/>
      <c r="VIS38" s="691"/>
      <c r="VIT38" s="691"/>
      <c r="VIU38" s="691"/>
      <c r="VIV38" s="691"/>
      <c r="VIW38" s="691"/>
      <c r="VIX38" s="691"/>
      <c r="VIY38" s="691"/>
      <c r="VIZ38" s="691"/>
      <c r="VJA38" s="691"/>
      <c r="VJB38" s="691"/>
      <c r="VJC38" s="691"/>
      <c r="VJD38" s="691"/>
      <c r="VJE38" s="691"/>
      <c r="VJF38" s="691"/>
      <c r="VJG38" s="691"/>
      <c r="VJH38" s="691"/>
      <c r="VJI38" s="691"/>
      <c r="VJJ38" s="691"/>
      <c r="VJK38" s="691"/>
      <c r="VJL38" s="691"/>
      <c r="VJM38" s="691"/>
      <c r="VJN38" s="691"/>
      <c r="VJO38" s="691"/>
      <c r="VJP38" s="691"/>
      <c r="VJQ38" s="691"/>
      <c r="VJR38" s="691"/>
      <c r="VJS38" s="691"/>
      <c r="VJT38" s="691"/>
      <c r="VJU38" s="691"/>
      <c r="VJV38" s="691"/>
      <c r="VJW38" s="691"/>
      <c r="VJX38" s="691"/>
      <c r="VJY38" s="691"/>
      <c r="VJZ38" s="691"/>
      <c r="VKA38" s="691"/>
      <c r="VKB38" s="691"/>
      <c r="VKC38" s="691"/>
      <c r="VKD38" s="691"/>
      <c r="VKE38" s="691"/>
      <c r="VKF38" s="691"/>
      <c r="VKG38" s="691"/>
      <c r="VKH38" s="691"/>
      <c r="VKI38" s="691"/>
      <c r="VKJ38" s="691"/>
      <c r="VKK38" s="691"/>
      <c r="VKL38" s="691"/>
      <c r="VKM38" s="691"/>
      <c r="VKN38" s="691"/>
      <c r="VKO38" s="691"/>
      <c r="VKP38" s="691"/>
      <c r="VKQ38" s="691"/>
      <c r="VKR38" s="691"/>
      <c r="VKS38" s="691"/>
      <c r="VKT38" s="691"/>
      <c r="VKU38" s="691"/>
      <c r="VKV38" s="691"/>
      <c r="VKW38" s="691"/>
      <c r="VKX38" s="691"/>
      <c r="VKY38" s="691"/>
      <c r="VKZ38" s="691"/>
      <c r="VLA38" s="691"/>
      <c r="VLB38" s="691"/>
      <c r="VLC38" s="691"/>
      <c r="VLD38" s="691"/>
      <c r="VLE38" s="691"/>
      <c r="VLF38" s="691"/>
      <c r="VLG38" s="691"/>
      <c r="VLH38" s="691"/>
      <c r="VLI38" s="691"/>
      <c r="VLJ38" s="691"/>
      <c r="VLK38" s="691"/>
      <c r="VLL38" s="691"/>
      <c r="VLM38" s="691"/>
      <c r="VLN38" s="691"/>
      <c r="VLO38" s="691"/>
      <c r="VLP38" s="691"/>
      <c r="VLQ38" s="691"/>
      <c r="VLR38" s="691"/>
      <c r="VLS38" s="691"/>
      <c r="VLT38" s="691"/>
      <c r="VLU38" s="691"/>
      <c r="VLV38" s="691"/>
      <c r="VLW38" s="691"/>
      <c r="VLX38" s="691"/>
      <c r="VLY38" s="691"/>
      <c r="VLZ38" s="691"/>
      <c r="VMA38" s="691"/>
      <c r="VMB38" s="691"/>
      <c r="VMC38" s="691"/>
      <c r="VMD38" s="691"/>
      <c r="VME38" s="691"/>
      <c r="VMF38" s="691"/>
      <c r="VMG38" s="691"/>
      <c r="VMH38" s="691"/>
      <c r="VMI38" s="691"/>
      <c r="VMJ38" s="691"/>
      <c r="VMK38" s="691"/>
      <c r="VML38" s="691"/>
      <c r="VMM38" s="691"/>
      <c r="VMN38" s="691"/>
      <c r="VMO38" s="691"/>
      <c r="VMP38" s="691"/>
      <c r="VMQ38" s="691"/>
      <c r="VMR38" s="691"/>
      <c r="VMS38" s="691"/>
      <c r="VMT38" s="691"/>
      <c r="VMU38" s="691"/>
      <c r="VMV38" s="691"/>
      <c r="VMW38" s="691"/>
      <c r="VMX38" s="691"/>
      <c r="VMY38" s="691"/>
      <c r="VMZ38" s="691"/>
      <c r="VNA38" s="691"/>
      <c r="VNB38" s="691"/>
      <c r="VNC38" s="691"/>
      <c r="VND38" s="691"/>
      <c r="VNE38" s="691"/>
      <c r="VNF38" s="691"/>
      <c r="VNG38" s="691"/>
      <c r="VNH38" s="691"/>
      <c r="VNI38" s="691"/>
      <c r="VNJ38" s="691"/>
      <c r="VNK38" s="691"/>
      <c r="VNL38" s="691"/>
      <c r="VNM38" s="691"/>
      <c r="VNN38" s="691"/>
      <c r="VNO38" s="691"/>
      <c r="VNP38" s="691"/>
      <c r="VNQ38" s="691"/>
      <c r="VNR38" s="691"/>
      <c r="VNS38" s="691"/>
      <c r="VNT38" s="691"/>
      <c r="VNU38" s="691"/>
      <c r="VNV38" s="691"/>
      <c r="VNW38" s="691"/>
      <c r="VNX38" s="691"/>
      <c r="VNY38" s="691"/>
      <c r="VNZ38" s="691"/>
      <c r="VOA38" s="691"/>
      <c r="VOB38" s="691"/>
      <c r="VOC38" s="691"/>
      <c r="VOD38" s="691"/>
      <c r="VOE38" s="691"/>
      <c r="VOF38" s="691"/>
      <c r="VOG38" s="691"/>
      <c r="VOH38" s="691"/>
      <c r="VOI38" s="691"/>
      <c r="VOJ38" s="691"/>
      <c r="VOK38" s="691"/>
      <c r="VOL38" s="691"/>
      <c r="VOM38" s="691"/>
      <c r="VON38" s="691"/>
      <c r="VOO38" s="691"/>
      <c r="VOP38" s="691"/>
      <c r="VOQ38" s="691"/>
      <c r="VOR38" s="691"/>
      <c r="VOS38" s="691"/>
      <c r="VOT38" s="691"/>
      <c r="VOU38" s="691"/>
      <c r="VOV38" s="691"/>
      <c r="VOW38" s="691"/>
      <c r="VOX38" s="691"/>
      <c r="VOY38" s="691"/>
      <c r="VOZ38" s="691"/>
      <c r="VPA38" s="691"/>
      <c r="VPB38" s="691"/>
      <c r="VPC38" s="691"/>
      <c r="VPD38" s="691"/>
      <c r="VPE38" s="691"/>
      <c r="VPF38" s="691"/>
      <c r="VPG38" s="691"/>
      <c r="VPH38" s="691"/>
      <c r="VPI38" s="691"/>
      <c r="VPJ38" s="691"/>
      <c r="VPK38" s="691"/>
      <c r="VPL38" s="691"/>
      <c r="VPM38" s="691"/>
      <c r="VPN38" s="691"/>
      <c r="VPO38" s="691"/>
      <c r="VPP38" s="691"/>
      <c r="VPQ38" s="691"/>
      <c r="VPR38" s="691"/>
      <c r="VPS38" s="691"/>
      <c r="VPT38" s="691"/>
      <c r="VPU38" s="691"/>
      <c r="VPV38" s="691"/>
      <c r="VPW38" s="691"/>
      <c r="VPX38" s="691"/>
      <c r="VPY38" s="691"/>
      <c r="VPZ38" s="691"/>
      <c r="VQA38" s="691"/>
      <c r="VQB38" s="691"/>
      <c r="VQC38" s="691"/>
      <c r="VQD38" s="691"/>
      <c r="VQE38" s="691"/>
      <c r="VQF38" s="691"/>
      <c r="VQG38" s="691"/>
      <c r="VQH38" s="691"/>
      <c r="VQI38" s="691"/>
      <c r="VQJ38" s="691"/>
      <c r="VQK38" s="691"/>
      <c r="VQL38" s="691"/>
      <c r="VQM38" s="691"/>
      <c r="VQN38" s="691"/>
      <c r="VQO38" s="691"/>
      <c r="VQP38" s="691"/>
      <c r="VQQ38" s="691"/>
      <c r="VQR38" s="691"/>
      <c r="VQS38" s="691"/>
      <c r="VQT38" s="691"/>
      <c r="VQU38" s="691"/>
      <c r="VQV38" s="691"/>
      <c r="VQW38" s="691"/>
      <c r="VQX38" s="691"/>
      <c r="VQY38" s="691"/>
      <c r="VQZ38" s="691"/>
      <c r="VRA38" s="691"/>
      <c r="VRB38" s="691"/>
      <c r="VRC38" s="691"/>
      <c r="VRD38" s="691"/>
      <c r="VRE38" s="691"/>
      <c r="VRF38" s="691"/>
      <c r="VRG38" s="691"/>
      <c r="VRH38" s="691"/>
      <c r="VRI38" s="691"/>
      <c r="VRJ38" s="691"/>
      <c r="VRK38" s="691"/>
      <c r="VRL38" s="691"/>
      <c r="VRM38" s="691"/>
      <c r="VRN38" s="691"/>
      <c r="VRO38" s="691"/>
      <c r="VRP38" s="691"/>
      <c r="VRQ38" s="691"/>
      <c r="VRR38" s="691"/>
      <c r="VRS38" s="691"/>
      <c r="VRT38" s="691"/>
      <c r="VRU38" s="691"/>
      <c r="VRV38" s="691"/>
      <c r="VRW38" s="691"/>
      <c r="VRX38" s="691"/>
      <c r="VRY38" s="691"/>
      <c r="VRZ38" s="691"/>
      <c r="VSA38" s="691"/>
      <c r="VSB38" s="691"/>
      <c r="VSC38" s="691"/>
      <c r="VSD38" s="691"/>
      <c r="VSE38" s="691"/>
      <c r="VSF38" s="691"/>
      <c r="VSG38" s="691"/>
      <c r="VSH38" s="691"/>
      <c r="VSI38" s="691"/>
      <c r="VSJ38" s="691"/>
      <c r="VSK38" s="691"/>
      <c r="VSL38" s="691"/>
      <c r="VSM38" s="691"/>
      <c r="VSN38" s="691"/>
      <c r="VSO38" s="691"/>
      <c r="VSP38" s="691"/>
      <c r="VSQ38" s="691"/>
      <c r="VSR38" s="691"/>
      <c r="VSS38" s="691"/>
      <c r="VST38" s="691"/>
      <c r="VSU38" s="691"/>
      <c r="VSV38" s="691"/>
      <c r="VSW38" s="691"/>
      <c r="VSX38" s="691"/>
      <c r="VSY38" s="691"/>
      <c r="VSZ38" s="691"/>
      <c r="VTA38" s="691"/>
      <c r="VTB38" s="691"/>
      <c r="VTC38" s="691"/>
      <c r="VTD38" s="691"/>
      <c r="VTE38" s="691"/>
      <c r="VTF38" s="691"/>
      <c r="VTG38" s="691"/>
      <c r="VTH38" s="691"/>
      <c r="VTI38" s="691"/>
      <c r="VTJ38" s="691"/>
      <c r="VTK38" s="691"/>
      <c r="VTL38" s="691"/>
      <c r="VTM38" s="691"/>
      <c r="VTN38" s="691"/>
      <c r="VTO38" s="691"/>
      <c r="VTP38" s="691"/>
      <c r="VTQ38" s="691"/>
      <c r="VTR38" s="691"/>
      <c r="VTS38" s="691"/>
      <c r="VTT38" s="691"/>
      <c r="VTU38" s="691"/>
      <c r="VTV38" s="691"/>
      <c r="VTW38" s="691"/>
      <c r="VTX38" s="691"/>
      <c r="VTY38" s="691"/>
      <c r="VTZ38" s="691"/>
      <c r="VUA38" s="691"/>
      <c r="VUB38" s="691"/>
      <c r="VUC38" s="691"/>
      <c r="VUD38" s="691"/>
      <c r="VUE38" s="691"/>
      <c r="VUF38" s="691"/>
      <c r="VUG38" s="691"/>
      <c r="VUH38" s="691"/>
      <c r="VUI38" s="691"/>
      <c r="VUJ38" s="691"/>
      <c r="VUK38" s="691"/>
      <c r="VUL38" s="691"/>
      <c r="VUM38" s="691"/>
      <c r="VUN38" s="691"/>
      <c r="VUO38" s="691"/>
      <c r="VUP38" s="691"/>
      <c r="VUQ38" s="691"/>
      <c r="VUR38" s="691"/>
      <c r="VUS38" s="691"/>
      <c r="VUT38" s="691"/>
      <c r="VUU38" s="691"/>
      <c r="VUV38" s="691"/>
      <c r="VUW38" s="691"/>
      <c r="VUX38" s="691"/>
      <c r="VUY38" s="691"/>
      <c r="VUZ38" s="691"/>
      <c r="VVA38" s="691"/>
      <c r="VVB38" s="691"/>
      <c r="VVC38" s="691"/>
      <c r="VVD38" s="691"/>
      <c r="VVE38" s="691"/>
      <c r="VVF38" s="691"/>
      <c r="VVG38" s="691"/>
      <c r="VVH38" s="691"/>
      <c r="VVI38" s="691"/>
      <c r="VVJ38" s="691"/>
      <c r="VVK38" s="691"/>
      <c r="VVL38" s="691"/>
      <c r="VVM38" s="691"/>
      <c r="VVN38" s="691"/>
      <c r="VVO38" s="691"/>
      <c r="VVP38" s="691"/>
      <c r="VVQ38" s="691"/>
      <c r="VVR38" s="691"/>
      <c r="VVS38" s="691"/>
      <c r="VVT38" s="691"/>
      <c r="VVU38" s="691"/>
      <c r="VVV38" s="691"/>
      <c r="VVW38" s="691"/>
      <c r="VVX38" s="691"/>
      <c r="VVY38" s="691"/>
      <c r="VVZ38" s="691"/>
      <c r="VWA38" s="691"/>
      <c r="VWB38" s="691"/>
      <c r="VWC38" s="691"/>
      <c r="VWD38" s="691"/>
      <c r="VWE38" s="691"/>
      <c r="VWF38" s="691"/>
      <c r="VWG38" s="691"/>
      <c r="VWH38" s="691"/>
      <c r="VWI38" s="691"/>
      <c r="VWJ38" s="691"/>
      <c r="VWK38" s="691"/>
      <c r="VWL38" s="691"/>
      <c r="VWM38" s="691"/>
      <c r="VWN38" s="691"/>
      <c r="VWO38" s="691"/>
      <c r="VWP38" s="691"/>
      <c r="VWQ38" s="691"/>
      <c r="VWR38" s="691"/>
      <c r="VWS38" s="691"/>
      <c r="VWT38" s="691"/>
      <c r="VWU38" s="691"/>
      <c r="VWV38" s="691"/>
      <c r="VWW38" s="691"/>
      <c r="VWX38" s="691"/>
      <c r="VWY38" s="691"/>
      <c r="VWZ38" s="691"/>
      <c r="VXA38" s="691"/>
      <c r="VXB38" s="691"/>
      <c r="VXC38" s="691"/>
      <c r="VXD38" s="691"/>
      <c r="VXE38" s="691"/>
      <c r="VXF38" s="691"/>
      <c r="VXG38" s="691"/>
      <c r="VXH38" s="691"/>
      <c r="VXI38" s="691"/>
      <c r="VXJ38" s="691"/>
      <c r="VXK38" s="691"/>
      <c r="VXL38" s="691"/>
      <c r="VXM38" s="691"/>
      <c r="VXN38" s="691"/>
      <c r="VXO38" s="691"/>
      <c r="VXP38" s="691"/>
      <c r="VXQ38" s="691"/>
      <c r="VXR38" s="691"/>
      <c r="VXS38" s="691"/>
      <c r="VXT38" s="691"/>
      <c r="VXU38" s="691"/>
      <c r="VXV38" s="691"/>
      <c r="VXW38" s="691"/>
      <c r="VXX38" s="691"/>
      <c r="VXY38" s="691"/>
      <c r="VXZ38" s="691"/>
      <c r="VYA38" s="691"/>
      <c r="VYB38" s="691"/>
      <c r="VYC38" s="691"/>
      <c r="VYD38" s="691"/>
      <c r="VYE38" s="691"/>
      <c r="VYF38" s="691"/>
      <c r="VYG38" s="691"/>
      <c r="VYH38" s="691"/>
      <c r="VYI38" s="691"/>
      <c r="VYJ38" s="691"/>
      <c r="VYK38" s="691"/>
      <c r="VYL38" s="691"/>
      <c r="VYM38" s="691"/>
      <c r="VYN38" s="691"/>
      <c r="VYO38" s="691"/>
      <c r="VYP38" s="691"/>
      <c r="VYQ38" s="691"/>
      <c r="VYR38" s="691"/>
      <c r="VYS38" s="691"/>
      <c r="VYT38" s="691"/>
      <c r="VYU38" s="691"/>
      <c r="VYV38" s="691"/>
      <c r="VYW38" s="691"/>
      <c r="VYX38" s="691"/>
      <c r="VYY38" s="691"/>
      <c r="VYZ38" s="691"/>
      <c r="VZA38" s="691"/>
      <c r="VZB38" s="691"/>
      <c r="VZC38" s="691"/>
      <c r="VZD38" s="691"/>
      <c r="VZE38" s="691"/>
      <c r="VZF38" s="691"/>
      <c r="VZG38" s="691"/>
      <c r="VZH38" s="691"/>
      <c r="VZI38" s="691"/>
      <c r="VZJ38" s="691"/>
      <c r="VZK38" s="691"/>
      <c r="VZL38" s="691"/>
      <c r="VZM38" s="691"/>
      <c r="VZN38" s="691"/>
      <c r="VZO38" s="691"/>
      <c r="VZP38" s="691"/>
      <c r="VZQ38" s="691"/>
      <c r="VZR38" s="691"/>
      <c r="VZS38" s="691"/>
      <c r="VZT38" s="691"/>
      <c r="VZU38" s="691"/>
      <c r="VZV38" s="691"/>
      <c r="VZW38" s="691"/>
      <c r="VZX38" s="691"/>
      <c r="VZY38" s="691"/>
      <c r="VZZ38" s="691"/>
      <c r="WAA38" s="691"/>
      <c r="WAB38" s="691"/>
      <c r="WAC38" s="691"/>
      <c r="WAD38" s="691"/>
      <c r="WAE38" s="691"/>
      <c r="WAF38" s="691"/>
      <c r="WAG38" s="691"/>
      <c r="WAH38" s="691"/>
      <c r="WAI38" s="691"/>
      <c r="WAJ38" s="691"/>
      <c r="WAK38" s="691"/>
      <c r="WAL38" s="691"/>
      <c r="WAM38" s="691"/>
      <c r="WAN38" s="691"/>
      <c r="WAO38" s="691"/>
      <c r="WAP38" s="691"/>
      <c r="WAQ38" s="691"/>
      <c r="WAR38" s="691"/>
      <c r="WAS38" s="691"/>
      <c r="WAT38" s="691"/>
      <c r="WAU38" s="691"/>
      <c r="WAV38" s="691"/>
      <c r="WAW38" s="691"/>
      <c r="WAX38" s="691"/>
      <c r="WAY38" s="691"/>
      <c r="WAZ38" s="691"/>
      <c r="WBA38" s="691"/>
      <c r="WBB38" s="691"/>
      <c r="WBC38" s="691"/>
      <c r="WBD38" s="691"/>
      <c r="WBE38" s="691"/>
      <c r="WBF38" s="691"/>
      <c r="WBG38" s="691"/>
      <c r="WBH38" s="691"/>
      <c r="WBI38" s="691"/>
      <c r="WBJ38" s="691"/>
      <c r="WBK38" s="691"/>
      <c r="WBL38" s="691"/>
      <c r="WBM38" s="691"/>
      <c r="WBN38" s="691"/>
      <c r="WBO38" s="691"/>
      <c r="WBP38" s="691"/>
      <c r="WBQ38" s="691"/>
      <c r="WBR38" s="691"/>
      <c r="WBS38" s="691"/>
      <c r="WBT38" s="691"/>
      <c r="WBU38" s="691"/>
      <c r="WBV38" s="691"/>
      <c r="WBW38" s="691"/>
      <c r="WBX38" s="691"/>
      <c r="WBY38" s="691"/>
      <c r="WBZ38" s="691"/>
      <c r="WCA38" s="691"/>
      <c r="WCB38" s="691"/>
      <c r="WCC38" s="691"/>
      <c r="WCD38" s="691"/>
      <c r="WCE38" s="691"/>
      <c r="WCF38" s="691"/>
      <c r="WCG38" s="691"/>
      <c r="WCH38" s="691"/>
      <c r="WCI38" s="691"/>
      <c r="WCJ38" s="691"/>
      <c r="WCK38" s="691"/>
      <c r="WCL38" s="691"/>
      <c r="WCM38" s="691"/>
      <c r="WCN38" s="691"/>
      <c r="WCO38" s="691"/>
      <c r="WCP38" s="691"/>
      <c r="WCQ38" s="691"/>
      <c r="WCR38" s="691"/>
      <c r="WCS38" s="691"/>
      <c r="WCT38" s="691"/>
      <c r="WCU38" s="691"/>
      <c r="WCV38" s="691"/>
      <c r="WCW38" s="691"/>
      <c r="WCX38" s="691"/>
      <c r="WCY38" s="691"/>
      <c r="WCZ38" s="691"/>
      <c r="WDA38" s="691"/>
      <c r="WDB38" s="691"/>
      <c r="WDC38" s="691"/>
      <c r="WDD38" s="691"/>
      <c r="WDE38" s="691"/>
      <c r="WDF38" s="691"/>
      <c r="WDG38" s="691"/>
      <c r="WDH38" s="691"/>
      <c r="WDI38" s="691"/>
      <c r="WDJ38" s="691"/>
      <c r="WDK38" s="691"/>
      <c r="WDL38" s="691"/>
      <c r="WDM38" s="691"/>
      <c r="WDN38" s="691"/>
      <c r="WDO38" s="691"/>
      <c r="WDP38" s="691"/>
      <c r="WDQ38" s="691"/>
      <c r="WDR38" s="691"/>
      <c r="WDS38" s="691"/>
      <c r="WDT38" s="691"/>
      <c r="WDU38" s="691"/>
      <c r="WDV38" s="691"/>
      <c r="WDW38" s="691"/>
      <c r="WDX38" s="691"/>
      <c r="WDY38" s="691"/>
      <c r="WDZ38" s="691"/>
      <c r="WEA38" s="691"/>
      <c r="WEB38" s="691"/>
      <c r="WEC38" s="691"/>
      <c r="WED38" s="691"/>
      <c r="WEE38" s="691"/>
      <c r="WEF38" s="691"/>
      <c r="WEG38" s="691"/>
      <c r="WEH38" s="691"/>
      <c r="WEI38" s="691"/>
      <c r="WEJ38" s="691"/>
      <c r="WEK38" s="691"/>
      <c r="WEL38" s="691"/>
      <c r="WEM38" s="691"/>
      <c r="WEN38" s="691"/>
      <c r="WEO38" s="691"/>
      <c r="WEP38" s="691"/>
      <c r="WEQ38" s="691"/>
      <c r="WER38" s="691"/>
      <c r="WES38" s="691"/>
      <c r="WET38" s="691"/>
      <c r="WEU38" s="691"/>
      <c r="WEV38" s="691"/>
      <c r="WEW38" s="691"/>
      <c r="WEX38" s="691"/>
      <c r="WEY38" s="691"/>
      <c r="WEZ38" s="691"/>
      <c r="WFA38" s="691"/>
      <c r="WFB38" s="691"/>
      <c r="WFC38" s="691"/>
      <c r="WFD38" s="691"/>
      <c r="WFE38" s="691"/>
      <c r="WFF38" s="691"/>
      <c r="WFG38" s="691"/>
      <c r="WFH38" s="691"/>
      <c r="WFI38" s="691"/>
      <c r="WFJ38" s="691"/>
      <c r="WFK38" s="691"/>
      <c r="WFL38" s="691"/>
      <c r="WFM38" s="691"/>
      <c r="WFN38" s="691"/>
      <c r="WFO38" s="691"/>
      <c r="WFP38" s="691"/>
      <c r="WFQ38" s="691"/>
      <c r="WFR38" s="691"/>
      <c r="WFS38" s="691"/>
      <c r="WFT38" s="691"/>
      <c r="WFU38" s="691"/>
      <c r="WFV38" s="691"/>
      <c r="WFW38" s="691"/>
      <c r="WFX38" s="691"/>
      <c r="WFY38" s="691"/>
      <c r="WFZ38" s="691"/>
      <c r="WGA38" s="691"/>
      <c r="WGB38" s="691"/>
      <c r="WGC38" s="691"/>
      <c r="WGD38" s="691"/>
      <c r="WGE38" s="691"/>
      <c r="WGF38" s="691"/>
      <c r="WGG38" s="691"/>
      <c r="WGH38" s="691"/>
      <c r="WGI38" s="691"/>
      <c r="WGJ38" s="691"/>
      <c r="WGK38" s="691"/>
      <c r="WGL38" s="691"/>
      <c r="WGM38" s="691"/>
      <c r="WGN38" s="691"/>
      <c r="WGO38" s="691"/>
      <c r="WGP38" s="691"/>
      <c r="WGQ38" s="691"/>
      <c r="WGR38" s="691"/>
      <c r="WGS38" s="691"/>
      <c r="WGT38" s="691"/>
      <c r="WGU38" s="691"/>
      <c r="WGV38" s="691"/>
      <c r="WGW38" s="691"/>
      <c r="WGX38" s="691"/>
      <c r="WGY38" s="691"/>
      <c r="WGZ38" s="691"/>
      <c r="WHA38" s="691"/>
      <c r="WHB38" s="691"/>
      <c r="WHC38" s="691"/>
      <c r="WHD38" s="691"/>
      <c r="WHE38" s="691"/>
      <c r="WHF38" s="691"/>
      <c r="WHG38" s="691"/>
      <c r="WHH38" s="691"/>
      <c r="WHI38" s="691"/>
      <c r="WHJ38" s="691"/>
      <c r="WHK38" s="691"/>
      <c r="WHL38" s="691"/>
      <c r="WHM38" s="691"/>
      <c r="WHN38" s="691"/>
      <c r="WHO38" s="691"/>
      <c r="WHP38" s="691"/>
      <c r="WHQ38" s="691"/>
      <c r="WHR38" s="691"/>
      <c r="WHS38" s="691"/>
      <c r="WHT38" s="691"/>
      <c r="WHU38" s="691"/>
      <c r="WHV38" s="691"/>
      <c r="WHW38" s="691"/>
      <c r="WHX38" s="691"/>
      <c r="WHY38" s="691"/>
      <c r="WHZ38" s="691"/>
      <c r="WIA38" s="691"/>
      <c r="WIB38" s="691"/>
      <c r="WIC38" s="691"/>
      <c r="WID38" s="691"/>
      <c r="WIE38" s="691"/>
      <c r="WIF38" s="691"/>
      <c r="WIG38" s="691"/>
      <c r="WIH38" s="691"/>
      <c r="WII38" s="691"/>
      <c r="WIJ38" s="691"/>
      <c r="WIK38" s="691"/>
      <c r="WIL38" s="691"/>
      <c r="WIM38" s="691"/>
      <c r="WIN38" s="691"/>
      <c r="WIO38" s="691"/>
      <c r="WIP38" s="691"/>
      <c r="WIQ38" s="691"/>
      <c r="WIR38" s="691"/>
      <c r="WIS38" s="691"/>
      <c r="WIT38" s="691"/>
      <c r="WIU38" s="691"/>
      <c r="WIV38" s="691"/>
      <c r="WIW38" s="691"/>
      <c r="WIX38" s="691"/>
      <c r="WIY38" s="691"/>
      <c r="WIZ38" s="691"/>
      <c r="WJA38" s="691"/>
      <c r="WJB38" s="691"/>
      <c r="WJC38" s="691"/>
      <c r="WJD38" s="691"/>
      <c r="WJE38" s="691"/>
      <c r="WJF38" s="691"/>
      <c r="WJG38" s="691"/>
      <c r="WJH38" s="691"/>
      <c r="WJI38" s="691"/>
      <c r="WJJ38" s="691"/>
      <c r="WJK38" s="691"/>
      <c r="WJL38" s="691"/>
      <c r="WJM38" s="691"/>
      <c r="WJN38" s="691"/>
      <c r="WJO38" s="691"/>
      <c r="WJP38" s="691"/>
      <c r="WJQ38" s="691"/>
      <c r="WJR38" s="691"/>
      <c r="WJS38" s="691"/>
      <c r="WJT38" s="691"/>
      <c r="WJU38" s="691"/>
      <c r="WJV38" s="691"/>
      <c r="WJW38" s="691"/>
      <c r="WJX38" s="691"/>
      <c r="WJY38" s="691"/>
      <c r="WJZ38" s="691"/>
      <c r="WKA38" s="691"/>
      <c r="WKB38" s="691"/>
      <c r="WKC38" s="691"/>
      <c r="WKD38" s="691"/>
      <c r="WKE38" s="691"/>
      <c r="WKF38" s="691"/>
      <c r="WKG38" s="691"/>
      <c r="WKH38" s="691"/>
      <c r="WKI38" s="691"/>
      <c r="WKJ38" s="691"/>
      <c r="WKK38" s="691"/>
      <c r="WKL38" s="691"/>
      <c r="WKM38" s="691"/>
      <c r="WKN38" s="691"/>
      <c r="WKO38" s="691"/>
      <c r="WKP38" s="691"/>
      <c r="WKQ38" s="691"/>
      <c r="WKR38" s="691"/>
      <c r="WKS38" s="691"/>
      <c r="WKT38" s="691"/>
      <c r="WKU38" s="691"/>
      <c r="WKV38" s="691"/>
      <c r="WKW38" s="691"/>
      <c r="WKX38" s="691"/>
      <c r="WKY38" s="691"/>
      <c r="WKZ38" s="691"/>
      <c r="WLA38" s="691"/>
      <c r="WLB38" s="691"/>
      <c r="WLC38" s="691"/>
      <c r="WLD38" s="691"/>
      <c r="WLE38" s="691"/>
      <c r="WLF38" s="691"/>
      <c r="WLG38" s="691"/>
      <c r="WLH38" s="691"/>
      <c r="WLI38" s="691"/>
      <c r="WLJ38" s="691"/>
      <c r="WLK38" s="691"/>
      <c r="WLL38" s="691"/>
      <c r="WLM38" s="691"/>
      <c r="WLN38" s="691"/>
      <c r="WLO38" s="691"/>
      <c r="WLP38" s="691"/>
      <c r="WLQ38" s="691"/>
      <c r="WLR38" s="691"/>
      <c r="WLS38" s="691"/>
      <c r="WLT38" s="691"/>
      <c r="WLU38" s="691"/>
      <c r="WLV38" s="691"/>
      <c r="WLW38" s="691"/>
      <c r="WLX38" s="691"/>
      <c r="WLY38" s="691"/>
      <c r="WLZ38" s="691"/>
      <c r="WMA38" s="691"/>
      <c r="WMB38" s="691"/>
      <c r="WMC38" s="691"/>
      <c r="WMD38" s="691"/>
      <c r="WME38" s="691"/>
      <c r="WMF38" s="691"/>
      <c r="WMG38" s="691"/>
      <c r="WMH38" s="691"/>
      <c r="WMI38" s="691"/>
      <c r="WMJ38" s="691"/>
      <c r="WMK38" s="691"/>
      <c r="WML38" s="691"/>
      <c r="WMM38" s="691"/>
      <c r="WMN38" s="691"/>
      <c r="WMO38" s="691"/>
      <c r="WMP38" s="691"/>
      <c r="WMQ38" s="691"/>
      <c r="WMR38" s="691"/>
      <c r="WMS38" s="691"/>
      <c r="WMT38" s="691"/>
      <c r="WMU38" s="691"/>
      <c r="WMV38" s="691"/>
      <c r="WMW38" s="691"/>
      <c r="WMX38" s="691"/>
      <c r="WMY38" s="691"/>
      <c r="WMZ38" s="691"/>
      <c r="WNA38" s="691"/>
      <c r="WNB38" s="691"/>
      <c r="WNC38" s="691"/>
      <c r="WND38" s="691"/>
      <c r="WNE38" s="691"/>
      <c r="WNF38" s="691"/>
      <c r="WNG38" s="691"/>
      <c r="WNH38" s="691"/>
      <c r="WNI38" s="691"/>
      <c r="WNJ38" s="691"/>
      <c r="WNK38" s="691"/>
      <c r="WNL38" s="691"/>
      <c r="WNM38" s="691"/>
      <c r="WNN38" s="691"/>
      <c r="WNO38" s="691"/>
      <c r="WNP38" s="691"/>
      <c r="WNQ38" s="691"/>
      <c r="WNR38" s="691"/>
      <c r="WNS38" s="691"/>
      <c r="WNT38" s="691"/>
      <c r="WNU38" s="691"/>
      <c r="WNV38" s="691"/>
      <c r="WNW38" s="691"/>
      <c r="WNX38" s="691"/>
      <c r="WNY38" s="691"/>
      <c r="WNZ38" s="691"/>
      <c r="WOA38" s="691"/>
      <c r="WOB38" s="691"/>
      <c r="WOC38" s="691"/>
      <c r="WOD38" s="691"/>
      <c r="WOE38" s="691"/>
      <c r="WOF38" s="691"/>
      <c r="WOG38" s="691"/>
      <c r="WOH38" s="691"/>
      <c r="WOI38" s="691"/>
      <c r="WOJ38" s="691"/>
      <c r="WOK38" s="691"/>
      <c r="WOL38" s="691"/>
      <c r="WOM38" s="691"/>
      <c r="WON38" s="691"/>
      <c r="WOO38" s="691"/>
      <c r="WOP38" s="691"/>
      <c r="WOQ38" s="691"/>
      <c r="WOR38" s="691"/>
      <c r="WOS38" s="691"/>
      <c r="WOT38" s="691"/>
      <c r="WOU38" s="691"/>
      <c r="WOV38" s="691"/>
      <c r="WOW38" s="691"/>
      <c r="WOX38" s="691"/>
      <c r="WOY38" s="691"/>
      <c r="WOZ38" s="691"/>
      <c r="WPA38" s="691"/>
      <c r="WPB38" s="691"/>
      <c r="WPC38" s="691"/>
      <c r="WPD38" s="691"/>
      <c r="WPE38" s="691"/>
      <c r="WPF38" s="691"/>
      <c r="WPG38" s="691"/>
      <c r="WPH38" s="691"/>
      <c r="WPI38" s="691"/>
      <c r="WPJ38" s="691"/>
      <c r="WPK38" s="691"/>
      <c r="WPL38" s="691"/>
      <c r="WPM38" s="691"/>
      <c r="WPN38" s="691"/>
      <c r="WPO38" s="691"/>
      <c r="WPP38" s="691"/>
      <c r="WPQ38" s="691"/>
      <c r="WPR38" s="691"/>
      <c r="WPS38" s="691"/>
      <c r="WPT38" s="691"/>
      <c r="WPU38" s="691"/>
      <c r="WPV38" s="691"/>
      <c r="WPW38" s="691"/>
      <c r="WPX38" s="691"/>
      <c r="WPY38" s="691"/>
      <c r="WPZ38" s="691"/>
      <c r="WQA38" s="691"/>
      <c r="WQB38" s="691"/>
      <c r="WQC38" s="691"/>
      <c r="WQD38" s="691"/>
      <c r="WQE38" s="691"/>
      <c r="WQF38" s="691"/>
      <c r="WQG38" s="691"/>
      <c r="WQH38" s="691"/>
      <c r="WQI38" s="691"/>
      <c r="WQJ38" s="691"/>
      <c r="WQK38" s="691"/>
      <c r="WQL38" s="691"/>
      <c r="WQM38" s="691"/>
      <c r="WQN38" s="691"/>
      <c r="WQO38" s="691"/>
      <c r="WQP38" s="691"/>
      <c r="WQQ38" s="691"/>
      <c r="WQR38" s="691"/>
      <c r="WQS38" s="691"/>
      <c r="WQT38" s="691"/>
      <c r="WQU38" s="691"/>
      <c r="WQV38" s="691"/>
      <c r="WQW38" s="691"/>
      <c r="WQX38" s="691"/>
      <c r="WQY38" s="691"/>
      <c r="WQZ38" s="691"/>
      <c r="WRA38" s="691"/>
      <c r="WRB38" s="691"/>
      <c r="WRC38" s="691"/>
      <c r="WRD38" s="691"/>
      <c r="WRE38" s="691"/>
      <c r="WRF38" s="691"/>
      <c r="WRG38" s="691"/>
      <c r="WRH38" s="691"/>
      <c r="WRI38" s="691"/>
      <c r="WRJ38" s="691"/>
      <c r="WRK38" s="691"/>
      <c r="WRL38" s="691"/>
      <c r="WRM38" s="691"/>
      <c r="WRN38" s="691"/>
      <c r="WRO38" s="691"/>
      <c r="WRP38" s="691"/>
      <c r="WRQ38" s="691"/>
      <c r="WRR38" s="691"/>
      <c r="WRS38" s="691"/>
      <c r="WRT38" s="691"/>
      <c r="WRU38" s="691"/>
      <c r="WRV38" s="691"/>
      <c r="WRW38" s="691"/>
      <c r="WRX38" s="691"/>
      <c r="WRY38" s="691"/>
      <c r="WRZ38" s="691"/>
      <c r="WSA38" s="691"/>
      <c r="WSB38" s="691"/>
      <c r="WSC38" s="691"/>
      <c r="WSD38" s="691"/>
      <c r="WSE38" s="691"/>
      <c r="WSF38" s="691"/>
      <c r="WSG38" s="691"/>
      <c r="WSH38" s="691"/>
      <c r="WSI38" s="691"/>
      <c r="WSJ38" s="691"/>
      <c r="WSK38" s="691"/>
      <c r="WSL38" s="691"/>
      <c r="WSM38" s="691"/>
      <c r="WSN38" s="691"/>
      <c r="WSO38" s="691"/>
      <c r="WSP38" s="691"/>
      <c r="WSQ38" s="691"/>
      <c r="WSR38" s="691"/>
      <c r="WSS38" s="691"/>
      <c r="WST38" s="691"/>
      <c r="WSU38" s="691"/>
      <c r="WSV38" s="691"/>
      <c r="WSW38" s="691"/>
      <c r="WSX38" s="691"/>
      <c r="WSY38" s="691"/>
      <c r="WSZ38" s="691"/>
      <c r="WTA38" s="691"/>
      <c r="WTB38" s="691"/>
      <c r="WTC38" s="691"/>
      <c r="WTD38" s="691"/>
      <c r="WTE38" s="691"/>
      <c r="WTF38" s="691"/>
      <c r="WTG38" s="691"/>
      <c r="WTH38" s="691"/>
      <c r="WTI38" s="691"/>
      <c r="WTJ38" s="691"/>
      <c r="WTK38" s="691"/>
      <c r="WTL38" s="691"/>
      <c r="WTM38" s="691"/>
      <c r="WTN38" s="691"/>
      <c r="WTO38" s="691"/>
      <c r="WTP38" s="691"/>
      <c r="WTQ38" s="691"/>
      <c r="WTR38" s="691"/>
      <c r="WTS38" s="691"/>
      <c r="WTT38" s="691"/>
      <c r="WTU38" s="691"/>
      <c r="WTV38" s="691"/>
      <c r="WTW38" s="691"/>
      <c r="WTX38" s="691"/>
      <c r="WTY38" s="691"/>
      <c r="WTZ38" s="691"/>
      <c r="WUA38" s="691"/>
      <c r="WUB38" s="691"/>
      <c r="WUC38" s="691"/>
      <c r="WUD38" s="691"/>
      <c r="WUE38" s="691"/>
      <c r="WUF38" s="691"/>
      <c r="WUG38" s="691"/>
      <c r="WUH38" s="691"/>
      <c r="WUI38" s="691"/>
      <c r="WUJ38" s="691"/>
      <c r="WUK38" s="691"/>
      <c r="WUL38" s="691"/>
      <c r="WUM38" s="691"/>
      <c r="WUN38" s="691"/>
      <c r="WUO38" s="691"/>
      <c r="WUP38" s="691"/>
      <c r="WUQ38" s="691"/>
      <c r="WUR38" s="691"/>
      <c r="WUS38" s="691"/>
      <c r="WUT38" s="691"/>
      <c r="WUU38" s="691"/>
      <c r="WUV38" s="691"/>
      <c r="WUW38" s="691"/>
      <c r="WUX38" s="691"/>
      <c r="WUY38" s="691"/>
      <c r="WUZ38" s="691"/>
      <c r="WVA38" s="691"/>
      <c r="WVB38" s="691"/>
      <c r="WVC38" s="691"/>
      <c r="WVD38" s="691"/>
      <c r="WVE38" s="691"/>
      <c r="WVF38" s="691"/>
      <c r="WVG38" s="691"/>
      <c r="WVH38" s="691"/>
      <c r="WVI38" s="691"/>
      <c r="WVJ38" s="691"/>
      <c r="WVK38" s="691"/>
      <c r="WVL38" s="691"/>
      <c r="WVM38" s="691"/>
      <c r="WVN38" s="691"/>
      <c r="WVO38" s="691"/>
      <c r="WVP38" s="691"/>
      <c r="WVQ38" s="691"/>
      <c r="WVR38" s="691"/>
      <c r="WVS38" s="691"/>
      <c r="WVT38" s="691"/>
      <c r="WVU38" s="691"/>
      <c r="WVV38" s="691"/>
      <c r="WVW38" s="691"/>
      <c r="WVX38" s="691"/>
      <c r="WVY38" s="691"/>
      <c r="WVZ38" s="691"/>
      <c r="WWA38" s="691"/>
      <c r="WWB38" s="691"/>
      <c r="WWC38" s="691"/>
      <c r="WWD38" s="691"/>
      <c r="WWE38" s="691"/>
      <c r="WWF38" s="691"/>
      <c r="WWG38" s="691"/>
      <c r="WWH38" s="691"/>
      <c r="WWI38" s="691"/>
      <c r="WWJ38" s="691"/>
      <c r="WWK38" s="691"/>
      <c r="WWL38" s="691"/>
      <c r="WWM38" s="691"/>
      <c r="WWN38" s="691"/>
      <c r="WWO38" s="691"/>
      <c r="WWP38" s="691"/>
      <c r="WWQ38" s="691"/>
      <c r="WWR38" s="691"/>
      <c r="WWS38" s="691"/>
      <c r="WWT38" s="691"/>
      <c r="WWU38" s="691"/>
      <c r="WWV38" s="691"/>
      <c r="WWW38" s="691"/>
      <c r="WWX38" s="691"/>
      <c r="WWY38" s="691"/>
      <c r="WWZ38" s="691"/>
      <c r="WXA38" s="691"/>
      <c r="WXB38" s="691"/>
      <c r="WXC38" s="691"/>
      <c r="WXD38" s="691"/>
      <c r="WXE38" s="691"/>
      <c r="WXF38" s="691"/>
      <c r="WXG38" s="691"/>
      <c r="WXH38" s="691"/>
      <c r="WXI38" s="691"/>
      <c r="WXJ38" s="691"/>
      <c r="WXK38" s="691"/>
      <c r="WXL38" s="691"/>
      <c r="WXM38" s="691"/>
      <c r="WXN38" s="691"/>
      <c r="WXO38" s="691"/>
      <c r="WXP38" s="691"/>
      <c r="WXQ38" s="691"/>
      <c r="WXR38" s="691"/>
      <c r="WXS38" s="691"/>
      <c r="WXT38" s="691"/>
      <c r="WXU38" s="691"/>
      <c r="WXV38" s="691"/>
      <c r="WXW38" s="691"/>
      <c r="WXX38" s="691"/>
      <c r="WXY38" s="691"/>
      <c r="WXZ38" s="691"/>
      <c r="WYA38" s="691"/>
      <c r="WYB38" s="691"/>
      <c r="WYC38" s="691"/>
      <c r="WYD38" s="691"/>
      <c r="WYE38" s="691"/>
      <c r="WYF38" s="691"/>
      <c r="WYG38" s="691"/>
      <c r="WYH38" s="691"/>
      <c r="WYI38" s="691"/>
      <c r="WYJ38" s="691"/>
      <c r="WYK38" s="691"/>
      <c r="WYL38" s="691"/>
      <c r="WYM38" s="691"/>
      <c r="WYN38" s="691"/>
      <c r="WYO38" s="691"/>
      <c r="WYP38" s="691"/>
      <c r="WYQ38" s="691"/>
      <c r="WYR38" s="691"/>
      <c r="WYS38" s="691"/>
      <c r="WYT38" s="691"/>
      <c r="WYU38" s="691"/>
      <c r="WYV38" s="691"/>
      <c r="WYW38" s="691"/>
      <c r="WYX38" s="691"/>
      <c r="WYY38" s="691"/>
      <c r="WYZ38" s="691"/>
      <c r="WZA38" s="691"/>
      <c r="WZB38" s="691"/>
      <c r="WZC38" s="691"/>
      <c r="WZD38" s="691"/>
      <c r="WZE38" s="691"/>
      <c r="WZF38" s="691"/>
      <c r="WZG38" s="691"/>
      <c r="WZH38" s="691"/>
      <c r="WZI38" s="691"/>
      <c r="WZJ38" s="691"/>
      <c r="WZK38" s="691"/>
      <c r="WZL38" s="691"/>
      <c r="WZM38" s="691"/>
      <c r="WZN38" s="691"/>
      <c r="WZO38" s="691"/>
      <c r="WZP38" s="691"/>
      <c r="WZQ38" s="691"/>
      <c r="WZR38" s="691"/>
      <c r="WZS38" s="691"/>
      <c r="WZT38" s="691"/>
      <c r="WZU38" s="691"/>
      <c r="WZV38" s="691"/>
      <c r="WZW38" s="691"/>
      <c r="WZX38" s="691"/>
      <c r="WZY38" s="691"/>
      <c r="WZZ38" s="691"/>
      <c r="XAA38" s="691"/>
      <c r="XAB38" s="691"/>
      <c r="XAC38" s="691"/>
      <c r="XAD38" s="691"/>
      <c r="XAE38" s="691"/>
      <c r="XAF38" s="691"/>
      <c r="XAG38" s="691"/>
      <c r="XAH38" s="691"/>
      <c r="XAI38" s="691"/>
      <c r="XAJ38" s="691"/>
      <c r="XAK38" s="691"/>
      <c r="XAL38" s="691"/>
      <c r="XAM38" s="691"/>
      <c r="XAN38" s="691"/>
      <c r="XAO38" s="691"/>
      <c r="XAP38" s="691"/>
      <c r="XAQ38" s="691"/>
      <c r="XAR38" s="691"/>
      <c r="XAS38" s="691"/>
      <c r="XAT38" s="691"/>
      <c r="XAU38" s="691"/>
      <c r="XAV38" s="691"/>
      <c r="XAW38" s="691"/>
      <c r="XAX38" s="691"/>
      <c r="XAY38" s="691"/>
      <c r="XAZ38" s="691"/>
      <c r="XBA38" s="691"/>
      <c r="XBB38" s="691"/>
      <c r="XBC38" s="691"/>
      <c r="XBD38" s="691"/>
      <c r="XBE38" s="691"/>
      <c r="XBF38" s="691"/>
      <c r="XBG38" s="691"/>
      <c r="XBH38" s="691"/>
      <c r="XBI38" s="691"/>
      <c r="XBJ38" s="691"/>
      <c r="XBK38" s="691"/>
      <c r="XBL38" s="691"/>
      <c r="XBM38" s="691"/>
      <c r="XBN38" s="691"/>
      <c r="XBO38" s="691"/>
      <c r="XBP38" s="691"/>
      <c r="XBQ38" s="691"/>
      <c r="XBR38" s="691"/>
      <c r="XBS38" s="691"/>
      <c r="XBT38" s="691"/>
      <c r="XBU38" s="691"/>
      <c r="XBV38" s="691"/>
      <c r="XBW38" s="691"/>
      <c r="XBX38" s="691"/>
      <c r="XBY38" s="691"/>
      <c r="XBZ38" s="691"/>
      <c r="XCA38" s="691"/>
      <c r="XCB38" s="691"/>
      <c r="XCC38" s="691"/>
      <c r="XCD38" s="691"/>
      <c r="XCE38" s="691"/>
      <c r="XCF38" s="691"/>
      <c r="XCG38" s="691"/>
      <c r="XCH38" s="691"/>
      <c r="XCI38" s="691"/>
      <c r="XCJ38" s="691"/>
      <c r="XCK38" s="691"/>
      <c r="XCL38" s="691"/>
      <c r="XCM38" s="691"/>
      <c r="XCN38" s="691"/>
      <c r="XCO38" s="691"/>
      <c r="XCP38" s="691"/>
      <c r="XCQ38" s="691"/>
      <c r="XCR38" s="691"/>
      <c r="XCS38" s="691"/>
      <c r="XCT38" s="691"/>
      <c r="XCU38" s="691"/>
      <c r="XCV38" s="691"/>
      <c r="XCW38" s="691"/>
      <c r="XCX38" s="691"/>
      <c r="XCY38" s="691"/>
      <c r="XCZ38" s="691"/>
      <c r="XDA38" s="691"/>
      <c r="XDB38" s="691"/>
      <c r="XDC38" s="691"/>
      <c r="XDD38" s="691"/>
      <c r="XDE38" s="691"/>
      <c r="XDF38" s="691"/>
      <c r="XDG38" s="691"/>
      <c r="XDH38" s="691"/>
      <c r="XDI38" s="691"/>
      <c r="XDJ38" s="691"/>
      <c r="XDK38" s="691"/>
      <c r="XDL38" s="691"/>
      <c r="XDM38" s="691"/>
      <c r="XDN38" s="691"/>
      <c r="XDO38" s="691"/>
      <c r="XDP38" s="691"/>
      <c r="XDQ38" s="691"/>
      <c r="XDR38" s="691"/>
      <c r="XDS38" s="691"/>
      <c r="XDT38" s="691"/>
      <c r="XDU38" s="691"/>
      <c r="XDV38" s="691"/>
      <c r="XDW38" s="691"/>
      <c r="XDX38" s="691"/>
      <c r="XDY38" s="691"/>
      <c r="XDZ38" s="691"/>
      <c r="XEA38" s="691"/>
      <c r="XEB38" s="691"/>
      <c r="XEC38" s="691"/>
      <c r="XED38" s="691"/>
      <c r="XEE38" s="691"/>
      <c r="XEF38" s="691"/>
      <c r="XEG38" s="691"/>
      <c r="XEH38" s="691"/>
      <c r="XEI38" s="691"/>
      <c r="XEJ38" s="691"/>
      <c r="XEK38" s="691"/>
      <c r="XEL38" s="691"/>
      <c r="XEM38" s="691"/>
      <c r="XEN38" s="691"/>
      <c r="XEO38" s="691"/>
      <c r="XEP38" s="691"/>
      <c r="XEQ38" s="691"/>
      <c r="XER38" s="691"/>
      <c r="XES38" s="691"/>
      <c r="XET38" s="691"/>
      <c r="XEU38" s="691"/>
      <c r="XEV38" s="691"/>
      <c r="XEW38" s="691"/>
      <c r="XEX38" s="691"/>
      <c r="XEY38" s="691"/>
      <c r="XEZ38" s="691"/>
      <c r="XFA38" s="691"/>
      <c r="XFB38" s="691"/>
      <c r="XFC38" s="691"/>
      <c r="XFD38" s="691"/>
    </row>
    <row r="39" spans="1:16384" s="233" customFormat="1" ht="45" customHeight="1">
      <c r="A39" s="693" t="s">
        <v>2953</v>
      </c>
      <c r="B39" s="693"/>
      <c r="C39" s="693"/>
      <c r="D39" s="693"/>
      <c r="E39" s="693"/>
      <c r="F39" s="693"/>
      <c r="G39" s="693"/>
      <c r="H39" s="693"/>
      <c r="I39" s="693"/>
      <c r="J39" s="693"/>
      <c r="K39" s="693"/>
      <c r="L39" s="693"/>
      <c r="M39" s="693"/>
      <c r="N39" s="693"/>
      <c r="O39" s="693"/>
      <c r="P39" s="693"/>
      <c r="Q39" s="693"/>
      <c r="R39" s="693"/>
      <c r="S39" s="693"/>
      <c r="T39" s="693"/>
      <c r="U39" s="693"/>
      <c r="V39" s="693"/>
      <c r="W39" s="693"/>
      <c r="X39" s="693"/>
      <c r="Y39" s="693"/>
      <c r="Z39" s="693"/>
      <c r="AA39" s="693"/>
      <c r="AB39" s="693"/>
      <c r="AC39" s="693"/>
      <c r="AD39" s="693"/>
      <c r="AE39" s="693"/>
      <c r="AF39" s="693"/>
      <c r="AG39" s="693"/>
      <c r="AH39" s="693"/>
      <c r="AI39" s="693"/>
      <c r="AJ39" s="693"/>
      <c r="AK39" s="693"/>
      <c r="AL39" s="693"/>
      <c r="AM39" s="693"/>
      <c r="AN39" s="693"/>
      <c r="AO39" s="693"/>
      <c r="AP39" s="693"/>
      <c r="AQ39" s="693"/>
      <c r="AR39" s="693"/>
      <c r="AS39" s="693"/>
      <c r="AT39" s="693"/>
      <c r="AU39" s="693"/>
      <c r="AV39" s="693"/>
      <c r="AW39" s="693"/>
      <c r="AX39" s="693"/>
      <c r="AY39" s="422"/>
      <c r="AZ39" s="513"/>
      <c r="BA39" s="513"/>
      <c r="BB39" s="513"/>
      <c r="BC39" s="515"/>
      <c r="BD39" s="515"/>
      <c r="BE39" s="515"/>
    </row>
    <row r="40" spans="1:16384" s="233" customFormat="1" ht="13.2" customHeight="1">
      <c r="A40" s="692" t="s">
        <v>468</v>
      </c>
      <c r="B40" s="692"/>
      <c r="C40" s="692"/>
      <c r="D40" s="692"/>
      <c r="E40" s="692"/>
      <c r="F40" s="692"/>
      <c r="G40" s="692"/>
      <c r="H40" s="692"/>
      <c r="I40" s="692"/>
      <c r="J40" s="694" t="s">
        <v>707</v>
      </c>
      <c r="K40" s="694"/>
      <c r="L40" s="694"/>
      <c r="M40" s="694"/>
      <c r="N40" s="694"/>
      <c r="O40" s="694"/>
      <c r="P40" s="694"/>
      <c r="Q40" s="694"/>
      <c r="R40" s="694"/>
      <c r="S40" s="694"/>
      <c r="T40" s="694"/>
      <c r="U40" s="694"/>
      <c r="V40" s="694"/>
      <c r="W40" s="694"/>
      <c r="X40" s="694" t="s">
        <v>469</v>
      </c>
      <c r="Y40" s="694"/>
      <c r="Z40" s="694"/>
      <c r="AA40" s="694"/>
      <c r="AB40" s="694"/>
      <c r="AC40" s="694"/>
      <c r="AD40" s="694"/>
      <c r="AE40" s="694"/>
      <c r="AF40" s="694"/>
      <c r="AG40" s="694"/>
      <c r="AH40" s="694"/>
      <c r="AI40" s="694"/>
      <c r="AJ40" s="694"/>
      <c r="AK40" s="694"/>
      <c r="AL40" s="694"/>
      <c r="AM40" s="694"/>
      <c r="AN40" s="694"/>
      <c r="AO40" s="694"/>
      <c r="AP40" s="694"/>
      <c r="AQ40" s="694"/>
      <c r="AR40" s="694"/>
      <c r="AS40" s="694"/>
      <c r="AT40" s="695" t="s">
        <v>2957</v>
      </c>
      <c r="AU40" s="696"/>
      <c r="AV40" s="696"/>
      <c r="AW40" s="696"/>
      <c r="AX40" s="697"/>
      <c r="AY40" s="516"/>
      <c r="AZ40" s="515"/>
      <c r="BA40" s="515"/>
      <c r="BB40" s="515" t="s">
        <v>4266</v>
      </c>
      <c r="BC40" s="515"/>
      <c r="BD40" s="515"/>
      <c r="BE40" s="515"/>
    </row>
    <row r="41" spans="1:16384" s="233" customFormat="1" ht="12.6" customHeight="1">
      <c r="A41" s="692" t="s">
        <v>2954</v>
      </c>
      <c r="B41" s="692"/>
      <c r="C41" s="692"/>
      <c r="D41" s="692"/>
      <c r="E41" s="692"/>
      <c r="F41" s="692"/>
      <c r="G41" s="692"/>
      <c r="H41" s="692"/>
      <c r="I41" s="692"/>
      <c r="J41" s="629">
        <f>SUM(SUVAHAVUJ!N3)</f>
        <v>2472741</v>
      </c>
      <c r="K41" s="629"/>
      <c r="L41" s="629"/>
      <c r="M41" s="629"/>
      <c r="N41" s="629"/>
      <c r="O41" s="629"/>
      <c r="P41" s="629"/>
      <c r="Q41" s="629"/>
      <c r="R41" s="629"/>
      <c r="S41" s="629"/>
      <c r="T41" s="629"/>
      <c r="U41" s="629"/>
      <c r="V41" s="629"/>
      <c r="W41" s="629"/>
      <c r="X41" s="629">
        <f>SUM(SUVAHAVUJ!X3)</f>
        <v>2719235</v>
      </c>
      <c r="Y41" s="629"/>
      <c r="Z41" s="629"/>
      <c r="AA41" s="629"/>
      <c r="AB41" s="629"/>
      <c r="AC41" s="629"/>
      <c r="AD41" s="629"/>
      <c r="AE41" s="629"/>
      <c r="AF41" s="629"/>
      <c r="AG41" s="629"/>
      <c r="AH41" s="629"/>
      <c r="AI41" s="629"/>
      <c r="AJ41" s="629"/>
      <c r="AK41" s="629"/>
      <c r="AL41" s="629"/>
      <c r="AM41" s="629"/>
      <c r="AN41" s="629"/>
      <c r="AO41" s="629"/>
      <c r="AP41" s="629"/>
      <c r="AQ41" s="629"/>
      <c r="AR41" s="629"/>
      <c r="AS41" s="629"/>
      <c r="AT41" s="630" t="s">
        <v>2949</v>
      </c>
      <c r="AU41" s="631"/>
      <c r="AV41" s="631"/>
      <c r="AW41" s="632"/>
      <c r="AX41" s="456"/>
      <c r="AY41" s="516"/>
      <c r="AZ41" s="513"/>
      <c r="BA41" s="513"/>
      <c r="BB41" s="513" t="s">
        <v>2949</v>
      </c>
      <c r="BC41" s="515"/>
      <c r="BD41" s="515"/>
      <c r="BE41" s="515"/>
    </row>
    <row r="42" spans="1:16384" s="233" customFormat="1" ht="12.6" customHeight="1">
      <c r="A42" s="692" t="s">
        <v>2955</v>
      </c>
      <c r="B42" s="692"/>
      <c r="C42" s="692"/>
      <c r="D42" s="692"/>
      <c r="E42" s="692"/>
      <c r="F42" s="692"/>
      <c r="G42" s="692"/>
      <c r="H42" s="692"/>
      <c r="I42" s="692"/>
      <c r="J42" s="629">
        <f>SUM(SUVAHAVUJ!N149)</f>
        <v>14942333</v>
      </c>
      <c r="K42" s="629"/>
      <c r="L42" s="629"/>
      <c r="M42" s="629"/>
      <c r="N42" s="629"/>
      <c r="O42" s="629"/>
      <c r="P42" s="629"/>
      <c r="Q42" s="629"/>
      <c r="R42" s="629"/>
      <c r="S42" s="629"/>
      <c r="T42" s="629"/>
      <c r="U42" s="629"/>
      <c r="V42" s="629"/>
      <c r="W42" s="629"/>
      <c r="X42" s="629">
        <f>SUM(SUVAHAVUJ!X149)</f>
        <v>13195887</v>
      </c>
      <c r="Y42" s="629"/>
      <c r="Z42" s="629"/>
      <c r="AA42" s="629"/>
      <c r="AB42" s="629"/>
      <c r="AC42" s="629"/>
      <c r="AD42" s="629"/>
      <c r="AE42" s="629"/>
      <c r="AF42" s="629"/>
      <c r="AG42" s="629"/>
      <c r="AH42" s="629"/>
      <c r="AI42" s="629"/>
      <c r="AJ42" s="629"/>
      <c r="AK42" s="629"/>
      <c r="AL42" s="629"/>
      <c r="AM42" s="629"/>
      <c r="AN42" s="629"/>
      <c r="AO42" s="629"/>
      <c r="AP42" s="629"/>
      <c r="AQ42" s="629"/>
      <c r="AR42" s="629"/>
      <c r="AS42" s="629"/>
      <c r="AT42" s="630" t="s">
        <v>2949</v>
      </c>
      <c r="AU42" s="631"/>
      <c r="AV42" s="631"/>
      <c r="AW42" s="632"/>
      <c r="AX42" s="456"/>
      <c r="AY42" s="516"/>
      <c r="AZ42" s="513"/>
      <c r="BA42" s="513"/>
      <c r="BB42" s="513"/>
      <c r="BC42" s="515"/>
      <c r="BD42" s="515"/>
      <c r="BE42" s="515"/>
    </row>
    <row r="43" spans="1:16384" s="233" customFormat="1" ht="12.6" customHeight="1">
      <c r="A43" s="692" t="s">
        <v>2956</v>
      </c>
      <c r="B43" s="692"/>
      <c r="C43" s="692"/>
      <c r="D43" s="692"/>
      <c r="E43" s="692"/>
      <c r="F43" s="692"/>
      <c r="G43" s="692"/>
      <c r="H43" s="692"/>
      <c r="I43" s="692"/>
      <c r="J43" s="629">
        <f>SUM(U115)</f>
        <v>0</v>
      </c>
      <c r="K43" s="629"/>
      <c r="L43" s="629"/>
      <c r="M43" s="629"/>
      <c r="N43" s="629"/>
      <c r="O43" s="629"/>
      <c r="P43" s="629"/>
      <c r="Q43" s="629"/>
      <c r="R43" s="629"/>
      <c r="S43" s="629"/>
      <c r="T43" s="629"/>
      <c r="U43" s="629"/>
      <c r="V43" s="629"/>
      <c r="W43" s="629"/>
      <c r="X43" s="629">
        <f>SUM(AH115)</f>
        <v>0</v>
      </c>
      <c r="Y43" s="629"/>
      <c r="Z43" s="629"/>
      <c r="AA43" s="629"/>
      <c r="AB43" s="629"/>
      <c r="AC43" s="629"/>
      <c r="AD43" s="629"/>
      <c r="AE43" s="629"/>
      <c r="AF43" s="629"/>
      <c r="AG43" s="629"/>
      <c r="AH43" s="629"/>
      <c r="AI43" s="629"/>
      <c r="AJ43" s="629"/>
      <c r="AK43" s="629"/>
      <c r="AL43" s="629"/>
      <c r="AM43" s="629"/>
      <c r="AN43" s="629"/>
      <c r="AO43" s="629"/>
      <c r="AP43" s="629"/>
      <c r="AQ43" s="629"/>
      <c r="AR43" s="629"/>
      <c r="AS43" s="629"/>
      <c r="AT43" s="630" t="s">
        <v>2949</v>
      </c>
      <c r="AU43" s="631"/>
      <c r="AV43" s="631"/>
      <c r="AW43" s="632"/>
      <c r="AX43" s="456"/>
      <c r="AY43" s="516"/>
      <c r="AZ43" s="513"/>
      <c r="BA43" s="513"/>
      <c r="BB43" s="513"/>
      <c r="BC43" s="515"/>
      <c r="BD43" s="515"/>
      <c r="BE43" s="515"/>
    </row>
    <row r="44" spans="1:16384" s="273" customFormat="1" ht="12.6" customHeight="1">
      <c r="A44" s="452"/>
      <c r="B44" s="452"/>
      <c r="C44" s="452"/>
      <c r="D44" s="452"/>
      <c r="E44" s="452"/>
      <c r="F44" s="452"/>
      <c r="G44" s="452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  <c r="T44" s="452"/>
      <c r="U44" s="452"/>
      <c r="V44" s="452"/>
      <c r="W44" s="452"/>
      <c r="X44" s="452"/>
      <c r="Y44" s="452"/>
      <c r="Z44" s="452"/>
      <c r="AA44" s="452"/>
      <c r="AB44" s="452"/>
      <c r="AC44" s="452"/>
      <c r="AD44" s="452"/>
      <c r="AE44" s="452"/>
      <c r="AF44" s="452"/>
      <c r="AG44" s="452"/>
      <c r="AH44" s="452"/>
      <c r="AI44" s="452"/>
      <c r="AJ44" s="452"/>
      <c r="AK44" s="452"/>
      <c r="AL44" s="452"/>
      <c r="AM44" s="452"/>
      <c r="AN44" s="452"/>
      <c r="AO44" s="452"/>
      <c r="AP44" s="452"/>
      <c r="AQ44" s="452"/>
      <c r="AR44" s="452"/>
      <c r="AS44" s="452"/>
      <c r="AT44" s="452"/>
      <c r="AU44" s="452"/>
      <c r="AV44" s="452"/>
      <c r="AW44" s="452"/>
      <c r="AY44" s="281"/>
      <c r="AZ44" s="281"/>
      <c r="BA44" s="281"/>
      <c r="BB44" s="281"/>
      <c r="BC44" s="281"/>
      <c r="BD44" s="281"/>
      <c r="BE44" s="281"/>
    </row>
    <row r="45" spans="1:16384" s="273" customFormat="1" ht="12.6" customHeight="1">
      <c r="A45" s="568"/>
      <c r="B45" s="569"/>
      <c r="C45" s="569"/>
      <c r="D45" s="569"/>
      <c r="E45" s="569"/>
      <c r="F45" s="569"/>
      <c r="G45" s="569"/>
      <c r="H45" s="569"/>
      <c r="I45" s="569"/>
      <c r="J45" s="569"/>
      <c r="K45" s="569"/>
      <c r="L45" s="569"/>
      <c r="M45" s="569"/>
      <c r="N45" s="569"/>
      <c r="O45" s="569"/>
      <c r="P45" s="569"/>
      <c r="Q45" s="569"/>
      <c r="R45" s="569"/>
      <c r="S45" s="569"/>
      <c r="T45" s="569"/>
      <c r="U45" s="569"/>
      <c r="V45" s="569"/>
      <c r="W45" s="569"/>
      <c r="X45" s="569"/>
      <c r="Y45" s="569"/>
      <c r="Z45" s="569"/>
      <c r="AA45" s="569"/>
      <c r="AB45" s="569"/>
      <c r="AC45" s="569"/>
      <c r="AD45" s="569"/>
      <c r="AE45" s="569"/>
      <c r="AF45" s="569"/>
      <c r="AG45" s="569"/>
      <c r="AH45" s="569"/>
      <c r="AI45" s="569"/>
      <c r="AJ45" s="569"/>
      <c r="AK45" s="569"/>
      <c r="AL45" s="569"/>
      <c r="AM45" s="569"/>
      <c r="AN45" s="569"/>
      <c r="AO45" s="569"/>
      <c r="AP45" s="569"/>
      <c r="AQ45" s="569"/>
      <c r="AR45" s="569"/>
      <c r="AS45" s="569"/>
      <c r="AT45" s="569"/>
      <c r="AU45" s="569"/>
      <c r="AV45" s="569"/>
      <c r="AW45" s="569"/>
      <c r="AY45" s="281"/>
      <c r="AZ45" s="281"/>
      <c r="BA45" s="281"/>
      <c r="BB45" s="281"/>
      <c r="BC45" s="281"/>
      <c r="BD45" s="281"/>
      <c r="BE45" s="281"/>
    </row>
    <row r="46" spans="1:16384" ht="12.6" customHeight="1">
      <c r="A46" s="276" t="s">
        <v>2285</v>
      </c>
      <c r="B46" s="276"/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  <c r="AO46" s="276"/>
      <c r="AP46" s="276"/>
      <c r="AQ46" s="276"/>
      <c r="AR46" s="276"/>
      <c r="AS46" s="276"/>
      <c r="AT46" s="276"/>
      <c r="AU46" s="276"/>
      <c r="AV46" s="276"/>
      <c r="AW46" s="276"/>
    </row>
    <row r="47" spans="1:16384" s="273" customFormat="1" ht="12.6" customHeight="1">
      <c r="A47" s="620" t="s">
        <v>4287</v>
      </c>
      <c r="B47" s="621"/>
      <c r="C47" s="621"/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  <c r="AC47" s="621"/>
      <c r="AD47" s="621"/>
      <c r="AE47" s="621"/>
      <c r="AF47" s="621"/>
      <c r="AG47" s="621"/>
      <c r="AH47" s="621"/>
      <c r="AI47" s="621"/>
      <c r="AJ47" s="621"/>
      <c r="AK47" s="621"/>
      <c r="AL47" s="621"/>
      <c r="AM47" s="621"/>
      <c r="AN47" s="621"/>
      <c r="AO47" s="621"/>
      <c r="AP47" s="621"/>
      <c r="AQ47" s="621"/>
      <c r="AR47" s="621"/>
      <c r="AS47" s="621"/>
      <c r="AT47" s="621"/>
      <c r="AU47" s="621"/>
      <c r="AV47" s="621"/>
      <c r="AW47" s="622"/>
      <c r="AY47" s="281"/>
      <c r="AZ47" s="281"/>
      <c r="BA47" s="281"/>
      <c r="BB47" s="281"/>
      <c r="BC47" s="281"/>
      <c r="BD47" s="281"/>
      <c r="BE47" s="281"/>
    </row>
    <row r="48" spans="1:16384" s="273" customFormat="1" ht="12.6" customHeight="1">
      <c r="A48" s="623"/>
      <c r="B48" s="600"/>
      <c r="C48" s="600"/>
      <c r="D48" s="600"/>
      <c r="E48" s="600"/>
      <c r="F48" s="600"/>
      <c r="G48" s="600"/>
      <c r="H48" s="600"/>
      <c r="I48" s="600"/>
      <c r="J48" s="600"/>
      <c r="K48" s="600"/>
      <c r="L48" s="600"/>
      <c r="M48" s="600"/>
      <c r="N48" s="600"/>
      <c r="O48" s="600"/>
      <c r="P48" s="600"/>
      <c r="Q48" s="600"/>
      <c r="R48" s="600"/>
      <c r="S48" s="600"/>
      <c r="T48" s="600"/>
      <c r="U48" s="600"/>
      <c r="V48" s="600"/>
      <c r="W48" s="600"/>
      <c r="X48" s="600"/>
      <c r="Y48" s="600"/>
      <c r="Z48" s="600"/>
      <c r="AA48" s="600"/>
      <c r="AB48" s="600"/>
      <c r="AC48" s="600"/>
      <c r="AD48" s="600"/>
      <c r="AE48" s="600"/>
      <c r="AF48" s="600"/>
      <c r="AG48" s="600"/>
      <c r="AH48" s="600"/>
      <c r="AI48" s="600"/>
      <c r="AJ48" s="600"/>
      <c r="AK48" s="600"/>
      <c r="AL48" s="600"/>
      <c r="AM48" s="600"/>
      <c r="AN48" s="600"/>
      <c r="AO48" s="600"/>
      <c r="AP48" s="600"/>
      <c r="AQ48" s="600"/>
      <c r="AR48" s="600"/>
      <c r="AS48" s="600"/>
      <c r="AT48" s="600"/>
      <c r="AU48" s="600"/>
      <c r="AV48" s="600"/>
      <c r="AW48" s="624"/>
      <c r="AY48" s="281"/>
      <c r="AZ48" s="281"/>
      <c r="BA48" s="281"/>
      <c r="BB48" s="281"/>
      <c r="BC48" s="281"/>
      <c r="BD48" s="281"/>
      <c r="BE48" s="281"/>
    </row>
    <row r="49" spans="1:57" s="273" customFormat="1" ht="12.6" customHeight="1">
      <c r="A49" s="623"/>
      <c r="B49" s="600"/>
      <c r="C49" s="600"/>
      <c r="D49" s="600"/>
      <c r="E49" s="600"/>
      <c r="F49" s="600"/>
      <c r="G49" s="600"/>
      <c r="H49" s="600"/>
      <c r="I49" s="600"/>
      <c r="J49" s="600"/>
      <c r="K49" s="600"/>
      <c r="L49" s="600"/>
      <c r="M49" s="600"/>
      <c r="N49" s="600"/>
      <c r="O49" s="600"/>
      <c r="P49" s="600"/>
      <c r="Q49" s="600"/>
      <c r="R49" s="600"/>
      <c r="S49" s="600"/>
      <c r="T49" s="600"/>
      <c r="U49" s="600"/>
      <c r="V49" s="600"/>
      <c r="W49" s="600"/>
      <c r="X49" s="600"/>
      <c r="Y49" s="600"/>
      <c r="Z49" s="600"/>
      <c r="AA49" s="600"/>
      <c r="AB49" s="600"/>
      <c r="AC49" s="600"/>
      <c r="AD49" s="600"/>
      <c r="AE49" s="600"/>
      <c r="AF49" s="600"/>
      <c r="AG49" s="600"/>
      <c r="AH49" s="600"/>
      <c r="AI49" s="600"/>
      <c r="AJ49" s="600"/>
      <c r="AK49" s="600"/>
      <c r="AL49" s="600"/>
      <c r="AM49" s="600"/>
      <c r="AN49" s="600"/>
      <c r="AO49" s="600"/>
      <c r="AP49" s="600"/>
      <c r="AQ49" s="600"/>
      <c r="AR49" s="600"/>
      <c r="AS49" s="600"/>
      <c r="AT49" s="600"/>
      <c r="AU49" s="600"/>
      <c r="AV49" s="600"/>
      <c r="AW49" s="624"/>
      <c r="AY49" s="281"/>
      <c r="AZ49" s="281"/>
      <c r="BA49" s="281"/>
      <c r="BB49" s="281"/>
      <c r="BC49" s="281"/>
      <c r="BD49" s="281"/>
      <c r="BE49" s="281"/>
    </row>
    <row r="50" spans="1:57" s="273" customFormat="1" ht="12.6" customHeight="1">
      <c r="A50" s="625"/>
      <c r="B50" s="626"/>
      <c r="C50" s="626"/>
      <c r="D50" s="626"/>
      <c r="E50" s="626"/>
      <c r="F50" s="626"/>
      <c r="G50" s="626"/>
      <c r="H50" s="626"/>
      <c r="I50" s="626"/>
      <c r="J50" s="626"/>
      <c r="K50" s="626"/>
      <c r="L50" s="626"/>
      <c r="M50" s="626"/>
      <c r="N50" s="626"/>
      <c r="O50" s="626"/>
      <c r="P50" s="626"/>
      <c r="Q50" s="626"/>
      <c r="R50" s="626"/>
      <c r="S50" s="626"/>
      <c r="T50" s="626"/>
      <c r="U50" s="626"/>
      <c r="V50" s="626"/>
      <c r="W50" s="626"/>
      <c r="X50" s="626"/>
      <c r="Y50" s="626"/>
      <c r="Z50" s="626"/>
      <c r="AA50" s="626"/>
      <c r="AB50" s="626"/>
      <c r="AC50" s="626"/>
      <c r="AD50" s="626"/>
      <c r="AE50" s="626"/>
      <c r="AF50" s="626"/>
      <c r="AG50" s="626"/>
      <c r="AH50" s="626"/>
      <c r="AI50" s="626"/>
      <c r="AJ50" s="626"/>
      <c r="AK50" s="626"/>
      <c r="AL50" s="626"/>
      <c r="AM50" s="626"/>
      <c r="AN50" s="626"/>
      <c r="AO50" s="626"/>
      <c r="AP50" s="626"/>
      <c r="AQ50" s="626"/>
      <c r="AR50" s="626"/>
      <c r="AS50" s="626"/>
      <c r="AT50" s="626"/>
      <c r="AU50" s="626"/>
      <c r="AV50" s="626"/>
      <c r="AW50" s="627"/>
      <c r="AY50" s="281"/>
      <c r="AZ50" s="281"/>
      <c r="BA50" s="281"/>
      <c r="BB50" s="281"/>
      <c r="BC50" s="281"/>
      <c r="BD50" s="281"/>
      <c r="BE50" s="281"/>
    </row>
    <row r="51" spans="1:57" s="273" customFormat="1" ht="12.6" customHeight="1">
      <c r="A51" s="600" t="s">
        <v>2286</v>
      </c>
      <c r="B51" s="628"/>
      <c r="C51" s="628"/>
      <c r="D51" s="628"/>
      <c r="E51" s="628"/>
      <c r="F51" s="628"/>
      <c r="G51" s="628"/>
      <c r="H51" s="628"/>
      <c r="I51" s="628"/>
      <c r="J51" s="628"/>
      <c r="K51" s="628"/>
      <c r="L51" s="628"/>
      <c r="M51" s="628"/>
      <c r="N51" s="628"/>
      <c r="O51" s="628"/>
      <c r="P51" s="628"/>
      <c r="Q51" s="628"/>
      <c r="R51" s="628"/>
      <c r="S51" s="628"/>
      <c r="T51" s="628"/>
      <c r="U51" s="628"/>
      <c r="V51" s="628"/>
      <c r="W51" s="628"/>
      <c r="X51" s="628"/>
      <c r="Y51" s="628"/>
      <c r="Z51" s="628"/>
      <c r="AA51" s="628"/>
      <c r="AB51" s="628"/>
      <c r="AC51" s="628"/>
      <c r="AD51" s="628"/>
      <c r="AE51" s="628"/>
      <c r="AF51" s="628"/>
      <c r="AG51" s="628"/>
      <c r="AH51" s="628"/>
      <c r="AI51" s="628"/>
      <c r="AJ51" s="628"/>
      <c r="AK51" s="628"/>
      <c r="AL51" s="628"/>
      <c r="AM51" s="628"/>
      <c r="AN51" s="628"/>
      <c r="AO51" s="628"/>
      <c r="AP51" s="628"/>
      <c r="AQ51" s="628"/>
      <c r="AR51" s="628"/>
      <c r="AS51" s="628"/>
      <c r="AT51" s="628"/>
      <c r="AU51" s="628"/>
      <c r="AV51" s="628"/>
      <c r="AW51" s="628"/>
      <c r="AY51" s="281"/>
      <c r="AZ51" s="281"/>
      <c r="BA51" s="281"/>
      <c r="BB51" s="281"/>
      <c r="BC51" s="281"/>
      <c r="BD51" s="281"/>
      <c r="BE51" s="281"/>
    </row>
    <row r="52" spans="1:57" s="273" customFormat="1" ht="12.6" customHeight="1">
      <c r="A52" s="600" t="s">
        <v>4287</v>
      </c>
      <c r="B52" s="638"/>
      <c r="C52" s="638"/>
      <c r="D52" s="638"/>
      <c r="E52" s="638"/>
      <c r="F52" s="638"/>
      <c r="G52" s="638"/>
      <c r="H52" s="638"/>
      <c r="I52" s="638"/>
      <c r="J52" s="638"/>
      <c r="K52" s="638"/>
      <c r="L52" s="638"/>
      <c r="M52" s="638"/>
      <c r="N52" s="638"/>
      <c r="O52" s="638"/>
      <c r="P52" s="638"/>
      <c r="Q52" s="638"/>
      <c r="R52" s="638"/>
      <c r="S52" s="638"/>
      <c r="T52" s="638"/>
      <c r="U52" s="638"/>
      <c r="V52" s="638"/>
      <c r="W52" s="638"/>
      <c r="X52" s="638"/>
      <c r="Y52" s="638"/>
      <c r="Z52" s="638"/>
      <c r="AA52" s="638"/>
      <c r="AB52" s="638"/>
      <c r="AC52" s="638"/>
      <c r="AD52" s="638"/>
      <c r="AE52" s="638"/>
      <c r="AF52" s="638"/>
      <c r="AG52" s="638"/>
      <c r="AH52" s="638"/>
      <c r="AI52" s="638"/>
      <c r="AJ52" s="638"/>
      <c r="AK52" s="638"/>
      <c r="AL52" s="638"/>
      <c r="AM52" s="638"/>
      <c r="AN52" s="638"/>
      <c r="AO52" s="638"/>
      <c r="AP52" s="638"/>
      <c r="AQ52" s="638"/>
      <c r="AR52" s="638"/>
      <c r="AS52" s="638"/>
      <c r="AT52" s="638"/>
      <c r="AU52" s="638"/>
      <c r="AV52" s="638"/>
      <c r="AW52" s="638"/>
      <c r="AY52" s="281"/>
      <c r="AZ52" s="281"/>
      <c r="BA52" s="281"/>
      <c r="BB52" s="281"/>
      <c r="BC52" s="281"/>
      <c r="BD52" s="281"/>
      <c r="BE52" s="281"/>
    </row>
    <row r="53" spans="1:57" s="273" customFormat="1" ht="12.6" customHeight="1">
      <c r="A53" s="638"/>
      <c r="B53" s="638"/>
      <c r="C53" s="638"/>
      <c r="D53" s="638"/>
      <c r="E53" s="638"/>
      <c r="F53" s="638"/>
      <c r="G53" s="638"/>
      <c r="H53" s="638"/>
      <c r="I53" s="638"/>
      <c r="J53" s="638"/>
      <c r="K53" s="638"/>
      <c r="L53" s="638"/>
      <c r="M53" s="638"/>
      <c r="N53" s="638"/>
      <c r="O53" s="638"/>
      <c r="P53" s="638"/>
      <c r="Q53" s="638"/>
      <c r="R53" s="638"/>
      <c r="S53" s="638"/>
      <c r="T53" s="638"/>
      <c r="U53" s="638"/>
      <c r="V53" s="638"/>
      <c r="W53" s="638"/>
      <c r="X53" s="638"/>
      <c r="Y53" s="638"/>
      <c r="Z53" s="638"/>
      <c r="AA53" s="638"/>
      <c r="AB53" s="638"/>
      <c r="AC53" s="638"/>
      <c r="AD53" s="638"/>
      <c r="AE53" s="638"/>
      <c r="AF53" s="638"/>
      <c r="AG53" s="638"/>
      <c r="AH53" s="638"/>
      <c r="AI53" s="638"/>
      <c r="AJ53" s="638"/>
      <c r="AK53" s="638"/>
      <c r="AL53" s="638"/>
      <c r="AM53" s="638"/>
      <c r="AN53" s="638"/>
      <c r="AO53" s="638"/>
      <c r="AP53" s="638"/>
      <c r="AQ53" s="638"/>
      <c r="AR53" s="638"/>
      <c r="AS53" s="638"/>
      <c r="AT53" s="638"/>
      <c r="AU53" s="638"/>
      <c r="AV53" s="638"/>
      <c r="AW53" s="638"/>
      <c r="AY53" s="281"/>
      <c r="AZ53" s="281"/>
      <c r="BA53" s="281"/>
      <c r="BB53" s="281"/>
      <c r="BC53" s="281"/>
      <c r="BD53" s="281"/>
      <c r="BE53" s="281"/>
    </row>
    <row r="54" spans="1:57" s="273" customFormat="1" ht="12.6" customHeight="1">
      <c r="A54" s="638"/>
      <c r="B54" s="638"/>
      <c r="C54" s="638"/>
      <c r="D54" s="638"/>
      <c r="E54" s="638"/>
      <c r="F54" s="638"/>
      <c r="G54" s="638"/>
      <c r="H54" s="638"/>
      <c r="I54" s="638"/>
      <c r="J54" s="638"/>
      <c r="K54" s="638"/>
      <c r="L54" s="638"/>
      <c r="M54" s="638"/>
      <c r="N54" s="638"/>
      <c r="O54" s="638"/>
      <c r="P54" s="638"/>
      <c r="Q54" s="638"/>
      <c r="R54" s="638"/>
      <c r="S54" s="638"/>
      <c r="T54" s="638"/>
      <c r="U54" s="638"/>
      <c r="V54" s="638"/>
      <c r="W54" s="638"/>
      <c r="X54" s="638"/>
      <c r="Y54" s="638"/>
      <c r="Z54" s="638"/>
      <c r="AA54" s="638"/>
      <c r="AB54" s="638"/>
      <c r="AC54" s="638"/>
      <c r="AD54" s="638"/>
      <c r="AE54" s="638"/>
      <c r="AF54" s="638"/>
      <c r="AG54" s="638"/>
      <c r="AH54" s="638"/>
      <c r="AI54" s="638"/>
      <c r="AJ54" s="638"/>
      <c r="AK54" s="638"/>
      <c r="AL54" s="638"/>
      <c r="AM54" s="638"/>
      <c r="AN54" s="638"/>
      <c r="AO54" s="638"/>
      <c r="AP54" s="638"/>
      <c r="AQ54" s="638"/>
      <c r="AR54" s="638"/>
      <c r="AS54" s="638"/>
      <c r="AT54" s="638"/>
      <c r="AU54" s="638"/>
      <c r="AV54" s="638"/>
      <c r="AW54" s="638"/>
      <c r="AY54" s="281"/>
      <c r="AZ54" s="281"/>
      <c r="BA54" s="281"/>
      <c r="BB54" s="281"/>
      <c r="BC54" s="281"/>
      <c r="BD54" s="281"/>
      <c r="BE54" s="281"/>
    </row>
    <row r="55" spans="1:57" s="273" customFormat="1" ht="12.6" customHeight="1">
      <c r="A55" s="638"/>
      <c r="B55" s="638"/>
      <c r="C55" s="638"/>
      <c r="D55" s="638"/>
      <c r="E55" s="638"/>
      <c r="F55" s="638"/>
      <c r="G55" s="638"/>
      <c r="H55" s="638"/>
      <c r="I55" s="638"/>
      <c r="J55" s="638"/>
      <c r="K55" s="638"/>
      <c r="L55" s="638"/>
      <c r="M55" s="638"/>
      <c r="N55" s="638"/>
      <c r="O55" s="638"/>
      <c r="P55" s="638"/>
      <c r="Q55" s="638"/>
      <c r="R55" s="638"/>
      <c r="S55" s="638"/>
      <c r="T55" s="638"/>
      <c r="U55" s="638"/>
      <c r="V55" s="638"/>
      <c r="W55" s="638"/>
      <c r="X55" s="638"/>
      <c r="Y55" s="638"/>
      <c r="Z55" s="638"/>
      <c r="AA55" s="638"/>
      <c r="AB55" s="638"/>
      <c r="AC55" s="638"/>
      <c r="AD55" s="638"/>
      <c r="AE55" s="638"/>
      <c r="AF55" s="638"/>
      <c r="AG55" s="638"/>
      <c r="AH55" s="638"/>
      <c r="AI55" s="638"/>
      <c r="AJ55" s="638"/>
      <c r="AK55" s="638"/>
      <c r="AL55" s="638"/>
      <c r="AM55" s="638"/>
      <c r="AN55" s="638"/>
      <c r="AO55" s="638"/>
      <c r="AP55" s="638"/>
      <c r="AQ55" s="638"/>
      <c r="AR55" s="638"/>
      <c r="AS55" s="638"/>
      <c r="AT55" s="638"/>
      <c r="AU55" s="638"/>
      <c r="AV55" s="638"/>
      <c r="AW55" s="638"/>
      <c r="AY55" s="281"/>
      <c r="AZ55" s="281"/>
      <c r="BA55" s="281"/>
      <c r="BB55" s="281"/>
      <c r="BC55" s="281"/>
      <c r="BD55" s="281"/>
      <c r="BE55" s="281"/>
    </row>
    <row r="56" spans="1:57" s="510" customFormat="1" ht="12.6" customHeight="1">
      <c r="A56" s="509" t="s">
        <v>2287</v>
      </c>
      <c r="B56" s="509"/>
      <c r="C56" s="509"/>
      <c r="D56" s="509"/>
      <c r="E56" s="509"/>
      <c r="F56" s="509"/>
      <c r="G56" s="509"/>
      <c r="H56" s="509"/>
      <c r="I56" s="509"/>
      <c r="J56" s="509"/>
      <c r="K56" s="509"/>
      <c r="L56" s="509"/>
      <c r="M56" s="509"/>
      <c r="N56" s="509"/>
      <c r="O56" s="509"/>
      <c r="P56" s="509"/>
      <c r="Q56" s="509"/>
      <c r="R56" s="509"/>
      <c r="S56" s="509"/>
      <c r="T56" s="509"/>
      <c r="U56" s="509"/>
      <c r="V56" s="509"/>
      <c r="W56" s="509"/>
      <c r="X56" s="509"/>
      <c r="Y56" s="509"/>
      <c r="Z56" s="509"/>
      <c r="AA56" s="509"/>
      <c r="AB56" s="509"/>
      <c r="AC56" s="509"/>
      <c r="AD56" s="509"/>
      <c r="AE56" s="509"/>
      <c r="AF56" s="509"/>
      <c r="AG56" s="509"/>
      <c r="AH56" s="509"/>
      <c r="AI56" s="509"/>
      <c r="AJ56" s="509"/>
      <c r="AK56" s="509"/>
      <c r="AL56" s="509"/>
      <c r="AM56" s="509"/>
      <c r="AN56" s="509"/>
      <c r="AO56" s="509"/>
      <c r="AP56" s="509"/>
      <c r="AQ56" s="509"/>
      <c r="AR56" s="509"/>
      <c r="AS56" s="509"/>
      <c r="AT56" s="509"/>
      <c r="AU56" s="509"/>
      <c r="AV56" s="509"/>
      <c r="AW56" s="509"/>
      <c r="AY56" s="517"/>
      <c r="AZ56" s="517"/>
      <c r="BA56" s="517"/>
      <c r="BB56" s="517"/>
      <c r="BC56" s="517"/>
      <c r="BD56" s="517"/>
      <c r="BE56" s="517"/>
    </row>
    <row r="57" spans="1:57" s="273" customFormat="1" ht="12.6" customHeight="1">
      <c r="A57" s="600" t="s">
        <v>4288</v>
      </c>
      <c r="B57" s="638"/>
      <c r="C57" s="638"/>
      <c r="D57" s="638"/>
      <c r="E57" s="638"/>
      <c r="F57" s="638"/>
      <c r="G57" s="638"/>
      <c r="H57" s="638"/>
      <c r="I57" s="638"/>
      <c r="J57" s="638"/>
      <c r="K57" s="638"/>
      <c r="L57" s="638"/>
      <c r="M57" s="638"/>
      <c r="N57" s="638"/>
      <c r="O57" s="638"/>
      <c r="P57" s="638"/>
      <c r="Q57" s="638"/>
      <c r="R57" s="638"/>
      <c r="S57" s="638"/>
      <c r="T57" s="638"/>
      <c r="U57" s="638"/>
      <c r="V57" s="638"/>
      <c r="W57" s="638"/>
      <c r="X57" s="638"/>
      <c r="Y57" s="638"/>
      <c r="Z57" s="638"/>
      <c r="AA57" s="638"/>
      <c r="AB57" s="638"/>
      <c r="AC57" s="638"/>
      <c r="AD57" s="638"/>
      <c r="AE57" s="638"/>
      <c r="AF57" s="638"/>
      <c r="AG57" s="638"/>
      <c r="AH57" s="638"/>
      <c r="AI57" s="638"/>
      <c r="AJ57" s="638"/>
      <c r="AK57" s="638"/>
      <c r="AL57" s="638"/>
      <c r="AM57" s="638"/>
      <c r="AN57" s="638"/>
      <c r="AO57" s="638"/>
      <c r="AP57" s="638"/>
      <c r="AQ57" s="638"/>
      <c r="AR57" s="638"/>
      <c r="AS57" s="638"/>
      <c r="AT57" s="638"/>
      <c r="AU57" s="638"/>
      <c r="AV57" s="638"/>
      <c r="AW57" s="638"/>
      <c r="AY57" s="281"/>
      <c r="AZ57" s="281"/>
      <c r="BA57" s="281"/>
      <c r="BB57" s="281"/>
      <c r="BC57" s="281"/>
      <c r="BD57" s="281"/>
      <c r="BE57" s="281"/>
    </row>
    <row r="58" spans="1:57" s="273" customFormat="1" ht="12.6" customHeight="1">
      <c r="A58" s="638"/>
      <c r="B58" s="638"/>
      <c r="C58" s="638"/>
      <c r="D58" s="638"/>
      <c r="E58" s="638"/>
      <c r="F58" s="638"/>
      <c r="G58" s="638"/>
      <c r="H58" s="638"/>
      <c r="I58" s="638"/>
      <c r="J58" s="638"/>
      <c r="K58" s="638"/>
      <c r="L58" s="638"/>
      <c r="M58" s="638"/>
      <c r="N58" s="638"/>
      <c r="O58" s="638"/>
      <c r="P58" s="638"/>
      <c r="Q58" s="638"/>
      <c r="R58" s="638"/>
      <c r="S58" s="638"/>
      <c r="T58" s="638"/>
      <c r="U58" s="638"/>
      <c r="V58" s="638"/>
      <c r="W58" s="638"/>
      <c r="X58" s="638"/>
      <c r="Y58" s="638"/>
      <c r="Z58" s="638"/>
      <c r="AA58" s="638"/>
      <c r="AB58" s="638"/>
      <c r="AC58" s="638"/>
      <c r="AD58" s="638"/>
      <c r="AE58" s="638"/>
      <c r="AF58" s="638"/>
      <c r="AG58" s="638"/>
      <c r="AH58" s="638"/>
      <c r="AI58" s="638"/>
      <c r="AJ58" s="638"/>
      <c r="AK58" s="638"/>
      <c r="AL58" s="638"/>
      <c r="AM58" s="638"/>
      <c r="AN58" s="638"/>
      <c r="AO58" s="638"/>
      <c r="AP58" s="638"/>
      <c r="AQ58" s="638"/>
      <c r="AR58" s="638"/>
      <c r="AS58" s="638"/>
      <c r="AT58" s="638"/>
      <c r="AU58" s="638"/>
      <c r="AV58" s="638"/>
      <c r="AW58" s="638"/>
      <c r="AY58" s="281"/>
      <c r="AZ58" s="281"/>
      <c r="BA58" s="281"/>
      <c r="BB58" s="281"/>
      <c r="BC58" s="281"/>
      <c r="BD58" s="281"/>
      <c r="BE58" s="281"/>
    </row>
    <row r="59" spans="1:57" s="273" customFormat="1" ht="11.25" customHeight="1">
      <c r="A59" s="638"/>
      <c r="B59" s="638"/>
      <c r="C59" s="638"/>
      <c r="D59" s="638"/>
      <c r="E59" s="638"/>
      <c r="F59" s="638"/>
      <c r="G59" s="638"/>
      <c r="H59" s="638"/>
      <c r="I59" s="638"/>
      <c r="J59" s="638"/>
      <c r="K59" s="638"/>
      <c r="L59" s="638"/>
      <c r="M59" s="638"/>
      <c r="N59" s="638"/>
      <c r="O59" s="638"/>
      <c r="P59" s="638"/>
      <c r="Q59" s="638"/>
      <c r="R59" s="638"/>
      <c r="S59" s="638"/>
      <c r="T59" s="638"/>
      <c r="U59" s="638"/>
      <c r="V59" s="638"/>
      <c r="W59" s="638"/>
      <c r="X59" s="638"/>
      <c r="Y59" s="638"/>
      <c r="Z59" s="638"/>
      <c r="AA59" s="638"/>
      <c r="AB59" s="638"/>
      <c r="AC59" s="638"/>
      <c r="AD59" s="638"/>
      <c r="AE59" s="638"/>
      <c r="AF59" s="638"/>
      <c r="AG59" s="638"/>
      <c r="AH59" s="638"/>
      <c r="AI59" s="638"/>
      <c r="AJ59" s="638"/>
      <c r="AK59" s="638"/>
      <c r="AL59" s="638"/>
      <c r="AM59" s="638"/>
      <c r="AN59" s="638"/>
      <c r="AO59" s="638"/>
      <c r="AP59" s="638"/>
      <c r="AQ59" s="638"/>
      <c r="AR59" s="638"/>
      <c r="AS59" s="638"/>
      <c r="AT59" s="638"/>
      <c r="AU59" s="638"/>
      <c r="AV59" s="638"/>
      <c r="AW59" s="638"/>
      <c r="AY59" s="281"/>
      <c r="AZ59" s="281"/>
      <c r="BA59" s="281"/>
      <c r="BB59" s="281"/>
      <c r="BC59" s="281"/>
      <c r="BD59" s="281"/>
      <c r="BE59" s="281"/>
    </row>
    <row r="60" spans="1:57" s="273" customFormat="1" ht="11.25" customHeight="1">
      <c r="A60" s="638"/>
      <c r="B60" s="638"/>
      <c r="C60" s="638"/>
      <c r="D60" s="638"/>
      <c r="E60" s="638"/>
      <c r="F60" s="638"/>
      <c r="G60" s="638"/>
      <c r="H60" s="638"/>
      <c r="I60" s="638"/>
      <c r="J60" s="638"/>
      <c r="K60" s="638"/>
      <c r="L60" s="638"/>
      <c r="M60" s="638"/>
      <c r="N60" s="638"/>
      <c r="O60" s="638"/>
      <c r="P60" s="638"/>
      <c r="Q60" s="638"/>
      <c r="R60" s="638"/>
      <c r="S60" s="638"/>
      <c r="T60" s="638"/>
      <c r="U60" s="638"/>
      <c r="V60" s="638"/>
      <c r="W60" s="638"/>
      <c r="X60" s="638"/>
      <c r="Y60" s="638"/>
      <c r="Z60" s="638"/>
      <c r="AA60" s="638"/>
      <c r="AB60" s="638"/>
      <c r="AC60" s="638"/>
      <c r="AD60" s="638"/>
      <c r="AE60" s="638"/>
      <c r="AF60" s="638"/>
      <c r="AG60" s="638"/>
      <c r="AH60" s="638"/>
      <c r="AI60" s="638"/>
      <c r="AJ60" s="638"/>
      <c r="AK60" s="638"/>
      <c r="AL60" s="638"/>
      <c r="AM60" s="638"/>
      <c r="AN60" s="638"/>
      <c r="AO60" s="638"/>
      <c r="AP60" s="638"/>
      <c r="AQ60" s="638"/>
      <c r="AR60" s="638"/>
      <c r="AS60" s="638"/>
      <c r="AT60" s="638"/>
      <c r="AU60" s="638"/>
      <c r="AV60" s="638"/>
      <c r="AW60" s="638"/>
      <c r="AY60" s="281"/>
      <c r="AZ60" s="281"/>
      <c r="BA60" s="281"/>
      <c r="BB60" s="281"/>
      <c r="BC60" s="281"/>
      <c r="BD60" s="281"/>
      <c r="BE60" s="281"/>
    </row>
    <row r="61" spans="1:57" s="273" customFormat="1" ht="11.25" customHeight="1">
      <c r="A61" s="638"/>
      <c r="B61" s="638"/>
      <c r="C61" s="638"/>
      <c r="D61" s="638"/>
      <c r="E61" s="638"/>
      <c r="F61" s="638"/>
      <c r="G61" s="638"/>
      <c r="H61" s="638"/>
      <c r="I61" s="638"/>
      <c r="J61" s="638"/>
      <c r="K61" s="638"/>
      <c r="L61" s="638"/>
      <c r="M61" s="638"/>
      <c r="N61" s="638"/>
      <c r="O61" s="638"/>
      <c r="P61" s="638"/>
      <c r="Q61" s="638"/>
      <c r="R61" s="638"/>
      <c r="S61" s="638"/>
      <c r="T61" s="638"/>
      <c r="U61" s="638"/>
      <c r="V61" s="638"/>
      <c r="W61" s="638"/>
      <c r="X61" s="638"/>
      <c r="Y61" s="638"/>
      <c r="Z61" s="638"/>
      <c r="AA61" s="638"/>
      <c r="AB61" s="638"/>
      <c r="AC61" s="638"/>
      <c r="AD61" s="638"/>
      <c r="AE61" s="638"/>
      <c r="AF61" s="638"/>
      <c r="AG61" s="638"/>
      <c r="AH61" s="638"/>
      <c r="AI61" s="638"/>
      <c r="AJ61" s="638"/>
      <c r="AK61" s="638"/>
      <c r="AL61" s="638"/>
      <c r="AM61" s="638"/>
      <c r="AN61" s="638"/>
      <c r="AO61" s="638"/>
      <c r="AP61" s="638"/>
      <c r="AQ61" s="638"/>
      <c r="AR61" s="638"/>
      <c r="AS61" s="638"/>
      <c r="AT61" s="638"/>
      <c r="AU61" s="638"/>
      <c r="AV61" s="638"/>
      <c r="AW61" s="638"/>
      <c r="AY61" s="281"/>
      <c r="AZ61" s="281"/>
      <c r="BA61" s="281"/>
      <c r="BB61" s="281"/>
      <c r="BC61" s="281"/>
      <c r="BD61" s="281"/>
      <c r="BE61" s="281"/>
    </row>
    <row r="62" spans="1:57" s="273" customFormat="1" ht="11.25" customHeight="1">
      <c r="A62" s="488"/>
      <c r="B62" s="488"/>
      <c r="C62" s="488"/>
      <c r="D62" s="488"/>
      <c r="E62" s="488"/>
      <c r="F62" s="488"/>
      <c r="G62" s="488"/>
      <c r="H62" s="488"/>
      <c r="I62" s="488"/>
      <c r="J62" s="488"/>
      <c r="K62" s="488"/>
      <c r="L62" s="488"/>
      <c r="M62" s="488"/>
      <c r="N62" s="488"/>
      <c r="O62" s="488"/>
      <c r="P62" s="488"/>
      <c r="Q62" s="488"/>
      <c r="R62" s="488"/>
      <c r="S62" s="488"/>
      <c r="T62" s="488"/>
      <c r="U62" s="488"/>
      <c r="V62" s="488"/>
      <c r="W62" s="488"/>
      <c r="X62" s="488"/>
      <c r="Y62" s="488"/>
      <c r="Z62" s="488"/>
      <c r="AA62" s="488"/>
      <c r="AB62" s="488"/>
      <c r="AC62" s="488"/>
      <c r="AD62" s="488"/>
      <c r="AE62" s="488"/>
      <c r="AF62" s="488"/>
      <c r="AG62" s="488"/>
      <c r="AH62" s="488"/>
      <c r="AI62" s="488"/>
      <c r="AJ62" s="488"/>
      <c r="AK62" s="488"/>
      <c r="AL62" s="488"/>
      <c r="AM62" s="488"/>
      <c r="AN62" s="488"/>
      <c r="AO62" s="488"/>
      <c r="AP62" s="488"/>
      <c r="AQ62" s="488"/>
      <c r="AR62" s="488"/>
      <c r="AS62" s="488"/>
      <c r="AT62" s="488"/>
      <c r="AU62" s="488"/>
      <c r="AV62" s="488"/>
      <c r="AW62" s="488"/>
      <c r="AY62" s="281"/>
      <c r="AZ62" s="281"/>
      <c r="BA62" s="281"/>
      <c r="BB62" s="281"/>
      <c r="BC62" s="281"/>
      <c r="BD62" s="281"/>
      <c r="BE62" s="281"/>
    </row>
    <row r="63" spans="1:57" ht="12.6" customHeight="1">
      <c r="A63" s="264" t="s">
        <v>2275</v>
      </c>
    </row>
    <row r="64" spans="1:57" ht="12.6" customHeight="1">
      <c r="A64" s="264" t="s">
        <v>2276</v>
      </c>
      <c r="B64" s="266"/>
      <c r="C64" s="575" t="str">
        <f>VstupHlavička!$B$6</f>
        <v>Blanche Trade s.r.o.</v>
      </c>
      <c r="D64" s="576"/>
      <c r="E64" s="576"/>
      <c r="F64" s="576"/>
      <c r="G64" s="576"/>
      <c r="H64" s="576"/>
      <c r="I64" s="576"/>
      <c r="J64" s="576"/>
      <c r="K64" s="576"/>
      <c r="L64" s="576"/>
      <c r="M64" s="576"/>
      <c r="N64" s="576"/>
      <c r="O64" s="576"/>
      <c r="P64" s="576"/>
      <c r="Q64" s="576"/>
      <c r="R64" s="576"/>
      <c r="S64" s="576"/>
      <c r="T64" s="576"/>
      <c r="U64" s="576"/>
      <c r="V64" s="576"/>
      <c r="W64" s="576"/>
      <c r="X64" s="576"/>
      <c r="Y64" s="576"/>
      <c r="Z64" s="577"/>
      <c r="AB64" s="265" t="s">
        <v>801</v>
      </c>
      <c r="AD64" s="578" t="str">
        <f>VstupHlavička!$B$4</f>
        <v>46660381</v>
      </c>
      <c r="AE64" s="579"/>
      <c r="AF64" s="579"/>
      <c r="AG64" s="579"/>
      <c r="AH64" s="579"/>
      <c r="AI64" s="579"/>
      <c r="AJ64" s="579"/>
      <c r="AK64" s="580"/>
      <c r="AL64" s="265" t="s">
        <v>734</v>
      </c>
      <c r="AN64" s="578" t="str">
        <f>VstupHlavička!$B$3</f>
        <v>2023515296</v>
      </c>
      <c r="AO64" s="581"/>
      <c r="AP64" s="581"/>
      <c r="AQ64" s="581"/>
      <c r="AR64" s="581"/>
      <c r="AS64" s="581"/>
      <c r="AT64" s="581"/>
      <c r="AU64" s="581"/>
      <c r="AV64" s="581"/>
      <c r="AW64" s="582"/>
    </row>
    <row r="65" spans="1:57" ht="12.6" customHeight="1">
      <c r="A65" s="264"/>
      <c r="B65" s="264"/>
      <c r="C65" s="264"/>
      <c r="D65" s="264"/>
      <c r="E65" s="264"/>
      <c r="F65" s="264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264"/>
      <c r="AG65" s="267"/>
      <c r="AR65" s="267"/>
    </row>
    <row r="66" spans="1:57" s="492" customFormat="1" ht="42.75" customHeight="1">
      <c r="A66" s="637" t="s">
        <v>4284</v>
      </c>
      <c r="B66" s="637"/>
      <c r="C66" s="637"/>
      <c r="D66" s="637"/>
      <c r="E66" s="637"/>
      <c r="F66" s="637"/>
      <c r="G66" s="637"/>
      <c r="H66" s="637"/>
      <c r="I66" s="637"/>
      <c r="J66" s="637"/>
      <c r="K66" s="637"/>
      <c r="L66" s="637"/>
      <c r="M66" s="637"/>
      <c r="N66" s="637"/>
      <c r="O66" s="637"/>
      <c r="P66" s="637"/>
      <c r="Q66" s="637"/>
      <c r="R66" s="637"/>
      <c r="S66" s="637"/>
      <c r="T66" s="637"/>
      <c r="U66" s="637"/>
      <c r="V66" s="637"/>
      <c r="W66" s="637"/>
      <c r="X66" s="637"/>
      <c r="Y66" s="637"/>
      <c r="Z66" s="637"/>
      <c r="AA66" s="637"/>
      <c r="AB66" s="637"/>
      <c r="AC66" s="637"/>
      <c r="AD66" s="637"/>
      <c r="AE66" s="637"/>
      <c r="AF66" s="637"/>
      <c r="AG66" s="637"/>
      <c r="AH66" s="637"/>
      <c r="AI66" s="637"/>
      <c r="AJ66" s="637"/>
      <c r="AK66" s="637"/>
      <c r="AL66" s="637"/>
      <c r="AM66" s="637"/>
      <c r="AN66" s="637"/>
      <c r="AO66" s="637"/>
      <c r="AP66" s="637"/>
      <c r="AQ66" s="637"/>
      <c r="AR66" s="637"/>
      <c r="AS66" s="637"/>
      <c r="AT66" s="637"/>
      <c r="AU66" s="637"/>
      <c r="AV66" s="637"/>
      <c r="AW66" s="637"/>
      <c r="AX66" s="502"/>
      <c r="AY66" s="496"/>
      <c r="AZ66" s="496"/>
      <c r="BA66" s="491"/>
      <c r="BB66" s="491"/>
      <c r="BC66" s="518"/>
      <c r="BD66" s="518"/>
      <c r="BE66" s="518"/>
    </row>
    <row r="67" spans="1:57" s="494" customFormat="1" ht="15" customHeight="1">
      <c r="A67" s="633" t="s">
        <v>4269</v>
      </c>
      <c r="B67" s="633"/>
      <c r="C67" s="633"/>
      <c r="D67" s="633"/>
      <c r="E67" s="633"/>
      <c r="F67" s="633"/>
      <c r="G67" s="633"/>
      <c r="H67" s="633"/>
      <c r="I67" s="633"/>
      <c r="J67" s="633"/>
      <c r="K67" s="633"/>
      <c r="L67" s="633"/>
      <c r="M67" s="633"/>
      <c r="N67" s="633"/>
      <c r="O67" s="633"/>
      <c r="P67" s="633"/>
      <c r="Q67" s="633"/>
      <c r="R67" s="633"/>
      <c r="S67" s="633"/>
      <c r="T67" s="633"/>
      <c r="U67" s="633"/>
      <c r="V67" s="633"/>
      <c r="W67" s="633"/>
      <c r="X67" s="633"/>
      <c r="Y67" s="633"/>
      <c r="Z67" s="633"/>
      <c r="AA67" s="633"/>
      <c r="AB67" s="634" t="s">
        <v>2949</v>
      </c>
      <c r="AC67" s="634"/>
      <c r="AD67" s="634"/>
      <c r="AE67" s="493"/>
      <c r="AF67" s="493"/>
      <c r="AG67" s="635" t="s">
        <v>4270</v>
      </c>
      <c r="AH67" s="635"/>
      <c r="AI67" s="635"/>
      <c r="AJ67" s="493"/>
      <c r="AK67" s="636">
        <v>0</v>
      </c>
      <c r="AL67" s="636"/>
      <c r="AM67" s="636"/>
      <c r="AN67" s="636"/>
      <c r="AO67" s="636"/>
      <c r="AP67" s="636"/>
      <c r="AQ67" s="636"/>
      <c r="AR67" s="636"/>
      <c r="AS67" s="636"/>
      <c r="AT67" s="636"/>
      <c r="AU67" s="636"/>
      <c r="AV67" s="636"/>
      <c r="AW67" s="636"/>
      <c r="AX67" s="636"/>
      <c r="AY67" s="493"/>
      <c r="AZ67" s="493"/>
      <c r="BA67" s="493"/>
      <c r="BB67" s="493"/>
      <c r="BC67" s="519"/>
      <c r="BD67" s="519"/>
      <c r="BE67" s="519"/>
    </row>
    <row r="68" spans="1:57" s="494" customFormat="1" ht="15" customHeight="1">
      <c r="A68" s="495" t="s">
        <v>2288</v>
      </c>
      <c r="B68" s="493"/>
      <c r="C68" s="493"/>
      <c r="D68" s="493"/>
      <c r="E68" s="493"/>
      <c r="F68" s="493"/>
      <c r="G68" s="493"/>
      <c r="H68" s="493"/>
      <c r="I68" s="493"/>
      <c r="J68" s="493"/>
      <c r="K68" s="493"/>
      <c r="L68" s="493"/>
      <c r="M68" s="493"/>
      <c r="N68" s="493"/>
      <c r="O68" s="493"/>
      <c r="P68" s="493"/>
      <c r="Q68" s="493"/>
      <c r="R68" s="493"/>
      <c r="S68" s="493"/>
      <c r="T68" s="493"/>
      <c r="U68" s="493"/>
      <c r="V68" s="493"/>
      <c r="W68" s="493"/>
      <c r="X68" s="493"/>
      <c r="Y68" s="493"/>
      <c r="Z68" s="493"/>
      <c r="AA68" s="493"/>
      <c r="AB68" s="493"/>
      <c r="AC68" s="493"/>
      <c r="AD68" s="493"/>
      <c r="AE68" s="493"/>
      <c r="AF68" s="493"/>
      <c r="AG68" s="493"/>
      <c r="AH68" s="493"/>
      <c r="AI68" s="493"/>
      <c r="AJ68" s="493"/>
      <c r="AK68" s="493"/>
      <c r="AL68" s="493"/>
      <c r="AM68" s="493"/>
      <c r="AN68" s="493"/>
      <c r="AO68" s="493"/>
      <c r="AP68" s="493"/>
      <c r="AQ68" s="493"/>
      <c r="AR68" s="493"/>
      <c r="AS68" s="493"/>
      <c r="AT68" s="493"/>
      <c r="AU68" s="493"/>
      <c r="AV68" s="493"/>
      <c r="AW68" s="493"/>
      <c r="AX68" s="493"/>
      <c r="AY68" s="493"/>
      <c r="AZ68" s="493"/>
      <c r="BA68" s="493"/>
      <c r="BB68" s="493"/>
      <c r="BC68" s="519"/>
      <c r="BD68" s="519"/>
      <c r="BE68" s="519"/>
    </row>
    <row r="69" spans="1:57" s="494" customFormat="1" ht="15" customHeight="1">
      <c r="A69" s="698"/>
      <c r="B69" s="699"/>
      <c r="C69" s="699"/>
      <c r="D69" s="699"/>
      <c r="E69" s="699"/>
      <c r="F69" s="699"/>
      <c r="G69" s="699"/>
      <c r="H69" s="699"/>
      <c r="I69" s="699"/>
      <c r="J69" s="699"/>
      <c r="K69" s="699"/>
      <c r="L69" s="699"/>
      <c r="M69" s="699"/>
      <c r="N69" s="699"/>
      <c r="O69" s="699"/>
      <c r="P69" s="699"/>
      <c r="Q69" s="699"/>
      <c r="R69" s="699"/>
      <c r="S69" s="699"/>
      <c r="T69" s="699"/>
      <c r="U69" s="699"/>
      <c r="V69" s="699"/>
      <c r="W69" s="699"/>
      <c r="X69" s="699"/>
      <c r="Y69" s="699"/>
      <c r="Z69" s="699"/>
      <c r="AA69" s="699"/>
      <c r="AB69" s="699"/>
      <c r="AC69" s="699"/>
      <c r="AD69" s="699"/>
      <c r="AE69" s="699"/>
      <c r="AF69" s="699"/>
      <c r="AG69" s="699"/>
      <c r="AH69" s="699"/>
      <c r="AI69" s="699"/>
      <c r="AJ69" s="699"/>
      <c r="AK69" s="699"/>
      <c r="AL69" s="699"/>
      <c r="AM69" s="699"/>
      <c r="AN69" s="699"/>
      <c r="AO69" s="699"/>
      <c r="AP69" s="699"/>
      <c r="AQ69" s="699"/>
      <c r="AR69" s="699"/>
      <c r="AS69" s="699"/>
      <c r="AT69" s="699"/>
      <c r="AU69" s="699"/>
      <c r="AV69" s="699"/>
      <c r="AW69" s="699"/>
      <c r="AX69" s="700"/>
      <c r="AY69" s="497"/>
      <c r="AZ69" s="497"/>
      <c r="BA69" s="493"/>
      <c r="BB69" s="493"/>
      <c r="BC69" s="519"/>
      <c r="BD69" s="519"/>
      <c r="BE69" s="519"/>
    </row>
    <row r="70" spans="1:57" s="494" customFormat="1" ht="9.75" customHeight="1">
      <c r="A70" s="701"/>
      <c r="B70" s="702"/>
      <c r="C70" s="702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  <c r="AO70" s="702"/>
      <c r="AP70" s="702"/>
      <c r="AQ70" s="702"/>
      <c r="AR70" s="702"/>
      <c r="AS70" s="702"/>
      <c r="AT70" s="702"/>
      <c r="AU70" s="702"/>
      <c r="AV70" s="702"/>
      <c r="AW70" s="702"/>
      <c r="AX70" s="703"/>
      <c r="AY70" s="497"/>
      <c r="AZ70" s="497"/>
      <c r="BA70" s="493"/>
      <c r="BB70" s="493"/>
      <c r="BC70" s="519"/>
      <c r="BD70" s="519"/>
      <c r="BE70" s="519"/>
    </row>
    <row r="71" spans="1:57" s="494" customFormat="1" ht="15" customHeight="1">
      <c r="A71" s="633" t="s">
        <v>4271</v>
      </c>
      <c r="B71" s="633"/>
      <c r="C71" s="633"/>
      <c r="D71" s="633"/>
      <c r="E71" s="633"/>
      <c r="F71" s="633"/>
      <c r="G71" s="633"/>
      <c r="H71" s="633"/>
      <c r="I71" s="633"/>
      <c r="J71" s="633"/>
      <c r="K71" s="633"/>
      <c r="L71" s="633"/>
      <c r="M71" s="633"/>
      <c r="N71" s="633"/>
      <c r="O71" s="633"/>
      <c r="P71" s="633"/>
      <c r="Q71" s="633"/>
      <c r="R71" s="633"/>
      <c r="S71" s="633"/>
      <c r="T71" s="633"/>
      <c r="U71" s="633"/>
      <c r="V71" s="633"/>
      <c r="W71" s="633"/>
      <c r="X71" s="633"/>
      <c r="Y71" s="633"/>
      <c r="Z71" s="633"/>
      <c r="AA71" s="633"/>
      <c r="AB71" s="634" t="s">
        <v>2949</v>
      </c>
      <c r="AC71" s="634"/>
      <c r="AD71" s="634"/>
      <c r="AE71" s="493"/>
      <c r="AF71" s="493"/>
      <c r="AG71" s="635" t="s">
        <v>4270</v>
      </c>
      <c r="AH71" s="635"/>
      <c r="AI71" s="635"/>
      <c r="AJ71" s="493"/>
      <c r="AK71" s="636">
        <v>0</v>
      </c>
      <c r="AL71" s="636"/>
      <c r="AM71" s="636"/>
      <c r="AN71" s="636"/>
      <c r="AO71" s="636"/>
      <c r="AP71" s="636"/>
      <c r="AQ71" s="636"/>
      <c r="AR71" s="636"/>
      <c r="AS71" s="636"/>
      <c r="AT71" s="636"/>
      <c r="AU71" s="636"/>
      <c r="AV71" s="636"/>
      <c r="AW71" s="636"/>
      <c r="AX71" s="636"/>
      <c r="AY71" s="493"/>
      <c r="AZ71" s="493"/>
      <c r="BA71" s="493"/>
      <c r="BB71" s="493"/>
      <c r="BC71" s="519"/>
      <c r="BD71" s="519"/>
      <c r="BE71" s="519"/>
    </row>
    <row r="72" spans="1:57" s="494" customFormat="1" ht="15" customHeight="1">
      <c r="A72" s="495" t="s">
        <v>2288</v>
      </c>
      <c r="B72" s="493"/>
      <c r="C72" s="493"/>
      <c r="D72" s="493"/>
      <c r="E72" s="493"/>
      <c r="F72" s="493"/>
      <c r="G72" s="493"/>
      <c r="H72" s="493"/>
      <c r="I72" s="493"/>
      <c r="J72" s="493"/>
      <c r="K72" s="493"/>
      <c r="L72" s="493"/>
      <c r="M72" s="493"/>
      <c r="N72" s="493"/>
      <c r="O72" s="493"/>
      <c r="P72" s="493"/>
      <c r="Q72" s="493"/>
      <c r="R72" s="493"/>
      <c r="S72" s="493"/>
      <c r="T72" s="493"/>
      <c r="U72" s="493"/>
      <c r="V72" s="493"/>
      <c r="W72" s="493"/>
      <c r="X72" s="493"/>
      <c r="Y72" s="493"/>
      <c r="Z72" s="493"/>
      <c r="AA72" s="493"/>
      <c r="AB72" s="493"/>
      <c r="AC72" s="493"/>
      <c r="AD72" s="493"/>
      <c r="AE72" s="493"/>
      <c r="AF72" s="493"/>
      <c r="AG72" s="493"/>
      <c r="AH72" s="493"/>
      <c r="AI72" s="493"/>
      <c r="AJ72" s="493"/>
      <c r="AK72" s="493"/>
      <c r="AL72" s="493"/>
      <c r="AM72" s="493"/>
      <c r="AN72" s="493"/>
      <c r="AO72" s="493"/>
      <c r="AP72" s="493"/>
      <c r="AQ72" s="493"/>
      <c r="AR72" s="493"/>
      <c r="AS72" s="493"/>
      <c r="AT72" s="493"/>
      <c r="AU72" s="493"/>
      <c r="AV72" s="493"/>
      <c r="AW72" s="493"/>
      <c r="AX72" s="493"/>
      <c r="AY72" s="493"/>
      <c r="AZ72" s="493"/>
      <c r="BA72" s="493"/>
      <c r="BB72" s="493"/>
      <c r="BC72" s="519"/>
      <c r="BD72" s="519"/>
      <c r="BE72" s="519"/>
    </row>
    <row r="73" spans="1:57" s="494" customFormat="1" ht="15" customHeight="1">
      <c r="A73" s="698"/>
      <c r="B73" s="699"/>
      <c r="C73" s="699"/>
      <c r="D73" s="699"/>
      <c r="E73" s="699"/>
      <c r="F73" s="699"/>
      <c r="G73" s="699"/>
      <c r="H73" s="699"/>
      <c r="I73" s="699"/>
      <c r="J73" s="699"/>
      <c r="K73" s="699"/>
      <c r="L73" s="699"/>
      <c r="M73" s="699"/>
      <c r="N73" s="699"/>
      <c r="O73" s="699"/>
      <c r="P73" s="699"/>
      <c r="Q73" s="699"/>
      <c r="R73" s="699"/>
      <c r="S73" s="699"/>
      <c r="T73" s="699"/>
      <c r="U73" s="699"/>
      <c r="V73" s="699"/>
      <c r="W73" s="699"/>
      <c r="X73" s="699"/>
      <c r="Y73" s="699"/>
      <c r="Z73" s="699"/>
      <c r="AA73" s="699"/>
      <c r="AB73" s="699"/>
      <c r="AC73" s="699"/>
      <c r="AD73" s="699"/>
      <c r="AE73" s="699"/>
      <c r="AF73" s="699"/>
      <c r="AG73" s="699"/>
      <c r="AH73" s="699"/>
      <c r="AI73" s="699"/>
      <c r="AJ73" s="699"/>
      <c r="AK73" s="699"/>
      <c r="AL73" s="699"/>
      <c r="AM73" s="699"/>
      <c r="AN73" s="699"/>
      <c r="AO73" s="699"/>
      <c r="AP73" s="699"/>
      <c r="AQ73" s="699"/>
      <c r="AR73" s="699"/>
      <c r="AS73" s="699"/>
      <c r="AT73" s="699"/>
      <c r="AU73" s="699"/>
      <c r="AV73" s="699"/>
      <c r="AW73" s="699"/>
      <c r="AX73" s="700"/>
      <c r="AY73" s="497"/>
      <c r="AZ73" s="497"/>
      <c r="BA73" s="493"/>
      <c r="BB73" s="493"/>
      <c r="BC73" s="519"/>
      <c r="BD73" s="519"/>
      <c r="BE73" s="519"/>
    </row>
    <row r="74" spans="1:57" s="494" customFormat="1" ht="12" customHeight="1">
      <c r="A74" s="701"/>
      <c r="B74" s="702"/>
      <c r="C74" s="702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  <c r="AO74" s="702"/>
      <c r="AP74" s="702"/>
      <c r="AQ74" s="702"/>
      <c r="AR74" s="702"/>
      <c r="AS74" s="702"/>
      <c r="AT74" s="702"/>
      <c r="AU74" s="702"/>
      <c r="AV74" s="702"/>
      <c r="AW74" s="702"/>
      <c r="AX74" s="703"/>
      <c r="AY74" s="497"/>
      <c r="AZ74" s="497"/>
      <c r="BA74" s="493"/>
      <c r="BB74" s="493"/>
      <c r="BC74" s="519"/>
      <c r="BD74" s="519"/>
      <c r="BE74" s="519"/>
    </row>
    <row r="75" spans="1:57" s="494" customFormat="1" ht="15" customHeight="1">
      <c r="A75" s="633" t="s">
        <v>4272</v>
      </c>
      <c r="B75" s="633"/>
      <c r="C75" s="633"/>
      <c r="D75" s="633"/>
      <c r="E75" s="633"/>
      <c r="F75" s="633"/>
      <c r="G75" s="633"/>
      <c r="H75" s="633"/>
      <c r="I75" s="633"/>
      <c r="J75" s="633"/>
      <c r="K75" s="633"/>
      <c r="L75" s="633"/>
      <c r="M75" s="633"/>
      <c r="N75" s="633"/>
      <c r="O75" s="633"/>
      <c r="P75" s="633"/>
      <c r="Q75" s="633"/>
      <c r="R75" s="633"/>
      <c r="S75" s="633"/>
      <c r="T75" s="633"/>
      <c r="U75" s="633"/>
      <c r="V75" s="633"/>
      <c r="W75" s="633"/>
      <c r="X75" s="633"/>
      <c r="Y75" s="633"/>
      <c r="Z75" s="633"/>
      <c r="AA75" s="633"/>
      <c r="AB75" s="493"/>
      <c r="AC75" s="493"/>
      <c r="AD75" s="493"/>
      <c r="AE75" s="493"/>
      <c r="AF75" s="493"/>
      <c r="AG75" s="493"/>
      <c r="AH75" s="493"/>
      <c r="AI75" s="493"/>
      <c r="AJ75" s="493"/>
      <c r="AK75" s="493"/>
      <c r="AL75" s="493"/>
      <c r="AM75" s="493"/>
      <c r="AN75" s="493"/>
      <c r="AO75" s="493"/>
      <c r="AP75" s="493"/>
      <c r="AQ75" s="493"/>
      <c r="AR75" s="493"/>
      <c r="AS75" s="493"/>
      <c r="AT75" s="493"/>
      <c r="AU75" s="493"/>
      <c r="AV75" s="493"/>
      <c r="AW75" s="493"/>
      <c r="AX75" s="493"/>
      <c r="AY75" s="493"/>
      <c r="AZ75" s="493"/>
      <c r="BA75" s="493"/>
      <c r="BB75" s="493"/>
      <c r="BC75" s="519"/>
      <c r="BD75" s="519"/>
      <c r="BE75" s="519"/>
    </row>
    <row r="76" spans="1:57" s="494" customFormat="1" ht="15" customHeight="1">
      <c r="A76" s="495" t="s">
        <v>2288</v>
      </c>
      <c r="B76" s="493"/>
      <c r="C76" s="493"/>
      <c r="D76" s="493"/>
      <c r="E76" s="493"/>
      <c r="F76" s="493"/>
      <c r="G76" s="493"/>
      <c r="H76" s="493"/>
      <c r="I76" s="493"/>
      <c r="J76" s="493"/>
      <c r="K76" s="493"/>
      <c r="L76" s="493"/>
      <c r="M76" s="493"/>
      <c r="N76" s="493"/>
      <c r="O76" s="493"/>
      <c r="P76" s="493"/>
      <c r="Q76" s="493"/>
      <c r="R76" s="493"/>
      <c r="S76" s="493"/>
      <c r="T76" s="493"/>
      <c r="U76" s="493"/>
      <c r="V76" s="493"/>
      <c r="W76" s="493"/>
      <c r="X76" s="493"/>
      <c r="Y76" s="493"/>
      <c r="Z76" s="493"/>
      <c r="AA76" s="493"/>
      <c r="AB76" s="493"/>
      <c r="AC76" s="493"/>
      <c r="AD76" s="493"/>
      <c r="AE76" s="493"/>
      <c r="AF76" s="493"/>
      <c r="AG76" s="493"/>
      <c r="AH76" s="493"/>
      <c r="AI76" s="493"/>
      <c r="AJ76" s="493"/>
      <c r="AK76" s="493"/>
      <c r="AL76" s="493"/>
      <c r="AM76" s="493"/>
      <c r="AN76" s="493"/>
      <c r="AO76" s="493"/>
      <c r="AP76" s="493"/>
      <c r="AQ76" s="493"/>
      <c r="AR76" s="493"/>
      <c r="AS76" s="493"/>
      <c r="AT76" s="493"/>
      <c r="AU76" s="493"/>
      <c r="AV76" s="493"/>
      <c r="AW76" s="493"/>
      <c r="AX76" s="493"/>
      <c r="AY76" s="493"/>
      <c r="AZ76" s="493"/>
      <c r="BA76" s="493"/>
      <c r="BB76" s="493"/>
      <c r="BC76" s="519"/>
      <c r="BD76" s="519"/>
      <c r="BE76" s="519"/>
    </row>
    <row r="77" spans="1:57" s="494" customFormat="1" ht="15" customHeight="1">
      <c r="A77" s="698"/>
      <c r="B77" s="699"/>
      <c r="C77" s="699"/>
      <c r="D77" s="699"/>
      <c r="E77" s="699"/>
      <c r="F77" s="699"/>
      <c r="G77" s="699"/>
      <c r="H77" s="699"/>
      <c r="I77" s="699"/>
      <c r="J77" s="699"/>
      <c r="K77" s="699"/>
      <c r="L77" s="699"/>
      <c r="M77" s="699"/>
      <c r="N77" s="699"/>
      <c r="O77" s="699"/>
      <c r="P77" s="699"/>
      <c r="Q77" s="699"/>
      <c r="R77" s="699"/>
      <c r="S77" s="699"/>
      <c r="T77" s="699"/>
      <c r="U77" s="699"/>
      <c r="V77" s="699"/>
      <c r="W77" s="699"/>
      <c r="X77" s="699"/>
      <c r="Y77" s="699"/>
      <c r="Z77" s="699"/>
      <c r="AA77" s="699"/>
      <c r="AB77" s="699"/>
      <c r="AC77" s="699"/>
      <c r="AD77" s="699"/>
      <c r="AE77" s="699"/>
      <c r="AF77" s="699"/>
      <c r="AG77" s="699"/>
      <c r="AH77" s="699"/>
      <c r="AI77" s="699"/>
      <c r="AJ77" s="699"/>
      <c r="AK77" s="699"/>
      <c r="AL77" s="699"/>
      <c r="AM77" s="699"/>
      <c r="AN77" s="699"/>
      <c r="AO77" s="699"/>
      <c r="AP77" s="699"/>
      <c r="AQ77" s="699"/>
      <c r="AR77" s="699"/>
      <c r="AS77" s="699"/>
      <c r="AT77" s="699"/>
      <c r="AU77" s="699"/>
      <c r="AV77" s="699"/>
      <c r="AW77" s="699"/>
      <c r="AX77" s="700"/>
      <c r="AY77" s="498"/>
      <c r="AZ77" s="498"/>
      <c r="BA77" s="493"/>
      <c r="BB77" s="493"/>
      <c r="BC77" s="519"/>
      <c r="BD77" s="519"/>
      <c r="BE77" s="519"/>
    </row>
    <row r="78" spans="1:57" s="494" customFormat="1" ht="15" customHeight="1">
      <c r="A78" s="701"/>
      <c r="B78" s="702"/>
      <c r="C78" s="702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  <c r="AO78" s="702"/>
      <c r="AP78" s="702"/>
      <c r="AQ78" s="702"/>
      <c r="AR78" s="702"/>
      <c r="AS78" s="702"/>
      <c r="AT78" s="702"/>
      <c r="AU78" s="702"/>
      <c r="AV78" s="702"/>
      <c r="AW78" s="702"/>
      <c r="AX78" s="703"/>
      <c r="AY78" s="498"/>
      <c r="AZ78" s="498"/>
      <c r="BA78" s="493"/>
      <c r="BB78" s="493"/>
      <c r="BC78" s="519"/>
      <c r="BD78" s="519"/>
      <c r="BE78" s="519"/>
    </row>
    <row r="79" spans="1:57" s="273" customFormat="1" ht="11.25" customHeight="1">
      <c r="A79" s="488"/>
      <c r="B79" s="488"/>
      <c r="C79" s="488"/>
      <c r="D79" s="488"/>
      <c r="E79" s="488"/>
      <c r="F79" s="488"/>
      <c r="G79" s="488"/>
      <c r="H79" s="488"/>
      <c r="I79" s="488"/>
      <c r="J79" s="488"/>
      <c r="K79" s="488"/>
      <c r="L79" s="488"/>
      <c r="M79" s="488"/>
      <c r="N79" s="488"/>
      <c r="O79" s="488"/>
      <c r="P79" s="488"/>
      <c r="Q79" s="488"/>
      <c r="R79" s="488"/>
      <c r="S79" s="488"/>
      <c r="T79" s="488"/>
      <c r="U79" s="488"/>
      <c r="V79" s="488"/>
      <c r="W79" s="488"/>
      <c r="X79" s="488"/>
      <c r="Y79" s="488"/>
      <c r="Z79" s="488"/>
      <c r="AA79" s="488"/>
      <c r="AB79" s="488"/>
      <c r="AC79" s="488"/>
      <c r="AD79" s="488"/>
      <c r="AE79" s="488"/>
      <c r="AF79" s="488"/>
      <c r="AG79" s="488"/>
      <c r="AH79" s="488"/>
      <c r="AI79" s="488"/>
      <c r="AJ79" s="488"/>
      <c r="AK79" s="488"/>
      <c r="AL79" s="488"/>
      <c r="AM79" s="488"/>
      <c r="AN79" s="488"/>
      <c r="AO79" s="488"/>
      <c r="AP79" s="488"/>
      <c r="AQ79" s="488"/>
      <c r="AR79" s="488"/>
      <c r="AS79" s="488"/>
      <c r="AT79" s="488"/>
      <c r="AU79" s="488"/>
      <c r="AV79" s="488"/>
      <c r="AW79" s="488"/>
      <c r="AY79" s="281"/>
      <c r="AZ79" s="281"/>
      <c r="BA79" s="281"/>
      <c r="BB79" s="281"/>
      <c r="BC79" s="281"/>
      <c r="BD79" s="281"/>
      <c r="BE79" s="281"/>
    </row>
    <row r="80" spans="1:57" s="492" customFormat="1" ht="12.6" customHeight="1">
      <c r="A80" s="637" t="s">
        <v>4285</v>
      </c>
      <c r="B80" s="637"/>
      <c r="C80" s="637"/>
      <c r="D80" s="637"/>
      <c r="E80" s="637"/>
      <c r="F80" s="637"/>
      <c r="G80" s="637"/>
      <c r="H80" s="637"/>
      <c r="I80" s="637"/>
      <c r="J80" s="637"/>
      <c r="K80" s="637"/>
      <c r="L80" s="637"/>
      <c r="M80" s="637"/>
      <c r="N80" s="637"/>
      <c r="O80" s="637"/>
      <c r="P80" s="637"/>
      <c r="Q80" s="637"/>
      <c r="R80" s="637"/>
      <c r="S80" s="637"/>
      <c r="T80" s="637"/>
      <c r="U80" s="637"/>
      <c r="V80" s="637"/>
      <c r="W80" s="637"/>
      <c r="X80" s="637"/>
      <c r="Y80" s="637"/>
      <c r="Z80" s="637"/>
      <c r="AA80" s="637"/>
      <c r="AB80" s="637"/>
      <c r="AC80" s="637"/>
      <c r="AD80" s="637"/>
      <c r="AE80" s="637"/>
      <c r="AF80" s="637"/>
      <c r="AG80" s="637"/>
      <c r="AH80" s="637"/>
      <c r="AI80" s="637"/>
      <c r="AJ80" s="637"/>
      <c r="AK80" s="637"/>
      <c r="AL80" s="637"/>
      <c r="AM80" s="637"/>
      <c r="AN80" s="637"/>
      <c r="AO80" s="637"/>
      <c r="AP80" s="637"/>
      <c r="AQ80" s="637"/>
      <c r="AR80" s="637"/>
      <c r="AS80" s="637"/>
      <c r="AT80" s="637"/>
      <c r="AU80" s="637"/>
      <c r="AV80" s="637"/>
      <c r="AW80" s="637"/>
      <c r="AX80" s="503"/>
      <c r="AY80" s="520"/>
      <c r="AZ80" s="520"/>
      <c r="BA80" s="520"/>
      <c r="BB80" s="520"/>
      <c r="BC80" s="518"/>
      <c r="BD80" s="518"/>
      <c r="BE80" s="518"/>
    </row>
    <row r="81" spans="1:57" s="492" customFormat="1" ht="12.6" customHeight="1">
      <c r="A81" s="495" t="s">
        <v>4273</v>
      </c>
      <c r="B81" s="495"/>
      <c r="C81" s="495"/>
      <c r="D81" s="495"/>
      <c r="E81" s="495"/>
      <c r="F81" s="495"/>
      <c r="G81" s="495"/>
      <c r="H81" s="495"/>
      <c r="I81" s="495"/>
      <c r="J81" s="495"/>
      <c r="K81" s="495"/>
      <c r="L81" s="495"/>
      <c r="M81" s="495"/>
      <c r="N81" s="495"/>
      <c r="O81" s="495"/>
      <c r="P81" s="495"/>
      <c r="Q81" s="495"/>
      <c r="R81" s="495"/>
      <c r="S81" s="495"/>
      <c r="T81" s="495"/>
      <c r="U81" s="495"/>
      <c r="V81" s="495"/>
      <c r="W81" s="495"/>
      <c r="X81" s="495"/>
      <c r="Y81" s="495"/>
      <c r="Z81" s="495"/>
      <c r="AA81" s="495"/>
      <c r="AB81" s="495"/>
      <c r="AC81" s="495"/>
      <c r="AD81" s="495"/>
      <c r="AE81" s="495"/>
      <c r="AF81" s="495"/>
      <c r="AG81" s="495"/>
      <c r="AH81" s="495"/>
      <c r="AI81" s="495"/>
      <c r="AJ81" s="495"/>
      <c r="AK81" s="495"/>
      <c r="AL81" s="495"/>
      <c r="AM81" s="495"/>
      <c r="AN81" s="495"/>
      <c r="AO81" s="495"/>
      <c r="AP81" s="495"/>
      <c r="AQ81" s="495"/>
      <c r="AR81" s="495"/>
      <c r="AS81" s="495"/>
      <c r="AT81" s="495"/>
      <c r="AU81" s="495"/>
      <c r="AV81" s="495"/>
      <c r="AW81" s="495"/>
      <c r="AX81" s="495"/>
      <c r="AY81" s="520"/>
      <c r="AZ81" s="520"/>
      <c r="BA81" s="520"/>
      <c r="BB81" s="520"/>
      <c r="BC81" s="518"/>
      <c r="BD81" s="518"/>
      <c r="BE81" s="518"/>
    </row>
    <row r="82" spans="1:57" s="494" customFormat="1" ht="12.6" customHeight="1">
      <c r="A82" s="495" t="s">
        <v>4274</v>
      </c>
      <c r="AY82" s="519"/>
      <c r="AZ82" s="519"/>
      <c r="BA82" s="519"/>
      <c r="BB82" s="519"/>
      <c r="BC82" s="519"/>
      <c r="BD82" s="519"/>
      <c r="BE82" s="519"/>
    </row>
    <row r="83" spans="1:57" s="494" customFormat="1" ht="15" customHeight="1">
      <c r="A83" s="698"/>
      <c r="B83" s="699"/>
      <c r="C83" s="699"/>
      <c r="D83" s="699"/>
      <c r="E83" s="699"/>
      <c r="F83" s="699"/>
      <c r="G83" s="699"/>
      <c r="H83" s="699"/>
      <c r="I83" s="699"/>
      <c r="J83" s="699"/>
      <c r="K83" s="699"/>
      <c r="L83" s="699"/>
      <c r="M83" s="699"/>
      <c r="N83" s="699"/>
      <c r="O83" s="699"/>
      <c r="P83" s="699"/>
      <c r="Q83" s="699"/>
      <c r="R83" s="699"/>
      <c r="S83" s="699"/>
      <c r="T83" s="699"/>
      <c r="U83" s="699"/>
      <c r="V83" s="699"/>
      <c r="W83" s="699"/>
      <c r="X83" s="699"/>
      <c r="Y83" s="699"/>
      <c r="Z83" s="699"/>
      <c r="AA83" s="699"/>
      <c r="AB83" s="699"/>
      <c r="AC83" s="699"/>
      <c r="AD83" s="699"/>
      <c r="AE83" s="699"/>
      <c r="AF83" s="699"/>
      <c r="AG83" s="699"/>
      <c r="AH83" s="699"/>
      <c r="AI83" s="699"/>
      <c r="AJ83" s="699"/>
      <c r="AK83" s="699"/>
      <c r="AL83" s="699"/>
      <c r="AM83" s="699"/>
      <c r="AN83" s="699"/>
      <c r="AO83" s="699"/>
      <c r="AP83" s="699"/>
      <c r="AQ83" s="699"/>
      <c r="AR83" s="699"/>
      <c r="AS83" s="699"/>
      <c r="AT83" s="699"/>
      <c r="AU83" s="699"/>
      <c r="AV83" s="699"/>
      <c r="AW83" s="699"/>
      <c r="AX83" s="700"/>
      <c r="AY83" s="499"/>
      <c r="AZ83" s="499"/>
      <c r="BA83" s="499"/>
      <c r="BB83" s="499"/>
      <c r="BC83" s="519"/>
      <c r="BD83" s="519"/>
      <c r="BE83" s="519"/>
    </row>
    <row r="84" spans="1:57" s="494" customFormat="1" ht="15" customHeight="1">
      <c r="A84" s="701"/>
      <c r="B84" s="702"/>
      <c r="C84" s="702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  <c r="AO84" s="702"/>
      <c r="AP84" s="702"/>
      <c r="AQ84" s="702"/>
      <c r="AR84" s="702"/>
      <c r="AS84" s="702"/>
      <c r="AT84" s="702"/>
      <c r="AU84" s="702"/>
      <c r="AV84" s="702"/>
      <c r="AW84" s="702"/>
      <c r="AX84" s="703"/>
      <c r="AY84" s="499"/>
      <c r="AZ84" s="499"/>
      <c r="BA84" s="499"/>
      <c r="BB84" s="499"/>
      <c r="BC84" s="519"/>
      <c r="BD84" s="519"/>
      <c r="BE84" s="519"/>
    </row>
    <row r="85" spans="1:57" s="494" customFormat="1" ht="12.6" customHeight="1">
      <c r="A85" s="495" t="s">
        <v>4275</v>
      </c>
      <c r="AY85" s="519"/>
      <c r="AZ85" s="519"/>
      <c r="BA85" s="519"/>
      <c r="BB85" s="519"/>
      <c r="BC85" s="519"/>
      <c r="BD85" s="519"/>
      <c r="BE85" s="519"/>
    </row>
    <row r="86" spans="1:57" s="494" customFormat="1" ht="32.25" customHeight="1">
      <c r="A86" s="708" t="s">
        <v>4286</v>
      </c>
      <c r="B86" s="708"/>
      <c r="C86" s="708"/>
      <c r="D86" s="708"/>
      <c r="E86" s="708"/>
      <c r="F86" s="708"/>
      <c r="G86" s="708"/>
      <c r="H86" s="708"/>
      <c r="I86" s="708"/>
      <c r="J86" s="708"/>
      <c r="K86" s="708"/>
      <c r="L86" s="708"/>
      <c r="M86" s="708"/>
      <c r="N86" s="708"/>
      <c r="O86" s="708"/>
      <c r="P86" s="708"/>
      <c r="Q86" s="708"/>
      <c r="R86" s="708"/>
      <c r="S86" s="708"/>
      <c r="T86" s="708"/>
      <c r="U86" s="708"/>
      <c r="V86" s="708"/>
      <c r="W86" s="708"/>
      <c r="X86" s="708"/>
      <c r="Y86" s="708"/>
      <c r="Z86" s="708"/>
      <c r="AA86" s="708"/>
      <c r="AB86" s="708"/>
      <c r="AC86" s="708"/>
      <c r="AD86" s="708"/>
      <c r="AE86" s="708"/>
      <c r="AF86" s="708"/>
      <c r="AG86" s="708"/>
      <c r="AH86" s="708"/>
      <c r="AI86" s="708"/>
      <c r="AJ86" s="708"/>
      <c r="AK86" s="708"/>
      <c r="AL86" s="708"/>
      <c r="AM86" s="708"/>
      <c r="AN86" s="708"/>
      <c r="AO86" s="708"/>
      <c r="AP86" s="708"/>
      <c r="AQ86" s="708"/>
      <c r="AR86" s="708"/>
      <c r="AS86" s="708"/>
      <c r="AT86" s="708"/>
      <c r="AU86" s="708"/>
      <c r="AV86" s="708"/>
      <c r="AW86" s="708"/>
      <c r="AX86" s="708"/>
      <c r="AY86" s="521"/>
      <c r="AZ86" s="521"/>
      <c r="BA86" s="519"/>
      <c r="BB86" s="519"/>
      <c r="BC86" s="519"/>
      <c r="BD86" s="519"/>
      <c r="BE86" s="519"/>
    </row>
    <row r="87" spans="1:57" s="494" customFormat="1" ht="26.25" customHeight="1">
      <c r="A87" s="704" t="s">
        <v>4276</v>
      </c>
      <c r="B87" s="704"/>
      <c r="C87" s="704"/>
      <c r="D87" s="704"/>
      <c r="E87" s="704"/>
      <c r="F87" s="704"/>
      <c r="G87" s="704"/>
      <c r="H87" s="704"/>
      <c r="I87" s="704"/>
      <c r="J87" s="704"/>
      <c r="K87" s="704"/>
      <c r="L87" s="704"/>
      <c r="M87" s="704"/>
      <c r="N87" s="704"/>
      <c r="O87" s="704"/>
      <c r="P87" s="704"/>
      <c r="Q87" s="704"/>
      <c r="R87" s="704"/>
      <c r="S87" s="704"/>
      <c r="T87" s="704"/>
      <c r="U87" s="704"/>
      <c r="V87" s="704"/>
      <c r="W87" s="704"/>
      <c r="X87" s="704"/>
      <c r="Y87" s="704"/>
      <c r="Z87" s="704"/>
      <c r="AA87" s="704"/>
      <c r="AB87" s="704"/>
      <c r="AC87" s="704"/>
      <c r="AD87" s="704"/>
      <c r="AE87" s="704" t="s">
        <v>4277</v>
      </c>
      <c r="AF87" s="704"/>
      <c r="AG87" s="704"/>
      <c r="AH87" s="704"/>
      <c r="AI87" s="704"/>
      <c r="AJ87" s="704"/>
      <c r="AK87" s="704"/>
      <c r="AL87" s="704"/>
      <c r="AM87" s="704"/>
      <c r="AN87" s="704"/>
      <c r="AO87" s="704"/>
      <c r="AP87" s="704"/>
      <c r="AQ87" s="704"/>
      <c r="AR87" s="704"/>
      <c r="AS87" s="704"/>
      <c r="AT87" s="704"/>
      <c r="AU87" s="704"/>
      <c r="AV87" s="704"/>
      <c r="AW87" s="704"/>
      <c r="AX87" s="704"/>
      <c r="AY87" s="500"/>
      <c r="AZ87" s="500"/>
      <c r="BA87" s="500"/>
      <c r="BB87" s="500"/>
      <c r="BC87" s="519"/>
      <c r="BD87" s="519"/>
      <c r="BE87" s="519"/>
    </row>
    <row r="88" spans="1:57" s="494" customFormat="1" ht="38.25" customHeight="1">
      <c r="A88" s="705" t="s">
        <v>4278</v>
      </c>
      <c r="B88" s="705"/>
      <c r="C88" s="705"/>
      <c r="D88" s="705"/>
      <c r="E88" s="705"/>
      <c r="F88" s="705"/>
      <c r="G88" s="705"/>
      <c r="H88" s="705"/>
      <c r="I88" s="705"/>
      <c r="J88" s="705"/>
      <c r="K88" s="705"/>
      <c r="L88" s="705"/>
      <c r="M88" s="705"/>
      <c r="N88" s="705"/>
      <c r="O88" s="705"/>
      <c r="P88" s="705"/>
      <c r="Q88" s="705"/>
      <c r="R88" s="705"/>
      <c r="S88" s="705"/>
      <c r="T88" s="706" t="s">
        <v>4279</v>
      </c>
      <c r="U88" s="706"/>
      <c r="V88" s="706"/>
      <c r="W88" s="706"/>
      <c r="X88" s="706" t="s">
        <v>4280</v>
      </c>
      <c r="Y88" s="706"/>
      <c r="Z88" s="706"/>
      <c r="AA88" s="706"/>
      <c r="AB88" s="706"/>
      <c r="AC88" s="706"/>
      <c r="AD88" s="706"/>
      <c r="AE88" s="706" t="s">
        <v>4279</v>
      </c>
      <c r="AF88" s="706"/>
      <c r="AG88" s="706"/>
      <c r="AH88" s="706"/>
      <c r="AI88" s="706" t="s">
        <v>4280</v>
      </c>
      <c r="AJ88" s="706"/>
      <c r="AK88" s="706"/>
      <c r="AL88" s="706"/>
      <c r="AM88" s="706"/>
      <c r="AN88" s="706"/>
      <c r="AO88" s="706"/>
      <c r="AP88" s="707" t="s">
        <v>4281</v>
      </c>
      <c r="AQ88" s="707"/>
      <c r="AR88" s="707"/>
      <c r="AS88" s="707"/>
      <c r="AT88" s="707"/>
      <c r="AU88" s="707"/>
      <c r="AV88" s="707"/>
      <c r="AW88" s="707"/>
      <c r="AX88" s="707"/>
      <c r="AY88" s="501"/>
      <c r="AZ88" s="501"/>
      <c r="BA88" s="501"/>
      <c r="BB88" s="501"/>
      <c r="BC88" s="519"/>
      <c r="BD88" s="519"/>
      <c r="BE88" s="519"/>
    </row>
    <row r="89" spans="1:57" s="494" customFormat="1" ht="12.6" customHeight="1">
      <c r="A89" s="709"/>
      <c r="B89" s="709"/>
      <c r="C89" s="709"/>
      <c r="D89" s="709"/>
      <c r="E89" s="709"/>
      <c r="F89" s="709"/>
      <c r="G89" s="709"/>
      <c r="H89" s="709"/>
      <c r="I89" s="709"/>
      <c r="J89" s="709"/>
      <c r="K89" s="709"/>
      <c r="L89" s="709"/>
      <c r="M89" s="709"/>
      <c r="N89" s="709"/>
      <c r="O89" s="709"/>
      <c r="P89" s="709"/>
      <c r="Q89" s="709"/>
      <c r="R89" s="709"/>
      <c r="S89" s="709"/>
      <c r="T89" s="710"/>
      <c r="U89" s="710"/>
      <c r="V89" s="710"/>
      <c r="W89" s="710"/>
      <c r="X89" s="710"/>
      <c r="Y89" s="710"/>
      <c r="Z89" s="710"/>
      <c r="AA89" s="710"/>
      <c r="AB89" s="710"/>
      <c r="AC89" s="710"/>
      <c r="AD89" s="710"/>
      <c r="AE89" s="710"/>
      <c r="AF89" s="710"/>
      <c r="AG89" s="710"/>
      <c r="AH89" s="710"/>
      <c r="AI89" s="710"/>
      <c r="AJ89" s="710"/>
      <c r="AK89" s="710"/>
      <c r="AL89" s="710"/>
      <c r="AM89" s="710"/>
      <c r="AN89" s="710"/>
      <c r="AO89" s="710"/>
      <c r="AP89" s="711"/>
      <c r="AQ89" s="711"/>
      <c r="AR89" s="711"/>
      <c r="AS89" s="711"/>
      <c r="AT89" s="711"/>
      <c r="AU89" s="711"/>
      <c r="AV89" s="711"/>
      <c r="AW89" s="711"/>
      <c r="AX89" s="711"/>
      <c r="AY89" s="519"/>
      <c r="AZ89" s="519"/>
      <c r="BA89" s="519"/>
      <c r="BB89" s="519"/>
      <c r="BC89" s="519"/>
      <c r="BD89" s="519"/>
      <c r="BE89" s="519"/>
    </row>
    <row r="90" spans="1:57" s="494" customFormat="1" ht="12.6" customHeight="1">
      <c r="A90" s="709"/>
      <c r="B90" s="709"/>
      <c r="C90" s="709"/>
      <c r="D90" s="709"/>
      <c r="E90" s="709"/>
      <c r="F90" s="709"/>
      <c r="G90" s="709"/>
      <c r="H90" s="709"/>
      <c r="I90" s="709"/>
      <c r="J90" s="709"/>
      <c r="K90" s="709"/>
      <c r="L90" s="709"/>
      <c r="M90" s="709"/>
      <c r="N90" s="709"/>
      <c r="O90" s="709"/>
      <c r="P90" s="709"/>
      <c r="Q90" s="709"/>
      <c r="R90" s="709"/>
      <c r="S90" s="709"/>
      <c r="T90" s="710"/>
      <c r="U90" s="710"/>
      <c r="V90" s="710"/>
      <c r="W90" s="710"/>
      <c r="X90" s="710"/>
      <c r="Y90" s="710"/>
      <c r="Z90" s="710"/>
      <c r="AA90" s="710"/>
      <c r="AB90" s="710"/>
      <c r="AC90" s="710"/>
      <c r="AD90" s="710"/>
      <c r="AE90" s="710"/>
      <c r="AF90" s="710"/>
      <c r="AG90" s="710"/>
      <c r="AH90" s="710"/>
      <c r="AI90" s="710"/>
      <c r="AJ90" s="710"/>
      <c r="AK90" s="710"/>
      <c r="AL90" s="710"/>
      <c r="AM90" s="710"/>
      <c r="AN90" s="710"/>
      <c r="AO90" s="710"/>
      <c r="AP90" s="711"/>
      <c r="AQ90" s="711"/>
      <c r="AR90" s="711"/>
      <c r="AS90" s="711"/>
      <c r="AT90" s="711"/>
      <c r="AU90" s="711"/>
      <c r="AV90" s="711"/>
      <c r="AW90" s="711"/>
      <c r="AX90" s="711"/>
      <c r="AY90" s="519"/>
      <c r="AZ90" s="519"/>
      <c r="BA90" s="519"/>
      <c r="BB90" s="519"/>
      <c r="BC90" s="519"/>
      <c r="BD90" s="519"/>
      <c r="BE90" s="519"/>
    </row>
    <row r="91" spans="1:57" s="494" customFormat="1" ht="12.6" customHeight="1">
      <c r="A91" s="709"/>
      <c r="B91" s="709"/>
      <c r="C91" s="709"/>
      <c r="D91" s="709"/>
      <c r="E91" s="709"/>
      <c r="F91" s="709"/>
      <c r="G91" s="709"/>
      <c r="H91" s="709"/>
      <c r="I91" s="709"/>
      <c r="J91" s="709"/>
      <c r="K91" s="709"/>
      <c r="L91" s="709"/>
      <c r="M91" s="709"/>
      <c r="N91" s="709"/>
      <c r="O91" s="709"/>
      <c r="P91" s="709"/>
      <c r="Q91" s="709"/>
      <c r="R91" s="709"/>
      <c r="S91" s="709"/>
      <c r="T91" s="710"/>
      <c r="U91" s="710"/>
      <c r="V91" s="710"/>
      <c r="W91" s="710"/>
      <c r="X91" s="710"/>
      <c r="Y91" s="710"/>
      <c r="Z91" s="710"/>
      <c r="AA91" s="710"/>
      <c r="AB91" s="710"/>
      <c r="AC91" s="710"/>
      <c r="AD91" s="710"/>
      <c r="AE91" s="710"/>
      <c r="AF91" s="710"/>
      <c r="AG91" s="710"/>
      <c r="AH91" s="710"/>
      <c r="AI91" s="710"/>
      <c r="AJ91" s="710"/>
      <c r="AK91" s="710"/>
      <c r="AL91" s="710"/>
      <c r="AM91" s="710"/>
      <c r="AN91" s="710"/>
      <c r="AO91" s="710"/>
      <c r="AP91" s="711"/>
      <c r="AQ91" s="711"/>
      <c r="AR91" s="711"/>
      <c r="AS91" s="711"/>
      <c r="AT91" s="711"/>
      <c r="AU91" s="711"/>
      <c r="AV91" s="711"/>
      <c r="AW91" s="711"/>
      <c r="AX91" s="711"/>
      <c r="AY91" s="519"/>
      <c r="AZ91" s="519"/>
      <c r="BA91" s="519"/>
      <c r="BB91" s="519"/>
      <c r="BC91" s="519"/>
      <c r="BD91" s="519"/>
      <c r="BE91" s="519"/>
    </row>
    <row r="92" spans="1:57" s="494" customFormat="1" ht="12.6" customHeight="1">
      <c r="A92" s="709"/>
      <c r="B92" s="709"/>
      <c r="C92" s="709"/>
      <c r="D92" s="709"/>
      <c r="E92" s="709"/>
      <c r="F92" s="709"/>
      <c r="G92" s="709"/>
      <c r="H92" s="709"/>
      <c r="I92" s="709"/>
      <c r="J92" s="709"/>
      <c r="K92" s="709"/>
      <c r="L92" s="709"/>
      <c r="M92" s="709"/>
      <c r="N92" s="709"/>
      <c r="O92" s="709"/>
      <c r="P92" s="709"/>
      <c r="Q92" s="709"/>
      <c r="R92" s="709"/>
      <c r="S92" s="709"/>
      <c r="T92" s="710"/>
      <c r="U92" s="710"/>
      <c r="V92" s="710"/>
      <c r="W92" s="710"/>
      <c r="X92" s="710"/>
      <c r="Y92" s="710"/>
      <c r="Z92" s="710"/>
      <c r="AA92" s="710"/>
      <c r="AB92" s="710"/>
      <c r="AC92" s="710"/>
      <c r="AD92" s="710"/>
      <c r="AE92" s="710"/>
      <c r="AF92" s="710"/>
      <c r="AG92" s="710"/>
      <c r="AH92" s="710"/>
      <c r="AI92" s="710"/>
      <c r="AJ92" s="710"/>
      <c r="AK92" s="710"/>
      <c r="AL92" s="710"/>
      <c r="AM92" s="710"/>
      <c r="AN92" s="710"/>
      <c r="AO92" s="710"/>
      <c r="AP92" s="711"/>
      <c r="AQ92" s="711"/>
      <c r="AR92" s="711"/>
      <c r="AS92" s="711"/>
      <c r="AT92" s="711"/>
      <c r="AU92" s="711"/>
      <c r="AV92" s="711"/>
      <c r="AW92" s="711"/>
      <c r="AX92" s="711"/>
      <c r="AY92" s="519"/>
      <c r="AZ92" s="519"/>
      <c r="BA92" s="519"/>
      <c r="BB92" s="519"/>
      <c r="BC92" s="519"/>
      <c r="BD92" s="519"/>
      <c r="BE92" s="519"/>
    </row>
    <row r="93" spans="1:57" s="494" customFormat="1" ht="12.6" customHeight="1">
      <c r="A93" s="709"/>
      <c r="B93" s="709"/>
      <c r="C93" s="709"/>
      <c r="D93" s="709"/>
      <c r="E93" s="709"/>
      <c r="F93" s="709"/>
      <c r="G93" s="709"/>
      <c r="H93" s="709"/>
      <c r="I93" s="709"/>
      <c r="J93" s="709"/>
      <c r="K93" s="709"/>
      <c r="L93" s="709"/>
      <c r="M93" s="709"/>
      <c r="N93" s="709"/>
      <c r="O93" s="709"/>
      <c r="P93" s="709"/>
      <c r="Q93" s="709"/>
      <c r="R93" s="709"/>
      <c r="S93" s="709"/>
      <c r="T93" s="710"/>
      <c r="U93" s="710"/>
      <c r="V93" s="710"/>
      <c r="W93" s="710"/>
      <c r="X93" s="710"/>
      <c r="Y93" s="710"/>
      <c r="Z93" s="710"/>
      <c r="AA93" s="710"/>
      <c r="AB93" s="710"/>
      <c r="AC93" s="710"/>
      <c r="AD93" s="710"/>
      <c r="AE93" s="710"/>
      <c r="AF93" s="710"/>
      <c r="AG93" s="710"/>
      <c r="AH93" s="710"/>
      <c r="AI93" s="710"/>
      <c r="AJ93" s="710"/>
      <c r="AK93" s="710"/>
      <c r="AL93" s="710"/>
      <c r="AM93" s="710"/>
      <c r="AN93" s="710"/>
      <c r="AO93" s="710"/>
      <c r="AP93" s="711"/>
      <c r="AQ93" s="711"/>
      <c r="AR93" s="711"/>
      <c r="AS93" s="711"/>
      <c r="AT93" s="711"/>
      <c r="AU93" s="711"/>
      <c r="AV93" s="711"/>
      <c r="AW93" s="711"/>
      <c r="AX93" s="711"/>
      <c r="AY93" s="519"/>
      <c r="AZ93" s="519"/>
      <c r="BA93" s="519"/>
      <c r="BB93" s="519"/>
      <c r="BC93" s="519"/>
      <c r="BD93" s="519"/>
      <c r="BE93" s="519"/>
    </row>
    <row r="94" spans="1:57" s="494" customFormat="1" ht="31.5" customHeight="1">
      <c r="A94" s="712" t="s">
        <v>4303</v>
      </c>
      <c r="B94" s="712"/>
      <c r="C94" s="712"/>
      <c r="D94" s="712"/>
      <c r="E94" s="712"/>
      <c r="F94" s="712"/>
      <c r="G94" s="712"/>
      <c r="H94" s="712"/>
      <c r="I94" s="712"/>
      <c r="J94" s="712"/>
      <c r="K94" s="712"/>
      <c r="L94" s="712"/>
      <c r="M94" s="712"/>
      <c r="N94" s="712"/>
      <c r="O94" s="712"/>
      <c r="P94" s="712"/>
      <c r="Q94" s="712"/>
      <c r="R94" s="712"/>
      <c r="S94" s="712"/>
      <c r="T94" s="712"/>
      <c r="U94" s="712"/>
      <c r="V94" s="712"/>
      <c r="W94" s="712"/>
      <c r="X94" s="712"/>
      <c r="Y94" s="712"/>
      <c r="Z94" s="712"/>
      <c r="AA94" s="712"/>
      <c r="AB94" s="712"/>
      <c r="AC94" s="712"/>
      <c r="AD94" s="712"/>
      <c r="AE94" s="712"/>
      <c r="AF94" s="712"/>
      <c r="AG94" s="712"/>
      <c r="AH94" s="712"/>
      <c r="AI94" s="712"/>
      <c r="AJ94" s="712"/>
      <c r="AK94" s="712"/>
      <c r="AL94" s="712"/>
      <c r="AM94" s="712"/>
      <c r="AN94" s="712"/>
      <c r="AO94" s="712"/>
      <c r="AP94" s="712"/>
      <c r="AQ94" s="712"/>
      <c r="AR94" s="712"/>
      <c r="AS94" s="712"/>
      <c r="AT94" s="712"/>
      <c r="AU94" s="712"/>
      <c r="AV94" s="712"/>
      <c r="AW94" s="712"/>
      <c r="AX94" s="712"/>
      <c r="AY94" s="522"/>
      <c r="AZ94" s="522"/>
      <c r="BA94" s="519"/>
      <c r="BB94" s="519"/>
      <c r="BC94" s="519"/>
      <c r="BD94" s="519"/>
      <c r="BE94" s="519"/>
    </row>
    <row r="95" spans="1:57" s="494" customFormat="1" ht="26.25" customHeight="1">
      <c r="A95" s="704" t="s">
        <v>4276</v>
      </c>
      <c r="B95" s="704"/>
      <c r="C95" s="704"/>
      <c r="D95" s="704"/>
      <c r="E95" s="704"/>
      <c r="F95" s="704"/>
      <c r="G95" s="704"/>
      <c r="H95" s="704"/>
      <c r="I95" s="704"/>
      <c r="J95" s="704"/>
      <c r="K95" s="704"/>
      <c r="L95" s="704"/>
      <c r="M95" s="704"/>
      <c r="N95" s="704"/>
      <c r="O95" s="704"/>
      <c r="P95" s="704"/>
      <c r="Q95" s="704"/>
      <c r="R95" s="704"/>
      <c r="S95" s="704"/>
      <c r="T95" s="704"/>
      <c r="U95" s="704"/>
      <c r="V95" s="704"/>
      <c r="W95" s="704"/>
      <c r="X95" s="704"/>
      <c r="Y95" s="704"/>
      <c r="Z95" s="704"/>
      <c r="AA95" s="704"/>
      <c r="AB95" s="704"/>
      <c r="AC95" s="704"/>
      <c r="AD95" s="704"/>
      <c r="AE95" s="704" t="s">
        <v>4282</v>
      </c>
      <c r="AF95" s="704"/>
      <c r="AG95" s="704"/>
      <c r="AH95" s="704"/>
      <c r="AI95" s="704"/>
      <c r="AJ95" s="704"/>
      <c r="AK95" s="704"/>
      <c r="AL95" s="704"/>
      <c r="AM95" s="704"/>
      <c r="AN95" s="704"/>
      <c r="AO95" s="704"/>
      <c r="AP95" s="704"/>
      <c r="AQ95" s="704"/>
      <c r="AR95" s="704"/>
      <c r="AS95" s="704"/>
      <c r="AT95" s="704"/>
      <c r="AU95" s="704"/>
      <c r="AV95" s="704"/>
      <c r="AW95" s="704"/>
      <c r="AX95" s="704"/>
      <c r="AY95" s="500"/>
      <c r="AZ95" s="500"/>
      <c r="BA95" s="500"/>
      <c r="BB95" s="500"/>
      <c r="BC95" s="519"/>
      <c r="BD95" s="519"/>
      <c r="BE95" s="519"/>
    </row>
    <row r="96" spans="1:57" s="494" customFormat="1" ht="38.25" customHeight="1">
      <c r="A96" s="705" t="s">
        <v>4278</v>
      </c>
      <c r="B96" s="705"/>
      <c r="C96" s="705"/>
      <c r="D96" s="705"/>
      <c r="E96" s="705"/>
      <c r="F96" s="705"/>
      <c r="G96" s="705"/>
      <c r="H96" s="705"/>
      <c r="I96" s="705"/>
      <c r="J96" s="705"/>
      <c r="K96" s="705"/>
      <c r="L96" s="705"/>
      <c r="M96" s="705"/>
      <c r="N96" s="705"/>
      <c r="O96" s="705"/>
      <c r="P96" s="705"/>
      <c r="Q96" s="705"/>
      <c r="R96" s="705"/>
      <c r="S96" s="705"/>
      <c r="T96" s="706" t="s">
        <v>4279</v>
      </c>
      <c r="U96" s="706"/>
      <c r="V96" s="706"/>
      <c r="W96" s="706"/>
      <c r="X96" s="706" t="s">
        <v>4280</v>
      </c>
      <c r="Y96" s="706"/>
      <c r="Z96" s="706"/>
      <c r="AA96" s="706"/>
      <c r="AB96" s="706"/>
      <c r="AC96" s="706"/>
      <c r="AD96" s="706"/>
      <c r="AE96" s="706" t="s">
        <v>4279</v>
      </c>
      <c r="AF96" s="706"/>
      <c r="AG96" s="706"/>
      <c r="AH96" s="706"/>
      <c r="AI96" s="706" t="s">
        <v>4280</v>
      </c>
      <c r="AJ96" s="706"/>
      <c r="AK96" s="706"/>
      <c r="AL96" s="706"/>
      <c r="AM96" s="706"/>
      <c r="AN96" s="706"/>
      <c r="AO96" s="706"/>
      <c r="AP96" s="707" t="s">
        <v>4281</v>
      </c>
      <c r="AQ96" s="707"/>
      <c r="AR96" s="707"/>
      <c r="AS96" s="707"/>
      <c r="AT96" s="707"/>
      <c r="AU96" s="707"/>
      <c r="AV96" s="707"/>
      <c r="AW96" s="707"/>
      <c r="AX96" s="707"/>
      <c r="AY96" s="501"/>
      <c r="AZ96" s="501"/>
      <c r="BA96" s="501"/>
      <c r="BB96" s="501"/>
      <c r="BC96" s="519"/>
      <c r="BD96" s="519"/>
      <c r="BE96" s="519"/>
    </row>
    <row r="97" spans="1:57" s="494" customFormat="1" ht="12.6" customHeight="1">
      <c r="A97" s="709"/>
      <c r="B97" s="709"/>
      <c r="C97" s="709"/>
      <c r="D97" s="709"/>
      <c r="E97" s="709"/>
      <c r="F97" s="709"/>
      <c r="G97" s="709"/>
      <c r="H97" s="709"/>
      <c r="I97" s="709"/>
      <c r="J97" s="709"/>
      <c r="K97" s="709"/>
      <c r="L97" s="709"/>
      <c r="M97" s="709"/>
      <c r="N97" s="709"/>
      <c r="O97" s="709"/>
      <c r="P97" s="709"/>
      <c r="Q97" s="709"/>
      <c r="R97" s="709"/>
      <c r="S97" s="709"/>
      <c r="T97" s="710"/>
      <c r="U97" s="710"/>
      <c r="V97" s="710"/>
      <c r="W97" s="710"/>
      <c r="X97" s="710"/>
      <c r="Y97" s="710"/>
      <c r="Z97" s="710"/>
      <c r="AA97" s="710"/>
      <c r="AB97" s="710"/>
      <c r="AC97" s="710"/>
      <c r="AD97" s="710"/>
      <c r="AE97" s="710"/>
      <c r="AF97" s="710"/>
      <c r="AG97" s="710"/>
      <c r="AH97" s="710"/>
      <c r="AI97" s="710"/>
      <c r="AJ97" s="710"/>
      <c r="AK97" s="710"/>
      <c r="AL97" s="710"/>
      <c r="AM97" s="710"/>
      <c r="AN97" s="710"/>
      <c r="AO97" s="710"/>
      <c r="AP97" s="711"/>
      <c r="AQ97" s="711"/>
      <c r="AR97" s="711"/>
      <c r="AS97" s="711"/>
      <c r="AT97" s="711"/>
      <c r="AU97" s="711"/>
      <c r="AV97" s="711"/>
      <c r="AW97" s="711"/>
      <c r="AX97" s="711"/>
      <c r="AY97" s="519"/>
      <c r="AZ97" s="519"/>
      <c r="BA97" s="519"/>
      <c r="BB97" s="519"/>
      <c r="BC97" s="519"/>
      <c r="BD97" s="519"/>
      <c r="BE97" s="519"/>
    </row>
    <row r="98" spans="1:57" s="494" customFormat="1" ht="12.6" customHeight="1">
      <c r="A98" s="709"/>
      <c r="B98" s="709"/>
      <c r="C98" s="709"/>
      <c r="D98" s="709"/>
      <c r="E98" s="709"/>
      <c r="F98" s="709"/>
      <c r="G98" s="709"/>
      <c r="H98" s="709"/>
      <c r="I98" s="709"/>
      <c r="J98" s="709"/>
      <c r="K98" s="709"/>
      <c r="L98" s="709"/>
      <c r="M98" s="709"/>
      <c r="N98" s="709"/>
      <c r="O98" s="709"/>
      <c r="P98" s="709"/>
      <c r="Q98" s="709"/>
      <c r="R98" s="709"/>
      <c r="S98" s="709"/>
      <c r="T98" s="710"/>
      <c r="U98" s="710"/>
      <c r="V98" s="710"/>
      <c r="W98" s="710"/>
      <c r="X98" s="710"/>
      <c r="Y98" s="710"/>
      <c r="Z98" s="710"/>
      <c r="AA98" s="710"/>
      <c r="AB98" s="710"/>
      <c r="AC98" s="710"/>
      <c r="AD98" s="710"/>
      <c r="AE98" s="710"/>
      <c r="AF98" s="710"/>
      <c r="AG98" s="710"/>
      <c r="AH98" s="710"/>
      <c r="AI98" s="710"/>
      <c r="AJ98" s="710"/>
      <c r="AK98" s="710"/>
      <c r="AL98" s="710"/>
      <c r="AM98" s="710"/>
      <c r="AN98" s="710"/>
      <c r="AO98" s="710"/>
      <c r="AP98" s="711"/>
      <c r="AQ98" s="711"/>
      <c r="AR98" s="711"/>
      <c r="AS98" s="711"/>
      <c r="AT98" s="711"/>
      <c r="AU98" s="711"/>
      <c r="AV98" s="711"/>
      <c r="AW98" s="711"/>
      <c r="AX98" s="711"/>
      <c r="AY98" s="519"/>
      <c r="AZ98" s="519"/>
      <c r="BA98" s="519"/>
      <c r="BB98" s="519"/>
      <c r="BC98" s="519"/>
      <c r="BD98" s="519"/>
      <c r="BE98" s="519"/>
    </row>
    <row r="99" spans="1:57" s="494" customFormat="1" ht="12.6" customHeight="1">
      <c r="A99" s="709"/>
      <c r="B99" s="709"/>
      <c r="C99" s="709"/>
      <c r="D99" s="709"/>
      <c r="E99" s="709"/>
      <c r="F99" s="709"/>
      <c r="G99" s="709"/>
      <c r="H99" s="709"/>
      <c r="I99" s="709"/>
      <c r="J99" s="709"/>
      <c r="K99" s="709"/>
      <c r="L99" s="709"/>
      <c r="M99" s="709"/>
      <c r="N99" s="709"/>
      <c r="O99" s="709"/>
      <c r="P99" s="709"/>
      <c r="Q99" s="709"/>
      <c r="R99" s="709"/>
      <c r="S99" s="709"/>
      <c r="T99" s="710"/>
      <c r="U99" s="710"/>
      <c r="V99" s="710"/>
      <c r="W99" s="710"/>
      <c r="X99" s="710"/>
      <c r="Y99" s="710"/>
      <c r="Z99" s="710"/>
      <c r="AA99" s="710"/>
      <c r="AB99" s="710"/>
      <c r="AC99" s="710"/>
      <c r="AD99" s="710"/>
      <c r="AE99" s="710"/>
      <c r="AF99" s="710"/>
      <c r="AG99" s="710"/>
      <c r="AH99" s="710"/>
      <c r="AI99" s="710"/>
      <c r="AJ99" s="710"/>
      <c r="AK99" s="710"/>
      <c r="AL99" s="710"/>
      <c r="AM99" s="710"/>
      <c r="AN99" s="710"/>
      <c r="AO99" s="710"/>
      <c r="AP99" s="711"/>
      <c r="AQ99" s="711"/>
      <c r="AR99" s="711"/>
      <c r="AS99" s="711"/>
      <c r="AT99" s="711"/>
      <c r="AU99" s="711"/>
      <c r="AV99" s="711"/>
      <c r="AW99" s="711"/>
      <c r="AX99" s="711"/>
      <c r="AY99" s="519"/>
      <c r="AZ99" s="519"/>
      <c r="BA99" s="519"/>
      <c r="BB99" s="519"/>
      <c r="BC99" s="519"/>
      <c r="BD99" s="519"/>
      <c r="BE99" s="519"/>
    </row>
    <row r="100" spans="1:57" s="494" customFormat="1" ht="12.6" customHeight="1">
      <c r="A100" s="709"/>
      <c r="B100" s="709"/>
      <c r="C100" s="709"/>
      <c r="D100" s="709"/>
      <c r="E100" s="709"/>
      <c r="F100" s="709"/>
      <c r="G100" s="709"/>
      <c r="H100" s="709"/>
      <c r="I100" s="709"/>
      <c r="J100" s="709"/>
      <c r="K100" s="709"/>
      <c r="L100" s="709"/>
      <c r="M100" s="709"/>
      <c r="N100" s="709"/>
      <c r="O100" s="709"/>
      <c r="P100" s="709"/>
      <c r="Q100" s="709"/>
      <c r="R100" s="709"/>
      <c r="S100" s="709"/>
      <c r="T100" s="710"/>
      <c r="U100" s="710"/>
      <c r="V100" s="710"/>
      <c r="W100" s="710"/>
      <c r="X100" s="710"/>
      <c r="Y100" s="710"/>
      <c r="Z100" s="710"/>
      <c r="AA100" s="710"/>
      <c r="AB100" s="710"/>
      <c r="AC100" s="710"/>
      <c r="AD100" s="710"/>
      <c r="AE100" s="710"/>
      <c r="AF100" s="710"/>
      <c r="AG100" s="710"/>
      <c r="AH100" s="710"/>
      <c r="AI100" s="710"/>
      <c r="AJ100" s="710"/>
      <c r="AK100" s="710"/>
      <c r="AL100" s="710"/>
      <c r="AM100" s="710"/>
      <c r="AN100" s="710"/>
      <c r="AO100" s="710"/>
      <c r="AP100" s="711"/>
      <c r="AQ100" s="711"/>
      <c r="AR100" s="711"/>
      <c r="AS100" s="711"/>
      <c r="AT100" s="711"/>
      <c r="AU100" s="711"/>
      <c r="AV100" s="711"/>
      <c r="AW100" s="711"/>
      <c r="AX100" s="711"/>
      <c r="AY100" s="519"/>
      <c r="AZ100" s="519"/>
      <c r="BA100" s="519"/>
      <c r="BB100" s="519"/>
      <c r="BC100" s="519"/>
      <c r="BD100" s="519"/>
      <c r="BE100" s="519"/>
    </row>
    <row r="101" spans="1:57" s="494" customFormat="1" ht="12.6" customHeight="1">
      <c r="A101" s="709"/>
      <c r="B101" s="709"/>
      <c r="C101" s="709"/>
      <c r="D101" s="709"/>
      <c r="E101" s="709"/>
      <c r="F101" s="709"/>
      <c r="G101" s="709"/>
      <c r="H101" s="709"/>
      <c r="I101" s="709"/>
      <c r="J101" s="709"/>
      <c r="K101" s="709"/>
      <c r="L101" s="709"/>
      <c r="M101" s="709"/>
      <c r="N101" s="709"/>
      <c r="O101" s="709"/>
      <c r="P101" s="709"/>
      <c r="Q101" s="709"/>
      <c r="R101" s="709"/>
      <c r="S101" s="709"/>
      <c r="T101" s="710"/>
      <c r="U101" s="710"/>
      <c r="V101" s="710"/>
      <c r="W101" s="710"/>
      <c r="X101" s="710"/>
      <c r="Y101" s="710"/>
      <c r="Z101" s="710"/>
      <c r="AA101" s="710"/>
      <c r="AB101" s="710"/>
      <c r="AC101" s="710"/>
      <c r="AD101" s="710"/>
      <c r="AE101" s="710"/>
      <c r="AF101" s="710"/>
      <c r="AG101" s="710"/>
      <c r="AH101" s="710"/>
      <c r="AI101" s="710"/>
      <c r="AJ101" s="710"/>
      <c r="AK101" s="710"/>
      <c r="AL101" s="710"/>
      <c r="AM101" s="710"/>
      <c r="AN101" s="710"/>
      <c r="AO101" s="710"/>
      <c r="AP101" s="711"/>
      <c r="AQ101" s="711"/>
      <c r="AR101" s="711"/>
      <c r="AS101" s="711"/>
      <c r="AT101" s="711"/>
      <c r="AU101" s="711"/>
      <c r="AV101" s="711"/>
      <c r="AW101" s="711"/>
      <c r="AX101" s="711"/>
      <c r="AY101" s="519"/>
      <c r="AZ101" s="519"/>
      <c r="BA101" s="519"/>
      <c r="BB101" s="519"/>
      <c r="BC101" s="519"/>
      <c r="BD101" s="519"/>
      <c r="BE101" s="519"/>
    </row>
    <row r="102" spans="1:57" s="273" customFormat="1" ht="12.6" customHeight="1">
      <c r="A102" s="264" t="s">
        <v>2275</v>
      </c>
      <c r="B102" s="265"/>
      <c r="C102" s="265"/>
      <c r="D102" s="265"/>
      <c r="E102" s="265"/>
      <c r="F102" s="265"/>
      <c r="G102" s="265"/>
      <c r="H102" s="265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  <c r="AJ102" s="265"/>
      <c r="AK102" s="265"/>
      <c r="AL102" s="265"/>
      <c r="AM102" s="265"/>
      <c r="AN102" s="265"/>
      <c r="AO102" s="265"/>
      <c r="AP102" s="265"/>
      <c r="AQ102" s="265"/>
      <c r="AR102" s="265"/>
      <c r="AS102" s="265"/>
      <c r="AT102" s="265"/>
      <c r="AU102" s="265"/>
      <c r="AV102" s="265"/>
      <c r="AW102" s="265"/>
      <c r="AY102" s="281"/>
      <c r="AZ102" s="281"/>
      <c r="BA102" s="281"/>
      <c r="BB102" s="281"/>
      <c r="BC102" s="281"/>
      <c r="BD102" s="281"/>
      <c r="BE102" s="281"/>
    </row>
    <row r="103" spans="1:57" s="273" customFormat="1" ht="12.6" customHeight="1">
      <c r="A103" s="264" t="s">
        <v>2276</v>
      </c>
      <c r="B103" s="504"/>
      <c r="C103" s="504" t="str">
        <f>$C$2</f>
        <v>Blanche Trade s.r.o.</v>
      </c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5"/>
      <c r="AA103" s="265"/>
      <c r="AB103" s="265" t="s">
        <v>801</v>
      </c>
      <c r="AC103" s="265"/>
      <c r="AD103" s="713" t="str">
        <f t="shared" ref="AD103" si="0">$AD$2</f>
        <v>46660381</v>
      </c>
      <c r="AE103" s="714"/>
      <c r="AF103" s="714"/>
      <c r="AG103" s="714"/>
      <c r="AH103" s="714"/>
      <c r="AI103" s="714"/>
      <c r="AJ103" s="714"/>
      <c r="AK103" s="715"/>
      <c r="AL103" s="265" t="s">
        <v>734</v>
      </c>
      <c r="AM103" s="265"/>
      <c r="AN103" s="716" t="str">
        <f>VstupHlavička!$B$3</f>
        <v>2023515296</v>
      </c>
      <c r="AO103" s="717"/>
      <c r="AP103" s="717"/>
      <c r="AQ103" s="717"/>
      <c r="AR103" s="717"/>
      <c r="AS103" s="717"/>
      <c r="AT103" s="717"/>
      <c r="AU103" s="717"/>
      <c r="AV103" s="717"/>
      <c r="AW103" s="718"/>
      <c r="AY103" s="281"/>
      <c r="AZ103" s="281"/>
      <c r="BA103" s="281"/>
      <c r="BB103" s="281"/>
      <c r="BC103" s="281"/>
      <c r="BD103" s="281"/>
      <c r="BE103" s="281"/>
    </row>
    <row r="104" spans="1:57" s="273" customFormat="1" ht="12.6" customHeight="1">
      <c r="A104" s="489"/>
      <c r="B104" s="489"/>
      <c r="C104" s="489"/>
      <c r="D104" s="489"/>
      <c r="E104" s="489"/>
      <c r="F104" s="489"/>
      <c r="G104" s="489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  <c r="T104" s="489"/>
      <c r="U104" s="489"/>
      <c r="V104" s="489"/>
      <c r="W104" s="489"/>
      <c r="X104" s="489"/>
      <c r="Y104" s="489"/>
      <c r="Z104" s="489"/>
      <c r="AA104" s="489"/>
      <c r="AB104" s="489"/>
      <c r="AC104" s="489"/>
      <c r="AD104" s="489"/>
      <c r="AE104" s="489"/>
      <c r="AF104" s="489"/>
      <c r="AG104" s="489"/>
      <c r="AH104" s="489"/>
      <c r="AI104" s="489"/>
      <c r="AJ104" s="489"/>
      <c r="AK104" s="489"/>
      <c r="AL104" s="489"/>
      <c r="AM104" s="489"/>
      <c r="AN104" s="489"/>
      <c r="AO104" s="489"/>
      <c r="AP104" s="489"/>
      <c r="AQ104" s="489"/>
      <c r="AR104" s="489"/>
      <c r="AS104" s="489"/>
      <c r="AT104" s="489"/>
      <c r="AU104" s="489"/>
      <c r="AV104" s="489"/>
      <c r="AW104" s="489"/>
      <c r="AX104" s="281"/>
      <c r="AY104" s="281"/>
      <c r="AZ104" s="281"/>
      <c r="BA104" s="281"/>
      <c r="BB104" s="281"/>
      <c r="BC104" s="281"/>
      <c r="BD104" s="281"/>
      <c r="BE104" s="281"/>
    </row>
    <row r="105" spans="1:57" s="494" customFormat="1" ht="12.6" customHeight="1">
      <c r="A105" s="506"/>
      <c r="B105" s="506"/>
      <c r="C105" s="506"/>
      <c r="D105" s="506"/>
      <c r="E105" s="506"/>
      <c r="F105" s="506"/>
      <c r="G105" s="506"/>
      <c r="H105" s="506"/>
      <c r="I105" s="506"/>
      <c r="J105" s="506"/>
      <c r="K105" s="506"/>
      <c r="L105" s="506"/>
      <c r="M105" s="506"/>
      <c r="N105" s="506"/>
      <c r="O105" s="506"/>
      <c r="P105" s="506"/>
      <c r="Q105" s="506"/>
      <c r="R105" s="506"/>
      <c r="S105" s="506"/>
      <c r="T105" s="507"/>
      <c r="U105" s="507"/>
      <c r="V105" s="507"/>
      <c r="W105" s="507"/>
      <c r="X105" s="507"/>
      <c r="Y105" s="507"/>
      <c r="Z105" s="507"/>
      <c r="AA105" s="507"/>
      <c r="AB105" s="507"/>
      <c r="AC105" s="507"/>
      <c r="AD105" s="507"/>
      <c r="AE105" s="507"/>
      <c r="AF105" s="507"/>
      <c r="AG105" s="507"/>
      <c r="AH105" s="507"/>
      <c r="AI105" s="507"/>
      <c r="AJ105" s="507"/>
      <c r="AK105" s="507"/>
      <c r="AL105" s="507"/>
      <c r="AM105" s="507"/>
      <c r="AN105" s="507"/>
      <c r="AO105" s="507"/>
      <c r="AP105" s="508"/>
      <c r="AQ105" s="508"/>
      <c r="AR105" s="508"/>
      <c r="AS105" s="508"/>
      <c r="AT105" s="508"/>
      <c r="AU105" s="508"/>
      <c r="AV105" s="508"/>
      <c r="AW105" s="508"/>
      <c r="AX105" s="508"/>
      <c r="AY105" s="519"/>
      <c r="AZ105" s="519"/>
      <c r="BA105" s="519"/>
      <c r="BB105" s="519"/>
      <c r="BC105" s="519"/>
      <c r="BD105" s="519"/>
      <c r="BE105" s="519"/>
    </row>
    <row r="106" spans="1:57" s="494" customFormat="1" ht="29.25" customHeight="1">
      <c r="A106" s="712" t="s">
        <v>4302</v>
      </c>
      <c r="B106" s="712"/>
      <c r="C106" s="712"/>
      <c r="D106" s="712"/>
      <c r="E106" s="712"/>
      <c r="F106" s="712"/>
      <c r="G106" s="712"/>
      <c r="H106" s="712"/>
      <c r="I106" s="712"/>
      <c r="J106" s="712"/>
      <c r="K106" s="712"/>
      <c r="L106" s="712"/>
      <c r="M106" s="712"/>
      <c r="N106" s="712"/>
      <c r="O106" s="712"/>
      <c r="P106" s="712"/>
      <c r="Q106" s="712"/>
      <c r="R106" s="712"/>
      <c r="S106" s="712"/>
      <c r="T106" s="712"/>
      <c r="U106" s="712"/>
      <c r="V106" s="712"/>
      <c r="W106" s="712"/>
      <c r="X106" s="712"/>
      <c r="Y106" s="712"/>
      <c r="Z106" s="712"/>
      <c r="AA106" s="712"/>
      <c r="AB106" s="712"/>
      <c r="AC106" s="712"/>
      <c r="AD106" s="712"/>
      <c r="AE106" s="712"/>
      <c r="AF106" s="712"/>
      <c r="AG106" s="712"/>
      <c r="AH106" s="712"/>
      <c r="AI106" s="712"/>
      <c r="AJ106" s="712"/>
      <c r="AK106" s="712"/>
      <c r="AL106" s="712"/>
      <c r="AM106" s="712"/>
      <c r="AN106" s="712"/>
      <c r="AO106" s="712"/>
      <c r="AP106" s="712"/>
      <c r="AQ106" s="712"/>
      <c r="AR106" s="712"/>
      <c r="AS106" s="712"/>
      <c r="AT106" s="712"/>
      <c r="AU106" s="712"/>
      <c r="AV106" s="712"/>
      <c r="AW106" s="712"/>
      <c r="AX106" s="712"/>
      <c r="AY106" s="522"/>
      <c r="AZ106" s="522"/>
      <c r="BA106" s="519"/>
      <c r="BB106" s="519"/>
      <c r="BC106" s="519"/>
      <c r="BD106" s="519"/>
      <c r="BE106" s="519"/>
    </row>
    <row r="107" spans="1:57" s="494" customFormat="1" ht="29.25" customHeight="1">
      <c r="A107" s="704" t="s">
        <v>4276</v>
      </c>
      <c r="B107" s="704"/>
      <c r="C107" s="704"/>
      <c r="D107" s="704"/>
      <c r="E107" s="704"/>
      <c r="F107" s="704"/>
      <c r="G107" s="704"/>
      <c r="H107" s="704"/>
      <c r="I107" s="704"/>
      <c r="J107" s="704"/>
      <c r="K107" s="704"/>
      <c r="L107" s="704"/>
      <c r="M107" s="704"/>
      <c r="N107" s="704"/>
      <c r="O107" s="704"/>
      <c r="P107" s="704"/>
      <c r="Q107" s="704"/>
      <c r="R107" s="704"/>
      <c r="S107" s="704"/>
      <c r="T107" s="704"/>
      <c r="U107" s="704"/>
      <c r="V107" s="704"/>
      <c r="W107" s="704"/>
      <c r="X107" s="704"/>
      <c r="Y107" s="704"/>
      <c r="Z107" s="704"/>
      <c r="AA107" s="704"/>
      <c r="AB107" s="704"/>
      <c r="AC107" s="704"/>
      <c r="AD107" s="704"/>
      <c r="AE107" s="704" t="s">
        <v>4283</v>
      </c>
      <c r="AF107" s="704"/>
      <c r="AG107" s="704"/>
      <c r="AH107" s="704"/>
      <c r="AI107" s="704"/>
      <c r="AJ107" s="704"/>
      <c r="AK107" s="704"/>
      <c r="AL107" s="704"/>
      <c r="AM107" s="704"/>
      <c r="AN107" s="704"/>
      <c r="AO107" s="704"/>
      <c r="AP107" s="704"/>
      <c r="AQ107" s="704"/>
      <c r="AR107" s="704"/>
      <c r="AS107" s="704"/>
      <c r="AT107" s="704"/>
      <c r="AU107" s="704"/>
      <c r="AV107" s="704"/>
      <c r="AW107" s="704"/>
      <c r="AX107" s="704"/>
      <c r="AY107" s="500"/>
      <c r="AZ107" s="500"/>
      <c r="BA107" s="500"/>
      <c r="BB107" s="500"/>
      <c r="BC107" s="519"/>
      <c r="BD107" s="519"/>
      <c r="BE107" s="519"/>
    </row>
    <row r="108" spans="1:57" s="494" customFormat="1" ht="38.25" customHeight="1">
      <c r="A108" s="722" t="s">
        <v>4278</v>
      </c>
      <c r="B108" s="722"/>
      <c r="C108" s="722"/>
      <c r="D108" s="722"/>
      <c r="E108" s="722"/>
      <c r="F108" s="722"/>
      <c r="G108" s="722"/>
      <c r="H108" s="722"/>
      <c r="I108" s="722"/>
      <c r="J108" s="722"/>
      <c r="K108" s="722"/>
      <c r="L108" s="722"/>
      <c r="M108" s="722"/>
      <c r="N108" s="722"/>
      <c r="O108" s="722"/>
      <c r="P108" s="722"/>
      <c r="Q108" s="722"/>
      <c r="R108" s="722"/>
      <c r="S108" s="722"/>
      <c r="T108" s="723" t="s">
        <v>4279</v>
      </c>
      <c r="U108" s="723"/>
      <c r="V108" s="723"/>
      <c r="W108" s="723"/>
      <c r="X108" s="724" t="s">
        <v>4280</v>
      </c>
      <c r="Y108" s="724"/>
      <c r="Z108" s="724"/>
      <c r="AA108" s="724"/>
      <c r="AB108" s="724"/>
      <c r="AC108" s="724"/>
      <c r="AD108" s="724"/>
      <c r="AE108" s="723" t="s">
        <v>4279</v>
      </c>
      <c r="AF108" s="723"/>
      <c r="AG108" s="723"/>
      <c r="AH108" s="723"/>
      <c r="AI108" s="724" t="s">
        <v>4280</v>
      </c>
      <c r="AJ108" s="724"/>
      <c r="AK108" s="724"/>
      <c r="AL108" s="724"/>
      <c r="AM108" s="724"/>
      <c r="AN108" s="724"/>
      <c r="AO108" s="724"/>
      <c r="AP108" s="724" t="s">
        <v>4281</v>
      </c>
      <c r="AQ108" s="724"/>
      <c r="AR108" s="724"/>
      <c r="AS108" s="724"/>
      <c r="AT108" s="724"/>
      <c r="AU108" s="724"/>
      <c r="AV108" s="724"/>
      <c r="AW108" s="724"/>
      <c r="AX108" s="707"/>
      <c r="AY108" s="501"/>
      <c r="AZ108" s="501"/>
      <c r="BA108" s="501"/>
      <c r="BB108" s="501"/>
      <c r="BC108" s="519"/>
      <c r="BD108" s="519"/>
      <c r="BE108" s="519"/>
    </row>
    <row r="109" spans="1:57" s="494" customFormat="1" ht="61.5" customHeight="1">
      <c r="A109" s="605"/>
      <c r="B109" s="606"/>
      <c r="C109" s="606"/>
      <c r="D109" s="606"/>
      <c r="E109" s="606"/>
      <c r="F109" s="606"/>
      <c r="G109" s="606"/>
      <c r="H109" s="606"/>
      <c r="I109" s="606"/>
      <c r="J109" s="606"/>
      <c r="K109" s="606"/>
      <c r="L109" s="606"/>
      <c r="M109" s="606"/>
      <c r="N109" s="606"/>
      <c r="O109" s="606"/>
      <c r="P109" s="606"/>
      <c r="Q109" s="606"/>
      <c r="R109" s="606"/>
      <c r="S109" s="606"/>
      <c r="T109" s="606"/>
      <c r="U109" s="606"/>
      <c r="V109" s="606"/>
      <c r="W109" s="606"/>
      <c r="X109" s="606"/>
      <c r="Y109" s="606"/>
      <c r="Z109" s="606"/>
      <c r="AA109" s="606"/>
      <c r="AB109" s="606"/>
      <c r="AC109" s="606"/>
      <c r="AD109" s="606"/>
      <c r="AE109" s="606"/>
      <c r="AF109" s="606"/>
      <c r="AG109" s="606"/>
      <c r="AH109" s="606"/>
      <c r="AI109" s="606"/>
      <c r="AJ109" s="606"/>
      <c r="AK109" s="606"/>
      <c r="AL109" s="606"/>
      <c r="AM109" s="606"/>
      <c r="AN109" s="606"/>
      <c r="AO109" s="606"/>
      <c r="AP109" s="606"/>
      <c r="AQ109" s="606"/>
      <c r="AR109" s="606"/>
      <c r="AS109" s="606"/>
      <c r="AT109" s="606"/>
      <c r="AU109" s="606"/>
      <c r="AV109" s="606"/>
      <c r="AW109" s="607"/>
      <c r="AX109" s="273"/>
      <c r="AY109" s="519"/>
      <c r="AZ109" s="519"/>
      <c r="BA109" s="519"/>
      <c r="BB109" s="519"/>
      <c r="BC109" s="519"/>
      <c r="BD109" s="519"/>
      <c r="BE109" s="519"/>
    </row>
    <row r="110" spans="1:57" s="273" customFormat="1" ht="12.6" customHeight="1">
      <c r="A110" s="488"/>
      <c r="B110" s="488"/>
      <c r="C110" s="488"/>
      <c r="D110" s="488"/>
      <c r="E110" s="488"/>
      <c r="F110" s="488"/>
      <c r="G110" s="488"/>
      <c r="H110" s="488"/>
      <c r="I110" s="488"/>
      <c r="J110" s="488"/>
      <c r="K110" s="488"/>
      <c r="L110" s="488"/>
      <c r="M110" s="488"/>
      <c r="N110" s="488"/>
      <c r="O110" s="488"/>
      <c r="P110" s="488"/>
      <c r="Q110" s="488"/>
      <c r="R110" s="488"/>
      <c r="S110" s="488"/>
      <c r="T110" s="488"/>
      <c r="U110" s="488"/>
      <c r="V110" s="488"/>
      <c r="W110" s="488"/>
      <c r="X110" s="488"/>
      <c r="Y110" s="488"/>
      <c r="Z110" s="488"/>
      <c r="AA110" s="488"/>
      <c r="AB110" s="488"/>
      <c r="AC110" s="488"/>
      <c r="AD110" s="488"/>
      <c r="AE110" s="488"/>
      <c r="AF110" s="488"/>
      <c r="AG110" s="488"/>
      <c r="AH110" s="488"/>
      <c r="AI110" s="488"/>
      <c r="AJ110" s="488"/>
      <c r="AK110" s="488"/>
      <c r="AL110" s="488"/>
      <c r="AM110" s="488"/>
      <c r="AN110" s="488"/>
      <c r="AO110" s="488"/>
      <c r="AP110" s="488"/>
      <c r="AQ110" s="488"/>
      <c r="AR110" s="488"/>
      <c r="AS110" s="488"/>
      <c r="AT110" s="488"/>
      <c r="AU110" s="488"/>
      <c r="AV110" s="488"/>
      <c r="AW110" s="488"/>
      <c r="AY110" s="281"/>
      <c r="AZ110" s="281"/>
      <c r="BA110" s="281"/>
      <c r="BB110" s="281"/>
      <c r="BC110" s="281"/>
      <c r="BD110" s="281"/>
      <c r="BE110" s="281"/>
    </row>
    <row r="111" spans="1:57" ht="12.6" customHeight="1">
      <c r="A111" s="275" t="s">
        <v>4289</v>
      </c>
    </row>
    <row r="112" spans="1:57" ht="12.6" customHeight="1">
      <c r="A112" s="608" t="s">
        <v>468</v>
      </c>
      <c r="B112" s="609"/>
      <c r="C112" s="609"/>
      <c r="D112" s="609"/>
      <c r="E112" s="609"/>
      <c r="F112" s="609"/>
      <c r="G112" s="609"/>
      <c r="H112" s="609"/>
      <c r="I112" s="609"/>
      <c r="J112" s="609"/>
      <c r="K112" s="609"/>
      <c r="L112" s="609"/>
      <c r="M112" s="609"/>
      <c r="N112" s="609"/>
      <c r="O112" s="609"/>
      <c r="P112" s="609"/>
      <c r="Q112" s="609"/>
      <c r="R112" s="609"/>
      <c r="S112" s="609"/>
      <c r="T112" s="610"/>
      <c r="U112" s="608" t="s">
        <v>707</v>
      </c>
      <c r="V112" s="609"/>
      <c r="W112" s="609"/>
      <c r="X112" s="609"/>
      <c r="Y112" s="609"/>
      <c r="Z112" s="609"/>
      <c r="AA112" s="609"/>
      <c r="AB112" s="609"/>
      <c r="AC112" s="609"/>
      <c r="AD112" s="609"/>
      <c r="AE112" s="609"/>
      <c r="AF112" s="609"/>
      <c r="AG112" s="610"/>
      <c r="AH112" s="614" t="s">
        <v>1393</v>
      </c>
      <c r="AI112" s="615"/>
      <c r="AJ112" s="615"/>
      <c r="AK112" s="615"/>
      <c r="AL112" s="615"/>
      <c r="AM112" s="615"/>
      <c r="AN112" s="615"/>
      <c r="AO112" s="615"/>
      <c r="AP112" s="615"/>
      <c r="AQ112" s="615"/>
      <c r="AR112" s="615"/>
      <c r="AS112" s="615"/>
      <c r="AT112" s="615"/>
      <c r="AU112" s="615"/>
      <c r="AV112" s="615"/>
      <c r="AW112" s="616"/>
      <c r="AX112" s="264"/>
    </row>
    <row r="113" spans="1:57" ht="12.6" customHeight="1">
      <c r="A113" s="611"/>
      <c r="B113" s="612"/>
      <c r="C113" s="612"/>
      <c r="D113" s="612"/>
      <c r="E113" s="612"/>
      <c r="F113" s="612"/>
      <c r="G113" s="612"/>
      <c r="H113" s="612"/>
      <c r="I113" s="612"/>
      <c r="J113" s="612"/>
      <c r="K113" s="612"/>
      <c r="L113" s="612"/>
      <c r="M113" s="612"/>
      <c r="N113" s="612"/>
      <c r="O113" s="612"/>
      <c r="P113" s="612"/>
      <c r="Q113" s="612"/>
      <c r="R113" s="612"/>
      <c r="S113" s="612"/>
      <c r="T113" s="613"/>
      <c r="U113" s="611"/>
      <c r="V113" s="612"/>
      <c r="W113" s="612"/>
      <c r="X113" s="612"/>
      <c r="Y113" s="612"/>
      <c r="Z113" s="612"/>
      <c r="AA113" s="612"/>
      <c r="AB113" s="612"/>
      <c r="AC113" s="612"/>
      <c r="AD113" s="612"/>
      <c r="AE113" s="612"/>
      <c r="AF113" s="612"/>
      <c r="AG113" s="613"/>
      <c r="AH113" s="617" t="s">
        <v>1392</v>
      </c>
      <c r="AI113" s="618"/>
      <c r="AJ113" s="618"/>
      <c r="AK113" s="618"/>
      <c r="AL113" s="618"/>
      <c r="AM113" s="618"/>
      <c r="AN113" s="618"/>
      <c r="AO113" s="618"/>
      <c r="AP113" s="618"/>
      <c r="AQ113" s="618"/>
      <c r="AR113" s="618"/>
      <c r="AS113" s="618"/>
      <c r="AT113" s="618"/>
      <c r="AU113" s="618"/>
      <c r="AV113" s="618"/>
      <c r="AW113" s="619"/>
      <c r="AX113" s="264"/>
    </row>
    <row r="114" spans="1:57" ht="12.6" customHeight="1">
      <c r="A114" s="278" t="s">
        <v>470</v>
      </c>
      <c r="B114" s="279"/>
      <c r="C114" s="279"/>
      <c r="D114" s="279"/>
      <c r="E114" s="279"/>
      <c r="F114" s="279"/>
      <c r="G114" s="279"/>
      <c r="H114" s="279"/>
      <c r="I114" s="279"/>
      <c r="J114" s="279"/>
      <c r="K114" s="279"/>
      <c r="L114" s="279"/>
      <c r="M114" s="279"/>
      <c r="N114" s="279"/>
      <c r="O114" s="279"/>
      <c r="P114" s="279"/>
      <c r="Q114" s="279"/>
      <c r="R114" s="279"/>
      <c r="S114" s="279"/>
      <c r="T114" s="280"/>
      <c r="U114" s="591"/>
      <c r="V114" s="592"/>
      <c r="W114" s="592"/>
      <c r="X114" s="592"/>
      <c r="Y114" s="592"/>
      <c r="Z114" s="592"/>
      <c r="AA114" s="592"/>
      <c r="AB114" s="592"/>
      <c r="AC114" s="592"/>
      <c r="AD114" s="592"/>
      <c r="AE114" s="592"/>
      <c r="AF114" s="592"/>
      <c r="AG114" s="593"/>
      <c r="AH114" s="591"/>
      <c r="AI114" s="592"/>
      <c r="AJ114" s="592"/>
      <c r="AK114" s="592"/>
      <c r="AL114" s="592"/>
      <c r="AM114" s="592"/>
      <c r="AN114" s="592"/>
      <c r="AO114" s="592"/>
      <c r="AP114" s="592"/>
      <c r="AQ114" s="592"/>
      <c r="AR114" s="592"/>
      <c r="AS114" s="592"/>
      <c r="AT114" s="592"/>
      <c r="AU114" s="592"/>
      <c r="AV114" s="592"/>
      <c r="AW114" s="593"/>
      <c r="AX114" s="281"/>
    </row>
    <row r="115" spans="1:57" ht="12.6" customHeight="1">
      <c r="A115" s="282" t="s">
        <v>1408</v>
      </c>
      <c r="B115" s="283"/>
      <c r="C115" s="283"/>
      <c r="D115" s="283"/>
      <c r="E115" s="283"/>
      <c r="F115" s="283"/>
      <c r="G115" s="283"/>
      <c r="H115" s="283"/>
      <c r="I115" s="283"/>
      <c r="J115" s="283"/>
      <c r="K115" s="283"/>
      <c r="L115" s="283"/>
      <c r="M115" s="283"/>
      <c r="N115" s="283"/>
      <c r="O115" s="283"/>
      <c r="P115" s="283"/>
      <c r="Q115" s="283"/>
      <c r="R115" s="283"/>
      <c r="S115" s="283"/>
      <c r="T115" s="284"/>
      <c r="U115" s="585"/>
      <c r="V115" s="586"/>
      <c r="W115" s="586"/>
      <c r="X115" s="586"/>
      <c r="Y115" s="586"/>
      <c r="Z115" s="586"/>
      <c r="AA115" s="586"/>
      <c r="AB115" s="586"/>
      <c r="AC115" s="586"/>
      <c r="AD115" s="586"/>
      <c r="AE115" s="586"/>
      <c r="AF115" s="586"/>
      <c r="AG115" s="587"/>
      <c r="AH115" s="585"/>
      <c r="AI115" s="586"/>
      <c r="AJ115" s="586"/>
      <c r="AK115" s="586"/>
      <c r="AL115" s="586"/>
      <c r="AM115" s="586"/>
      <c r="AN115" s="586"/>
      <c r="AO115" s="586"/>
      <c r="AP115" s="586"/>
      <c r="AQ115" s="586"/>
      <c r="AR115" s="586"/>
      <c r="AS115" s="586"/>
      <c r="AT115" s="586"/>
      <c r="AU115" s="586"/>
      <c r="AV115" s="586"/>
      <c r="AW115" s="587"/>
      <c r="AX115" s="281"/>
    </row>
    <row r="116" spans="1:57" ht="12.6" customHeight="1">
      <c r="A116" s="285" t="s">
        <v>1407</v>
      </c>
      <c r="B116" s="286"/>
      <c r="C116" s="286"/>
      <c r="D116" s="286"/>
      <c r="E116" s="286"/>
      <c r="F116" s="286"/>
      <c r="G116" s="286"/>
      <c r="H116" s="286"/>
      <c r="I116" s="286"/>
      <c r="J116" s="286"/>
      <c r="K116" s="286"/>
      <c r="L116" s="286"/>
      <c r="M116" s="286"/>
      <c r="N116" s="286"/>
      <c r="O116" s="286"/>
      <c r="P116" s="286"/>
      <c r="Q116" s="286"/>
      <c r="R116" s="286"/>
      <c r="S116" s="286"/>
      <c r="T116" s="287"/>
      <c r="U116" s="588"/>
      <c r="V116" s="589"/>
      <c r="W116" s="589"/>
      <c r="X116" s="589"/>
      <c r="Y116" s="589"/>
      <c r="Z116" s="589"/>
      <c r="AA116" s="589"/>
      <c r="AB116" s="589"/>
      <c r="AC116" s="589"/>
      <c r="AD116" s="589"/>
      <c r="AE116" s="589"/>
      <c r="AF116" s="589"/>
      <c r="AG116" s="590"/>
      <c r="AH116" s="588"/>
      <c r="AI116" s="589"/>
      <c r="AJ116" s="589"/>
      <c r="AK116" s="589"/>
      <c r="AL116" s="589"/>
      <c r="AM116" s="589"/>
      <c r="AN116" s="589"/>
      <c r="AO116" s="589"/>
      <c r="AP116" s="589"/>
      <c r="AQ116" s="589"/>
      <c r="AR116" s="589"/>
      <c r="AS116" s="589"/>
      <c r="AT116" s="589"/>
      <c r="AU116" s="589"/>
      <c r="AV116" s="589"/>
      <c r="AW116" s="590"/>
      <c r="AX116" s="281"/>
    </row>
    <row r="117" spans="1:57" ht="12.6" customHeight="1">
      <c r="A117" s="278" t="s">
        <v>471</v>
      </c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80"/>
      <c r="U117" s="591"/>
      <c r="V117" s="592"/>
      <c r="W117" s="592"/>
      <c r="X117" s="592"/>
      <c r="Y117" s="592"/>
      <c r="Z117" s="592"/>
      <c r="AA117" s="592"/>
      <c r="AB117" s="592"/>
      <c r="AC117" s="592"/>
      <c r="AD117" s="592"/>
      <c r="AE117" s="592"/>
      <c r="AF117" s="592"/>
      <c r="AG117" s="593"/>
      <c r="AH117" s="591"/>
      <c r="AI117" s="592"/>
      <c r="AJ117" s="592"/>
      <c r="AK117" s="592"/>
      <c r="AL117" s="592"/>
      <c r="AM117" s="592"/>
      <c r="AN117" s="592"/>
      <c r="AO117" s="592"/>
      <c r="AP117" s="592"/>
      <c r="AQ117" s="592"/>
      <c r="AR117" s="592"/>
      <c r="AS117" s="592"/>
      <c r="AT117" s="592"/>
      <c r="AU117" s="592"/>
      <c r="AV117" s="592"/>
      <c r="AW117" s="593"/>
      <c r="AX117" s="281"/>
    </row>
    <row r="118" spans="1:57" ht="12.6" customHeight="1">
      <c r="A118" s="288" t="s">
        <v>2288</v>
      </c>
      <c r="E118" s="594"/>
      <c r="F118" s="595"/>
      <c r="G118" s="595"/>
      <c r="H118" s="595"/>
      <c r="I118" s="595"/>
      <c r="J118" s="595"/>
      <c r="K118" s="595"/>
      <c r="L118" s="595"/>
      <c r="M118" s="595"/>
      <c r="N118" s="595"/>
      <c r="O118" s="595"/>
      <c r="P118" s="595"/>
      <c r="Q118" s="595"/>
      <c r="R118" s="595"/>
      <c r="S118" s="595"/>
      <c r="T118" s="595"/>
      <c r="U118" s="595"/>
      <c r="V118" s="595"/>
      <c r="W118" s="595"/>
      <c r="X118" s="595"/>
      <c r="Y118" s="595"/>
      <c r="Z118" s="595"/>
      <c r="AA118" s="595"/>
      <c r="AB118" s="595"/>
      <c r="AC118" s="595"/>
      <c r="AD118" s="595"/>
      <c r="AE118" s="595"/>
      <c r="AF118" s="595"/>
      <c r="AG118" s="595"/>
      <c r="AH118" s="595"/>
      <c r="AI118" s="595"/>
      <c r="AJ118" s="595"/>
      <c r="AK118" s="595"/>
      <c r="AL118" s="595"/>
      <c r="AM118" s="595"/>
      <c r="AN118" s="595"/>
      <c r="AO118" s="595"/>
      <c r="AP118" s="595"/>
      <c r="AQ118" s="595"/>
      <c r="AR118" s="595"/>
      <c r="AS118" s="595"/>
      <c r="AT118" s="595"/>
      <c r="AU118" s="595"/>
      <c r="AV118" s="595"/>
      <c r="AW118" s="595"/>
    </row>
    <row r="119" spans="1:57" ht="12.6" customHeight="1">
      <c r="A119" s="596"/>
      <c r="B119" s="597"/>
      <c r="C119" s="597"/>
      <c r="D119" s="597"/>
      <c r="E119" s="597"/>
      <c r="F119" s="597"/>
      <c r="G119" s="597"/>
      <c r="H119" s="597"/>
      <c r="I119" s="597"/>
      <c r="J119" s="597"/>
      <c r="K119" s="597"/>
      <c r="L119" s="597"/>
      <c r="M119" s="597"/>
      <c r="N119" s="597"/>
      <c r="O119" s="597"/>
      <c r="P119" s="597"/>
      <c r="Q119" s="597"/>
      <c r="R119" s="597"/>
      <c r="S119" s="597"/>
      <c r="T119" s="597"/>
      <c r="U119" s="597"/>
      <c r="V119" s="597"/>
      <c r="W119" s="597"/>
      <c r="X119" s="597"/>
      <c r="Y119" s="597"/>
      <c r="Z119" s="597"/>
      <c r="AA119" s="597"/>
      <c r="AB119" s="597"/>
      <c r="AC119" s="597"/>
      <c r="AD119" s="597"/>
      <c r="AE119" s="597"/>
      <c r="AF119" s="597"/>
      <c r="AG119" s="597"/>
      <c r="AH119" s="597"/>
      <c r="AI119" s="597"/>
      <c r="AJ119" s="597"/>
      <c r="AK119" s="597"/>
      <c r="AL119" s="597"/>
      <c r="AM119" s="597"/>
      <c r="AN119" s="597"/>
      <c r="AO119" s="597"/>
      <c r="AP119" s="597"/>
      <c r="AQ119" s="597"/>
      <c r="AR119" s="597"/>
      <c r="AS119" s="597"/>
      <c r="AT119" s="597"/>
      <c r="AU119" s="597"/>
      <c r="AV119" s="597"/>
      <c r="AW119" s="598"/>
    </row>
    <row r="120" spans="1:57" ht="12.6" customHeight="1">
      <c r="A120" s="599"/>
      <c r="B120" s="600"/>
      <c r="C120" s="600"/>
      <c r="D120" s="600"/>
      <c r="E120" s="600"/>
      <c r="F120" s="600"/>
      <c r="G120" s="600"/>
      <c r="H120" s="600"/>
      <c r="I120" s="600"/>
      <c r="J120" s="600"/>
      <c r="K120" s="600"/>
      <c r="L120" s="600"/>
      <c r="M120" s="600"/>
      <c r="N120" s="600"/>
      <c r="O120" s="600"/>
      <c r="P120" s="600"/>
      <c r="Q120" s="600"/>
      <c r="R120" s="600"/>
      <c r="S120" s="600"/>
      <c r="T120" s="600"/>
      <c r="U120" s="600"/>
      <c r="V120" s="600"/>
      <c r="W120" s="600"/>
      <c r="X120" s="600"/>
      <c r="Y120" s="600"/>
      <c r="Z120" s="600"/>
      <c r="AA120" s="600"/>
      <c r="AB120" s="600"/>
      <c r="AC120" s="600"/>
      <c r="AD120" s="600"/>
      <c r="AE120" s="600"/>
      <c r="AF120" s="600"/>
      <c r="AG120" s="600"/>
      <c r="AH120" s="600"/>
      <c r="AI120" s="600"/>
      <c r="AJ120" s="600"/>
      <c r="AK120" s="600"/>
      <c r="AL120" s="600"/>
      <c r="AM120" s="600"/>
      <c r="AN120" s="600"/>
      <c r="AO120" s="600"/>
      <c r="AP120" s="600"/>
      <c r="AQ120" s="600"/>
      <c r="AR120" s="600"/>
      <c r="AS120" s="600"/>
      <c r="AT120" s="600"/>
      <c r="AU120" s="600"/>
      <c r="AV120" s="600"/>
      <c r="AW120" s="601"/>
    </row>
    <row r="121" spans="1:57" ht="12.6" customHeight="1">
      <c r="A121" s="599"/>
      <c r="B121" s="600"/>
      <c r="C121" s="600"/>
      <c r="D121" s="600"/>
      <c r="E121" s="600"/>
      <c r="F121" s="600"/>
      <c r="G121" s="600"/>
      <c r="H121" s="600"/>
      <c r="I121" s="600"/>
      <c r="J121" s="600"/>
      <c r="K121" s="600"/>
      <c r="L121" s="600"/>
      <c r="M121" s="600"/>
      <c r="N121" s="600"/>
      <c r="O121" s="600"/>
      <c r="P121" s="600"/>
      <c r="Q121" s="600"/>
      <c r="R121" s="600"/>
      <c r="S121" s="600"/>
      <c r="T121" s="600"/>
      <c r="U121" s="600"/>
      <c r="V121" s="600"/>
      <c r="W121" s="600"/>
      <c r="X121" s="600"/>
      <c r="Y121" s="600"/>
      <c r="Z121" s="600"/>
      <c r="AA121" s="600"/>
      <c r="AB121" s="600"/>
      <c r="AC121" s="600"/>
      <c r="AD121" s="600"/>
      <c r="AE121" s="600"/>
      <c r="AF121" s="600"/>
      <c r="AG121" s="600"/>
      <c r="AH121" s="600"/>
      <c r="AI121" s="600"/>
      <c r="AJ121" s="600"/>
      <c r="AK121" s="600"/>
      <c r="AL121" s="600"/>
      <c r="AM121" s="600"/>
      <c r="AN121" s="600"/>
      <c r="AO121" s="600"/>
      <c r="AP121" s="600"/>
      <c r="AQ121" s="600"/>
      <c r="AR121" s="600"/>
      <c r="AS121" s="600"/>
      <c r="AT121" s="600"/>
      <c r="AU121" s="600"/>
      <c r="AV121" s="600"/>
      <c r="AW121" s="601"/>
    </row>
    <row r="122" spans="1:57" ht="12.6" customHeight="1">
      <c r="A122" s="602"/>
      <c r="B122" s="603"/>
      <c r="C122" s="603"/>
      <c r="D122" s="603"/>
      <c r="E122" s="603"/>
      <c r="F122" s="603"/>
      <c r="G122" s="603"/>
      <c r="H122" s="603"/>
      <c r="I122" s="603"/>
      <c r="J122" s="603"/>
      <c r="K122" s="603"/>
      <c r="L122" s="603"/>
      <c r="M122" s="603"/>
      <c r="N122" s="603"/>
      <c r="O122" s="603"/>
      <c r="P122" s="603"/>
      <c r="Q122" s="603"/>
      <c r="R122" s="603"/>
      <c r="S122" s="603"/>
      <c r="T122" s="603"/>
      <c r="U122" s="603"/>
      <c r="V122" s="603"/>
      <c r="W122" s="603"/>
      <c r="X122" s="603"/>
      <c r="Y122" s="603"/>
      <c r="Z122" s="603"/>
      <c r="AA122" s="603"/>
      <c r="AB122" s="603"/>
      <c r="AC122" s="603"/>
      <c r="AD122" s="603"/>
      <c r="AE122" s="603"/>
      <c r="AF122" s="603"/>
      <c r="AG122" s="603"/>
      <c r="AH122" s="603"/>
      <c r="AI122" s="603"/>
      <c r="AJ122" s="603"/>
      <c r="AK122" s="603"/>
      <c r="AL122" s="603"/>
      <c r="AM122" s="603"/>
      <c r="AN122" s="603"/>
      <c r="AO122" s="603"/>
      <c r="AP122" s="603"/>
      <c r="AQ122" s="603"/>
      <c r="AR122" s="603"/>
      <c r="AS122" s="603"/>
      <c r="AT122" s="603"/>
      <c r="AU122" s="603"/>
      <c r="AV122" s="603"/>
      <c r="AW122" s="604"/>
    </row>
    <row r="123" spans="1:57" s="273" customFormat="1" ht="12.6" customHeight="1">
      <c r="A123" s="645" t="s">
        <v>2289</v>
      </c>
      <c r="B123" s="646"/>
      <c r="C123" s="646"/>
      <c r="D123" s="646"/>
      <c r="E123" s="646"/>
      <c r="F123" s="646"/>
      <c r="G123" s="646"/>
      <c r="H123" s="646"/>
      <c r="I123" s="646"/>
      <c r="J123" s="646"/>
      <c r="K123" s="646"/>
      <c r="L123" s="646"/>
      <c r="M123" s="646"/>
      <c r="N123" s="646"/>
      <c r="O123" s="646"/>
      <c r="P123" s="646"/>
      <c r="Q123" s="646"/>
      <c r="R123" s="646"/>
      <c r="S123" s="646"/>
      <c r="T123" s="646"/>
      <c r="U123" s="646"/>
      <c r="V123" s="646"/>
      <c r="W123" s="646"/>
      <c r="X123" s="646"/>
      <c r="Y123" s="646"/>
      <c r="Z123" s="646"/>
      <c r="AA123" s="646"/>
      <c r="AB123" s="646"/>
      <c r="AC123" s="646"/>
      <c r="AD123" s="646"/>
      <c r="AE123" s="646"/>
      <c r="AF123" s="646"/>
      <c r="AG123" s="646"/>
      <c r="AH123" s="646"/>
      <c r="AI123" s="646"/>
      <c r="AJ123" s="646"/>
      <c r="AK123" s="646"/>
      <c r="AL123" s="646"/>
      <c r="AM123" s="646"/>
      <c r="AN123" s="646"/>
      <c r="AO123" s="646"/>
      <c r="AP123" s="646"/>
      <c r="AQ123" s="646"/>
      <c r="AR123" s="646"/>
      <c r="AS123" s="646"/>
      <c r="AT123" s="646"/>
      <c r="AU123" s="646"/>
      <c r="AV123" s="646"/>
      <c r="AW123" s="646"/>
      <c r="AY123" s="281"/>
      <c r="AZ123" s="281"/>
      <c r="BA123" s="281"/>
      <c r="BB123" s="281"/>
      <c r="BC123" s="281"/>
      <c r="BD123" s="281"/>
      <c r="BE123" s="281"/>
    </row>
    <row r="124" spans="1:57" s="273" customFormat="1" ht="12.6" customHeight="1">
      <c r="A124" s="289"/>
      <c r="B124" s="290"/>
      <c r="C124" s="290"/>
      <c r="D124" s="290"/>
      <c r="E124" s="290"/>
      <c r="F124" s="290"/>
      <c r="G124" s="290"/>
      <c r="H124" s="290"/>
      <c r="I124" s="290"/>
      <c r="J124" s="290"/>
      <c r="K124" s="290"/>
      <c r="L124" s="290"/>
      <c r="M124" s="290"/>
      <c r="N124" s="290"/>
      <c r="O124" s="290"/>
      <c r="P124" s="290"/>
      <c r="Q124" s="290"/>
      <c r="R124" s="290"/>
      <c r="S124" s="290"/>
      <c r="T124" s="290"/>
      <c r="U124" s="290"/>
      <c r="V124" s="290"/>
      <c r="W124" s="290"/>
      <c r="X124" s="290"/>
      <c r="Y124" s="290"/>
      <c r="Z124" s="290"/>
      <c r="AA124" s="290"/>
      <c r="AB124" s="290"/>
      <c r="AC124" s="290"/>
      <c r="AD124" s="290"/>
      <c r="AE124" s="290"/>
      <c r="AF124" s="290"/>
      <c r="AG124" s="290"/>
      <c r="AH124" s="290"/>
      <c r="AI124" s="290"/>
      <c r="AJ124" s="290"/>
      <c r="AK124" s="290"/>
      <c r="AL124" s="290"/>
      <c r="AM124" s="290"/>
      <c r="AN124" s="290"/>
      <c r="AO124" s="290"/>
      <c r="AP124" s="290"/>
      <c r="AQ124" s="290"/>
      <c r="AR124" s="290"/>
      <c r="AS124" s="290"/>
      <c r="AT124" s="290"/>
      <c r="AU124" s="290"/>
      <c r="AV124" s="290"/>
      <c r="AW124" s="290"/>
      <c r="AY124" s="281"/>
      <c r="AZ124" s="281"/>
      <c r="BA124" s="281"/>
      <c r="BB124" s="281"/>
      <c r="BC124" s="281"/>
      <c r="BD124" s="281"/>
      <c r="BE124" s="281"/>
    </row>
    <row r="125" spans="1:57" s="273" customFormat="1" ht="12.6" customHeight="1">
      <c r="A125" s="647" t="s">
        <v>2290</v>
      </c>
      <c r="B125" s="647"/>
      <c r="C125" s="647"/>
      <c r="D125" s="647"/>
      <c r="E125" s="647"/>
      <c r="F125" s="647"/>
      <c r="G125" s="647"/>
      <c r="H125" s="647"/>
      <c r="I125" s="647"/>
      <c r="J125" s="647"/>
      <c r="K125" s="647"/>
      <c r="L125" s="647"/>
      <c r="M125" s="647"/>
      <c r="N125" s="647"/>
      <c r="O125" s="647"/>
      <c r="P125" s="647"/>
      <c r="Q125" s="647"/>
      <c r="R125" s="647"/>
      <c r="S125" s="647"/>
      <c r="T125" s="647"/>
      <c r="U125" s="647"/>
      <c r="V125" s="647"/>
      <c r="W125" s="647"/>
      <c r="X125" s="647"/>
      <c r="Y125" s="647"/>
      <c r="Z125" s="647"/>
      <c r="AA125" s="647"/>
      <c r="AB125" s="647"/>
      <c r="AC125" s="647"/>
      <c r="AD125" s="647"/>
      <c r="AE125" s="647"/>
      <c r="AF125" s="647"/>
      <c r="AG125" s="647"/>
      <c r="AH125" s="647"/>
      <c r="AI125" s="647"/>
      <c r="AJ125" s="647"/>
      <c r="AK125" s="647"/>
      <c r="AL125" s="647"/>
      <c r="AM125" s="647"/>
      <c r="AN125" s="647"/>
      <c r="AO125" s="647"/>
      <c r="AP125" s="647"/>
      <c r="AQ125" s="647"/>
      <c r="AR125" s="647"/>
      <c r="AS125" s="647"/>
      <c r="AT125" s="647"/>
      <c r="AU125" s="647"/>
      <c r="AV125" s="647"/>
      <c r="AW125" s="647"/>
      <c r="AY125" s="281"/>
      <c r="AZ125" s="281"/>
      <c r="BA125" s="281"/>
      <c r="BB125" s="281"/>
      <c r="BC125" s="281"/>
      <c r="BD125" s="281"/>
      <c r="BE125" s="281"/>
    </row>
    <row r="126" spans="1:57" s="273" customFormat="1" ht="12.6" customHeight="1">
      <c r="A126" s="288" t="s">
        <v>2288</v>
      </c>
      <c r="B126" s="291"/>
      <c r="C126" s="291"/>
      <c r="D126" s="291"/>
      <c r="E126" s="291"/>
      <c r="F126" s="291"/>
      <c r="G126" s="291"/>
      <c r="H126" s="291"/>
      <c r="I126" s="291"/>
      <c r="J126" s="291"/>
      <c r="K126" s="291"/>
      <c r="L126" s="291"/>
      <c r="M126" s="291"/>
      <c r="N126" s="291"/>
      <c r="O126" s="291"/>
      <c r="P126" s="291"/>
      <c r="Q126" s="291"/>
      <c r="R126" s="291"/>
      <c r="S126" s="291"/>
      <c r="T126" s="291"/>
      <c r="U126" s="291"/>
      <c r="V126" s="291"/>
      <c r="W126" s="291"/>
      <c r="X126" s="291"/>
      <c r="Y126" s="291"/>
      <c r="Z126" s="291"/>
      <c r="AA126" s="291"/>
      <c r="AB126" s="291"/>
      <c r="AC126" s="291"/>
      <c r="AD126" s="291"/>
      <c r="AE126" s="291"/>
      <c r="AF126" s="291"/>
      <c r="AG126" s="291"/>
      <c r="AH126" s="291"/>
      <c r="AI126" s="291"/>
      <c r="AJ126" s="291"/>
      <c r="AK126" s="291"/>
      <c r="AL126" s="291"/>
      <c r="AM126" s="291"/>
      <c r="AN126" s="291"/>
      <c r="AO126" s="291"/>
      <c r="AP126" s="291"/>
      <c r="AQ126" s="291"/>
      <c r="AR126" s="291"/>
      <c r="AS126" s="291"/>
      <c r="AT126" s="291"/>
      <c r="AU126" s="291"/>
      <c r="AV126" s="291"/>
      <c r="AW126" s="291"/>
      <c r="AY126" s="281"/>
      <c r="AZ126" s="281"/>
      <c r="BA126" s="281"/>
      <c r="BB126" s="281"/>
      <c r="BC126" s="281"/>
      <c r="BD126" s="281"/>
      <c r="BE126" s="281"/>
    </row>
    <row r="127" spans="1:57" s="273" customFormat="1" ht="60" customHeight="1">
      <c r="A127" s="605"/>
      <c r="B127" s="606"/>
      <c r="C127" s="606"/>
      <c r="D127" s="606"/>
      <c r="E127" s="606"/>
      <c r="F127" s="606"/>
      <c r="G127" s="606"/>
      <c r="H127" s="606"/>
      <c r="I127" s="606"/>
      <c r="J127" s="606"/>
      <c r="K127" s="606"/>
      <c r="L127" s="606"/>
      <c r="M127" s="606"/>
      <c r="N127" s="606"/>
      <c r="O127" s="606"/>
      <c r="P127" s="606"/>
      <c r="Q127" s="606"/>
      <c r="R127" s="606"/>
      <c r="S127" s="606"/>
      <c r="T127" s="606"/>
      <c r="U127" s="606"/>
      <c r="V127" s="606"/>
      <c r="W127" s="606"/>
      <c r="X127" s="606"/>
      <c r="Y127" s="606"/>
      <c r="Z127" s="606"/>
      <c r="AA127" s="606"/>
      <c r="AB127" s="606"/>
      <c r="AC127" s="606"/>
      <c r="AD127" s="606"/>
      <c r="AE127" s="606"/>
      <c r="AF127" s="606"/>
      <c r="AG127" s="606"/>
      <c r="AH127" s="606"/>
      <c r="AI127" s="606"/>
      <c r="AJ127" s="606"/>
      <c r="AK127" s="606"/>
      <c r="AL127" s="606"/>
      <c r="AM127" s="606"/>
      <c r="AN127" s="606"/>
      <c r="AO127" s="606"/>
      <c r="AP127" s="606"/>
      <c r="AQ127" s="606"/>
      <c r="AR127" s="606"/>
      <c r="AS127" s="606"/>
      <c r="AT127" s="606"/>
      <c r="AU127" s="606"/>
      <c r="AV127" s="606"/>
      <c r="AW127" s="607"/>
      <c r="AY127" s="281"/>
      <c r="AZ127" s="281"/>
      <c r="BA127" s="281"/>
      <c r="BB127" s="281"/>
      <c r="BC127" s="281"/>
      <c r="BD127" s="281"/>
      <c r="BE127" s="281"/>
    </row>
    <row r="128" spans="1:57" s="273" customFormat="1" ht="12.6" customHeight="1">
      <c r="A128" s="647" t="s">
        <v>2291</v>
      </c>
      <c r="B128" s="647"/>
      <c r="C128" s="647"/>
      <c r="D128" s="647"/>
      <c r="E128" s="647"/>
      <c r="F128" s="647"/>
      <c r="G128" s="647"/>
      <c r="H128" s="647"/>
      <c r="I128" s="647"/>
      <c r="J128" s="647"/>
      <c r="K128" s="647"/>
      <c r="L128" s="647"/>
      <c r="M128" s="647"/>
      <c r="N128" s="647"/>
      <c r="O128" s="647"/>
      <c r="P128" s="647"/>
      <c r="Q128" s="647"/>
      <c r="R128" s="647"/>
      <c r="S128" s="647"/>
      <c r="T128" s="647"/>
      <c r="U128" s="647"/>
      <c r="V128" s="647"/>
      <c r="W128" s="647"/>
      <c r="X128" s="647"/>
      <c r="Y128" s="647"/>
      <c r="Z128" s="647"/>
      <c r="AA128" s="647"/>
      <c r="AB128" s="647"/>
      <c r="AC128" s="647"/>
      <c r="AD128" s="647"/>
      <c r="AE128" s="647"/>
      <c r="AF128" s="647"/>
      <c r="AG128" s="647"/>
      <c r="AH128" s="647"/>
      <c r="AI128" s="647"/>
      <c r="AJ128" s="647"/>
      <c r="AK128" s="647"/>
      <c r="AL128" s="647"/>
      <c r="AM128" s="647"/>
      <c r="AN128" s="647"/>
      <c r="AO128" s="647"/>
      <c r="AP128" s="647"/>
      <c r="AQ128" s="647"/>
      <c r="AR128" s="647"/>
      <c r="AS128" s="647"/>
      <c r="AT128" s="647"/>
      <c r="AU128" s="647"/>
      <c r="AV128" s="647"/>
      <c r="AW128" s="647"/>
      <c r="AY128" s="281"/>
      <c r="AZ128" s="281"/>
      <c r="BA128" s="281"/>
      <c r="BB128" s="281"/>
      <c r="BC128" s="281"/>
      <c r="BD128" s="281"/>
      <c r="BE128" s="281"/>
    </row>
    <row r="129" spans="1:57" s="273" customFormat="1" ht="12.6" customHeight="1">
      <c r="A129" s="638" t="s">
        <v>2292</v>
      </c>
      <c r="B129" s="638"/>
      <c r="C129" s="638"/>
      <c r="D129" s="638"/>
      <c r="E129" s="638"/>
      <c r="F129" s="638"/>
      <c r="G129" s="638"/>
      <c r="H129" s="638"/>
      <c r="I129" s="638"/>
      <c r="J129" s="638"/>
      <c r="K129" s="638"/>
      <c r="L129" s="638"/>
      <c r="M129" s="638"/>
      <c r="N129" s="638"/>
      <c r="O129" s="638"/>
      <c r="P129" s="638"/>
      <c r="Q129" s="638"/>
      <c r="R129" s="638"/>
      <c r="S129" s="638"/>
      <c r="T129" s="638"/>
      <c r="U129" s="638"/>
      <c r="V129" s="638"/>
      <c r="W129" s="638"/>
      <c r="X129" s="638"/>
      <c r="Y129" s="638"/>
      <c r="Z129" s="638"/>
      <c r="AA129" s="638"/>
      <c r="AB129" s="638"/>
      <c r="AC129" s="638"/>
      <c r="AD129" s="638"/>
      <c r="AE129" s="638"/>
      <c r="AF129" s="638"/>
      <c r="AG129" s="638"/>
      <c r="AH129" s="638"/>
      <c r="AI129" s="638"/>
      <c r="AJ129" s="638"/>
      <c r="AK129" s="638"/>
      <c r="AL129" s="638"/>
      <c r="AM129" s="638"/>
      <c r="AN129" s="638"/>
      <c r="AO129" s="638"/>
      <c r="AP129" s="638"/>
      <c r="AQ129" s="638"/>
      <c r="AR129" s="638"/>
      <c r="AS129" s="638"/>
      <c r="AT129" s="638"/>
      <c r="AU129" s="638"/>
      <c r="AV129" s="638"/>
      <c r="AW129" s="638"/>
      <c r="AY129" s="281"/>
      <c r="AZ129" s="281"/>
      <c r="BA129" s="281"/>
      <c r="BB129" s="281"/>
      <c r="BC129" s="281"/>
      <c r="BD129" s="281"/>
      <c r="BE129" s="281"/>
    </row>
    <row r="130" spans="1:57" s="273" customFormat="1" ht="12.75" customHeight="1">
      <c r="A130" s="288" t="s">
        <v>2288</v>
      </c>
      <c r="B130" s="291"/>
      <c r="C130" s="291"/>
      <c r="D130" s="291"/>
      <c r="E130" s="291"/>
      <c r="F130" s="291"/>
      <c r="G130" s="291"/>
      <c r="H130" s="291"/>
      <c r="I130" s="291"/>
      <c r="J130" s="291"/>
      <c r="K130" s="291"/>
      <c r="L130" s="291"/>
      <c r="M130" s="291"/>
      <c r="N130" s="291"/>
      <c r="O130" s="291"/>
      <c r="P130" s="291"/>
      <c r="Q130" s="291"/>
      <c r="R130" s="291"/>
      <c r="S130" s="291"/>
      <c r="T130" s="291"/>
      <c r="U130" s="291"/>
      <c r="V130" s="291"/>
      <c r="W130" s="291"/>
      <c r="X130" s="291"/>
      <c r="Y130" s="291"/>
      <c r="Z130" s="291"/>
      <c r="AA130" s="291"/>
      <c r="AB130" s="291"/>
      <c r="AC130" s="291"/>
      <c r="AD130" s="291"/>
      <c r="AE130" s="291"/>
      <c r="AF130" s="291"/>
      <c r="AG130" s="291"/>
      <c r="AH130" s="291"/>
      <c r="AI130" s="291"/>
      <c r="AJ130" s="291"/>
      <c r="AK130" s="291"/>
      <c r="AL130" s="291"/>
      <c r="AM130" s="291"/>
      <c r="AN130" s="291"/>
      <c r="AO130" s="291"/>
      <c r="AP130" s="291"/>
      <c r="AQ130" s="291"/>
      <c r="AR130" s="291"/>
      <c r="AS130" s="291"/>
      <c r="AT130" s="291"/>
      <c r="AU130" s="291"/>
      <c r="AV130" s="291"/>
      <c r="AW130" s="291"/>
      <c r="AY130" s="281"/>
      <c r="AZ130" s="281"/>
      <c r="BA130" s="281"/>
      <c r="BB130" s="281"/>
      <c r="BC130" s="281"/>
      <c r="BD130" s="281"/>
      <c r="BE130" s="281"/>
    </row>
    <row r="131" spans="1:57" s="273" customFormat="1" ht="60" customHeight="1">
      <c r="A131" s="605"/>
      <c r="B131" s="606"/>
      <c r="C131" s="606"/>
      <c r="D131" s="606"/>
      <c r="E131" s="606"/>
      <c r="F131" s="606"/>
      <c r="G131" s="606"/>
      <c r="H131" s="606"/>
      <c r="I131" s="606"/>
      <c r="J131" s="606"/>
      <c r="K131" s="606"/>
      <c r="L131" s="606"/>
      <c r="M131" s="606"/>
      <c r="N131" s="606"/>
      <c r="O131" s="606"/>
      <c r="P131" s="606"/>
      <c r="Q131" s="606"/>
      <c r="R131" s="606"/>
      <c r="S131" s="606"/>
      <c r="T131" s="606"/>
      <c r="U131" s="606"/>
      <c r="V131" s="606"/>
      <c r="W131" s="606"/>
      <c r="X131" s="606"/>
      <c r="Y131" s="606"/>
      <c r="Z131" s="606"/>
      <c r="AA131" s="606"/>
      <c r="AB131" s="606"/>
      <c r="AC131" s="606"/>
      <c r="AD131" s="606"/>
      <c r="AE131" s="606"/>
      <c r="AF131" s="606"/>
      <c r="AG131" s="606"/>
      <c r="AH131" s="606"/>
      <c r="AI131" s="606"/>
      <c r="AJ131" s="606"/>
      <c r="AK131" s="606"/>
      <c r="AL131" s="606"/>
      <c r="AM131" s="606"/>
      <c r="AN131" s="606"/>
      <c r="AO131" s="606"/>
      <c r="AP131" s="606"/>
      <c r="AQ131" s="606"/>
      <c r="AR131" s="606"/>
      <c r="AS131" s="606"/>
      <c r="AT131" s="606"/>
      <c r="AU131" s="606"/>
      <c r="AV131" s="606"/>
      <c r="AW131" s="607"/>
      <c r="AY131" s="281"/>
      <c r="AZ131" s="281"/>
      <c r="BA131" s="281"/>
      <c r="BB131" s="281"/>
      <c r="BC131" s="281"/>
      <c r="BD131" s="281"/>
      <c r="BE131" s="281"/>
    </row>
    <row r="132" spans="1:57" s="273" customFormat="1" ht="12.6" customHeight="1">
      <c r="A132" s="638" t="s">
        <v>2293</v>
      </c>
      <c r="B132" s="638"/>
      <c r="C132" s="638"/>
      <c r="D132" s="638"/>
      <c r="E132" s="638"/>
      <c r="F132" s="638"/>
      <c r="G132" s="638"/>
      <c r="H132" s="638"/>
      <c r="I132" s="638"/>
      <c r="J132" s="638"/>
      <c r="K132" s="638"/>
      <c r="L132" s="638"/>
      <c r="M132" s="638"/>
      <c r="N132" s="638"/>
      <c r="O132" s="638"/>
      <c r="P132" s="638"/>
      <c r="Q132" s="638"/>
      <c r="R132" s="638"/>
      <c r="S132" s="638"/>
      <c r="T132" s="638"/>
      <c r="U132" s="638"/>
      <c r="V132" s="638"/>
      <c r="W132" s="638"/>
      <c r="X132" s="638"/>
      <c r="Y132" s="638"/>
      <c r="Z132" s="638"/>
      <c r="AA132" s="638"/>
      <c r="AB132" s="638"/>
      <c r="AC132" s="638"/>
      <c r="AD132" s="638"/>
      <c r="AE132" s="638"/>
      <c r="AF132" s="638"/>
      <c r="AG132" s="638"/>
      <c r="AH132" s="638"/>
      <c r="AI132" s="638"/>
      <c r="AJ132" s="638"/>
      <c r="AK132" s="638"/>
      <c r="AL132" s="638"/>
      <c r="AM132" s="638"/>
      <c r="AN132" s="638"/>
      <c r="AO132" s="638"/>
      <c r="AP132" s="638"/>
      <c r="AQ132" s="638"/>
      <c r="AR132" s="638"/>
      <c r="AS132" s="638"/>
      <c r="AT132" s="638"/>
      <c r="AU132" s="638"/>
      <c r="AV132" s="638"/>
      <c r="AW132" s="638"/>
      <c r="AY132" s="281"/>
      <c r="AZ132" s="281"/>
      <c r="BA132" s="281"/>
      <c r="BB132" s="281"/>
      <c r="BC132" s="281"/>
      <c r="BD132" s="281"/>
      <c r="BE132" s="281"/>
    </row>
    <row r="133" spans="1:57" s="273" customFormat="1" ht="12.6" customHeight="1">
      <c r="A133" s="288" t="s">
        <v>2288</v>
      </c>
      <c r="B133" s="291"/>
      <c r="C133" s="291"/>
      <c r="D133" s="291"/>
      <c r="E133" s="291"/>
      <c r="F133" s="291"/>
      <c r="G133" s="291"/>
      <c r="H133" s="291"/>
      <c r="I133" s="291"/>
      <c r="J133" s="291"/>
      <c r="K133" s="291"/>
      <c r="L133" s="291"/>
      <c r="M133" s="291"/>
      <c r="N133" s="291"/>
      <c r="O133" s="291"/>
      <c r="P133" s="291"/>
      <c r="Q133" s="291"/>
      <c r="R133" s="291"/>
      <c r="S133" s="291"/>
      <c r="T133" s="291"/>
      <c r="U133" s="291"/>
      <c r="V133" s="291"/>
      <c r="W133" s="291"/>
      <c r="X133" s="291"/>
      <c r="Y133" s="291"/>
      <c r="Z133" s="291"/>
      <c r="AA133" s="291"/>
      <c r="AB133" s="291"/>
      <c r="AC133" s="291"/>
      <c r="AD133" s="291"/>
      <c r="AE133" s="291"/>
      <c r="AF133" s="291"/>
      <c r="AG133" s="291"/>
      <c r="AH133" s="291"/>
      <c r="AI133" s="291"/>
      <c r="AJ133" s="291"/>
      <c r="AK133" s="291"/>
      <c r="AL133" s="291"/>
      <c r="AM133" s="291"/>
      <c r="AN133" s="291"/>
      <c r="AO133" s="291"/>
      <c r="AP133" s="291"/>
      <c r="AQ133" s="291"/>
      <c r="AR133" s="291"/>
      <c r="AS133" s="291"/>
      <c r="AT133" s="291"/>
      <c r="AU133" s="291"/>
      <c r="AV133" s="291"/>
      <c r="AW133" s="291"/>
      <c r="AY133" s="281"/>
      <c r="AZ133" s="281"/>
      <c r="BA133" s="281"/>
      <c r="BB133" s="281"/>
      <c r="BC133" s="281"/>
      <c r="BD133" s="281"/>
      <c r="BE133" s="281"/>
    </row>
    <row r="134" spans="1:57" s="273" customFormat="1" ht="67.5" customHeight="1">
      <c r="A134" s="605"/>
      <c r="B134" s="606"/>
      <c r="C134" s="606"/>
      <c r="D134" s="606"/>
      <c r="E134" s="606"/>
      <c r="F134" s="606"/>
      <c r="G134" s="606"/>
      <c r="H134" s="606"/>
      <c r="I134" s="606"/>
      <c r="J134" s="606"/>
      <c r="K134" s="606"/>
      <c r="L134" s="606"/>
      <c r="M134" s="606"/>
      <c r="N134" s="606"/>
      <c r="O134" s="606"/>
      <c r="P134" s="606"/>
      <c r="Q134" s="606"/>
      <c r="R134" s="606"/>
      <c r="S134" s="606"/>
      <c r="T134" s="606"/>
      <c r="U134" s="606"/>
      <c r="V134" s="606"/>
      <c r="W134" s="606"/>
      <c r="X134" s="606"/>
      <c r="Y134" s="606"/>
      <c r="Z134" s="606"/>
      <c r="AA134" s="606"/>
      <c r="AB134" s="606"/>
      <c r="AC134" s="606"/>
      <c r="AD134" s="606"/>
      <c r="AE134" s="606"/>
      <c r="AF134" s="606"/>
      <c r="AG134" s="606"/>
      <c r="AH134" s="606"/>
      <c r="AI134" s="606"/>
      <c r="AJ134" s="606"/>
      <c r="AK134" s="606"/>
      <c r="AL134" s="606"/>
      <c r="AM134" s="606"/>
      <c r="AN134" s="606"/>
      <c r="AO134" s="606"/>
      <c r="AP134" s="606"/>
      <c r="AQ134" s="606"/>
      <c r="AR134" s="606"/>
      <c r="AS134" s="606"/>
      <c r="AT134" s="606"/>
      <c r="AU134" s="606"/>
      <c r="AV134" s="606"/>
      <c r="AW134" s="607"/>
      <c r="AY134" s="281"/>
      <c r="AZ134" s="281"/>
      <c r="BA134" s="281"/>
      <c r="BB134" s="281"/>
      <c r="BC134" s="281"/>
      <c r="BD134" s="281"/>
      <c r="BE134" s="281"/>
    </row>
    <row r="135" spans="1:57" s="273" customFormat="1" ht="12.6" customHeight="1">
      <c r="A135" s="638" t="s">
        <v>2294</v>
      </c>
      <c r="B135" s="638"/>
      <c r="C135" s="638"/>
      <c r="D135" s="638"/>
      <c r="E135" s="638"/>
      <c r="F135" s="638"/>
      <c r="G135" s="638"/>
      <c r="H135" s="638"/>
      <c r="I135" s="638"/>
      <c r="J135" s="638"/>
      <c r="K135" s="638"/>
      <c r="L135" s="638"/>
      <c r="M135" s="638"/>
      <c r="N135" s="638"/>
      <c r="O135" s="638"/>
      <c r="P135" s="638"/>
      <c r="Q135" s="638"/>
      <c r="R135" s="638"/>
      <c r="S135" s="638"/>
      <c r="T135" s="638"/>
      <c r="U135" s="638"/>
      <c r="V135" s="638"/>
      <c r="W135" s="638"/>
      <c r="X135" s="638"/>
      <c r="Y135" s="638"/>
      <c r="Z135" s="638"/>
      <c r="AA135" s="638"/>
      <c r="AB135" s="638"/>
      <c r="AC135" s="638"/>
      <c r="AD135" s="638"/>
      <c r="AE135" s="638"/>
      <c r="AF135" s="638"/>
      <c r="AG135" s="638"/>
      <c r="AH135" s="638"/>
      <c r="AI135" s="638"/>
      <c r="AJ135" s="638"/>
      <c r="AK135" s="638"/>
      <c r="AL135" s="638"/>
      <c r="AM135" s="638"/>
      <c r="AN135" s="638"/>
      <c r="AO135" s="638"/>
      <c r="AP135" s="638"/>
      <c r="AQ135" s="638"/>
      <c r="AR135" s="638"/>
      <c r="AS135" s="638"/>
      <c r="AT135" s="638"/>
      <c r="AU135" s="638"/>
      <c r="AV135" s="638"/>
      <c r="AW135" s="638"/>
      <c r="AY135" s="281"/>
      <c r="AZ135" s="281"/>
      <c r="BA135" s="281"/>
      <c r="BB135" s="281"/>
      <c r="BC135" s="281"/>
      <c r="BD135" s="281"/>
      <c r="BE135" s="281"/>
    </row>
    <row r="136" spans="1:57" s="273" customFormat="1" ht="12.6" customHeight="1">
      <c r="A136" s="288" t="s">
        <v>2288</v>
      </c>
      <c r="B136" s="291"/>
      <c r="C136" s="291"/>
      <c r="D136" s="291"/>
      <c r="E136" s="291"/>
      <c r="F136" s="291"/>
      <c r="G136" s="291"/>
      <c r="H136" s="291"/>
      <c r="I136" s="291"/>
      <c r="J136" s="291"/>
      <c r="K136" s="291"/>
      <c r="L136" s="291"/>
      <c r="M136" s="291"/>
      <c r="N136" s="291"/>
      <c r="O136" s="291"/>
      <c r="P136" s="291"/>
      <c r="Q136" s="291"/>
      <c r="R136" s="291"/>
      <c r="S136" s="291"/>
      <c r="T136" s="291"/>
      <c r="U136" s="291"/>
      <c r="V136" s="291"/>
      <c r="W136" s="291"/>
      <c r="X136" s="291"/>
      <c r="Y136" s="291"/>
      <c r="Z136" s="291"/>
      <c r="AA136" s="291"/>
      <c r="AB136" s="291"/>
      <c r="AC136" s="291"/>
      <c r="AD136" s="291"/>
      <c r="AE136" s="291"/>
      <c r="AF136" s="291"/>
      <c r="AG136" s="291"/>
      <c r="AH136" s="291"/>
      <c r="AI136" s="291"/>
      <c r="AJ136" s="291"/>
      <c r="AK136" s="291"/>
      <c r="AL136" s="291"/>
      <c r="AM136" s="291"/>
      <c r="AN136" s="291"/>
      <c r="AO136" s="291"/>
      <c r="AP136" s="291"/>
      <c r="AQ136" s="291"/>
      <c r="AR136" s="291"/>
      <c r="AS136" s="291"/>
      <c r="AT136" s="291"/>
      <c r="AU136" s="291"/>
      <c r="AV136" s="291"/>
      <c r="AW136" s="291"/>
      <c r="AY136" s="281"/>
      <c r="AZ136" s="281"/>
      <c r="BA136" s="281"/>
      <c r="BB136" s="281"/>
      <c r="BC136" s="281"/>
      <c r="BD136" s="281"/>
      <c r="BE136" s="281"/>
    </row>
    <row r="137" spans="1:57" s="273" customFormat="1" ht="60" customHeight="1">
      <c r="A137" s="605"/>
      <c r="B137" s="606"/>
      <c r="C137" s="606"/>
      <c r="D137" s="606"/>
      <c r="E137" s="606"/>
      <c r="F137" s="606"/>
      <c r="G137" s="606"/>
      <c r="H137" s="606"/>
      <c r="I137" s="606"/>
      <c r="J137" s="606"/>
      <c r="K137" s="606"/>
      <c r="L137" s="606"/>
      <c r="M137" s="606"/>
      <c r="N137" s="606"/>
      <c r="O137" s="606"/>
      <c r="P137" s="606"/>
      <c r="Q137" s="606"/>
      <c r="R137" s="606"/>
      <c r="S137" s="606"/>
      <c r="T137" s="606"/>
      <c r="U137" s="606"/>
      <c r="V137" s="606"/>
      <c r="W137" s="606"/>
      <c r="X137" s="606"/>
      <c r="Y137" s="606"/>
      <c r="Z137" s="606"/>
      <c r="AA137" s="606"/>
      <c r="AB137" s="606"/>
      <c r="AC137" s="606"/>
      <c r="AD137" s="606"/>
      <c r="AE137" s="606"/>
      <c r="AF137" s="606"/>
      <c r="AG137" s="606"/>
      <c r="AH137" s="606"/>
      <c r="AI137" s="606"/>
      <c r="AJ137" s="606"/>
      <c r="AK137" s="606"/>
      <c r="AL137" s="606"/>
      <c r="AM137" s="606"/>
      <c r="AN137" s="606"/>
      <c r="AO137" s="606"/>
      <c r="AP137" s="606"/>
      <c r="AQ137" s="606"/>
      <c r="AR137" s="606"/>
      <c r="AS137" s="606"/>
      <c r="AT137" s="606"/>
      <c r="AU137" s="606"/>
      <c r="AV137" s="606"/>
      <c r="AW137" s="607"/>
      <c r="AY137" s="281"/>
      <c r="AZ137" s="281"/>
      <c r="BA137" s="281"/>
      <c r="BB137" s="281"/>
      <c r="BC137" s="281"/>
      <c r="BD137" s="281"/>
      <c r="BE137" s="281"/>
    </row>
    <row r="138" spans="1:57" s="273" customFormat="1" ht="12.6" customHeight="1">
      <c r="A138" s="264" t="s">
        <v>2275</v>
      </c>
      <c r="B138" s="265"/>
      <c r="C138" s="265"/>
      <c r="D138" s="265"/>
      <c r="E138" s="265"/>
      <c r="F138" s="265"/>
      <c r="G138" s="265"/>
      <c r="H138" s="265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  <c r="AJ138" s="265"/>
      <c r="AK138" s="265"/>
      <c r="AL138" s="265"/>
      <c r="AM138" s="265"/>
      <c r="AN138" s="265"/>
      <c r="AO138" s="265"/>
      <c r="AP138" s="265"/>
      <c r="AQ138" s="265"/>
      <c r="AR138" s="265"/>
      <c r="AS138" s="265"/>
      <c r="AT138" s="265"/>
      <c r="AU138" s="265"/>
      <c r="AV138" s="265"/>
      <c r="AW138" s="265"/>
      <c r="AY138" s="281"/>
      <c r="AZ138" s="281"/>
      <c r="BA138" s="281"/>
      <c r="BB138" s="281"/>
      <c r="BC138" s="281"/>
      <c r="BD138" s="281"/>
      <c r="BE138" s="281"/>
    </row>
    <row r="139" spans="1:57" s="273" customFormat="1" ht="12.6" customHeight="1">
      <c r="A139" s="264" t="s">
        <v>2276</v>
      </c>
      <c r="B139" s="266"/>
      <c r="C139" s="266" t="str">
        <f>$C$2</f>
        <v>Blanche Trade s.r.o.</v>
      </c>
      <c r="D139" s="266"/>
      <c r="E139" s="266"/>
      <c r="F139" s="266"/>
      <c r="G139" s="266"/>
      <c r="H139" s="266"/>
      <c r="I139" s="266"/>
      <c r="J139" s="266"/>
      <c r="K139" s="266"/>
      <c r="L139" s="266"/>
      <c r="M139" s="266"/>
      <c r="N139" s="266"/>
      <c r="O139" s="266"/>
      <c r="P139" s="266"/>
      <c r="Q139" s="266"/>
      <c r="R139" s="266"/>
      <c r="S139" s="266"/>
      <c r="T139" s="266"/>
      <c r="U139" s="266"/>
      <c r="V139" s="266"/>
      <c r="W139" s="266"/>
      <c r="X139" s="266"/>
      <c r="Y139" s="266"/>
      <c r="Z139" s="277"/>
      <c r="AA139" s="265"/>
      <c r="AB139" s="265" t="s">
        <v>801</v>
      </c>
      <c r="AC139" s="265"/>
      <c r="AD139" s="639" t="str">
        <f t="shared" ref="AD139" si="1">$AD$2</f>
        <v>46660381</v>
      </c>
      <c r="AE139" s="640"/>
      <c r="AF139" s="640"/>
      <c r="AG139" s="640"/>
      <c r="AH139" s="640"/>
      <c r="AI139" s="640"/>
      <c r="AJ139" s="640"/>
      <c r="AK139" s="641"/>
      <c r="AL139" s="265" t="s">
        <v>734</v>
      </c>
      <c r="AM139" s="265"/>
      <c r="AN139" s="642" t="str">
        <f>VstupHlavička!$B$3</f>
        <v>2023515296</v>
      </c>
      <c r="AO139" s="643"/>
      <c r="AP139" s="643"/>
      <c r="AQ139" s="643"/>
      <c r="AR139" s="643"/>
      <c r="AS139" s="643"/>
      <c r="AT139" s="643"/>
      <c r="AU139" s="643"/>
      <c r="AV139" s="643"/>
      <c r="AW139" s="644"/>
      <c r="AY139" s="281"/>
      <c r="AZ139" s="281"/>
      <c r="BA139" s="281"/>
      <c r="BB139" s="281"/>
      <c r="BC139" s="281"/>
      <c r="BD139" s="281"/>
      <c r="BE139" s="281"/>
    </row>
    <row r="140" spans="1:57" s="273" customFormat="1" ht="12.6" customHeight="1">
      <c r="A140" s="288"/>
      <c r="B140" s="288"/>
      <c r="C140" s="288"/>
      <c r="D140" s="288"/>
      <c r="E140" s="288"/>
      <c r="F140" s="288"/>
      <c r="G140" s="288"/>
      <c r="H140" s="288"/>
      <c r="I140" s="288"/>
      <c r="J140" s="288"/>
      <c r="K140" s="288"/>
      <c r="L140" s="288"/>
      <c r="M140" s="288"/>
      <c r="N140" s="288"/>
      <c r="O140" s="288"/>
      <c r="P140" s="288"/>
      <c r="Q140" s="288"/>
      <c r="R140" s="288"/>
      <c r="S140" s="288"/>
      <c r="T140" s="288"/>
      <c r="U140" s="288"/>
      <c r="V140" s="288"/>
      <c r="W140" s="288"/>
      <c r="X140" s="288"/>
      <c r="Y140" s="288"/>
      <c r="Z140" s="288"/>
      <c r="AA140" s="288"/>
      <c r="AB140" s="288"/>
      <c r="AC140" s="288"/>
      <c r="AD140" s="288"/>
      <c r="AE140" s="288"/>
      <c r="AF140" s="288"/>
      <c r="AG140" s="288"/>
      <c r="AH140" s="288"/>
      <c r="AI140" s="288"/>
      <c r="AJ140" s="288"/>
      <c r="AK140" s="288"/>
      <c r="AL140" s="288"/>
      <c r="AM140" s="288"/>
      <c r="AN140" s="288"/>
      <c r="AO140" s="288"/>
      <c r="AP140" s="288"/>
      <c r="AQ140" s="288"/>
      <c r="AR140" s="288"/>
      <c r="AS140" s="288"/>
      <c r="AT140" s="288"/>
      <c r="AU140" s="288"/>
      <c r="AV140" s="288"/>
      <c r="AW140" s="288"/>
      <c r="AY140" s="281"/>
      <c r="AZ140" s="281"/>
      <c r="BA140" s="281"/>
      <c r="BB140" s="281"/>
      <c r="BC140" s="281"/>
      <c r="BD140" s="281"/>
      <c r="BE140" s="281"/>
    </row>
    <row r="141" spans="1:57" s="273" customFormat="1" ht="12.6" customHeight="1">
      <c r="A141" s="638" t="s">
        <v>2295</v>
      </c>
      <c r="B141" s="638"/>
      <c r="C141" s="638"/>
      <c r="D141" s="638"/>
      <c r="E141" s="638"/>
      <c r="F141" s="638"/>
      <c r="G141" s="638"/>
      <c r="H141" s="638"/>
      <c r="I141" s="638"/>
      <c r="J141" s="638"/>
      <c r="K141" s="638"/>
      <c r="L141" s="638"/>
      <c r="M141" s="638"/>
      <c r="N141" s="638"/>
      <c r="O141" s="638"/>
      <c r="P141" s="638"/>
      <c r="Q141" s="638"/>
      <c r="R141" s="638"/>
      <c r="S141" s="638"/>
      <c r="T141" s="638"/>
      <c r="U141" s="638"/>
      <c r="V141" s="638"/>
      <c r="W141" s="638"/>
      <c r="X141" s="638"/>
      <c r="Y141" s="638"/>
      <c r="Z141" s="638"/>
      <c r="AA141" s="638"/>
      <c r="AB141" s="638"/>
      <c r="AC141" s="638"/>
      <c r="AD141" s="638"/>
      <c r="AE141" s="638"/>
      <c r="AF141" s="638"/>
      <c r="AG141" s="638"/>
      <c r="AH141" s="638"/>
      <c r="AI141" s="638"/>
      <c r="AJ141" s="638"/>
      <c r="AK141" s="638"/>
      <c r="AL141" s="638"/>
      <c r="AM141" s="638"/>
      <c r="AN141" s="638"/>
      <c r="AO141" s="638"/>
      <c r="AP141" s="638"/>
      <c r="AQ141" s="638"/>
      <c r="AR141" s="638"/>
      <c r="AS141" s="638"/>
      <c r="AT141" s="638"/>
      <c r="AU141" s="638"/>
      <c r="AV141" s="638"/>
      <c r="AW141" s="638"/>
      <c r="AY141" s="281"/>
      <c r="AZ141" s="281"/>
      <c r="BA141" s="281"/>
      <c r="BB141" s="281"/>
      <c r="BC141" s="281"/>
      <c r="BD141" s="281"/>
      <c r="BE141" s="281"/>
    </row>
    <row r="142" spans="1:57" s="273" customFormat="1" ht="12.6" customHeight="1">
      <c r="A142" s="288" t="s">
        <v>2288</v>
      </c>
      <c r="B142" s="291"/>
      <c r="C142" s="291"/>
      <c r="D142" s="291"/>
      <c r="E142" s="291"/>
      <c r="F142" s="291"/>
      <c r="G142" s="291"/>
      <c r="H142" s="291"/>
      <c r="I142" s="291"/>
      <c r="J142" s="291"/>
      <c r="K142" s="291"/>
      <c r="L142" s="291"/>
      <c r="M142" s="291"/>
      <c r="N142" s="291"/>
      <c r="O142" s="291"/>
      <c r="P142" s="291"/>
      <c r="Q142" s="291"/>
      <c r="R142" s="291"/>
      <c r="S142" s="291"/>
      <c r="T142" s="291"/>
      <c r="U142" s="291"/>
      <c r="V142" s="291"/>
      <c r="W142" s="291"/>
      <c r="X142" s="291"/>
      <c r="Y142" s="291"/>
      <c r="Z142" s="291"/>
      <c r="AA142" s="291"/>
      <c r="AB142" s="291"/>
      <c r="AC142" s="291"/>
      <c r="AD142" s="291"/>
      <c r="AE142" s="291"/>
      <c r="AF142" s="291"/>
      <c r="AG142" s="291"/>
      <c r="AH142" s="291"/>
      <c r="AI142" s="291"/>
      <c r="AJ142" s="291"/>
      <c r="AK142" s="291"/>
      <c r="AL142" s="291"/>
      <c r="AM142" s="291"/>
      <c r="AN142" s="291"/>
      <c r="AO142" s="291"/>
      <c r="AP142" s="291"/>
      <c r="AQ142" s="291"/>
      <c r="AR142" s="291"/>
      <c r="AS142" s="291"/>
      <c r="AT142" s="291"/>
      <c r="AU142" s="291"/>
      <c r="AV142" s="291"/>
      <c r="AW142" s="291"/>
      <c r="AY142" s="281"/>
      <c r="AZ142" s="281"/>
      <c r="BA142" s="281"/>
      <c r="BB142" s="281"/>
      <c r="BC142" s="281"/>
      <c r="BD142" s="281"/>
      <c r="BE142" s="281"/>
    </row>
    <row r="143" spans="1:57" s="273" customFormat="1" ht="72" customHeight="1">
      <c r="A143" s="605"/>
      <c r="B143" s="606"/>
      <c r="C143" s="606"/>
      <c r="D143" s="606"/>
      <c r="E143" s="606"/>
      <c r="F143" s="606"/>
      <c r="G143" s="606"/>
      <c r="H143" s="606"/>
      <c r="I143" s="606"/>
      <c r="J143" s="606"/>
      <c r="K143" s="606"/>
      <c r="L143" s="606"/>
      <c r="M143" s="606"/>
      <c r="N143" s="606"/>
      <c r="O143" s="606"/>
      <c r="P143" s="606"/>
      <c r="Q143" s="606"/>
      <c r="R143" s="606"/>
      <c r="S143" s="606"/>
      <c r="T143" s="606"/>
      <c r="U143" s="606"/>
      <c r="V143" s="606"/>
      <c r="W143" s="606"/>
      <c r="X143" s="606"/>
      <c r="Y143" s="606"/>
      <c r="Z143" s="606"/>
      <c r="AA143" s="606"/>
      <c r="AB143" s="606"/>
      <c r="AC143" s="606"/>
      <c r="AD143" s="606"/>
      <c r="AE143" s="606"/>
      <c r="AF143" s="606"/>
      <c r="AG143" s="606"/>
      <c r="AH143" s="606"/>
      <c r="AI143" s="606"/>
      <c r="AJ143" s="606"/>
      <c r="AK143" s="606"/>
      <c r="AL143" s="606"/>
      <c r="AM143" s="606"/>
      <c r="AN143" s="606"/>
      <c r="AO143" s="606"/>
      <c r="AP143" s="606"/>
      <c r="AQ143" s="606"/>
      <c r="AR143" s="606"/>
      <c r="AS143" s="606"/>
      <c r="AT143" s="606"/>
      <c r="AU143" s="606"/>
      <c r="AV143" s="606"/>
      <c r="AW143" s="607"/>
      <c r="AY143" s="281"/>
      <c r="AZ143" s="281"/>
      <c r="BA143" s="281"/>
      <c r="BB143" s="281"/>
      <c r="BC143" s="281"/>
      <c r="BD143" s="281"/>
      <c r="BE143" s="281"/>
    </row>
    <row r="144" spans="1:57" s="273" customFormat="1" ht="12.6" customHeight="1">
      <c r="A144" s="638" t="s">
        <v>2296</v>
      </c>
      <c r="B144" s="638"/>
      <c r="C144" s="638"/>
      <c r="D144" s="638"/>
      <c r="E144" s="638"/>
      <c r="F144" s="638"/>
      <c r="G144" s="638"/>
      <c r="H144" s="638"/>
      <c r="I144" s="638"/>
      <c r="J144" s="638"/>
      <c r="K144" s="638"/>
      <c r="L144" s="638"/>
      <c r="M144" s="638"/>
      <c r="N144" s="638"/>
      <c r="O144" s="638"/>
      <c r="P144" s="638"/>
      <c r="Q144" s="638"/>
      <c r="R144" s="638"/>
      <c r="S144" s="638"/>
      <c r="T144" s="638"/>
      <c r="U144" s="638"/>
      <c r="V144" s="638"/>
      <c r="W144" s="638"/>
      <c r="X144" s="638"/>
      <c r="Y144" s="638"/>
      <c r="Z144" s="638"/>
      <c r="AA144" s="638"/>
      <c r="AB144" s="638"/>
      <c r="AC144" s="638"/>
      <c r="AD144" s="638"/>
      <c r="AE144" s="638"/>
      <c r="AF144" s="638"/>
      <c r="AG144" s="638"/>
      <c r="AH144" s="638"/>
      <c r="AI144" s="638"/>
      <c r="AJ144" s="638"/>
      <c r="AK144" s="638"/>
      <c r="AL144" s="638"/>
      <c r="AM144" s="638"/>
      <c r="AN144" s="638"/>
      <c r="AO144" s="638"/>
      <c r="AP144" s="638"/>
      <c r="AQ144" s="638"/>
      <c r="AR144" s="638"/>
      <c r="AS144" s="638"/>
      <c r="AT144" s="638"/>
      <c r="AU144" s="638"/>
      <c r="AV144" s="638"/>
      <c r="AW144" s="638"/>
      <c r="AY144" s="281"/>
      <c r="AZ144" s="281"/>
      <c r="BA144" s="281"/>
      <c r="BB144" s="281"/>
      <c r="BC144" s="281"/>
      <c r="BD144" s="281"/>
      <c r="BE144" s="281"/>
    </row>
    <row r="145" spans="1:57" s="273" customFormat="1" ht="12.6" customHeight="1">
      <c r="A145" s="288" t="s">
        <v>2288</v>
      </c>
      <c r="B145" s="291"/>
      <c r="C145" s="291"/>
      <c r="D145" s="291"/>
      <c r="E145" s="291"/>
      <c r="F145" s="291"/>
      <c r="G145" s="291"/>
      <c r="H145" s="291"/>
      <c r="I145" s="291"/>
      <c r="J145" s="291"/>
      <c r="K145" s="291"/>
      <c r="L145" s="291"/>
      <c r="M145" s="291"/>
      <c r="N145" s="291"/>
      <c r="O145" s="291"/>
      <c r="P145" s="291"/>
      <c r="Q145" s="291"/>
      <c r="R145" s="291"/>
      <c r="S145" s="291"/>
      <c r="T145" s="291"/>
      <c r="U145" s="291"/>
      <c r="V145" s="291"/>
      <c r="W145" s="291"/>
      <c r="X145" s="291"/>
      <c r="Y145" s="291"/>
      <c r="Z145" s="291"/>
      <c r="AA145" s="291"/>
      <c r="AB145" s="291"/>
      <c r="AC145" s="291"/>
      <c r="AD145" s="291"/>
      <c r="AE145" s="291"/>
      <c r="AF145" s="291"/>
      <c r="AG145" s="291"/>
      <c r="AH145" s="291"/>
      <c r="AI145" s="291"/>
      <c r="AJ145" s="291"/>
      <c r="AK145" s="291"/>
      <c r="AL145" s="291"/>
      <c r="AM145" s="291"/>
      <c r="AN145" s="291"/>
      <c r="AO145" s="291"/>
      <c r="AP145" s="291"/>
      <c r="AQ145" s="291"/>
      <c r="AR145" s="291"/>
      <c r="AS145" s="291"/>
      <c r="AT145" s="291"/>
      <c r="AU145" s="291"/>
      <c r="AV145" s="291"/>
      <c r="AW145" s="291"/>
      <c r="AY145" s="281"/>
      <c r="AZ145" s="281"/>
      <c r="BA145" s="281"/>
      <c r="BB145" s="281"/>
      <c r="BC145" s="281"/>
      <c r="BD145" s="281"/>
      <c r="BE145" s="281"/>
    </row>
    <row r="146" spans="1:57" s="273" customFormat="1" ht="60" customHeight="1">
      <c r="A146" s="605"/>
      <c r="B146" s="606"/>
      <c r="C146" s="606"/>
      <c r="D146" s="606"/>
      <c r="E146" s="606"/>
      <c r="F146" s="606"/>
      <c r="G146" s="606"/>
      <c r="H146" s="606"/>
      <c r="I146" s="606"/>
      <c r="J146" s="606"/>
      <c r="K146" s="606"/>
      <c r="L146" s="606"/>
      <c r="M146" s="606"/>
      <c r="N146" s="606"/>
      <c r="O146" s="606"/>
      <c r="P146" s="606"/>
      <c r="Q146" s="606"/>
      <c r="R146" s="606"/>
      <c r="S146" s="606"/>
      <c r="T146" s="606"/>
      <c r="U146" s="606"/>
      <c r="V146" s="606"/>
      <c r="W146" s="606"/>
      <c r="X146" s="606"/>
      <c r="Y146" s="606"/>
      <c r="Z146" s="606"/>
      <c r="AA146" s="606"/>
      <c r="AB146" s="606"/>
      <c r="AC146" s="606"/>
      <c r="AD146" s="606"/>
      <c r="AE146" s="606"/>
      <c r="AF146" s="606"/>
      <c r="AG146" s="606"/>
      <c r="AH146" s="606"/>
      <c r="AI146" s="606"/>
      <c r="AJ146" s="606"/>
      <c r="AK146" s="606"/>
      <c r="AL146" s="606"/>
      <c r="AM146" s="606"/>
      <c r="AN146" s="606"/>
      <c r="AO146" s="606"/>
      <c r="AP146" s="606"/>
      <c r="AQ146" s="606"/>
      <c r="AR146" s="606"/>
      <c r="AS146" s="606"/>
      <c r="AT146" s="606"/>
      <c r="AU146" s="606"/>
      <c r="AV146" s="606"/>
      <c r="AW146" s="607"/>
      <c r="AY146" s="281"/>
      <c r="AZ146" s="281"/>
      <c r="BA146" s="281"/>
      <c r="BB146" s="281"/>
      <c r="BC146" s="281"/>
      <c r="BD146" s="281"/>
      <c r="BE146" s="281"/>
    </row>
    <row r="147" spans="1:57" s="273" customFormat="1" ht="12.6" customHeight="1">
      <c r="A147" s="638" t="s">
        <v>2297</v>
      </c>
      <c r="B147" s="638"/>
      <c r="C147" s="638"/>
      <c r="D147" s="638"/>
      <c r="E147" s="638"/>
      <c r="F147" s="638"/>
      <c r="G147" s="638" t="s">
        <v>2297</v>
      </c>
      <c r="H147" s="638"/>
      <c r="I147" s="638"/>
      <c r="J147" s="638"/>
      <c r="K147" s="638"/>
      <c r="L147" s="638"/>
      <c r="M147" s="638"/>
      <c r="N147" s="638"/>
      <c r="O147" s="638"/>
      <c r="P147" s="638"/>
      <c r="Q147" s="638"/>
      <c r="R147" s="638"/>
      <c r="S147" s="638"/>
      <c r="T147" s="638"/>
      <c r="U147" s="638"/>
      <c r="V147" s="638"/>
      <c r="W147" s="638"/>
      <c r="X147" s="638"/>
      <c r="Y147" s="638"/>
      <c r="Z147" s="638"/>
      <c r="AA147" s="638"/>
      <c r="AB147" s="638"/>
      <c r="AC147" s="638"/>
      <c r="AD147" s="638"/>
      <c r="AE147" s="638"/>
      <c r="AF147" s="638"/>
      <c r="AG147" s="638"/>
      <c r="AH147" s="638"/>
      <c r="AI147" s="638"/>
      <c r="AJ147" s="638"/>
      <c r="AK147" s="638"/>
      <c r="AL147" s="638"/>
      <c r="AM147" s="638"/>
      <c r="AN147" s="638"/>
      <c r="AO147" s="638"/>
      <c r="AP147" s="638"/>
      <c r="AQ147" s="638"/>
      <c r="AR147" s="638"/>
      <c r="AS147" s="638"/>
      <c r="AT147" s="638"/>
      <c r="AU147" s="638"/>
      <c r="AV147" s="638"/>
      <c r="AW147" s="638"/>
      <c r="AY147" s="281"/>
      <c r="AZ147" s="281"/>
      <c r="BA147" s="281"/>
      <c r="BB147" s="281"/>
      <c r="BC147" s="281"/>
      <c r="BD147" s="281"/>
      <c r="BE147" s="281"/>
    </row>
    <row r="148" spans="1:57" s="273" customFormat="1" ht="12.6" customHeight="1">
      <c r="A148" s="288" t="s">
        <v>2288</v>
      </c>
      <c r="B148" s="291"/>
      <c r="C148" s="291"/>
      <c r="D148" s="291"/>
      <c r="E148" s="291"/>
      <c r="F148" s="291"/>
      <c r="G148" s="291"/>
      <c r="H148" s="291"/>
      <c r="I148" s="291"/>
      <c r="J148" s="291"/>
      <c r="K148" s="291"/>
      <c r="L148" s="291"/>
      <c r="M148" s="291"/>
      <c r="N148" s="291"/>
      <c r="O148" s="291"/>
      <c r="P148" s="291"/>
      <c r="Q148" s="291"/>
      <c r="R148" s="291"/>
      <c r="S148" s="291"/>
      <c r="T148" s="291"/>
      <c r="U148" s="291"/>
      <c r="V148" s="291"/>
      <c r="W148" s="291"/>
      <c r="X148" s="291"/>
      <c r="Y148" s="291"/>
      <c r="Z148" s="291"/>
      <c r="AA148" s="291"/>
      <c r="AB148" s="291"/>
      <c r="AC148" s="291"/>
      <c r="AD148" s="291"/>
      <c r="AE148" s="291"/>
      <c r="AF148" s="291"/>
      <c r="AG148" s="291"/>
      <c r="AH148" s="291"/>
      <c r="AI148" s="291"/>
      <c r="AJ148" s="291"/>
      <c r="AK148" s="291"/>
      <c r="AL148" s="291"/>
      <c r="AM148" s="291"/>
      <c r="AN148" s="291"/>
      <c r="AO148" s="291"/>
      <c r="AP148" s="291"/>
      <c r="AQ148" s="291"/>
      <c r="AR148" s="291"/>
      <c r="AS148" s="291"/>
      <c r="AT148" s="291"/>
      <c r="AU148" s="291"/>
      <c r="AV148" s="291"/>
      <c r="AW148" s="291"/>
      <c r="AY148" s="281"/>
      <c r="AZ148" s="281"/>
      <c r="BA148" s="281"/>
      <c r="BB148" s="281"/>
      <c r="BC148" s="281"/>
      <c r="BD148" s="281"/>
      <c r="BE148" s="281"/>
    </row>
    <row r="149" spans="1:57" s="273" customFormat="1" ht="60" customHeight="1">
      <c r="A149" s="605"/>
      <c r="B149" s="606"/>
      <c r="C149" s="606"/>
      <c r="D149" s="606"/>
      <c r="E149" s="606"/>
      <c r="F149" s="606"/>
      <c r="G149" s="606"/>
      <c r="H149" s="606"/>
      <c r="I149" s="606"/>
      <c r="J149" s="606"/>
      <c r="K149" s="606"/>
      <c r="L149" s="606"/>
      <c r="M149" s="606"/>
      <c r="N149" s="606"/>
      <c r="O149" s="606"/>
      <c r="P149" s="606"/>
      <c r="Q149" s="606"/>
      <c r="R149" s="606"/>
      <c r="S149" s="606"/>
      <c r="T149" s="606"/>
      <c r="U149" s="606"/>
      <c r="V149" s="606"/>
      <c r="W149" s="606"/>
      <c r="X149" s="606"/>
      <c r="Y149" s="606"/>
      <c r="Z149" s="606"/>
      <c r="AA149" s="606"/>
      <c r="AB149" s="606"/>
      <c r="AC149" s="606"/>
      <c r="AD149" s="606"/>
      <c r="AE149" s="606"/>
      <c r="AF149" s="606"/>
      <c r="AG149" s="606"/>
      <c r="AH149" s="606"/>
      <c r="AI149" s="606"/>
      <c r="AJ149" s="606"/>
      <c r="AK149" s="606"/>
      <c r="AL149" s="606"/>
      <c r="AM149" s="606"/>
      <c r="AN149" s="606"/>
      <c r="AO149" s="606"/>
      <c r="AP149" s="606"/>
      <c r="AQ149" s="606"/>
      <c r="AR149" s="606"/>
      <c r="AS149" s="606"/>
      <c r="AT149" s="606"/>
      <c r="AU149" s="606"/>
      <c r="AV149" s="606"/>
      <c r="AW149" s="607"/>
      <c r="AY149" s="281"/>
      <c r="AZ149" s="281"/>
      <c r="BA149" s="281"/>
      <c r="BB149" s="281"/>
      <c r="BC149" s="281"/>
      <c r="BD149" s="281"/>
      <c r="BE149" s="281"/>
    </row>
    <row r="150" spans="1:57" s="273" customFormat="1" ht="12.6" customHeight="1">
      <c r="A150" s="647" t="s">
        <v>2298</v>
      </c>
      <c r="B150" s="647"/>
      <c r="C150" s="647"/>
      <c r="D150" s="647"/>
      <c r="E150" s="647"/>
      <c r="F150" s="647"/>
      <c r="G150" s="647"/>
      <c r="H150" s="647"/>
      <c r="I150" s="647"/>
      <c r="J150" s="647"/>
      <c r="K150" s="647"/>
      <c r="L150" s="647"/>
      <c r="M150" s="647"/>
      <c r="N150" s="647"/>
      <c r="O150" s="647"/>
      <c r="P150" s="647"/>
      <c r="Q150" s="647"/>
      <c r="R150" s="647"/>
      <c r="S150" s="647"/>
      <c r="T150" s="647"/>
      <c r="U150" s="647"/>
      <c r="V150" s="647"/>
      <c r="W150" s="647"/>
      <c r="X150" s="647"/>
      <c r="Y150" s="647"/>
      <c r="Z150" s="647"/>
      <c r="AA150" s="647"/>
      <c r="AB150" s="647"/>
      <c r="AC150" s="647"/>
      <c r="AD150" s="647"/>
      <c r="AE150" s="647"/>
      <c r="AF150" s="647"/>
      <c r="AG150" s="647"/>
      <c r="AH150" s="647"/>
      <c r="AI150" s="647"/>
      <c r="AJ150" s="647"/>
      <c r="AK150" s="647"/>
      <c r="AL150" s="647"/>
      <c r="AM150" s="647"/>
      <c r="AN150" s="647"/>
      <c r="AO150" s="647"/>
      <c r="AP150" s="647"/>
      <c r="AQ150" s="647"/>
      <c r="AR150" s="647"/>
      <c r="AS150" s="647"/>
      <c r="AT150" s="647"/>
      <c r="AU150" s="647"/>
      <c r="AV150" s="647"/>
      <c r="AW150" s="647"/>
      <c r="AY150" s="281"/>
      <c r="AZ150" s="281"/>
      <c r="BA150" s="281"/>
      <c r="BB150" s="281"/>
      <c r="BC150" s="281"/>
      <c r="BD150" s="281"/>
      <c r="BE150" s="281"/>
    </row>
    <row r="151" spans="1:57" s="273" customFormat="1" ht="12" customHeight="1">
      <c r="A151" s="655" t="s">
        <v>2299</v>
      </c>
      <c r="B151" s="650"/>
      <c r="C151" s="650"/>
      <c r="D151" s="650"/>
      <c r="E151" s="650"/>
      <c r="F151" s="650"/>
      <c r="G151" s="650"/>
      <c r="H151" s="650"/>
      <c r="I151" s="650"/>
      <c r="J151" s="650"/>
      <c r="K151" s="650"/>
      <c r="L151" s="650"/>
      <c r="M151" s="650"/>
      <c r="N151" s="650"/>
      <c r="O151" s="650"/>
      <c r="P151" s="650"/>
      <c r="Q151" s="650"/>
      <c r="R151" s="650"/>
      <c r="S151" s="650"/>
      <c r="T151" s="650"/>
      <c r="U151" s="655" t="s">
        <v>2300</v>
      </c>
      <c r="V151" s="650"/>
      <c r="W151" s="650"/>
      <c r="X151" s="650"/>
      <c r="Y151" s="650"/>
      <c r="Z151" s="650"/>
      <c r="AA151" s="650"/>
      <c r="AB151" s="650"/>
      <c r="AC151" s="660"/>
      <c r="AD151" s="655" t="s">
        <v>2301</v>
      </c>
      <c r="AE151" s="650"/>
      <c r="AF151" s="650"/>
      <c r="AG151" s="650"/>
      <c r="AH151" s="660"/>
      <c r="AI151" s="661"/>
      <c r="AJ151" s="662"/>
      <c r="AK151" s="662"/>
      <c r="AL151" s="662"/>
      <c r="AM151" s="662"/>
      <c r="AN151" s="662"/>
      <c r="AO151" s="662"/>
      <c r="AP151" s="662"/>
      <c r="AQ151" s="662"/>
      <c r="AR151" s="662"/>
      <c r="AS151" s="662"/>
      <c r="AT151" s="662"/>
      <c r="AU151" s="663"/>
      <c r="AV151" s="291"/>
      <c r="AW151" s="291"/>
      <c r="AY151" s="281"/>
      <c r="AZ151" s="281"/>
      <c r="BA151" s="281"/>
      <c r="BB151" s="281"/>
      <c r="BC151" s="281"/>
      <c r="BD151" s="281"/>
      <c r="BE151" s="281"/>
    </row>
    <row r="152" spans="1:57" s="273" customFormat="1" ht="9.75" customHeight="1">
      <c r="A152" s="656"/>
      <c r="B152" s="657"/>
      <c r="C152" s="657"/>
      <c r="D152" s="657"/>
      <c r="E152" s="657"/>
      <c r="F152" s="657"/>
      <c r="G152" s="657"/>
      <c r="H152" s="657"/>
      <c r="I152" s="657"/>
      <c r="J152" s="657"/>
      <c r="K152" s="657"/>
      <c r="L152" s="657"/>
      <c r="M152" s="657"/>
      <c r="N152" s="657"/>
      <c r="O152" s="657"/>
      <c r="P152" s="657"/>
      <c r="Q152" s="657"/>
      <c r="R152" s="657"/>
      <c r="S152" s="657"/>
      <c r="T152" s="657"/>
      <c r="U152" s="656" t="s">
        <v>2302</v>
      </c>
      <c r="V152" s="657"/>
      <c r="W152" s="657"/>
      <c r="X152" s="657"/>
      <c r="Y152" s="657"/>
      <c r="Z152" s="657"/>
      <c r="AA152" s="657"/>
      <c r="AB152" s="657"/>
      <c r="AC152" s="664"/>
      <c r="AD152" s="656" t="s">
        <v>2303</v>
      </c>
      <c r="AE152" s="657"/>
      <c r="AF152" s="657"/>
      <c r="AG152" s="657"/>
      <c r="AH152" s="664"/>
      <c r="AI152" s="656" t="s">
        <v>2304</v>
      </c>
      <c r="AJ152" s="657"/>
      <c r="AK152" s="657"/>
      <c r="AL152" s="657"/>
      <c r="AM152" s="657"/>
      <c r="AN152" s="657"/>
      <c r="AO152" s="657"/>
      <c r="AP152" s="657"/>
      <c r="AQ152" s="657"/>
      <c r="AR152" s="657"/>
      <c r="AS152" s="657"/>
      <c r="AT152" s="657"/>
      <c r="AU152" s="664"/>
      <c r="AV152" s="291"/>
      <c r="AW152" s="291"/>
      <c r="AY152" s="281"/>
      <c r="AZ152" s="281"/>
      <c r="BA152" s="281"/>
      <c r="BB152" s="281"/>
      <c r="BC152" s="281"/>
      <c r="BD152" s="281"/>
      <c r="BE152" s="281"/>
    </row>
    <row r="153" spans="1:57" s="273" customFormat="1" ht="9.75" customHeight="1">
      <c r="A153" s="658"/>
      <c r="B153" s="659"/>
      <c r="C153" s="659"/>
      <c r="D153" s="659"/>
      <c r="E153" s="659"/>
      <c r="F153" s="659"/>
      <c r="G153" s="659"/>
      <c r="H153" s="659"/>
      <c r="I153" s="659"/>
      <c r="J153" s="659"/>
      <c r="K153" s="659"/>
      <c r="L153" s="659"/>
      <c r="M153" s="659"/>
      <c r="N153" s="659"/>
      <c r="O153" s="659"/>
      <c r="P153" s="659"/>
      <c r="Q153" s="659"/>
      <c r="R153" s="659"/>
      <c r="S153" s="659"/>
      <c r="T153" s="659"/>
      <c r="U153" s="658" t="s">
        <v>2305</v>
      </c>
      <c r="V153" s="659"/>
      <c r="W153" s="659"/>
      <c r="X153" s="659"/>
      <c r="Y153" s="659"/>
      <c r="Z153" s="659"/>
      <c r="AA153" s="659"/>
      <c r="AB153" s="659"/>
      <c r="AC153" s="665"/>
      <c r="AD153" s="658" t="s">
        <v>2306</v>
      </c>
      <c r="AE153" s="659"/>
      <c r="AF153" s="659"/>
      <c r="AG153" s="659"/>
      <c r="AH153" s="665"/>
      <c r="AI153" s="658" t="s">
        <v>2307</v>
      </c>
      <c r="AJ153" s="659"/>
      <c r="AK153" s="659"/>
      <c r="AL153" s="659"/>
      <c r="AM153" s="659"/>
      <c r="AN153" s="659"/>
      <c r="AO153" s="659"/>
      <c r="AP153" s="659"/>
      <c r="AQ153" s="659"/>
      <c r="AR153" s="659"/>
      <c r="AS153" s="659"/>
      <c r="AT153" s="659"/>
      <c r="AU153" s="665"/>
      <c r="AV153" s="291"/>
      <c r="AW153" s="291"/>
      <c r="AY153" s="281"/>
      <c r="AZ153" s="281"/>
      <c r="BA153" s="281"/>
      <c r="BB153" s="281"/>
      <c r="BC153" s="281"/>
      <c r="BD153" s="281"/>
      <c r="BE153" s="281"/>
    </row>
    <row r="154" spans="1:57" s="273" customFormat="1" ht="12.6" customHeight="1">
      <c r="A154" s="648" t="s">
        <v>827</v>
      </c>
      <c r="B154" s="649"/>
      <c r="C154" s="649"/>
      <c r="D154" s="649"/>
      <c r="E154" s="649"/>
      <c r="F154" s="649"/>
      <c r="G154" s="649"/>
      <c r="H154" s="649"/>
      <c r="I154" s="649"/>
      <c r="J154" s="649"/>
      <c r="K154" s="649"/>
      <c r="L154" s="649"/>
      <c r="M154" s="649"/>
      <c r="N154" s="649"/>
      <c r="O154" s="649"/>
      <c r="P154" s="649"/>
      <c r="Q154" s="649"/>
      <c r="R154" s="649"/>
      <c r="S154" s="649"/>
      <c r="T154" s="649"/>
      <c r="U154" s="650"/>
      <c r="V154" s="650"/>
      <c r="W154" s="650"/>
      <c r="X154" s="650"/>
      <c r="Y154" s="650"/>
      <c r="Z154" s="650"/>
      <c r="AA154" s="650"/>
      <c r="AB154" s="650"/>
      <c r="AC154" s="650"/>
      <c r="AD154" s="651"/>
      <c r="AE154" s="651"/>
      <c r="AF154" s="651"/>
      <c r="AG154" s="651"/>
      <c r="AH154" s="651"/>
      <c r="AI154" s="650"/>
      <c r="AJ154" s="650"/>
      <c r="AK154" s="650"/>
      <c r="AL154" s="650"/>
      <c r="AM154" s="650"/>
      <c r="AN154" s="650"/>
      <c r="AO154" s="650"/>
      <c r="AP154" s="650"/>
      <c r="AQ154" s="650"/>
      <c r="AR154" s="650"/>
      <c r="AS154" s="650"/>
      <c r="AT154" s="650"/>
      <c r="AU154" s="650"/>
      <c r="AV154" s="291"/>
      <c r="AW154" s="291"/>
      <c r="AY154" s="281"/>
      <c r="AZ154" s="281"/>
      <c r="BA154" s="281"/>
      <c r="BB154" s="281"/>
      <c r="BC154" s="281"/>
      <c r="BD154" s="281"/>
      <c r="BE154" s="281"/>
    </row>
    <row r="155" spans="1:57" s="273" customFormat="1" ht="12.6" customHeight="1">
      <c r="A155" s="652"/>
      <c r="B155" s="652"/>
      <c r="C155" s="652"/>
      <c r="D155" s="652"/>
      <c r="E155" s="652"/>
      <c r="F155" s="652"/>
      <c r="G155" s="652"/>
      <c r="H155" s="652"/>
      <c r="I155" s="652"/>
      <c r="J155" s="652"/>
      <c r="K155" s="652"/>
      <c r="L155" s="652"/>
      <c r="M155" s="652"/>
      <c r="N155" s="652"/>
      <c r="O155" s="652"/>
      <c r="P155" s="652"/>
      <c r="Q155" s="652"/>
      <c r="R155" s="652"/>
      <c r="S155" s="652"/>
      <c r="T155" s="652"/>
      <c r="U155" s="653"/>
      <c r="V155" s="653"/>
      <c r="W155" s="653"/>
      <c r="X155" s="653"/>
      <c r="Y155" s="653"/>
      <c r="Z155" s="653"/>
      <c r="AA155" s="653"/>
      <c r="AB155" s="653"/>
      <c r="AC155" s="653"/>
      <c r="AD155" s="654"/>
      <c r="AE155" s="654"/>
      <c r="AF155" s="654"/>
      <c r="AG155" s="654"/>
      <c r="AH155" s="654"/>
      <c r="AI155" s="653"/>
      <c r="AJ155" s="653"/>
      <c r="AK155" s="653"/>
      <c r="AL155" s="653"/>
      <c r="AM155" s="653"/>
      <c r="AN155" s="653"/>
      <c r="AO155" s="653"/>
      <c r="AP155" s="653"/>
      <c r="AQ155" s="653"/>
      <c r="AR155" s="653"/>
      <c r="AS155" s="653"/>
      <c r="AT155" s="653"/>
      <c r="AU155" s="653"/>
      <c r="AV155" s="291"/>
      <c r="AW155" s="291"/>
      <c r="AY155" s="281"/>
      <c r="AZ155" s="281"/>
      <c r="BA155" s="281"/>
      <c r="BB155" s="281"/>
      <c r="BC155" s="281"/>
      <c r="BD155" s="281"/>
      <c r="BE155" s="281"/>
    </row>
    <row r="156" spans="1:57" s="273" customFormat="1" ht="12.6" customHeight="1">
      <c r="A156" s="652"/>
      <c r="B156" s="652"/>
      <c r="C156" s="652"/>
      <c r="D156" s="652"/>
      <c r="E156" s="652"/>
      <c r="F156" s="652"/>
      <c r="G156" s="652"/>
      <c r="H156" s="652"/>
      <c r="I156" s="652"/>
      <c r="J156" s="652"/>
      <c r="K156" s="652"/>
      <c r="L156" s="652"/>
      <c r="M156" s="652"/>
      <c r="N156" s="652"/>
      <c r="O156" s="652"/>
      <c r="P156" s="652"/>
      <c r="Q156" s="652"/>
      <c r="R156" s="652"/>
      <c r="S156" s="652"/>
      <c r="T156" s="652"/>
      <c r="U156" s="653"/>
      <c r="V156" s="653"/>
      <c r="W156" s="653"/>
      <c r="X156" s="653"/>
      <c r="Y156" s="653"/>
      <c r="Z156" s="653"/>
      <c r="AA156" s="653"/>
      <c r="AB156" s="653"/>
      <c r="AC156" s="653"/>
      <c r="AD156" s="654"/>
      <c r="AE156" s="654"/>
      <c r="AF156" s="654"/>
      <c r="AG156" s="654"/>
      <c r="AH156" s="654"/>
      <c r="AI156" s="653"/>
      <c r="AJ156" s="653"/>
      <c r="AK156" s="653"/>
      <c r="AL156" s="653"/>
      <c r="AM156" s="653"/>
      <c r="AN156" s="653"/>
      <c r="AO156" s="653"/>
      <c r="AP156" s="653"/>
      <c r="AQ156" s="653"/>
      <c r="AR156" s="653"/>
      <c r="AS156" s="653"/>
      <c r="AT156" s="653"/>
      <c r="AU156" s="653"/>
      <c r="AV156" s="291"/>
      <c r="AW156" s="291"/>
      <c r="AY156" s="281"/>
      <c r="AZ156" s="281"/>
      <c r="BA156" s="281"/>
      <c r="BB156" s="281"/>
      <c r="BC156" s="281"/>
      <c r="BD156" s="281"/>
      <c r="BE156" s="281"/>
    </row>
    <row r="157" spans="1:57" s="273" customFormat="1" ht="12.6" customHeight="1">
      <c r="A157" s="648" t="s">
        <v>2308</v>
      </c>
      <c r="B157" s="649"/>
      <c r="C157" s="649"/>
      <c r="D157" s="649"/>
      <c r="E157" s="649"/>
      <c r="F157" s="649"/>
      <c r="G157" s="649"/>
      <c r="H157" s="649"/>
      <c r="I157" s="649"/>
      <c r="J157" s="649"/>
      <c r="K157" s="649"/>
      <c r="L157" s="649"/>
      <c r="M157" s="649"/>
      <c r="N157" s="649"/>
      <c r="O157" s="649"/>
      <c r="P157" s="649"/>
      <c r="Q157" s="649"/>
      <c r="R157" s="649"/>
      <c r="S157" s="649"/>
      <c r="T157" s="649"/>
      <c r="Z157" s="291"/>
      <c r="AA157" s="291"/>
      <c r="AB157" s="291"/>
      <c r="AC157" s="291"/>
      <c r="AD157" s="291"/>
      <c r="AS157" s="291"/>
      <c r="AT157" s="291"/>
      <c r="AU157" s="291"/>
      <c r="AV157" s="291"/>
      <c r="AW157" s="291"/>
      <c r="AY157" s="281"/>
      <c r="AZ157" s="281"/>
      <c r="BA157" s="281"/>
      <c r="BB157" s="281"/>
      <c r="BC157" s="281"/>
      <c r="BD157" s="281"/>
      <c r="BE157" s="281"/>
    </row>
    <row r="158" spans="1:57" s="273" customFormat="1" ht="12.6" customHeight="1">
      <c r="A158" s="652"/>
      <c r="B158" s="652"/>
      <c r="C158" s="652"/>
      <c r="D158" s="652"/>
      <c r="E158" s="652"/>
      <c r="F158" s="652"/>
      <c r="G158" s="652"/>
      <c r="H158" s="652"/>
      <c r="I158" s="652"/>
      <c r="J158" s="652"/>
      <c r="K158" s="652"/>
      <c r="L158" s="652"/>
      <c r="M158" s="652"/>
      <c r="N158" s="652"/>
      <c r="O158" s="652"/>
      <c r="P158" s="652"/>
      <c r="Q158" s="652"/>
      <c r="R158" s="652"/>
      <c r="S158" s="652"/>
      <c r="T158" s="652"/>
      <c r="U158" s="653"/>
      <c r="V158" s="653"/>
      <c r="W158" s="653"/>
      <c r="X158" s="653"/>
      <c r="Y158" s="653"/>
      <c r="Z158" s="653"/>
      <c r="AA158" s="653"/>
      <c r="AB158" s="653"/>
      <c r="AC158" s="653"/>
      <c r="AD158" s="654"/>
      <c r="AE158" s="654"/>
      <c r="AF158" s="654"/>
      <c r="AG158" s="654"/>
      <c r="AH158" s="654"/>
      <c r="AI158" s="653"/>
      <c r="AJ158" s="653"/>
      <c r="AK158" s="653"/>
      <c r="AL158" s="653"/>
      <c r="AM158" s="653"/>
      <c r="AN158" s="653"/>
      <c r="AO158" s="653"/>
      <c r="AP158" s="653"/>
      <c r="AQ158" s="653"/>
      <c r="AR158" s="653"/>
      <c r="AS158" s="653"/>
      <c r="AT158" s="653"/>
      <c r="AU158" s="653"/>
      <c r="AV158" s="291"/>
      <c r="AW158" s="291"/>
      <c r="AY158" s="281"/>
      <c r="AZ158" s="281"/>
      <c r="BA158" s="281"/>
      <c r="BB158" s="281"/>
      <c r="BC158" s="281"/>
      <c r="BD158" s="281"/>
      <c r="BE158" s="281"/>
    </row>
    <row r="159" spans="1:57" s="273" customFormat="1" ht="12.6" customHeight="1">
      <c r="A159" s="652"/>
      <c r="B159" s="652"/>
      <c r="C159" s="652"/>
      <c r="D159" s="652"/>
      <c r="E159" s="652"/>
      <c r="F159" s="652"/>
      <c r="G159" s="652"/>
      <c r="H159" s="652"/>
      <c r="I159" s="652"/>
      <c r="J159" s="652"/>
      <c r="K159" s="652"/>
      <c r="L159" s="652"/>
      <c r="M159" s="652"/>
      <c r="N159" s="652"/>
      <c r="O159" s="652"/>
      <c r="P159" s="652"/>
      <c r="Q159" s="652"/>
      <c r="R159" s="652"/>
      <c r="S159" s="652"/>
      <c r="T159" s="652"/>
      <c r="U159" s="653"/>
      <c r="V159" s="653"/>
      <c r="W159" s="653"/>
      <c r="X159" s="653"/>
      <c r="Y159" s="653"/>
      <c r="Z159" s="653"/>
      <c r="AA159" s="653"/>
      <c r="AB159" s="653"/>
      <c r="AC159" s="653"/>
      <c r="AD159" s="654"/>
      <c r="AE159" s="654"/>
      <c r="AF159" s="654"/>
      <c r="AG159" s="654"/>
      <c r="AH159" s="654"/>
      <c r="AI159" s="653"/>
      <c r="AJ159" s="653"/>
      <c r="AK159" s="653"/>
      <c r="AL159" s="653"/>
      <c r="AM159" s="653"/>
      <c r="AN159" s="653"/>
      <c r="AO159" s="653"/>
      <c r="AP159" s="653"/>
      <c r="AQ159" s="653"/>
      <c r="AR159" s="653"/>
      <c r="AS159" s="653"/>
      <c r="AT159" s="653"/>
      <c r="AU159" s="653"/>
      <c r="AV159" s="291"/>
      <c r="AW159" s="291"/>
      <c r="AY159" s="281"/>
      <c r="AZ159" s="281"/>
      <c r="BA159" s="281"/>
      <c r="BB159" s="281"/>
      <c r="BC159" s="281"/>
      <c r="BD159" s="281"/>
      <c r="BE159" s="281"/>
    </row>
    <row r="160" spans="1:57" s="273" customFormat="1" ht="12.6" customHeight="1">
      <c r="A160" s="666"/>
      <c r="B160" s="666"/>
      <c r="C160" s="291"/>
      <c r="D160" s="291"/>
      <c r="E160" s="291"/>
      <c r="F160" s="291"/>
      <c r="G160" s="291"/>
      <c r="H160" s="291"/>
      <c r="I160" s="291"/>
      <c r="J160" s="291"/>
      <c r="K160" s="291"/>
      <c r="L160" s="291"/>
      <c r="M160" s="291"/>
      <c r="N160" s="291"/>
      <c r="O160" s="291"/>
      <c r="P160" s="291"/>
      <c r="Q160" s="291"/>
      <c r="R160" s="291"/>
      <c r="S160" s="291"/>
      <c r="T160" s="291"/>
      <c r="U160" s="291"/>
      <c r="V160" s="291"/>
      <c r="W160" s="291"/>
      <c r="X160" s="291"/>
      <c r="Y160" s="291"/>
      <c r="Z160" s="291"/>
      <c r="AA160" s="291"/>
      <c r="AB160" s="291"/>
      <c r="AC160" s="291"/>
      <c r="AD160" s="291"/>
      <c r="AE160" s="291"/>
      <c r="AF160" s="291"/>
      <c r="AL160" s="291"/>
      <c r="AM160" s="291"/>
      <c r="AN160" s="291"/>
      <c r="AO160" s="291"/>
      <c r="AP160" s="291"/>
      <c r="AQ160" s="291"/>
      <c r="AR160" s="291"/>
      <c r="AS160" s="291"/>
      <c r="AT160" s="291"/>
      <c r="AU160" s="291"/>
      <c r="AV160" s="291"/>
      <c r="AW160" s="291"/>
      <c r="AY160" s="281"/>
      <c r="AZ160" s="281"/>
      <c r="BA160" s="281"/>
      <c r="BB160" s="281"/>
      <c r="BC160" s="281"/>
      <c r="BD160" s="281"/>
      <c r="BE160" s="281"/>
    </row>
    <row r="161" spans="1:57" s="273" customFormat="1" ht="12.6" customHeight="1">
      <c r="A161" s="647" t="s">
        <v>2309</v>
      </c>
      <c r="B161" s="647"/>
      <c r="C161" s="647"/>
      <c r="D161" s="647"/>
      <c r="E161" s="647"/>
      <c r="F161" s="647"/>
      <c r="G161" s="647"/>
      <c r="H161" s="647"/>
      <c r="I161" s="647"/>
      <c r="J161" s="647"/>
      <c r="K161" s="647"/>
      <c r="L161" s="647"/>
      <c r="M161" s="647"/>
      <c r="N161" s="647"/>
      <c r="O161" s="647"/>
      <c r="P161" s="647"/>
      <c r="Q161" s="647"/>
      <c r="R161" s="647"/>
      <c r="S161" s="647"/>
      <c r="T161" s="647"/>
      <c r="U161" s="647"/>
      <c r="V161" s="647"/>
      <c r="W161" s="647"/>
      <c r="X161" s="647"/>
      <c r="Y161" s="647"/>
      <c r="Z161" s="647"/>
      <c r="AA161" s="647"/>
      <c r="AB161" s="647"/>
      <c r="AC161" s="647"/>
      <c r="AD161" s="647"/>
      <c r="AE161" s="647"/>
      <c r="AF161" s="647"/>
      <c r="AG161" s="647"/>
      <c r="AH161" s="647"/>
      <c r="AI161" s="647"/>
      <c r="AJ161" s="647"/>
      <c r="AK161" s="647"/>
      <c r="AL161" s="647"/>
      <c r="AM161" s="647"/>
      <c r="AN161" s="647"/>
      <c r="AO161" s="647"/>
      <c r="AP161" s="647"/>
      <c r="AQ161" s="647"/>
      <c r="AR161" s="647"/>
      <c r="AS161" s="647"/>
      <c r="AT161" s="647"/>
      <c r="AU161" s="647"/>
      <c r="AV161" s="647"/>
      <c r="AW161" s="647"/>
      <c r="AY161" s="281"/>
      <c r="AZ161" s="281"/>
      <c r="BA161" s="281"/>
      <c r="BB161" s="281"/>
      <c r="BC161" s="281"/>
      <c r="BD161" s="281"/>
      <c r="BE161" s="281"/>
    </row>
    <row r="162" spans="1:57" s="273" customFormat="1" ht="12.6" customHeight="1">
      <c r="A162" s="288" t="s">
        <v>2310</v>
      </c>
      <c r="B162" s="288"/>
      <c r="C162" s="288"/>
      <c r="D162" s="288"/>
      <c r="E162" s="288"/>
      <c r="F162" s="288"/>
      <c r="G162" s="288"/>
      <c r="H162" s="288"/>
      <c r="I162" s="288"/>
      <c r="J162" s="288"/>
      <c r="K162" s="288"/>
      <c r="L162" s="288"/>
      <c r="M162" s="288"/>
      <c r="N162" s="288"/>
      <c r="O162" s="288"/>
      <c r="P162" s="288"/>
      <c r="Q162" s="288"/>
      <c r="R162" s="288"/>
      <c r="S162" s="288"/>
      <c r="T162" s="288"/>
      <c r="U162" s="288"/>
      <c r="V162" s="288"/>
      <c r="W162" s="288"/>
      <c r="X162" s="288"/>
      <c r="Y162" s="288"/>
      <c r="Z162" s="288"/>
      <c r="AA162" s="288"/>
      <c r="AB162" s="288"/>
      <c r="AC162" s="288"/>
      <c r="AD162" s="288"/>
      <c r="AE162" s="288"/>
      <c r="AF162" s="288"/>
      <c r="AG162" s="288"/>
      <c r="AH162" s="288"/>
      <c r="AI162" s="288"/>
      <c r="AJ162" s="288"/>
      <c r="AK162" s="288"/>
      <c r="AL162" s="288"/>
      <c r="AM162" s="288"/>
      <c r="AN162" s="288"/>
      <c r="AO162" s="288"/>
      <c r="AP162" s="288"/>
      <c r="AQ162" s="288"/>
      <c r="AR162" s="288"/>
      <c r="AS162" s="288"/>
      <c r="AT162" s="288"/>
      <c r="AU162" s="288"/>
      <c r="AV162" s="288"/>
      <c r="AW162" s="288"/>
      <c r="AY162" s="281"/>
      <c r="AZ162" s="281"/>
      <c r="BA162" s="281"/>
      <c r="BB162" s="281"/>
      <c r="BC162" s="281"/>
      <c r="BD162" s="281"/>
      <c r="BE162" s="281"/>
    </row>
    <row r="163" spans="1:57" s="273" customFormat="1" ht="12.6" customHeight="1">
      <c r="A163" s="288" t="s">
        <v>2288</v>
      </c>
      <c r="B163" s="288"/>
      <c r="C163" s="288"/>
      <c r="D163" s="288"/>
      <c r="E163" s="288"/>
      <c r="F163" s="288"/>
      <c r="G163" s="288"/>
      <c r="H163" s="288"/>
      <c r="I163" s="288"/>
      <c r="J163" s="288"/>
      <c r="K163" s="288"/>
      <c r="L163" s="288"/>
      <c r="M163" s="288"/>
      <c r="N163" s="288"/>
      <c r="O163" s="288"/>
      <c r="P163" s="288"/>
      <c r="Q163" s="288"/>
      <c r="R163" s="288"/>
      <c r="S163" s="288"/>
      <c r="T163" s="288"/>
      <c r="U163" s="288"/>
      <c r="V163" s="288"/>
      <c r="W163" s="288"/>
      <c r="X163" s="288"/>
      <c r="Y163" s="288"/>
      <c r="Z163" s="288"/>
      <c r="AA163" s="288"/>
      <c r="AB163" s="288"/>
      <c r="AC163" s="288"/>
      <c r="AD163" s="288"/>
      <c r="AE163" s="288"/>
      <c r="AF163" s="288"/>
      <c r="AG163" s="288"/>
      <c r="AH163" s="288"/>
      <c r="AI163" s="288"/>
      <c r="AJ163" s="288"/>
      <c r="AK163" s="288"/>
      <c r="AL163" s="288"/>
      <c r="AM163" s="288"/>
      <c r="AN163" s="288"/>
      <c r="AO163" s="288"/>
      <c r="AP163" s="288"/>
      <c r="AQ163" s="288"/>
      <c r="AR163" s="288"/>
      <c r="AS163" s="288"/>
      <c r="AT163" s="288"/>
      <c r="AU163" s="288"/>
      <c r="AV163" s="288"/>
      <c r="AW163" s="288"/>
      <c r="AY163" s="281"/>
      <c r="AZ163" s="281"/>
      <c r="BA163" s="281"/>
      <c r="BB163" s="281"/>
      <c r="BC163" s="281"/>
      <c r="BD163" s="281"/>
      <c r="BE163" s="281"/>
    </row>
    <row r="164" spans="1:57" s="273" customFormat="1" ht="60" customHeight="1">
      <c r="A164" s="605"/>
      <c r="B164" s="606"/>
      <c r="C164" s="606"/>
      <c r="D164" s="606"/>
      <c r="E164" s="606"/>
      <c r="F164" s="606"/>
      <c r="G164" s="606"/>
      <c r="H164" s="606"/>
      <c r="I164" s="606"/>
      <c r="J164" s="606"/>
      <c r="K164" s="606"/>
      <c r="L164" s="606"/>
      <c r="M164" s="606"/>
      <c r="N164" s="606"/>
      <c r="O164" s="606"/>
      <c r="P164" s="606"/>
      <c r="Q164" s="606"/>
      <c r="R164" s="606"/>
      <c r="S164" s="606"/>
      <c r="T164" s="606"/>
      <c r="U164" s="606"/>
      <c r="V164" s="606"/>
      <c r="W164" s="606"/>
      <c r="X164" s="606"/>
      <c r="Y164" s="606"/>
      <c r="Z164" s="606"/>
      <c r="AA164" s="606"/>
      <c r="AB164" s="606"/>
      <c r="AC164" s="606"/>
      <c r="AD164" s="606"/>
      <c r="AE164" s="606"/>
      <c r="AF164" s="606"/>
      <c r="AG164" s="606"/>
      <c r="AH164" s="606"/>
      <c r="AI164" s="606"/>
      <c r="AJ164" s="606"/>
      <c r="AK164" s="606"/>
      <c r="AL164" s="606"/>
      <c r="AM164" s="606"/>
      <c r="AN164" s="606"/>
      <c r="AO164" s="606"/>
      <c r="AP164" s="606"/>
      <c r="AQ164" s="606"/>
      <c r="AR164" s="606"/>
      <c r="AS164" s="606"/>
      <c r="AT164" s="606"/>
      <c r="AU164" s="606"/>
      <c r="AV164" s="606"/>
      <c r="AW164" s="607"/>
      <c r="AY164" s="281"/>
      <c r="AZ164" s="281"/>
      <c r="BA164" s="281"/>
      <c r="BB164" s="281"/>
      <c r="BC164" s="281"/>
      <c r="BD164" s="281"/>
      <c r="BE164" s="281"/>
    </row>
    <row r="165" spans="1:57" s="273" customFormat="1" ht="12.6" customHeight="1">
      <c r="A165" s="288" t="s">
        <v>2311</v>
      </c>
      <c r="B165" s="288"/>
      <c r="C165" s="288"/>
      <c r="D165" s="288"/>
      <c r="E165" s="288"/>
      <c r="F165" s="288"/>
      <c r="G165" s="288"/>
      <c r="H165" s="288"/>
      <c r="I165" s="288"/>
      <c r="J165" s="288"/>
      <c r="K165" s="288"/>
      <c r="L165" s="288"/>
      <c r="M165" s="288"/>
      <c r="N165" s="288"/>
      <c r="O165" s="288"/>
      <c r="P165" s="288"/>
      <c r="Q165" s="288"/>
      <c r="R165" s="288"/>
      <c r="S165" s="288"/>
      <c r="T165" s="288"/>
      <c r="U165" s="288"/>
      <c r="V165" s="288"/>
      <c r="W165" s="288"/>
      <c r="X165" s="288"/>
      <c r="Y165" s="288"/>
      <c r="Z165" s="288"/>
      <c r="AA165" s="288"/>
      <c r="AB165" s="288"/>
      <c r="AC165" s="288"/>
      <c r="AD165" s="288"/>
      <c r="AE165" s="288"/>
      <c r="AF165" s="288"/>
      <c r="AG165" s="288"/>
      <c r="AH165" s="288"/>
      <c r="AI165" s="288"/>
      <c r="AJ165" s="288"/>
      <c r="AK165" s="288"/>
      <c r="AL165" s="288"/>
      <c r="AM165" s="288"/>
      <c r="AN165" s="288"/>
      <c r="AO165" s="288"/>
      <c r="AP165" s="288"/>
      <c r="AQ165" s="288"/>
      <c r="AR165" s="288"/>
      <c r="AS165" s="288"/>
      <c r="AT165" s="288"/>
      <c r="AU165" s="288"/>
      <c r="AV165" s="288"/>
      <c r="AW165" s="288"/>
      <c r="AY165" s="281"/>
      <c r="AZ165" s="281"/>
      <c r="BA165" s="281"/>
      <c r="BB165" s="281"/>
      <c r="BC165" s="281"/>
      <c r="BD165" s="281"/>
      <c r="BE165" s="281"/>
    </row>
    <row r="166" spans="1:57" s="273" customFormat="1" ht="12.6" customHeight="1">
      <c r="A166" s="288" t="s">
        <v>2288</v>
      </c>
      <c r="B166" s="288"/>
      <c r="C166" s="288"/>
      <c r="D166" s="288"/>
      <c r="E166" s="288"/>
      <c r="F166" s="288"/>
      <c r="G166" s="288"/>
      <c r="H166" s="288"/>
      <c r="I166" s="288"/>
      <c r="J166" s="288"/>
      <c r="K166" s="288"/>
      <c r="L166" s="288"/>
      <c r="M166" s="288"/>
      <c r="N166" s="288"/>
      <c r="O166" s="288"/>
      <c r="P166" s="288"/>
      <c r="Q166" s="288"/>
      <c r="R166" s="288"/>
      <c r="S166" s="288"/>
      <c r="T166" s="288"/>
      <c r="U166" s="288"/>
      <c r="V166" s="288"/>
      <c r="W166" s="288"/>
      <c r="X166" s="288"/>
      <c r="Y166" s="288"/>
      <c r="Z166" s="288"/>
      <c r="AA166" s="288"/>
      <c r="AB166" s="288"/>
      <c r="AC166" s="288"/>
      <c r="AD166" s="288"/>
      <c r="AE166" s="288"/>
      <c r="AF166" s="288"/>
      <c r="AG166" s="288"/>
      <c r="AH166" s="288"/>
      <c r="AI166" s="288"/>
      <c r="AJ166" s="288"/>
      <c r="AK166" s="288"/>
      <c r="AL166" s="288"/>
      <c r="AM166" s="288"/>
      <c r="AN166" s="288"/>
      <c r="AO166" s="288"/>
      <c r="AP166" s="288"/>
      <c r="AQ166" s="288"/>
      <c r="AR166" s="288"/>
      <c r="AS166" s="288"/>
      <c r="AT166" s="288"/>
      <c r="AU166" s="288"/>
      <c r="AV166" s="288"/>
      <c r="AW166" s="288"/>
      <c r="AY166" s="281"/>
      <c r="AZ166" s="281"/>
      <c r="BA166" s="281"/>
      <c r="BB166" s="281"/>
      <c r="BC166" s="281"/>
      <c r="BD166" s="281"/>
      <c r="BE166" s="281"/>
    </row>
    <row r="167" spans="1:57" s="273" customFormat="1" ht="66" customHeight="1">
      <c r="A167" s="605"/>
      <c r="B167" s="606"/>
      <c r="C167" s="606"/>
      <c r="D167" s="606"/>
      <c r="E167" s="606"/>
      <c r="F167" s="606"/>
      <c r="G167" s="606"/>
      <c r="H167" s="606"/>
      <c r="I167" s="606"/>
      <c r="J167" s="606"/>
      <c r="K167" s="606"/>
      <c r="L167" s="606"/>
      <c r="M167" s="606"/>
      <c r="N167" s="606"/>
      <c r="O167" s="606"/>
      <c r="P167" s="606"/>
      <c r="Q167" s="606"/>
      <c r="R167" s="606"/>
      <c r="S167" s="606"/>
      <c r="T167" s="606"/>
      <c r="U167" s="606"/>
      <c r="V167" s="606"/>
      <c r="W167" s="606"/>
      <c r="X167" s="606"/>
      <c r="Y167" s="606"/>
      <c r="Z167" s="606"/>
      <c r="AA167" s="606"/>
      <c r="AB167" s="606"/>
      <c r="AC167" s="606"/>
      <c r="AD167" s="606"/>
      <c r="AE167" s="606"/>
      <c r="AF167" s="606"/>
      <c r="AG167" s="606"/>
      <c r="AH167" s="606"/>
      <c r="AI167" s="606"/>
      <c r="AJ167" s="606"/>
      <c r="AK167" s="606"/>
      <c r="AL167" s="606"/>
      <c r="AM167" s="606"/>
      <c r="AN167" s="606"/>
      <c r="AO167" s="606"/>
      <c r="AP167" s="606"/>
      <c r="AQ167" s="606"/>
      <c r="AR167" s="606"/>
      <c r="AS167" s="606"/>
      <c r="AT167" s="606"/>
      <c r="AU167" s="606"/>
      <c r="AV167" s="606"/>
      <c r="AW167" s="607"/>
      <c r="AY167" s="281"/>
      <c r="AZ167" s="281"/>
      <c r="BA167" s="281"/>
      <c r="BB167" s="281"/>
      <c r="BC167" s="281"/>
      <c r="BD167" s="281"/>
      <c r="BE167" s="281"/>
    </row>
    <row r="168" spans="1:57" s="273" customFormat="1" ht="12.6" customHeight="1">
      <c r="A168" s="288" t="s">
        <v>2312</v>
      </c>
      <c r="B168" s="288"/>
      <c r="C168" s="288"/>
      <c r="D168" s="288"/>
      <c r="E168" s="288"/>
      <c r="F168" s="288"/>
      <c r="G168" s="288"/>
      <c r="H168" s="288"/>
      <c r="I168" s="288"/>
      <c r="J168" s="288"/>
      <c r="K168" s="288"/>
      <c r="L168" s="288"/>
      <c r="M168" s="288"/>
      <c r="N168" s="288"/>
      <c r="O168" s="288"/>
      <c r="P168" s="288"/>
      <c r="Q168" s="288"/>
      <c r="R168" s="288"/>
      <c r="S168" s="288"/>
      <c r="T168" s="288"/>
      <c r="U168" s="288"/>
      <c r="V168" s="288"/>
      <c r="W168" s="288"/>
      <c r="X168" s="288"/>
      <c r="Y168" s="288"/>
      <c r="Z168" s="288"/>
      <c r="AA168" s="288"/>
      <c r="AB168" s="288"/>
      <c r="AC168" s="288"/>
      <c r="AD168" s="288"/>
      <c r="AE168" s="288"/>
      <c r="AF168" s="288"/>
      <c r="AG168" s="288"/>
      <c r="AH168" s="288"/>
      <c r="AI168" s="288"/>
      <c r="AJ168" s="288"/>
      <c r="AK168" s="288"/>
      <c r="AL168" s="288"/>
      <c r="AM168" s="288"/>
      <c r="AN168" s="288"/>
      <c r="AO168" s="288"/>
      <c r="AP168" s="288"/>
      <c r="AQ168" s="288"/>
      <c r="AR168" s="288"/>
      <c r="AS168" s="288"/>
      <c r="AT168" s="288"/>
      <c r="AU168" s="288"/>
      <c r="AV168" s="288"/>
      <c r="AW168" s="288"/>
      <c r="AY168" s="281"/>
      <c r="AZ168" s="281"/>
      <c r="BA168" s="281"/>
      <c r="BB168" s="281"/>
      <c r="BC168" s="281"/>
      <c r="BD168" s="281"/>
      <c r="BE168" s="281"/>
    </row>
    <row r="169" spans="1:57" s="273" customFormat="1" ht="12.6" customHeight="1">
      <c r="A169" s="288" t="s">
        <v>2288</v>
      </c>
      <c r="B169" s="288"/>
      <c r="C169" s="288"/>
      <c r="D169" s="288"/>
      <c r="E169" s="288"/>
      <c r="F169" s="288"/>
      <c r="G169" s="288"/>
      <c r="H169" s="288"/>
      <c r="I169" s="288"/>
      <c r="J169" s="288"/>
      <c r="K169" s="288"/>
      <c r="L169" s="288"/>
      <c r="M169" s="288"/>
      <c r="N169" s="288"/>
      <c r="O169" s="288"/>
      <c r="P169" s="288"/>
      <c r="Q169" s="288"/>
      <c r="R169" s="288"/>
      <c r="S169" s="288"/>
      <c r="T169" s="288"/>
      <c r="U169" s="288"/>
      <c r="V169" s="288"/>
      <c r="W169" s="288"/>
      <c r="X169" s="288"/>
      <c r="Y169" s="288"/>
      <c r="Z169" s="288"/>
      <c r="AA169" s="288"/>
      <c r="AB169" s="288"/>
      <c r="AC169" s="288"/>
      <c r="AD169" s="288"/>
      <c r="AE169" s="288"/>
      <c r="AF169" s="288"/>
      <c r="AG169" s="288"/>
      <c r="AH169" s="288"/>
      <c r="AI169" s="288"/>
      <c r="AJ169" s="288"/>
      <c r="AK169" s="288"/>
      <c r="AL169" s="288"/>
      <c r="AM169" s="288"/>
      <c r="AN169" s="288"/>
      <c r="AO169" s="288"/>
      <c r="AP169" s="288"/>
      <c r="AQ169" s="288"/>
      <c r="AR169" s="288"/>
      <c r="AS169" s="288"/>
      <c r="AT169" s="288"/>
      <c r="AU169" s="288"/>
      <c r="AV169" s="288"/>
      <c r="AW169" s="288"/>
      <c r="AY169" s="281"/>
      <c r="AZ169" s="281"/>
      <c r="BA169" s="281"/>
      <c r="BB169" s="281"/>
      <c r="BC169" s="281"/>
      <c r="BD169" s="281"/>
      <c r="BE169" s="281"/>
    </row>
    <row r="170" spans="1:57" s="273" customFormat="1" ht="60" customHeight="1">
      <c r="A170" s="605"/>
      <c r="B170" s="606"/>
      <c r="C170" s="606"/>
      <c r="D170" s="606"/>
      <c r="E170" s="606"/>
      <c r="F170" s="606"/>
      <c r="G170" s="606"/>
      <c r="H170" s="606"/>
      <c r="I170" s="606"/>
      <c r="J170" s="606"/>
      <c r="K170" s="606"/>
      <c r="L170" s="606"/>
      <c r="M170" s="606"/>
      <c r="N170" s="606"/>
      <c r="O170" s="606"/>
      <c r="P170" s="606"/>
      <c r="Q170" s="606"/>
      <c r="R170" s="606"/>
      <c r="S170" s="606"/>
      <c r="T170" s="606"/>
      <c r="U170" s="606"/>
      <c r="V170" s="606"/>
      <c r="W170" s="606"/>
      <c r="X170" s="606"/>
      <c r="Y170" s="606"/>
      <c r="Z170" s="606"/>
      <c r="AA170" s="606"/>
      <c r="AB170" s="606"/>
      <c r="AC170" s="606"/>
      <c r="AD170" s="606"/>
      <c r="AE170" s="606"/>
      <c r="AF170" s="606"/>
      <c r="AG170" s="606"/>
      <c r="AH170" s="606"/>
      <c r="AI170" s="606"/>
      <c r="AJ170" s="606"/>
      <c r="AK170" s="606"/>
      <c r="AL170" s="606"/>
      <c r="AM170" s="606"/>
      <c r="AN170" s="606"/>
      <c r="AO170" s="606"/>
      <c r="AP170" s="606"/>
      <c r="AQ170" s="606"/>
      <c r="AR170" s="606"/>
      <c r="AS170" s="606"/>
      <c r="AT170" s="606"/>
      <c r="AU170" s="606"/>
      <c r="AV170" s="606"/>
      <c r="AW170" s="607"/>
      <c r="AY170" s="281"/>
      <c r="AZ170" s="281"/>
      <c r="BA170" s="281"/>
      <c r="BB170" s="281"/>
      <c r="BC170" s="281"/>
      <c r="BD170" s="281"/>
      <c r="BE170" s="281"/>
    </row>
    <row r="171" spans="1:57" s="273" customFormat="1" ht="12.6" customHeight="1">
      <c r="A171" s="264" t="s">
        <v>2275</v>
      </c>
      <c r="B171" s="265"/>
      <c r="C171" s="265"/>
      <c r="D171" s="265"/>
      <c r="E171" s="265"/>
      <c r="F171" s="265"/>
      <c r="G171" s="265"/>
      <c r="H171" s="265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  <c r="AJ171" s="265"/>
      <c r="AK171" s="265"/>
      <c r="AL171" s="265"/>
      <c r="AM171" s="265"/>
      <c r="AN171" s="265"/>
      <c r="AO171" s="265"/>
      <c r="AP171" s="265"/>
      <c r="AQ171" s="265"/>
      <c r="AR171" s="265"/>
      <c r="AS171" s="265"/>
      <c r="AT171" s="265"/>
      <c r="AU171" s="265"/>
      <c r="AV171" s="265"/>
      <c r="AW171" s="265"/>
      <c r="AY171" s="281"/>
      <c r="AZ171" s="281"/>
      <c r="BA171" s="281"/>
      <c r="BB171" s="281"/>
      <c r="BC171" s="281"/>
      <c r="BD171" s="281"/>
      <c r="BE171" s="281"/>
    </row>
    <row r="172" spans="1:57" s="273" customFormat="1" ht="12.6" customHeight="1">
      <c r="A172" s="264" t="s">
        <v>2276</v>
      </c>
      <c r="B172" s="266"/>
      <c r="C172" s="266" t="str">
        <f>$C$2</f>
        <v>Blanche Trade s.r.o.</v>
      </c>
      <c r="D172" s="266"/>
      <c r="E172" s="266"/>
      <c r="F172" s="266"/>
      <c r="G172" s="266"/>
      <c r="H172" s="266"/>
      <c r="I172" s="266"/>
      <c r="J172" s="266"/>
      <c r="K172" s="266"/>
      <c r="L172" s="266"/>
      <c r="M172" s="266"/>
      <c r="N172" s="266"/>
      <c r="O172" s="266"/>
      <c r="P172" s="266"/>
      <c r="Q172" s="266"/>
      <c r="R172" s="266"/>
      <c r="S172" s="266"/>
      <c r="T172" s="266"/>
      <c r="U172" s="266"/>
      <c r="V172" s="266"/>
      <c r="W172" s="266"/>
      <c r="X172" s="266"/>
      <c r="Y172" s="266"/>
      <c r="Z172" s="277"/>
      <c r="AA172" s="265"/>
      <c r="AB172" s="265" t="s">
        <v>801</v>
      </c>
      <c r="AC172" s="265"/>
      <c r="AD172" s="639" t="str">
        <f t="shared" ref="AD172" si="2">$AD$2</f>
        <v>46660381</v>
      </c>
      <c r="AE172" s="640"/>
      <c r="AF172" s="640"/>
      <c r="AG172" s="640"/>
      <c r="AH172" s="640"/>
      <c r="AI172" s="640"/>
      <c r="AJ172" s="640"/>
      <c r="AK172" s="641"/>
      <c r="AL172" s="265" t="s">
        <v>734</v>
      </c>
      <c r="AM172" s="265"/>
      <c r="AN172" s="642" t="str">
        <f>VstupHlavička!$B$3</f>
        <v>2023515296</v>
      </c>
      <c r="AO172" s="643"/>
      <c r="AP172" s="643"/>
      <c r="AQ172" s="643"/>
      <c r="AR172" s="643"/>
      <c r="AS172" s="643"/>
      <c r="AT172" s="643"/>
      <c r="AU172" s="643"/>
      <c r="AV172" s="643"/>
      <c r="AW172" s="644"/>
      <c r="AY172" s="281"/>
      <c r="AZ172" s="281"/>
      <c r="BA172" s="281"/>
      <c r="BB172" s="281"/>
      <c r="BC172" s="281"/>
      <c r="BD172" s="281"/>
      <c r="BE172" s="281"/>
    </row>
    <row r="173" spans="1:57" s="273" customFormat="1" ht="12.6" customHeight="1">
      <c r="A173" s="292"/>
      <c r="B173" s="288"/>
      <c r="C173" s="288"/>
      <c r="D173" s="288"/>
      <c r="E173" s="288"/>
      <c r="F173" s="288"/>
      <c r="G173" s="288"/>
      <c r="H173" s="288"/>
      <c r="I173" s="288"/>
      <c r="J173" s="288"/>
      <c r="K173" s="288"/>
      <c r="L173" s="288"/>
      <c r="M173" s="288"/>
      <c r="N173" s="288"/>
      <c r="O173" s="288"/>
      <c r="P173" s="288"/>
      <c r="Q173" s="288"/>
      <c r="R173" s="288"/>
      <c r="S173" s="288"/>
      <c r="T173" s="288"/>
      <c r="U173" s="288"/>
      <c r="V173" s="288"/>
      <c r="W173" s="288"/>
      <c r="X173" s="288"/>
      <c r="Y173" s="288"/>
      <c r="Z173" s="288"/>
      <c r="AA173" s="288"/>
      <c r="AB173" s="288"/>
      <c r="AC173" s="288"/>
      <c r="AD173" s="288"/>
      <c r="AE173" s="288"/>
      <c r="AF173" s="288"/>
      <c r="AG173" s="288"/>
      <c r="AH173" s="288"/>
      <c r="AI173" s="288"/>
      <c r="AJ173" s="288"/>
      <c r="AK173" s="288"/>
      <c r="AL173" s="288"/>
      <c r="AM173" s="288"/>
      <c r="AN173" s="288"/>
      <c r="AO173" s="288"/>
      <c r="AP173" s="288"/>
      <c r="AQ173" s="288"/>
      <c r="AR173" s="288"/>
      <c r="AS173" s="288"/>
      <c r="AT173" s="288"/>
      <c r="AU173" s="288"/>
      <c r="AV173" s="288"/>
      <c r="AW173" s="288"/>
      <c r="AY173" s="281"/>
      <c r="AZ173" s="281"/>
      <c r="BA173" s="281"/>
      <c r="BB173" s="281"/>
      <c r="BC173" s="281"/>
      <c r="BD173" s="281"/>
      <c r="BE173" s="281"/>
    </row>
    <row r="174" spans="1:57" s="273" customFormat="1" ht="12.6" customHeight="1">
      <c r="A174" s="292" t="s">
        <v>2313</v>
      </c>
      <c r="B174" s="288"/>
      <c r="C174" s="288"/>
      <c r="D174" s="288"/>
      <c r="E174" s="288"/>
      <c r="F174" s="288"/>
      <c r="G174" s="288"/>
      <c r="H174" s="288"/>
      <c r="I174" s="288"/>
      <c r="J174" s="288"/>
      <c r="K174" s="288"/>
      <c r="L174" s="288"/>
      <c r="M174" s="288"/>
      <c r="N174" s="288"/>
      <c r="O174" s="288"/>
      <c r="P174" s="288"/>
      <c r="Q174" s="288"/>
      <c r="R174" s="288"/>
      <c r="S174" s="288"/>
      <c r="T174" s="288"/>
      <c r="U174" s="288"/>
      <c r="V174" s="288"/>
      <c r="W174" s="288"/>
      <c r="X174" s="288"/>
      <c r="Y174" s="288"/>
      <c r="Z174" s="288"/>
      <c r="AA174" s="288"/>
      <c r="AB174" s="288"/>
      <c r="AC174" s="288"/>
      <c r="AD174" s="288"/>
      <c r="AE174" s="288"/>
      <c r="AF174" s="288"/>
      <c r="AG174" s="288"/>
      <c r="AH174" s="288"/>
      <c r="AI174" s="288"/>
      <c r="AJ174" s="288"/>
      <c r="AK174" s="288"/>
      <c r="AL174" s="288"/>
      <c r="AM174" s="288"/>
      <c r="AN174" s="288"/>
      <c r="AO174" s="288"/>
      <c r="AP174" s="288"/>
      <c r="AQ174" s="288"/>
      <c r="AR174" s="288"/>
      <c r="AS174" s="288"/>
      <c r="AT174" s="288"/>
      <c r="AU174" s="288"/>
      <c r="AV174" s="288"/>
      <c r="AW174" s="288"/>
      <c r="AY174" s="281"/>
      <c r="AZ174" s="281"/>
      <c r="BA174" s="281"/>
      <c r="BB174" s="281"/>
      <c r="BC174" s="281"/>
      <c r="BD174" s="281"/>
      <c r="BE174" s="281"/>
    </row>
    <row r="175" spans="1:57" s="273" customFormat="1" ht="12.6" customHeight="1">
      <c r="A175" s="288" t="s">
        <v>2288</v>
      </c>
      <c r="B175" s="288"/>
      <c r="C175" s="288"/>
      <c r="D175" s="288"/>
      <c r="E175" s="288"/>
      <c r="F175" s="288"/>
      <c r="G175" s="288"/>
      <c r="H175" s="288"/>
      <c r="I175" s="288"/>
      <c r="J175" s="288"/>
      <c r="K175" s="288"/>
      <c r="L175" s="288"/>
      <c r="M175" s="288"/>
      <c r="N175" s="288"/>
      <c r="O175" s="288"/>
      <c r="P175" s="288"/>
      <c r="Q175" s="288"/>
      <c r="R175" s="288"/>
      <c r="S175" s="288"/>
      <c r="T175" s="288"/>
      <c r="U175" s="288"/>
      <c r="V175" s="288"/>
      <c r="W175" s="288"/>
      <c r="X175" s="288"/>
      <c r="Y175" s="288"/>
      <c r="Z175" s="288"/>
      <c r="AA175" s="288"/>
      <c r="AB175" s="288"/>
      <c r="AC175" s="288"/>
      <c r="AD175" s="288"/>
      <c r="AE175" s="288"/>
      <c r="AF175" s="288"/>
      <c r="AG175" s="288"/>
      <c r="AH175" s="288"/>
      <c r="AI175" s="288"/>
      <c r="AJ175" s="288"/>
      <c r="AK175" s="288"/>
      <c r="AL175" s="288"/>
      <c r="AM175" s="288"/>
      <c r="AN175" s="288"/>
      <c r="AO175" s="288"/>
      <c r="AP175" s="288"/>
      <c r="AQ175" s="288"/>
      <c r="AR175" s="288"/>
      <c r="AS175" s="288"/>
      <c r="AT175" s="288"/>
      <c r="AU175" s="288"/>
      <c r="AV175" s="288"/>
      <c r="AW175" s="288"/>
      <c r="AY175" s="281"/>
      <c r="AZ175" s="281"/>
      <c r="BA175" s="281"/>
      <c r="BB175" s="281"/>
      <c r="BC175" s="281"/>
      <c r="BD175" s="281"/>
      <c r="BE175" s="281"/>
    </row>
    <row r="176" spans="1:57" s="273" customFormat="1" ht="30" customHeight="1">
      <c r="A176" s="605"/>
      <c r="B176" s="606"/>
      <c r="C176" s="606"/>
      <c r="D176" s="606"/>
      <c r="E176" s="606"/>
      <c r="F176" s="606"/>
      <c r="G176" s="606"/>
      <c r="H176" s="606"/>
      <c r="I176" s="606"/>
      <c r="J176" s="606"/>
      <c r="K176" s="606"/>
      <c r="L176" s="606"/>
      <c r="M176" s="606"/>
      <c r="N176" s="606"/>
      <c r="O176" s="606"/>
      <c r="P176" s="606"/>
      <c r="Q176" s="606"/>
      <c r="R176" s="606"/>
      <c r="S176" s="606"/>
      <c r="T176" s="606"/>
      <c r="U176" s="606"/>
      <c r="V176" s="606"/>
      <c r="W176" s="606"/>
      <c r="X176" s="606"/>
      <c r="Y176" s="606"/>
      <c r="Z176" s="606"/>
      <c r="AA176" s="606"/>
      <c r="AB176" s="606"/>
      <c r="AC176" s="606"/>
      <c r="AD176" s="606"/>
      <c r="AE176" s="606"/>
      <c r="AF176" s="606"/>
      <c r="AG176" s="606"/>
      <c r="AH176" s="606"/>
      <c r="AI176" s="606"/>
      <c r="AJ176" s="606"/>
      <c r="AK176" s="606"/>
      <c r="AL176" s="606"/>
      <c r="AM176" s="606"/>
      <c r="AN176" s="606"/>
      <c r="AO176" s="606"/>
      <c r="AP176" s="606"/>
      <c r="AQ176" s="606"/>
      <c r="AR176" s="606"/>
      <c r="AS176" s="606"/>
      <c r="AT176" s="606"/>
      <c r="AU176" s="606"/>
      <c r="AV176" s="606"/>
      <c r="AW176" s="607"/>
      <c r="AY176" s="281"/>
      <c r="AZ176" s="281"/>
      <c r="BA176" s="281"/>
      <c r="BB176" s="281"/>
      <c r="BC176" s="281"/>
      <c r="BD176" s="281"/>
      <c r="BE176" s="281"/>
    </row>
    <row r="177" spans="1:57" s="273" customFormat="1" ht="12.6" customHeight="1">
      <c r="A177" s="292" t="s">
        <v>2314</v>
      </c>
      <c r="B177" s="288"/>
      <c r="C177" s="288"/>
      <c r="D177" s="288"/>
      <c r="E177" s="288"/>
      <c r="F177" s="288"/>
      <c r="G177" s="288"/>
      <c r="H177" s="288"/>
      <c r="I177" s="288"/>
      <c r="J177" s="288"/>
      <c r="K177" s="288"/>
      <c r="L177" s="288"/>
      <c r="M177" s="288"/>
      <c r="N177" s="288"/>
      <c r="O177" s="288"/>
      <c r="P177" s="288"/>
      <c r="Q177" s="288"/>
      <c r="R177" s="288"/>
      <c r="S177" s="288"/>
      <c r="T177" s="288"/>
      <c r="U177" s="288"/>
      <c r="V177" s="288"/>
      <c r="W177" s="288"/>
      <c r="X177" s="288"/>
      <c r="Y177" s="288"/>
      <c r="Z177" s="288"/>
      <c r="AA177" s="288"/>
      <c r="AB177" s="288"/>
      <c r="AC177" s="288"/>
      <c r="AD177" s="288"/>
      <c r="AE177" s="288"/>
      <c r="AF177" s="288"/>
      <c r="AG177" s="288"/>
      <c r="AH177" s="288"/>
      <c r="AI177" s="288"/>
      <c r="AJ177" s="288"/>
      <c r="AK177" s="288"/>
      <c r="AL177" s="288"/>
      <c r="AM177" s="288"/>
      <c r="AN177" s="288"/>
      <c r="AO177" s="288"/>
      <c r="AP177" s="288"/>
      <c r="AQ177" s="288"/>
      <c r="AR177" s="288"/>
      <c r="AS177" s="288"/>
      <c r="AT177" s="288"/>
      <c r="AU177" s="288"/>
      <c r="AV177" s="288"/>
      <c r="AW177" s="288"/>
      <c r="AY177" s="281"/>
      <c r="AZ177" s="281"/>
      <c r="BA177" s="281"/>
      <c r="BB177" s="281"/>
      <c r="BC177" s="281"/>
      <c r="BD177" s="281"/>
      <c r="BE177" s="281"/>
    </row>
    <row r="178" spans="1:57" s="273" customFormat="1" ht="12.6" customHeight="1">
      <c r="A178" s="292" t="s">
        <v>2315</v>
      </c>
      <c r="B178" s="288"/>
      <c r="C178" s="288"/>
      <c r="D178" s="288"/>
      <c r="E178" s="288"/>
      <c r="F178" s="288"/>
      <c r="G178" s="288"/>
      <c r="H178" s="288"/>
      <c r="I178" s="288"/>
      <c r="J178" s="288"/>
      <c r="K178" s="288"/>
      <c r="L178" s="288"/>
      <c r="M178" s="288"/>
      <c r="N178" s="288"/>
      <c r="O178" s="288"/>
      <c r="P178" s="288"/>
      <c r="Q178" s="288"/>
      <c r="R178" s="288"/>
      <c r="S178" s="288"/>
      <c r="T178" s="288"/>
      <c r="U178" s="288"/>
      <c r="V178" s="288"/>
      <c r="W178" s="288"/>
      <c r="X178" s="288"/>
      <c r="Y178" s="288"/>
      <c r="Z178" s="288"/>
      <c r="AA178" s="288"/>
      <c r="AB178" s="288"/>
      <c r="AC178" s="288"/>
      <c r="AD178" s="288"/>
      <c r="AE178" s="288"/>
      <c r="AF178" s="288"/>
      <c r="AG178" s="288"/>
      <c r="AH178" s="288"/>
      <c r="AI178" s="288"/>
      <c r="AJ178" s="288"/>
      <c r="AK178" s="288"/>
      <c r="AL178" s="288"/>
      <c r="AM178" s="288"/>
      <c r="AN178" s="288"/>
      <c r="AO178" s="288"/>
      <c r="AP178" s="288"/>
      <c r="AQ178" s="288"/>
      <c r="AR178" s="288"/>
      <c r="AS178" s="288"/>
      <c r="AT178" s="288"/>
      <c r="AU178" s="288"/>
      <c r="AV178" s="288"/>
      <c r="AW178" s="288"/>
      <c r="AY178" s="281"/>
      <c r="AZ178" s="281"/>
      <c r="BA178" s="281"/>
      <c r="BB178" s="281"/>
      <c r="BC178" s="281"/>
      <c r="BD178" s="281"/>
      <c r="BE178" s="281"/>
    </row>
    <row r="179" spans="1:57" s="273" customFormat="1" ht="12.6" customHeight="1">
      <c r="A179" s="288" t="s">
        <v>2288</v>
      </c>
      <c r="B179" s="288"/>
      <c r="C179" s="288"/>
      <c r="D179" s="288"/>
      <c r="E179" s="288"/>
      <c r="F179" s="288"/>
      <c r="G179" s="288"/>
      <c r="H179" s="288"/>
      <c r="I179" s="288"/>
      <c r="J179" s="288"/>
      <c r="K179" s="288"/>
      <c r="L179" s="288"/>
      <c r="M179" s="288"/>
      <c r="N179" s="288"/>
      <c r="O179" s="288"/>
      <c r="P179" s="288"/>
      <c r="Q179" s="288"/>
      <c r="R179" s="288"/>
      <c r="S179" s="288"/>
      <c r="T179" s="288"/>
      <c r="U179" s="288"/>
      <c r="V179" s="288"/>
      <c r="W179" s="288"/>
      <c r="X179" s="288"/>
      <c r="Y179" s="288"/>
      <c r="Z179" s="288"/>
      <c r="AA179" s="288"/>
      <c r="AB179" s="288"/>
      <c r="AC179" s="288"/>
      <c r="AD179" s="288"/>
      <c r="AE179" s="288"/>
      <c r="AF179" s="288"/>
      <c r="AG179" s="288"/>
      <c r="AH179" s="288"/>
      <c r="AI179" s="288"/>
      <c r="AJ179" s="288"/>
      <c r="AK179" s="288"/>
      <c r="AL179" s="288"/>
      <c r="AM179" s="288"/>
      <c r="AN179" s="288"/>
      <c r="AO179" s="288"/>
      <c r="AP179" s="288"/>
      <c r="AQ179" s="288"/>
      <c r="AR179" s="288"/>
      <c r="AS179" s="288"/>
      <c r="AT179" s="288"/>
      <c r="AU179" s="288"/>
      <c r="AV179" s="288"/>
      <c r="AW179" s="288"/>
      <c r="AY179" s="281"/>
      <c r="AZ179" s="281"/>
      <c r="BA179" s="281"/>
      <c r="BB179" s="281"/>
      <c r="BC179" s="281"/>
      <c r="BD179" s="281"/>
      <c r="BE179" s="281"/>
    </row>
    <row r="180" spans="1:57" s="273" customFormat="1" ht="30" customHeight="1">
      <c r="A180" s="605"/>
      <c r="B180" s="606"/>
      <c r="C180" s="606"/>
      <c r="D180" s="606"/>
      <c r="E180" s="606"/>
      <c r="F180" s="606"/>
      <c r="G180" s="606"/>
      <c r="H180" s="606"/>
      <c r="I180" s="606"/>
      <c r="J180" s="606"/>
      <c r="K180" s="606"/>
      <c r="L180" s="606"/>
      <c r="M180" s="606"/>
      <c r="N180" s="606"/>
      <c r="O180" s="606"/>
      <c r="P180" s="606"/>
      <c r="Q180" s="606"/>
      <c r="R180" s="606"/>
      <c r="S180" s="606"/>
      <c r="T180" s="606"/>
      <c r="U180" s="606"/>
      <c r="V180" s="606"/>
      <c r="W180" s="606"/>
      <c r="X180" s="606"/>
      <c r="Y180" s="606"/>
      <c r="Z180" s="606"/>
      <c r="AA180" s="606"/>
      <c r="AB180" s="606"/>
      <c r="AC180" s="606"/>
      <c r="AD180" s="606"/>
      <c r="AE180" s="606"/>
      <c r="AF180" s="606"/>
      <c r="AG180" s="606"/>
      <c r="AH180" s="606"/>
      <c r="AI180" s="606"/>
      <c r="AJ180" s="606"/>
      <c r="AK180" s="606"/>
      <c r="AL180" s="606"/>
      <c r="AM180" s="606"/>
      <c r="AN180" s="606"/>
      <c r="AO180" s="606"/>
      <c r="AP180" s="606"/>
      <c r="AQ180" s="606"/>
      <c r="AR180" s="606"/>
      <c r="AS180" s="606"/>
      <c r="AT180" s="606"/>
      <c r="AU180" s="606"/>
      <c r="AV180" s="606"/>
      <c r="AW180" s="607"/>
      <c r="AY180" s="281"/>
      <c r="AZ180" s="281"/>
      <c r="BA180" s="281"/>
      <c r="BB180" s="281"/>
      <c r="BC180" s="281"/>
      <c r="BD180" s="281"/>
      <c r="BE180" s="281"/>
    </row>
    <row r="181" spans="1:57" s="273" customFormat="1" ht="12.6" customHeight="1">
      <c r="A181" s="645" t="s">
        <v>2316</v>
      </c>
      <c r="B181" s="646"/>
      <c r="C181" s="646"/>
      <c r="D181" s="646"/>
      <c r="E181" s="646"/>
      <c r="F181" s="646"/>
      <c r="G181" s="646"/>
      <c r="H181" s="646"/>
      <c r="I181" s="646"/>
      <c r="J181" s="646"/>
      <c r="K181" s="646"/>
      <c r="L181" s="646"/>
      <c r="M181" s="646"/>
      <c r="N181" s="646"/>
      <c r="O181" s="646"/>
      <c r="P181" s="646"/>
      <c r="Q181" s="646"/>
      <c r="R181" s="646"/>
      <c r="S181" s="646"/>
      <c r="T181" s="646"/>
      <c r="U181" s="646"/>
      <c r="V181" s="646"/>
      <c r="W181" s="646"/>
      <c r="X181" s="646"/>
      <c r="Y181" s="646"/>
      <c r="Z181" s="646"/>
      <c r="AA181" s="646"/>
      <c r="AB181" s="646"/>
      <c r="AC181" s="646"/>
      <c r="AD181" s="646"/>
      <c r="AE181" s="646"/>
      <c r="AF181" s="646"/>
      <c r="AG181" s="646"/>
      <c r="AH181" s="646"/>
      <c r="AI181" s="646"/>
      <c r="AJ181" s="646"/>
      <c r="AK181" s="646"/>
      <c r="AL181" s="646"/>
      <c r="AM181" s="646"/>
      <c r="AN181" s="646"/>
      <c r="AO181" s="646"/>
      <c r="AP181" s="646"/>
      <c r="AQ181" s="646"/>
      <c r="AR181" s="646"/>
      <c r="AS181" s="646"/>
      <c r="AT181" s="646"/>
      <c r="AU181" s="646"/>
      <c r="AV181" s="646"/>
      <c r="AW181" s="646"/>
      <c r="AY181" s="281"/>
      <c r="AZ181" s="281"/>
      <c r="BA181" s="281"/>
      <c r="BB181" s="281"/>
      <c r="BC181" s="281"/>
      <c r="BD181" s="281"/>
      <c r="BE181" s="281"/>
    </row>
    <row r="182" spans="1:57" s="273" customFormat="1" ht="12.6" customHeight="1">
      <c r="A182" s="293"/>
      <c r="B182" s="294"/>
      <c r="C182" s="294"/>
      <c r="D182" s="294"/>
      <c r="E182" s="294"/>
      <c r="F182" s="294"/>
      <c r="G182" s="294"/>
      <c r="H182" s="294"/>
      <c r="I182" s="294"/>
      <c r="J182" s="294"/>
      <c r="K182" s="294"/>
      <c r="L182" s="294"/>
      <c r="M182" s="294"/>
      <c r="N182" s="294"/>
      <c r="O182" s="294"/>
      <c r="P182" s="294"/>
      <c r="Q182" s="294"/>
      <c r="R182" s="294"/>
      <c r="S182" s="294"/>
      <c r="T182" s="294"/>
      <c r="U182" s="294"/>
      <c r="V182" s="294"/>
      <c r="W182" s="294"/>
      <c r="X182" s="294"/>
      <c r="Y182" s="294"/>
      <c r="Z182" s="294"/>
      <c r="AA182" s="294"/>
      <c r="AB182" s="294"/>
      <c r="AC182" s="294"/>
      <c r="AD182" s="294"/>
      <c r="AE182" s="294"/>
      <c r="AF182" s="294"/>
      <c r="AG182" s="294"/>
      <c r="AH182" s="294"/>
      <c r="AI182" s="294"/>
      <c r="AJ182" s="294"/>
      <c r="AK182" s="294"/>
      <c r="AL182" s="294"/>
      <c r="AM182" s="294"/>
      <c r="AN182" s="294"/>
      <c r="AO182" s="294"/>
      <c r="AP182" s="294"/>
      <c r="AQ182" s="294"/>
      <c r="AR182" s="294"/>
      <c r="AS182" s="294"/>
      <c r="AT182" s="294"/>
      <c r="AU182" s="294"/>
      <c r="AV182" s="294"/>
      <c r="AW182" s="294"/>
      <c r="AY182" s="281"/>
      <c r="AZ182" s="281"/>
      <c r="BA182" s="281"/>
      <c r="BB182" s="281"/>
      <c r="BC182" s="281"/>
      <c r="BD182" s="281"/>
      <c r="BE182" s="281"/>
    </row>
    <row r="183" spans="1:57" s="273" customFormat="1" ht="12.6" customHeight="1">
      <c r="A183" s="292" t="s">
        <v>2317</v>
      </c>
      <c r="B183" s="288"/>
      <c r="C183" s="288"/>
      <c r="D183" s="288"/>
      <c r="E183" s="288"/>
      <c r="F183" s="288"/>
      <c r="G183" s="288"/>
      <c r="H183" s="288"/>
      <c r="I183" s="288"/>
      <c r="J183" s="288"/>
      <c r="K183" s="288"/>
      <c r="L183" s="288"/>
      <c r="M183" s="288"/>
      <c r="N183" s="288"/>
      <c r="O183" s="288"/>
      <c r="P183" s="288"/>
      <c r="Q183" s="288"/>
      <c r="R183" s="288"/>
      <c r="S183" s="288"/>
      <c r="T183" s="288"/>
      <c r="U183" s="288"/>
      <c r="V183" s="288"/>
      <c r="W183" s="288"/>
      <c r="X183" s="288"/>
      <c r="Y183" s="288"/>
      <c r="Z183" s="288"/>
      <c r="AA183" s="288"/>
      <c r="AB183" s="288"/>
      <c r="AC183" s="288"/>
      <c r="AD183" s="288"/>
      <c r="AE183" s="288"/>
      <c r="AF183" s="288"/>
      <c r="AG183" s="288"/>
      <c r="AH183" s="288"/>
      <c r="AI183" s="288"/>
      <c r="AJ183" s="288"/>
      <c r="AK183" s="288"/>
      <c r="AL183" s="288"/>
      <c r="AM183" s="288"/>
      <c r="AN183" s="288"/>
      <c r="AO183" s="288"/>
      <c r="AP183" s="288"/>
      <c r="AQ183" s="288"/>
      <c r="AR183" s="288"/>
      <c r="AS183" s="288"/>
      <c r="AT183" s="288"/>
      <c r="AU183" s="288"/>
      <c r="AV183" s="288"/>
      <c r="AW183" s="288"/>
      <c r="AY183" s="281"/>
      <c r="AZ183" s="281"/>
      <c r="BA183" s="281"/>
      <c r="BB183" s="281"/>
      <c r="BC183" s="281"/>
      <c r="BD183" s="281"/>
      <c r="BE183" s="281"/>
    </row>
    <row r="184" spans="1:57" s="273" customFormat="1" ht="12.6" customHeight="1">
      <c r="A184" s="288" t="s">
        <v>2288</v>
      </c>
      <c r="B184" s="288"/>
      <c r="C184" s="288"/>
      <c r="D184" s="288"/>
      <c r="E184" s="288"/>
      <c r="F184" s="288"/>
      <c r="G184" s="288"/>
      <c r="H184" s="288"/>
      <c r="I184" s="288"/>
      <c r="J184" s="288"/>
      <c r="K184" s="288"/>
      <c r="L184" s="288"/>
      <c r="M184" s="288"/>
      <c r="N184" s="288"/>
      <c r="O184" s="288"/>
      <c r="P184" s="288"/>
      <c r="Q184" s="288"/>
      <c r="R184" s="288"/>
      <c r="S184" s="288"/>
      <c r="T184" s="288"/>
      <c r="U184" s="288"/>
      <c r="V184" s="288"/>
      <c r="W184" s="288"/>
      <c r="X184" s="288"/>
      <c r="Y184" s="288"/>
      <c r="Z184" s="288"/>
      <c r="AA184" s="288"/>
      <c r="AB184" s="288"/>
      <c r="AC184" s="288"/>
      <c r="AD184" s="288"/>
      <c r="AE184" s="288"/>
      <c r="AF184" s="288"/>
      <c r="AG184" s="288"/>
      <c r="AH184" s="288"/>
      <c r="AI184" s="288"/>
      <c r="AJ184" s="288"/>
      <c r="AK184" s="288"/>
      <c r="AL184" s="288"/>
      <c r="AM184" s="288"/>
      <c r="AN184" s="288"/>
      <c r="AO184" s="288"/>
      <c r="AP184" s="288"/>
      <c r="AQ184" s="288"/>
      <c r="AR184" s="288"/>
      <c r="AS184" s="288"/>
      <c r="AT184" s="288"/>
      <c r="AU184" s="288"/>
      <c r="AV184" s="288"/>
      <c r="AW184" s="288"/>
      <c r="AY184" s="281"/>
      <c r="AZ184" s="281"/>
      <c r="BA184" s="281"/>
      <c r="BB184" s="281"/>
      <c r="BC184" s="281"/>
      <c r="BD184" s="281"/>
      <c r="BE184" s="281"/>
    </row>
    <row r="185" spans="1:57" s="273" customFormat="1" ht="30" customHeight="1">
      <c r="A185" s="605"/>
      <c r="B185" s="606"/>
      <c r="C185" s="606"/>
      <c r="D185" s="606"/>
      <c r="E185" s="606"/>
      <c r="F185" s="606"/>
      <c r="G185" s="606"/>
      <c r="H185" s="606"/>
      <c r="I185" s="606"/>
      <c r="J185" s="606"/>
      <c r="K185" s="606"/>
      <c r="L185" s="606"/>
      <c r="M185" s="606"/>
      <c r="N185" s="606"/>
      <c r="O185" s="606"/>
      <c r="P185" s="606"/>
      <c r="Q185" s="606"/>
      <c r="R185" s="606"/>
      <c r="S185" s="606"/>
      <c r="T185" s="606"/>
      <c r="U185" s="606"/>
      <c r="V185" s="606"/>
      <c r="W185" s="606"/>
      <c r="X185" s="606"/>
      <c r="Y185" s="606"/>
      <c r="Z185" s="606"/>
      <c r="AA185" s="606"/>
      <c r="AB185" s="606"/>
      <c r="AC185" s="606"/>
      <c r="AD185" s="606"/>
      <c r="AE185" s="606"/>
      <c r="AF185" s="606"/>
      <c r="AG185" s="606"/>
      <c r="AH185" s="606"/>
      <c r="AI185" s="606"/>
      <c r="AJ185" s="606"/>
      <c r="AK185" s="606"/>
      <c r="AL185" s="606"/>
      <c r="AM185" s="606"/>
      <c r="AN185" s="606"/>
      <c r="AO185" s="606"/>
      <c r="AP185" s="606"/>
      <c r="AQ185" s="606"/>
      <c r="AR185" s="606"/>
      <c r="AS185" s="606"/>
      <c r="AT185" s="606"/>
      <c r="AU185" s="606"/>
      <c r="AV185" s="606"/>
      <c r="AW185" s="607"/>
      <c r="AY185" s="281"/>
      <c r="AZ185" s="281"/>
      <c r="BA185" s="281"/>
      <c r="BB185" s="281"/>
      <c r="BC185" s="281"/>
      <c r="BD185" s="281"/>
      <c r="BE185" s="281"/>
    </row>
    <row r="186" spans="1:57" s="273" customFormat="1" ht="12.6" customHeight="1">
      <c r="A186" s="292" t="s">
        <v>2318</v>
      </c>
      <c r="B186" s="288"/>
      <c r="C186" s="288"/>
      <c r="D186" s="288"/>
      <c r="E186" s="288"/>
      <c r="F186" s="288"/>
      <c r="G186" s="288"/>
      <c r="H186" s="288"/>
      <c r="I186" s="288"/>
      <c r="J186" s="288"/>
      <c r="K186" s="288"/>
      <c r="L186" s="288"/>
      <c r="M186" s="288"/>
      <c r="N186" s="288"/>
      <c r="O186" s="288"/>
      <c r="P186" s="288"/>
      <c r="Q186" s="288"/>
      <c r="R186" s="288"/>
      <c r="S186" s="288"/>
      <c r="T186" s="288"/>
      <c r="U186" s="288"/>
      <c r="V186" s="288"/>
      <c r="W186" s="288"/>
      <c r="X186" s="288"/>
      <c r="Y186" s="288"/>
      <c r="Z186" s="288"/>
      <c r="AA186" s="288"/>
      <c r="AB186" s="288"/>
      <c r="AC186" s="288"/>
      <c r="AD186" s="288"/>
      <c r="AE186" s="288"/>
      <c r="AF186" s="288"/>
      <c r="AG186" s="288"/>
      <c r="AH186" s="288"/>
      <c r="AI186" s="288"/>
      <c r="AJ186" s="288"/>
      <c r="AK186" s="288"/>
      <c r="AL186" s="288"/>
      <c r="AM186" s="288"/>
      <c r="AN186" s="288"/>
      <c r="AO186" s="288"/>
      <c r="AP186" s="288"/>
      <c r="AQ186" s="288"/>
      <c r="AR186" s="288"/>
      <c r="AS186" s="288"/>
      <c r="AT186" s="288"/>
      <c r="AU186" s="288"/>
      <c r="AV186" s="288"/>
      <c r="AW186" s="288"/>
      <c r="AY186" s="281"/>
      <c r="AZ186" s="281"/>
      <c r="BA186" s="281"/>
      <c r="BB186" s="281"/>
      <c r="BC186" s="281"/>
      <c r="BD186" s="281"/>
      <c r="BE186" s="281"/>
    </row>
    <row r="187" spans="1:57" s="273" customFormat="1" ht="12.6" customHeight="1">
      <c r="A187" s="288" t="s">
        <v>2319</v>
      </c>
      <c r="B187" s="288"/>
      <c r="C187" s="288"/>
      <c r="D187" s="288"/>
      <c r="E187" s="288"/>
      <c r="F187" s="288"/>
      <c r="G187" s="288"/>
      <c r="H187" s="288"/>
      <c r="I187" s="288"/>
      <c r="J187" s="288"/>
      <c r="K187" s="288"/>
      <c r="L187" s="288"/>
      <c r="M187" s="288"/>
      <c r="N187" s="288"/>
      <c r="O187" s="288"/>
      <c r="P187" s="288"/>
      <c r="Q187" s="288"/>
      <c r="R187" s="288"/>
      <c r="S187" s="288"/>
      <c r="T187" s="288"/>
      <c r="U187" s="288"/>
      <c r="V187" s="288"/>
      <c r="W187" s="288"/>
      <c r="X187" s="288"/>
      <c r="Y187" s="288"/>
      <c r="Z187" s="288"/>
      <c r="AA187" s="288"/>
      <c r="AB187" s="288"/>
      <c r="AC187" s="288"/>
      <c r="AD187" s="288"/>
      <c r="AE187" s="288"/>
      <c r="AF187" s="288"/>
      <c r="AG187" s="288"/>
      <c r="AH187" s="288"/>
      <c r="AI187" s="288"/>
      <c r="AJ187" s="288"/>
      <c r="AK187" s="288"/>
      <c r="AL187" s="288"/>
      <c r="AM187" s="288"/>
      <c r="AN187" s="288"/>
      <c r="AO187" s="288"/>
      <c r="AP187" s="288"/>
      <c r="AQ187" s="288"/>
      <c r="AR187" s="288"/>
      <c r="AS187" s="288"/>
      <c r="AT187" s="288"/>
      <c r="AU187" s="288"/>
      <c r="AV187" s="288"/>
      <c r="AW187" s="288"/>
      <c r="AY187" s="281"/>
      <c r="AZ187" s="281"/>
      <c r="BA187" s="281"/>
      <c r="BB187" s="281"/>
      <c r="BC187" s="281"/>
      <c r="BD187" s="281"/>
      <c r="BE187" s="281"/>
    </row>
    <row r="188" spans="1:57" s="273" customFormat="1" ht="12.6" customHeight="1">
      <c r="A188" s="295"/>
      <c r="B188" s="296"/>
      <c r="C188" s="296"/>
      <c r="D188" s="296"/>
      <c r="E188" s="296"/>
      <c r="F188" s="296"/>
      <c r="G188" s="296"/>
      <c r="H188" s="296"/>
      <c r="I188" s="296"/>
      <c r="J188" s="296"/>
      <c r="K188" s="296"/>
      <c r="L188" s="296"/>
      <c r="M188" s="296"/>
      <c r="N188" s="296"/>
      <c r="O188" s="296"/>
      <c r="P188" s="296"/>
      <c r="Q188" s="296"/>
      <c r="R188" s="296"/>
      <c r="S188" s="297"/>
      <c r="T188" s="295"/>
      <c r="U188" s="296"/>
      <c r="V188" s="296"/>
      <c r="W188" s="296"/>
      <c r="X188" s="296"/>
      <c r="Y188" s="296"/>
      <c r="Z188" s="296"/>
      <c r="AA188" s="296"/>
      <c r="AB188" s="296"/>
      <c r="AC188" s="296"/>
      <c r="AD188" s="296"/>
      <c r="AE188" s="296"/>
      <c r="AF188" s="297"/>
      <c r="AG188" s="614" t="s">
        <v>1395</v>
      </c>
      <c r="AH188" s="615"/>
      <c r="AI188" s="615"/>
      <c r="AJ188" s="615"/>
      <c r="AK188" s="615"/>
      <c r="AL188" s="615"/>
      <c r="AM188" s="615"/>
      <c r="AN188" s="615"/>
      <c r="AO188" s="615"/>
      <c r="AP188" s="615"/>
      <c r="AQ188" s="615"/>
      <c r="AR188" s="615"/>
      <c r="AS188" s="615"/>
      <c r="AT188" s="615"/>
      <c r="AU188" s="615"/>
      <c r="AV188" s="615"/>
      <c r="AW188" s="616"/>
      <c r="AY188" s="281"/>
      <c r="AZ188" s="281"/>
      <c r="BA188" s="281"/>
      <c r="BB188" s="281"/>
      <c r="BC188" s="281"/>
      <c r="BD188" s="281"/>
      <c r="BE188" s="281"/>
    </row>
    <row r="189" spans="1:57" s="273" customFormat="1" ht="12.6" customHeight="1">
      <c r="A189" s="671" t="s">
        <v>468</v>
      </c>
      <c r="B189" s="668"/>
      <c r="C189" s="668"/>
      <c r="D189" s="668"/>
      <c r="E189" s="668"/>
      <c r="F189" s="668"/>
      <c r="G189" s="668"/>
      <c r="H189" s="668"/>
      <c r="I189" s="668"/>
      <c r="J189" s="668"/>
      <c r="K189" s="668"/>
      <c r="L189" s="668"/>
      <c r="M189" s="668"/>
      <c r="N189" s="668"/>
      <c r="O189" s="668"/>
      <c r="P189" s="668"/>
      <c r="Q189" s="668"/>
      <c r="R189" s="668"/>
      <c r="S189" s="672"/>
      <c r="T189" s="671" t="s">
        <v>707</v>
      </c>
      <c r="U189" s="668"/>
      <c r="V189" s="668"/>
      <c r="W189" s="668"/>
      <c r="X189" s="668"/>
      <c r="Y189" s="668"/>
      <c r="Z189" s="668"/>
      <c r="AA189" s="668"/>
      <c r="AB189" s="668"/>
      <c r="AC189" s="668"/>
      <c r="AD189" s="668"/>
      <c r="AE189" s="668"/>
      <c r="AF189" s="672"/>
      <c r="AG189" s="671" t="s">
        <v>1396</v>
      </c>
      <c r="AH189" s="668"/>
      <c r="AI189" s="668"/>
      <c r="AJ189" s="668"/>
      <c r="AK189" s="668"/>
      <c r="AL189" s="668"/>
      <c r="AM189" s="668"/>
      <c r="AN189" s="668"/>
      <c r="AO189" s="668"/>
      <c r="AP189" s="668"/>
      <c r="AQ189" s="668"/>
      <c r="AR189" s="668"/>
      <c r="AS189" s="668"/>
      <c r="AT189" s="668"/>
      <c r="AU189" s="668"/>
      <c r="AV189" s="668"/>
      <c r="AW189" s="672"/>
      <c r="AY189" s="281"/>
      <c r="AZ189" s="281"/>
      <c r="BA189" s="281"/>
      <c r="BB189" s="281"/>
      <c r="BC189" s="281"/>
      <c r="BD189" s="281"/>
      <c r="BE189" s="281"/>
    </row>
    <row r="190" spans="1:57" s="273" customFormat="1" ht="12.6" customHeight="1">
      <c r="A190" s="298"/>
      <c r="B190" s="299"/>
      <c r="C190" s="299"/>
      <c r="D190" s="299"/>
      <c r="E190" s="299"/>
      <c r="F190" s="299"/>
      <c r="G190" s="299"/>
      <c r="H190" s="299"/>
      <c r="I190" s="299"/>
      <c r="J190" s="299"/>
      <c r="K190" s="299"/>
      <c r="L190" s="299"/>
      <c r="M190" s="299"/>
      <c r="N190" s="299"/>
      <c r="O190" s="299"/>
      <c r="P190" s="299"/>
      <c r="Q190" s="299"/>
      <c r="R190" s="299"/>
      <c r="S190" s="300"/>
      <c r="T190" s="298"/>
      <c r="U190" s="299"/>
      <c r="V190" s="299"/>
      <c r="W190" s="299"/>
      <c r="X190" s="299"/>
      <c r="Y190" s="299"/>
      <c r="Z190" s="299"/>
      <c r="AA190" s="299"/>
      <c r="AB190" s="299"/>
      <c r="AC190" s="299"/>
      <c r="AD190" s="299"/>
      <c r="AE190" s="299"/>
      <c r="AF190" s="300"/>
      <c r="AG190" s="617" t="s">
        <v>1394</v>
      </c>
      <c r="AH190" s="618"/>
      <c r="AI190" s="618"/>
      <c r="AJ190" s="618"/>
      <c r="AK190" s="618"/>
      <c r="AL190" s="618"/>
      <c r="AM190" s="618"/>
      <c r="AN190" s="618"/>
      <c r="AO190" s="618"/>
      <c r="AP190" s="618"/>
      <c r="AQ190" s="618"/>
      <c r="AR190" s="618"/>
      <c r="AS190" s="618"/>
      <c r="AT190" s="618"/>
      <c r="AU190" s="618"/>
      <c r="AV190" s="618"/>
      <c r="AW190" s="619"/>
      <c r="AY190" s="281"/>
      <c r="AZ190" s="281"/>
      <c r="BA190" s="281"/>
      <c r="BB190" s="281"/>
      <c r="BC190" s="281"/>
      <c r="BD190" s="281"/>
      <c r="BE190" s="281"/>
    </row>
    <row r="191" spans="1:57" s="273" customFormat="1" ht="12.6" customHeight="1">
      <c r="A191" s="669" t="s">
        <v>479</v>
      </c>
      <c r="B191" s="669"/>
      <c r="C191" s="669"/>
      <c r="D191" s="669"/>
      <c r="E191" s="669"/>
      <c r="F191" s="669"/>
      <c r="G191" s="669"/>
      <c r="H191" s="669"/>
      <c r="I191" s="669"/>
      <c r="J191" s="669"/>
      <c r="K191" s="669"/>
      <c r="L191" s="669"/>
      <c r="M191" s="669"/>
      <c r="N191" s="669"/>
      <c r="O191" s="669"/>
      <c r="P191" s="669"/>
      <c r="Q191" s="669"/>
      <c r="R191" s="669"/>
      <c r="S191" s="670"/>
      <c r="T191" s="667"/>
      <c r="U191" s="667"/>
      <c r="V191" s="667"/>
      <c r="W191" s="667"/>
      <c r="X191" s="667"/>
      <c r="Y191" s="667"/>
      <c r="Z191" s="667"/>
      <c r="AA191" s="667"/>
      <c r="AB191" s="667"/>
      <c r="AC191" s="667"/>
      <c r="AD191" s="667"/>
      <c r="AE191" s="667"/>
      <c r="AF191" s="667"/>
      <c r="AG191" s="667"/>
      <c r="AH191" s="667"/>
      <c r="AI191" s="667"/>
      <c r="AJ191" s="667"/>
      <c r="AK191" s="667"/>
      <c r="AL191" s="667"/>
      <c r="AM191" s="667"/>
      <c r="AN191" s="667"/>
      <c r="AO191" s="667"/>
      <c r="AP191" s="667"/>
      <c r="AQ191" s="667"/>
      <c r="AR191" s="667"/>
      <c r="AS191" s="667"/>
      <c r="AT191" s="667"/>
      <c r="AU191" s="667"/>
      <c r="AV191" s="667"/>
      <c r="AW191" s="591"/>
      <c r="AY191" s="281"/>
      <c r="AZ191" s="281"/>
      <c r="BA191" s="281"/>
      <c r="BB191" s="281"/>
      <c r="BC191" s="281"/>
      <c r="BD191" s="281"/>
      <c r="BE191" s="281"/>
    </row>
    <row r="192" spans="1:57" s="273" customFormat="1" ht="12.6" customHeight="1">
      <c r="A192" s="282" t="s">
        <v>1399</v>
      </c>
      <c r="B192" s="283"/>
      <c r="C192" s="283"/>
      <c r="D192" s="283"/>
      <c r="E192" s="283"/>
      <c r="F192" s="283"/>
      <c r="G192" s="283"/>
      <c r="H192" s="283"/>
      <c r="I192" s="283"/>
      <c r="J192" s="283"/>
      <c r="K192" s="283"/>
      <c r="L192" s="283"/>
      <c r="M192" s="283"/>
      <c r="N192" s="283"/>
      <c r="O192" s="283"/>
      <c r="P192" s="283"/>
      <c r="Q192" s="283"/>
      <c r="R192" s="283"/>
      <c r="S192" s="284"/>
      <c r="T192" s="585"/>
      <c r="U192" s="586"/>
      <c r="V192" s="586"/>
      <c r="W192" s="586"/>
      <c r="X192" s="586"/>
      <c r="Y192" s="586"/>
      <c r="Z192" s="586"/>
      <c r="AA192" s="586"/>
      <c r="AB192" s="586"/>
      <c r="AC192" s="586"/>
      <c r="AD192" s="586"/>
      <c r="AE192" s="586"/>
      <c r="AF192" s="587"/>
      <c r="AG192" s="667"/>
      <c r="AH192" s="667"/>
      <c r="AI192" s="667"/>
      <c r="AJ192" s="667"/>
      <c r="AK192" s="667"/>
      <c r="AL192" s="667"/>
      <c r="AM192" s="667"/>
      <c r="AN192" s="667"/>
      <c r="AO192" s="667"/>
      <c r="AP192" s="667"/>
      <c r="AQ192" s="667"/>
      <c r="AR192" s="667"/>
      <c r="AS192" s="667"/>
      <c r="AT192" s="667"/>
      <c r="AU192" s="667"/>
      <c r="AV192" s="667"/>
      <c r="AW192" s="667"/>
      <c r="AY192" s="281"/>
      <c r="AZ192" s="281"/>
      <c r="BA192" s="281"/>
      <c r="BB192" s="281"/>
      <c r="BC192" s="281"/>
      <c r="BD192" s="281"/>
      <c r="BE192" s="281"/>
    </row>
    <row r="193" spans="1:57" s="273" customFormat="1" ht="12.6" customHeight="1">
      <c r="A193" s="285" t="s">
        <v>1401</v>
      </c>
      <c r="B193" s="286"/>
      <c r="C193" s="286"/>
      <c r="D193" s="286"/>
      <c r="E193" s="286"/>
      <c r="F193" s="286"/>
      <c r="G193" s="286"/>
      <c r="H193" s="286"/>
      <c r="I193" s="286"/>
      <c r="J193" s="286"/>
      <c r="K193" s="286"/>
      <c r="L193" s="286"/>
      <c r="M193" s="286"/>
      <c r="N193" s="286"/>
      <c r="O193" s="286"/>
      <c r="P193" s="286"/>
      <c r="Q193" s="286"/>
      <c r="R193" s="286"/>
      <c r="S193" s="287"/>
      <c r="T193" s="588"/>
      <c r="U193" s="589"/>
      <c r="V193" s="589"/>
      <c r="W193" s="589"/>
      <c r="X193" s="589"/>
      <c r="Y193" s="589"/>
      <c r="Z193" s="589"/>
      <c r="AA193" s="589"/>
      <c r="AB193" s="589"/>
      <c r="AC193" s="589"/>
      <c r="AD193" s="589"/>
      <c r="AE193" s="589"/>
      <c r="AF193" s="590"/>
      <c r="AG193" s="667"/>
      <c r="AH193" s="667"/>
      <c r="AI193" s="667"/>
      <c r="AJ193" s="667"/>
      <c r="AK193" s="667"/>
      <c r="AL193" s="667"/>
      <c r="AM193" s="667"/>
      <c r="AN193" s="667"/>
      <c r="AO193" s="667"/>
      <c r="AP193" s="667"/>
      <c r="AQ193" s="667"/>
      <c r="AR193" s="667"/>
      <c r="AS193" s="667"/>
      <c r="AT193" s="667"/>
      <c r="AU193" s="667"/>
      <c r="AV193" s="667"/>
      <c r="AW193" s="667"/>
      <c r="AY193" s="281"/>
      <c r="AZ193" s="281"/>
      <c r="BA193" s="281"/>
      <c r="BB193" s="281"/>
      <c r="BC193" s="281"/>
      <c r="BD193" s="281"/>
      <c r="BE193" s="281"/>
    </row>
    <row r="194" spans="1:57" s="273" customFormat="1" ht="12.6" customHeight="1">
      <c r="A194" s="282" t="s">
        <v>1399</v>
      </c>
      <c r="B194" s="283"/>
      <c r="C194" s="283"/>
      <c r="D194" s="283"/>
      <c r="E194" s="283"/>
      <c r="F194" s="283"/>
      <c r="G194" s="283"/>
      <c r="H194" s="283"/>
      <c r="I194" s="283"/>
      <c r="J194" s="283"/>
      <c r="K194" s="283"/>
      <c r="L194" s="283"/>
      <c r="M194" s="283"/>
      <c r="N194" s="283"/>
      <c r="O194" s="283"/>
      <c r="P194" s="283"/>
      <c r="Q194" s="283"/>
      <c r="R194" s="283"/>
      <c r="S194" s="284"/>
      <c r="T194" s="667"/>
      <c r="U194" s="667"/>
      <c r="V194" s="667"/>
      <c r="W194" s="667"/>
      <c r="X194" s="667"/>
      <c r="Y194" s="667"/>
      <c r="Z194" s="667"/>
      <c r="AA194" s="667"/>
      <c r="AB194" s="667"/>
      <c r="AC194" s="667"/>
      <c r="AD194" s="667"/>
      <c r="AE194" s="667"/>
      <c r="AF194" s="667"/>
      <c r="AG194" s="667"/>
      <c r="AH194" s="667"/>
      <c r="AI194" s="667"/>
      <c r="AJ194" s="667"/>
      <c r="AK194" s="667"/>
      <c r="AL194" s="667"/>
      <c r="AM194" s="667"/>
      <c r="AN194" s="667"/>
      <c r="AO194" s="667"/>
      <c r="AP194" s="667"/>
      <c r="AQ194" s="667"/>
      <c r="AR194" s="667"/>
      <c r="AS194" s="667"/>
      <c r="AT194" s="667"/>
      <c r="AU194" s="667"/>
      <c r="AV194" s="667"/>
      <c r="AW194" s="667"/>
      <c r="AY194" s="281"/>
      <c r="AZ194" s="281"/>
      <c r="BA194" s="281"/>
      <c r="BB194" s="281"/>
      <c r="BC194" s="281"/>
      <c r="BD194" s="281"/>
      <c r="BE194" s="281"/>
    </row>
    <row r="195" spans="1:57" s="273" customFormat="1" ht="12.6" customHeight="1">
      <c r="A195" s="285" t="s">
        <v>1400</v>
      </c>
      <c r="B195" s="286"/>
      <c r="C195" s="286"/>
      <c r="D195" s="286"/>
      <c r="E195" s="286"/>
      <c r="F195" s="286"/>
      <c r="G195" s="286"/>
      <c r="H195" s="286"/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7"/>
      <c r="T195" s="667"/>
      <c r="U195" s="667"/>
      <c r="V195" s="667"/>
      <c r="W195" s="667"/>
      <c r="X195" s="667"/>
      <c r="Y195" s="667"/>
      <c r="Z195" s="667"/>
      <c r="AA195" s="667"/>
      <c r="AB195" s="667"/>
      <c r="AC195" s="667"/>
      <c r="AD195" s="667"/>
      <c r="AE195" s="667"/>
      <c r="AF195" s="667"/>
      <c r="AG195" s="667"/>
      <c r="AH195" s="667"/>
      <c r="AI195" s="667"/>
      <c r="AJ195" s="667"/>
      <c r="AK195" s="667"/>
      <c r="AL195" s="667"/>
      <c r="AM195" s="667"/>
      <c r="AN195" s="667"/>
      <c r="AO195" s="667"/>
      <c r="AP195" s="667"/>
      <c r="AQ195" s="667"/>
      <c r="AR195" s="667"/>
      <c r="AS195" s="667"/>
      <c r="AT195" s="667"/>
      <c r="AU195" s="667"/>
      <c r="AV195" s="667"/>
      <c r="AW195" s="667"/>
      <c r="AY195" s="281"/>
      <c r="AZ195" s="281"/>
      <c r="BA195" s="281"/>
      <c r="BB195" s="281"/>
      <c r="BC195" s="281"/>
      <c r="BD195" s="281"/>
      <c r="BE195" s="281"/>
    </row>
    <row r="196" spans="1:57" s="273" customFormat="1" ht="12.6" customHeight="1">
      <c r="A196" s="288" t="s">
        <v>2320</v>
      </c>
      <c r="B196" s="288"/>
      <c r="C196" s="288"/>
      <c r="D196" s="288"/>
      <c r="E196" s="288"/>
      <c r="F196" s="288"/>
      <c r="G196" s="288"/>
      <c r="H196" s="288"/>
      <c r="I196" s="288"/>
      <c r="J196" s="288"/>
      <c r="K196" s="288"/>
      <c r="L196" s="288"/>
      <c r="M196" s="288"/>
      <c r="N196" s="288"/>
      <c r="O196" s="288"/>
      <c r="P196" s="288"/>
      <c r="Q196" s="288"/>
      <c r="R196" s="288"/>
      <c r="S196" s="288"/>
      <c r="T196" s="288"/>
      <c r="U196" s="288"/>
      <c r="V196" s="288"/>
      <c r="W196" s="288"/>
      <c r="X196" s="288"/>
      <c r="Y196" s="288"/>
      <c r="Z196" s="288"/>
      <c r="AA196" s="288"/>
      <c r="AB196" s="288"/>
      <c r="AC196" s="288"/>
      <c r="AD196" s="288"/>
      <c r="AE196" s="288"/>
      <c r="AF196" s="288"/>
      <c r="AG196" s="288"/>
      <c r="AH196" s="288"/>
      <c r="AI196" s="288"/>
      <c r="AJ196" s="288"/>
      <c r="AK196" s="288"/>
      <c r="AL196" s="288"/>
      <c r="AM196" s="288"/>
      <c r="AN196" s="288"/>
      <c r="AO196" s="288"/>
      <c r="AP196" s="288"/>
      <c r="AQ196" s="288"/>
      <c r="AR196" s="288"/>
      <c r="AS196" s="288"/>
      <c r="AT196" s="288"/>
      <c r="AU196" s="288"/>
      <c r="AV196" s="288"/>
      <c r="AW196" s="288"/>
      <c r="AY196" s="281"/>
      <c r="AZ196" s="281"/>
      <c r="BA196" s="281"/>
      <c r="BB196" s="281"/>
      <c r="BC196" s="281"/>
      <c r="BD196" s="281"/>
      <c r="BE196" s="281"/>
    </row>
    <row r="197" spans="1:57" s="273" customFormat="1" ht="12.6" customHeight="1">
      <c r="A197" s="288" t="s">
        <v>2288</v>
      </c>
      <c r="B197" s="288"/>
      <c r="C197" s="288"/>
      <c r="D197" s="288"/>
      <c r="E197" s="288"/>
      <c r="F197" s="288"/>
      <c r="G197" s="288"/>
      <c r="H197" s="288"/>
      <c r="I197" s="288"/>
      <c r="J197" s="288"/>
      <c r="K197" s="288"/>
      <c r="L197" s="288"/>
      <c r="M197" s="288"/>
      <c r="N197" s="288"/>
      <c r="O197" s="288"/>
      <c r="P197" s="288"/>
      <c r="Q197" s="288"/>
      <c r="R197" s="288"/>
      <c r="S197" s="288"/>
      <c r="T197" s="288"/>
      <c r="U197" s="288"/>
      <c r="V197" s="288"/>
      <c r="W197" s="288"/>
      <c r="X197" s="288"/>
      <c r="Y197" s="288"/>
      <c r="Z197" s="288"/>
      <c r="AA197" s="288"/>
      <c r="AB197" s="288"/>
      <c r="AC197" s="288"/>
      <c r="AD197" s="288"/>
      <c r="AE197" s="288"/>
      <c r="AF197" s="288"/>
      <c r="AG197" s="288"/>
      <c r="AH197" s="288"/>
      <c r="AI197" s="288"/>
      <c r="AJ197" s="288"/>
      <c r="AK197" s="288"/>
      <c r="AL197" s="288"/>
      <c r="AM197" s="288"/>
      <c r="AN197" s="288"/>
      <c r="AO197" s="288"/>
      <c r="AP197" s="288"/>
      <c r="AQ197" s="288"/>
      <c r="AR197" s="288"/>
      <c r="AS197" s="288"/>
      <c r="AT197" s="288"/>
      <c r="AU197" s="288"/>
      <c r="AV197" s="288"/>
      <c r="AW197" s="288"/>
      <c r="AY197" s="281"/>
      <c r="AZ197" s="281"/>
      <c r="BA197" s="281"/>
      <c r="BB197" s="281"/>
      <c r="BC197" s="281"/>
      <c r="BD197" s="281"/>
      <c r="BE197" s="281"/>
    </row>
    <row r="198" spans="1:57" s="273" customFormat="1" ht="30" customHeight="1">
      <c r="A198" s="605"/>
      <c r="B198" s="606"/>
      <c r="C198" s="606"/>
      <c r="D198" s="606"/>
      <c r="E198" s="606"/>
      <c r="F198" s="606"/>
      <c r="G198" s="606"/>
      <c r="H198" s="606"/>
      <c r="I198" s="606"/>
      <c r="J198" s="606"/>
      <c r="K198" s="606"/>
      <c r="L198" s="606"/>
      <c r="M198" s="606"/>
      <c r="N198" s="606"/>
      <c r="O198" s="606"/>
      <c r="P198" s="606"/>
      <c r="Q198" s="606"/>
      <c r="R198" s="606"/>
      <c r="S198" s="606"/>
      <c r="T198" s="606"/>
      <c r="U198" s="606"/>
      <c r="V198" s="606"/>
      <c r="W198" s="606"/>
      <c r="X198" s="606"/>
      <c r="Y198" s="606"/>
      <c r="Z198" s="606"/>
      <c r="AA198" s="606"/>
      <c r="AB198" s="606"/>
      <c r="AC198" s="606"/>
      <c r="AD198" s="606"/>
      <c r="AE198" s="606"/>
      <c r="AF198" s="606"/>
      <c r="AG198" s="606"/>
      <c r="AH198" s="606"/>
      <c r="AI198" s="606"/>
      <c r="AJ198" s="606"/>
      <c r="AK198" s="606"/>
      <c r="AL198" s="606"/>
      <c r="AM198" s="606"/>
      <c r="AN198" s="606"/>
      <c r="AO198" s="606"/>
      <c r="AP198" s="606"/>
      <c r="AQ198" s="606"/>
      <c r="AR198" s="606"/>
      <c r="AS198" s="606"/>
      <c r="AT198" s="606"/>
      <c r="AU198" s="606"/>
      <c r="AV198" s="606"/>
      <c r="AW198" s="607"/>
      <c r="AY198" s="281"/>
      <c r="AZ198" s="281"/>
      <c r="BA198" s="281"/>
      <c r="BB198" s="281"/>
      <c r="BC198" s="281"/>
      <c r="BD198" s="281"/>
      <c r="BE198" s="281"/>
    </row>
    <row r="199" spans="1:57" s="273" customFormat="1" ht="12.6" customHeight="1">
      <c r="A199" s="292" t="s">
        <v>2321</v>
      </c>
      <c r="B199" s="288"/>
      <c r="C199" s="288"/>
      <c r="D199" s="288"/>
      <c r="E199" s="288"/>
      <c r="F199" s="288"/>
      <c r="G199" s="288"/>
      <c r="H199" s="288"/>
      <c r="I199" s="288"/>
      <c r="J199" s="288"/>
      <c r="K199" s="288"/>
      <c r="L199" s="288"/>
      <c r="M199" s="288"/>
      <c r="N199" s="288"/>
      <c r="O199" s="288"/>
      <c r="P199" s="288"/>
      <c r="Q199" s="288"/>
      <c r="R199" s="288"/>
      <c r="S199" s="288"/>
      <c r="T199" s="288"/>
      <c r="U199" s="288"/>
      <c r="V199" s="288"/>
      <c r="W199" s="288"/>
      <c r="X199" s="288"/>
      <c r="Y199" s="288"/>
      <c r="Z199" s="288"/>
      <c r="AA199" s="288"/>
      <c r="AB199" s="288"/>
      <c r="AC199" s="288"/>
      <c r="AD199" s="288"/>
      <c r="AE199" s="288"/>
      <c r="AF199" s="288"/>
      <c r="AG199" s="288"/>
      <c r="AH199" s="288"/>
      <c r="AI199" s="288"/>
      <c r="AJ199" s="288"/>
      <c r="AK199" s="288"/>
      <c r="AL199" s="288"/>
      <c r="AM199" s="288"/>
      <c r="AN199" s="288"/>
      <c r="AO199" s="288"/>
      <c r="AP199" s="288"/>
      <c r="AQ199" s="288"/>
      <c r="AR199" s="288"/>
      <c r="AS199" s="288"/>
      <c r="AT199" s="288"/>
      <c r="AU199" s="288"/>
      <c r="AV199" s="288"/>
      <c r="AW199" s="288"/>
      <c r="AY199" s="281"/>
      <c r="AZ199" s="281"/>
      <c r="BA199" s="281"/>
      <c r="BB199" s="281"/>
      <c r="BC199" s="281"/>
      <c r="BD199" s="281"/>
      <c r="BE199" s="281"/>
    </row>
    <row r="200" spans="1:57" s="273" customFormat="1" ht="12.6" customHeight="1">
      <c r="A200" s="288" t="s">
        <v>2322</v>
      </c>
      <c r="B200" s="288"/>
      <c r="C200" s="288"/>
      <c r="D200" s="288"/>
      <c r="E200" s="288"/>
      <c r="F200" s="288"/>
      <c r="G200" s="288"/>
      <c r="H200" s="288"/>
      <c r="I200" s="288"/>
      <c r="J200" s="288"/>
      <c r="K200" s="288"/>
      <c r="L200" s="288"/>
      <c r="M200" s="288"/>
      <c r="N200" s="288"/>
      <c r="O200" s="288"/>
      <c r="P200" s="288"/>
      <c r="Q200" s="288"/>
      <c r="R200" s="288"/>
      <c r="S200" s="288"/>
      <c r="T200" s="288"/>
      <c r="U200" s="288"/>
      <c r="V200" s="288"/>
      <c r="W200" s="288"/>
      <c r="X200" s="288"/>
      <c r="Y200" s="288"/>
      <c r="Z200" s="288"/>
      <c r="AA200" s="288"/>
      <c r="AB200" s="288"/>
      <c r="AC200" s="288"/>
      <c r="AD200" s="288"/>
      <c r="AE200" s="288"/>
      <c r="AF200" s="288"/>
      <c r="AG200" s="288"/>
      <c r="AH200" s="288"/>
      <c r="AI200" s="288"/>
      <c r="AJ200" s="288"/>
      <c r="AK200" s="288"/>
      <c r="AL200" s="288"/>
      <c r="AM200" s="288"/>
      <c r="AN200" s="288"/>
      <c r="AO200" s="288"/>
      <c r="AP200" s="288"/>
      <c r="AQ200" s="288"/>
      <c r="AR200" s="288"/>
      <c r="AS200" s="288"/>
      <c r="AT200" s="288"/>
      <c r="AU200" s="288"/>
      <c r="AV200" s="288"/>
      <c r="AW200" s="288"/>
      <c r="AY200" s="281"/>
      <c r="AZ200" s="281"/>
      <c r="BA200" s="281"/>
      <c r="BB200" s="281"/>
      <c r="BC200" s="281"/>
      <c r="BD200" s="281"/>
      <c r="BE200" s="281"/>
    </row>
    <row r="201" spans="1:57" s="273" customFormat="1" ht="12.6" customHeight="1">
      <c r="A201" s="614"/>
      <c r="B201" s="615"/>
      <c r="C201" s="615"/>
      <c r="D201" s="615"/>
      <c r="E201" s="615"/>
      <c r="F201" s="615"/>
      <c r="G201" s="615"/>
      <c r="H201" s="615"/>
      <c r="I201" s="283"/>
      <c r="J201" s="296"/>
      <c r="K201" s="296"/>
      <c r="L201" s="296"/>
      <c r="M201" s="297"/>
      <c r="N201" s="295"/>
      <c r="O201" s="283"/>
      <c r="P201" s="296"/>
      <c r="Q201" s="297"/>
      <c r="R201" s="295"/>
      <c r="S201" s="296"/>
      <c r="T201" s="296"/>
      <c r="U201" s="296"/>
      <c r="V201" s="297"/>
      <c r="W201" s="614"/>
      <c r="X201" s="615"/>
      <c r="Y201" s="615"/>
      <c r="Z201" s="615"/>
      <c r="AA201" s="615"/>
      <c r="AB201" s="616"/>
      <c r="AC201" s="614"/>
      <c r="AD201" s="615"/>
      <c r="AE201" s="615"/>
      <c r="AF201" s="615"/>
      <c r="AG201" s="615"/>
      <c r="AH201" s="616"/>
      <c r="AI201" s="614"/>
      <c r="AJ201" s="615"/>
      <c r="AK201" s="615"/>
      <c r="AL201" s="615"/>
      <c r="AM201" s="615"/>
      <c r="AN201" s="615"/>
      <c r="AO201" s="615"/>
      <c r="AP201" s="616"/>
      <c r="AQ201" s="668"/>
      <c r="AR201" s="668"/>
      <c r="AS201" s="668"/>
      <c r="AT201" s="668"/>
      <c r="AU201" s="668"/>
      <c r="AV201" s="668"/>
      <c r="AW201" s="668"/>
      <c r="AY201" s="281"/>
      <c r="AZ201" s="281"/>
      <c r="BA201" s="281"/>
      <c r="BB201" s="281"/>
      <c r="BC201" s="281"/>
      <c r="BD201" s="281"/>
      <c r="BE201" s="281"/>
    </row>
    <row r="202" spans="1:57" s="273" customFormat="1" ht="12.6" customHeight="1">
      <c r="A202" s="671" t="s">
        <v>468</v>
      </c>
      <c r="B202" s="668"/>
      <c r="C202" s="668"/>
      <c r="D202" s="668"/>
      <c r="E202" s="668"/>
      <c r="F202" s="668"/>
      <c r="G202" s="668"/>
      <c r="H202" s="668"/>
      <c r="I202" s="668"/>
      <c r="J202" s="668"/>
      <c r="K202" s="668"/>
      <c r="L202" s="668"/>
      <c r="M202" s="672"/>
      <c r="N202" s="671" t="s">
        <v>481</v>
      </c>
      <c r="O202" s="668"/>
      <c r="P202" s="668"/>
      <c r="Q202" s="672"/>
      <c r="R202" s="671"/>
      <c r="S202" s="668"/>
      <c r="T202" s="668"/>
      <c r="U202" s="668"/>
      <c r="V202" s="672"/>
      <c r="W202" s="671" t="s">
        <v>480</v>
      </c>
      <c r="X202" s="668"/>
      <c r="Y202" s="668"/>
      <c r="Z202" s="668"/>
      <c r="AA202" s="668"/>
      <c r="AB202" s="672"/>
      <c r="AC202" s="671" t="s">
        <v>1398</v>
      </c>
      <c r="AD202" s="668"/>
      <c r="AE202" s="668"/>
      <c r="AF202" s="668"/>
      <c r="AG202" s="668"/>
      <c r="AH202" s="672"/>
      <c r="AI202" s="671" t="s">
        <v>2323</v>
      </c>
      <c r="AJ202" s="668"/>
      <c r="AK202" s="668"/>
      <c r="AL202" s="668"/>
      <c r="AM202" s="668"/>
      <c r="AN202" s="668"/>
      <c r="AO202" s="668"/>
      <c r="AP202" s="672"/>
      <c r="AQ202" s="668"/>
      <c r="AR202" s="668"/>
      <c r="AS202" s="668"/>
      <c r="AT202" s="668"/>
      <c r="AU202" s="668"/>
      <c r="AV202" s="668"/>
      <c r="AW202" s="668"/>
      <c r="AY202" s="281"/>
      <c r="AZ202" s="281"/>
      <c r="BA202" s="281"/>
      <c r="BB202" s="281"/>
      <c r="BC202" s="281"/>
      <c r="BD202" s="281"/>
      <c r="BE202" s="281"/>
    </row>
    <row r="203" spans="1:57" s="273" customFormat="1" ht="12.6" customHeight="1">
      <c r="A203" s="301"/>
      <c r="B203" s="264"/>
      <c r="C203" s="264"/>
      <c r="D203" s="264"/>
      <c r="E203" s="264"/>
      <c r="F203" s="264"/>
      <c r="G203" s="264"/>
      <c r="H203" s="264"/>
      <c r="I203" s="264"/>
      <c r="J203" s="264"/>
      <c r="K203" s="264"/>
      <c r="L203" s="264"/>
      <c r="M203" s="302"/>
      <c r="N203" s="301"/>
      <c r="O203" s="264"/>
      <c r="P203" s="264"/>
      <c r="Q203" s="302"/>
      <c r="R203" s="671" t="s">
        <v>1397</v>
      </c>
      <c r="S203" s="668"/>
      <c r="T203" s="668"/>
      <c r="U203" s="668"/>
      <c r="V203" s="672"/>
      <c r="W203" s="671" t="s">
        <v>2324</v>
      </c>
      <c r="X203" s="668"/>
      <c r="Y203" s="668"/>
      <c r="Z203" s="668"/>
      <c r="AA203" s="668"/>
      <c r="AB203" s="672"/>
      <c r="AC203" s="671" t="s">
        <v>2325</v>
      </c>
      <c r="AD203" s="668"/>
      <c r="AE203" s="668"/>
      <c r="AF203" s="668"/>
      <c r="AG203" s="668"/>
      <c r="AH203" s="672"/>
      <c r="AI203" s="671" t="s">
        <v>2326</v>
      </c>
      <c r="AJ203" s="668"/>
      <c r="AK203" s="668"/>
      <c r="AL203" s="668"/>
      <c r="AM203" s="668"/>
      <c r="AN203" s="668"/>
      <c r="AO203" s="668"/>
      <c r="AP203" s="672"/>
      <c r="AQ203" s="668"/>
      <c r="AR203" s="668"/>
      <c r="AS203" s="668"/>
      <c r="AT203" s="668"/>
      <c r="AU203" s="668"/>
      <c r="AV203" s="668"/>
      <c r="AW203" s="668"/>
      <c r="AY203" s="281"/>
      <c r="AZ203" s="281"/>
      <c r="BA203" s="281"/>
      <c r="BB203" s="281"/>
      <c r="BC203" s="281"/>
      <c r="BD203" s="281"/>
      <c r="BE203" s="281"/>
    </row>
    <row r="204" spans="1:57" s="273" customFormat="1" ht="12.6" customHeight="1">
      <c r="A204" s="301"/>
      <c r="B204" s="264"/>
      <c r="C204" s="264"/>
      <c r="D204" s="264"/>
      <c r="E204" s="264"/>
      <c r="F204" s="264"/>
      <c r="G204" s="264"/>
      <c r="H204" s="264"/>
      <c r="I204" s="264"/>
      <c r="J204" s="264"/>
      <c r="K204" s="264"/>
      <c r="L204" s="264"/>
      <c r="M204" s="302"/>
      <c r="N204" s="301"/>
      <c r="O204" s="264"/>
      <c r="P204" s="264"/>
      <c r="Q204" s="302"/>
      <c r="R204" s="671" t="s">
        <v>473</v>
      </c>
      <c r="S204" s="668"/>
      <c r="T204" s="668"/>
      <c r="U204" s="668"/>
      <c r="V204" s="672"/>
      <c r="W204" s="301"/>
      <c r="X204" s="264"/>
      <c r="Y204" s="264"/>
      <c r="Z204" s="264"/>
      <c r="AA204" s="264"/>
      <c r="AB204" s="302"/>
      <c r="AC204" s="671"/>
      <c r="AD204" s="668"/>
      <c r="AE204" s="668"/>
      <c r="AF204" s="668"/>
      <c r="AG204" s="668"/>
      <c r="AH204" s="672"/>
      <c r="AI204" s="671" t="s">
        <v>1394</v>
      </c>
      <c r="AJ204" s="668"/>
      <c r="AK204" s="668"/>
      <c r="AL204" s="668"/>
      <c r="AM204" s="668"/>
      <c r="AN204" s="668"/>
      <c r="AO204" s="668"/>
      <c r="AP204" s="672"/>
      <c r="AQ204" s="668"/>
      <c r="AR204" s="668"/>
      <c r="AS204" s="668"/>
      <c r="AT204" s="668"/>
      <c r="AU204" s="668"/>
      <c r="AV204" s="668"/>
      <c r="AW204" s="668"/>
      <c r="AY204" s="281"/>
      <c r="AZ204" s="281"/>
      <c r="BA204" s="281"/>
      <c r="BB204" s="281"/>
      <c r="BC204" s="281"/>
      <c r="BD204" s="281"/>
      <c r="BE204" s="281"/>
    </row>
    <row r="205" spans="1:57" s="273" customFormat="1" ht="12.6" customHeight="1">
      <c r="A205" s="617" t="s">
        <v>708</v>
      </c>
      <c r="B205" s="618"/>
      <c r="C205" s="618"/>
      <c r="D205" s="618"/>
      <c r="E205" s="618"/>
      <c r="F205" s="618"/>
      <c r="G205" s="618"/>
      <c r="H205" s="618"/>
      <c r="I205" s="618"/>
      <c r="J205" s="618"/>
      <c r="K205" s="618"/>
      <c r="L205" s="618"/>
      <c r="M205" s="619"/>
      <c r="N205" s="617" t="s">
        <v>709</v>
      </c>
      <c r="O205" s="618"/>
      <c r="P205" s="618"/>
      <c r="Q205" s="619"/>
      <c r="R205" s="617" t="s">
        <v>710</v>
      </c>
      <c r="S205" s="618"/>
      <c r="T205" s="618"/>
      <c r="U205" s="618"/>
      <c r="V205" s="619"/>
      <c r="W205" s="617" t="s">
        <v>474</v>
      </c>
      <c r="X205" s="618"/>
      <c r="Y205" s="618"/>
      <c r="Z205" s="618"/>
      <c r="AA205" s="618"/>
      <c r="AB205" s="619"/>
      <c r="AC205" s="617" t="s">
        <v>475</v>
      </c>
      <c r="AD205" s="618"/>
      <c r="AE205" s="618"/>
      <c r="AF205" s="618"/>
      <c r="AG205" s="618"/>
      <c r="AH205" s="619"/>
      <c r="AI205" s="617" t="s">
        <v>476</v>
      </c>
      <c r="AJ205" s="618"/>
      <c r="AK205" s="618"/>
      <c r="AL205" s="618"/>
      <c r="AM205" s="618"/>
      <c r="AN205" s="618"/>
      <c r="AO205" s="618"/>
      <c r="AP205" s="619"/>
      <c r="AQ205" s="668"/>
      <c r="AR205" s="668"/>
      <c r="AS205" s="668"/>
      <c r="AT205" s="668"/>
      <c r="AU205" s="668"/>
      <c r="AV205" s="668"/>
      <c r="AW205" s="668"/>
      <c r="AY205" s="281"/>
      <c r="AZ205" s="281"/>
      <c r="BA205" s="281"/>
      <c r="BB205" s="281"/>
      <c r="BC205" s="281"/>
      <c r="BD205" s="281"/>
      <c r="BE205" s="281"/>
    </row>
    <row r="206" spans="1:57" s="273" customFormat="1" ht="12.6" customHeight="1">
      <c r="A206" s="679" t="s">
        <v>2327</v>
      </c>
      <c r="B206" s="669"/>
      <c r="C206" s="669"/>
      <c r="D206" s="669"/>
      <c r="E206" s="669"/>
      <c r="F206" s="669"/>
      <c r="G206" s="669"/>
      <c r="H206" s="669"/>
      <c r="I206" s="669"/>
      <c r="J206" s="669"/>
      <c r="K206" s="669"/>
      <c r="L206" s="669"/>
      <c r="M206" s="669"/>
      <c r="N206" s="680"/>
      <c r="O206" s="680"/>
      <c r="P206" s="680"/>
      <c r="Q206" s="680"/>
      <c r="R206" s="680"/>
      <c r="S206" s="680"/>
      <c r="T206" s="680"/>
      <c r="U206" s="680"/>
      <c r="V206" s="680"/>
      <c r="W206" s="680"/>
      <c r="X206" s="680"/>
      <c r="Y206" s="680"/>
      <c r="Z206" s="680"/>
      <c r="AA206" s="680"/>
      <c r="AB206" s="680"/>
      <c r="AC206" s="680"/>
      <c r="AD206" s="680"/>
      <c r="AE206" s="680"/>
      <c r="AF206" s="680"/>
      <c r="AG206" s="680"/>
      <c r="AH206" s="680"/>
      <c r="AI206" s="680"/>
      <c r="AJ206" s="680"/>
      <c r="AK206" s="680"/>
      <c r="AL206" s="680"/>
      <c r="AM206" s="680"/>
      <c r="AN206" s="680"/>
      <c r="AO206" s="680"/>
      <c r="AP206" s="681"/>
      <c r="AQ206" s="682"/>
      <c r="AR206" s="682"/>
      <c r="AS206" s="682"/>
      <c r="AT206" s="682"/>
      <c r="AU206" s="682"/>
      <c r="AV206" s="682"/>
      <c r="AW206" s="682"/>
      <c r="AY206" s="281"/>
      <c r="AZ206" s="281"/>
      <c r="BA206" s="281"/>
      <c r="BB206" s="281"/>
      <c r="BC206" s="281"/>
      <c r="BD206" s="281"/>
      <c r="BE206" s="281"/>
    </row>
    <row r="207" spans="1:57" s="273" customFormat="1" ht="12.6" customHeight="1">
      <c r="A207" s="674"/>
      <c r="B207" s="675"/>
      <c r="C207" s="675"/>
      <c r="D207" s="675"/>
      <c r="E207" s="675"/>
      <c r="F207" s="675"/>
      <c r="G207" s="675"/>
      <c r="H207" s="675"/>
      <c r="I207" s="675"/>
      <c r="J207" s="675"/>
      <c r="K207" s="675"/>
      <c r="L207" s="675"/>
      <c r="M207" s="676"/>
      <c r="N207" s="677"/>
      <c r="O207" s="677"/>
      <c r="P207" s="677"/>
      <c r="Q207" s="677"/>
      <c r="R207" s="667"/>
      <c r="S207" s="667"/>
      <c r="T207" s="667"/>
      <c r="U207" s="667"/>
      <c r="V207" s="667"/>
      <c r="W207" s="678"/>
      <c r="X207" s="678"/>
      <c r="Y207" s="678"/>
      <c r="Z207" s="678"/>
      <c r="AA207" s="678"/>
      <c r="AB207" s="678"/>
      <c r="AC207" s="667"/>
      <c r="AD207" s="667"/>
      <c r="AE207" s="667"/>
      <c r="AF207" s="667"/>
      <c r="AG207" s="667"/>
      <c r="AH207" s="667"/>
      <c r="AI207" s="667"/>
      <c r="AJ207" s="667"/>
      <c r="AK207" s="667"/>
      <c r="AL207" s="667"/>
      <c r="AM207" s="667"/>
      <c r="AN207" s="667"/>
      <c r="AO207" s="667"/>
      <c r="AP207" s="667"/>
      <c r="AQ207" s="673"/>
      <c r="AR207" s="673"/>
      <c r="AS207" s="673"/>
      <c r="AT207" s="673"/>
      <c r="AU207" s="673"/>
      <c r="AV207" s="673"/>
      <c r="AW207" s="673"/>
      <c r="AY207" s="281"/>
      <c r="AZ207" s="281"/>
      <c r="BA207" s="281"/>
      <c r="BB207" s="281"/>
      <c r="BC207" s="281"/>
      <c r="BD207" s="281"/>
      <c r="BE207" s="281"/>
    </row>
    <row r="208" spans="1:57" s="273" customFormat="1" ht="12.6" customHeight="1">
      <c r="A208" s="674"/>
      <c r="B208" s="675"/>
      <c r="C208" s="675"/>
      <c r="D208" s="675"/>
      <c r="E208" s="675"/>
      <c r="F208" s="675"/>
      <c r="G208" s="675"/>
      <c r="H208" s="675"/>
      <c r="I208" s="675"/>
      <c r="J208" s="675"/>
      <c r="K208" s="675"/>
      <c r="L208" s="675"/>
      <c r="M208" s="676"/>
      <c r="N208" s="677"/>
      <c r="O208" s="677"/>
      <c r="P208" s="677"/>
      <c r="Q208" s="677"/>
      <c r="R208" s="667"/>
      <c r="S208" s="667"/>
      <c r="T208" s="667"/>
      <c r="U208" s="667"/>
      <c r="V208" s="667"/>
      <c r="W208" s="678"/>
      <c r="X208" s="678"/>
      <c r="Y208" s="678"/>
      <c r="Z208" s="678"/>
      <c r="AA208" s="678"/>
      <c r="AB208" s="678"/>
      <c r="AC208" s="667"/>
      <c r="AD208" s="667"/>
      <c r="AE208" s="667"/>
      <c r="AF208" s="667"/>
      <c r="AG208" s="667"/>
      <c r="AH208" s="667"/>
      <c r="AI208" s="667"/>
      <c r="AJ208" s="667"/>
      <c r="AK208" s="667"/>
      <c r="AL208" s="667"/>
      <c r="AM208" s="667"/>
      <c r="AN208" s="667"/>
      <c r="AO208" s="667"/>
      <c r="AP208" s="667"/>
      <c r="AQ208" s="673"/>
      <c r="AR208" s="673"/>
      <c r="AS208" s="673"/>
      <c r="AT208" s="673"/>
      <c r="AU208" s="673"/>
      <c r="AV208" s="673"/>
      <c r="AW208" s="673"/>
      <c r="AY208" s="281"/>
      <c r="AZ208" s="281"/>
      <c r="BA208" s="281"/>
      <c r="BB208" s="281"/>
      <c r="BC208" s="281"/>
      <c r="BD208" s="281"/>
      <c r="BE208" s="281"/>
    </row>
    <row r="209" spans="1:57" s="273" customFormat="1" ht="12.6" customHeight="1">
      <c r="A209" s="674"/>
      <c r="B209" s="675"/>
      <c r="C209" s="675"/>
      <c r="D209" s="675"/>
      <c r="E209" s="675"/>
      <c r="F209" s="675"/>
      <c r="G209" s="675"/>
      <c r="H209" s="675"/>
      <c r="I209" s="675"/>
      <c r="J209" s="675"/>
      <c r="K209" s="675"/>
      <c r="L209" s="675"/>
      <c r="M209" s="676"/>
      <c r="N209" s="677"/>
      <c r="O209" s="677"/>
      <c r="P209" s="677"/>
      <c r="Q209" s="677"/>
      <c r="R209" s="667"/>
      <c r="S209" s="667"/>
      <c r="T209" s="667"/>
      <c r="U209" s="667"/>
      <c r="V209" s="667"/>
      <c r="W209" s="678"/>
      <c r="X209" s="678"/>
      <c r="Y209" s="678"/>
      <c r="Z209" s="678"/>
      <c r="AA209" s="678"/>
      <c r="AB209" s="678"/>
      <c r="AC209" s="667"/>
      <c r="AD209" s="667"/>
      <c r="AE209" s="667"/>
      <c r="AF209" s="667"/>
      <c r="AG209" s="667"/>
      <c r="AH209" s="667"/>
      <c r="AI209" s="667"/>
      <c r="AJ209" s="667"/>
      <c r="AK209" s="667"/>
      <c r="AL209" s="667"/>
      <c r="AM209" s="667"/>
      <c r="AN209" s="667"/>
      <c r="AO209" s="667"/>
      <c r="AP209" s="667"/>
      <c r="AQ209" s="673"/>
      <c r="AR209" s="673"/>
      <c r="AS209" s="673"/>
      <c r="AT209" s="673"/>
      <c r="AU209" s="673"/>
      <c r="AV209" s="673"/>
      <c r="AW209" s="673"/>
      <c r="AY209" s="281"/>
      <c r="AZ209" s="281"/>
      <c r="BA209" s="281"/>
      <c r="BB209" s="281"/>
      <c r="BC209" s="281"/>
      <c r="BD209" s="281"/>
      <c r="BE209" s="281"/>
    </row>
    <row r="210" spans="1:57" s="273" customFormat="1" ht="12.6" customHeight="1">
      <c r="A210" s="679" t="s">
        <v>2328</v>
      </c>
      <c r="B210" s="669"/>
      <c r="C210" s="669"/>
      <c r="D210" s="669"/>
      <c r="E210" s="669"/>
      <c r="F210" s="669"/>
      <c r="G210" s="669"/>
      <c r="H210" s="669"/>
      <c r="I210" s="669"/>
      <c r="J210" s="669"/>
      <c r="K210" s="669"/>
      <c r="L210" s="669"/>
      <c r="M210" s="669"/>
      <c r="N210" s="680"/>
      <c r="O210" s="680"/>
      <c r="P210" s="680"/>
      <c r="Q210" s="680"/>
      <c r="R210" s="680"/>
      <c r="S210" s="680"/>
      <c r="T210" s="680"/>
      <c r="U210" s="680"/>
      <c r="V210" s="680"/>
      <c r="W210" s="680"/>
      <c r="X210" s="680"/>
      <c r="Y210" s="680"/>
      <c r="Z210" s="680"/>
      <c r="AA210" s="680"/>
      <c r="AB210" s="680"/>
      <c r="AC210" s="683"/>
      <c r="AD210" s="683"/>
      <c r="AE210" s="683"/>
      <c r="AF210" s="683"/>
      <c r="AG210" s="683"/>
      <c r="AH210" s="683"/>
      <c r="AI210" s="683"/>
      <c r="AJ210" s="683"/>
      <c r="AK210" s="683"/>
      <c r="AL210" s="683"/>
      <c r="AM210" s="683"/>
      <c r="AN210" s="683"/>
      <c r="AO210" s="683"/>
      <c r="AP210" s="684"/>
      <c r="AQ210" s="682"/>
      <c r="AR210" s="682"/>
      <c r="AS210" s="682"/>
      <c r="AT210" s="682"/>
      <c r="AU210" s="682"/>
      <c r="AV210" s="682"/>
      <c r="AW210" s="682"/>
      <c r="AY210" s="281"/>
      <c r="AZ210" s="281"/>
      <c r="BA210" s="281"/>
      <c r="BB210" s="281"/>
      <c r="BC210" s="281"/>
      <c r="BD210" s="281"/>
      <c r="BE210" s="281"/>
    </row>
    <row r="211" spans="1:57" s="273" customFormat="1" ht="12.6" customHeight="1">
      <c r="A211" s="674"/>
      <c r="B211" s="675"/>
      <c r="C211" s="675"/>
      <c r="D211" s="675"/>
      <c r="E211" s="675"/>
      <c r="F211" s="675"/>
      <c r="G211" s="675"/>
      <c r="H211" s="675"/>
      <c r="I211" s="675"/>
      <c r="J211" s="675"/>
      <c r="K211" s="675"/>
      <c r="L211" s="675"/>
      <c r="M211" s="676"/>
      <c r="N211" s="677"/>
      <c r="O211" s="677"/>
      <c r="P211" s="677"/>
      <c r="Q211" s="677"/>
      <c r="R211" s="667"/>
      <c r="S211" s="667"/>
      <c r="T211" s="667"/>
      <c r="U211" s="667"/>
      <c r="V211" s="667"/>
      <c r="W211" s="678"/>
      <c r="X211" s="678"/>
      <c r="Y211" s="678"/>
      <c r="Z211" s="678"/>
      <c r="AA211" s="678"/>
      <c r="AB211" s="678"/>
      <c r="AC211" s="667"/>
      <c r="AD211" s="667"/>
      <c r="AE211" s="667"/>
      <c r="AF211" s="667"/>
      <c r="AG211" s="667"/>
      <c r="AH211" s="667"/>
      <c r="AI211" s="667"/>
      <c r="AJ211" s="667"/>
      <c r="AK211" s="667"/>
      <c r="AL211" s="667"/>
      <c r="AM211" s="667"/>
      <c r="AN211" s="667"/>
      <c r="AO211" s="667"/>
      <c r="AP211" s="667"/>
      <c r="AQ211" s="673"/>
      <c r="AR211" s="673"/>
      <c r="AS211" s="673"/>
      <c r="AT211" s="673"/>
      <c r="AU211" s="673"/>
      <c r="AV211" s="673"/>
      <c r="AW211" s="673"/>
      <c r="AY211" s="281"/>
      <c r="AZ211" s="281"/>
      <c r="BA211" s="281"/>
      <c r="BB211" s="281"/>
      <c r="BC211" s="281"/>
      <c r="BD211" s="281"/>
      <c r="BE211" s="281"/>
    </row>
    <row r="212" spans="1:57" s="273" customFormat="1" ht="12.6" customHeight="1">
      <c r="A212" s="674"/>
      <c r="B212" s="675"/>
      <c r="C212" s="675"/>
      <c r="D212" s="675"/>
      <c r="E212" s="675"/>
      <c r="F212" s="675"/>
      <c r="G212" s="675"/>
      <c r="H212" s="675"/>
      <c r="I212" s="675"/>
      <c r="J212" s="675"/>
      <c r="K212" s="675"/>
      <c r="L212" s="675"/>
      <c r="M212" s="676"/>
      <c r="N212" s="677"/>
      <c r="O212" s="677"/>
      <c r="P212" s="677"/>
      <c r="Q212" s="677"/>
      <c r="R212" s="667"/>
      <c r="S212" s="667"/>
      <c r="T212" s="667"/>
      <c r="U212" s="667"/>
      <c r="V212" s="667"/>
      <c r="W212" s="678"/>
      <c r="X212" s="678"/>
      <c r="Y212" s="678"/>
      <c r="Z212" s="678"/>
      <c r="AA212" s="678"/>
      <c r="AB212" s="678"/>
      <c r="AC212" s="667"/>
      <c r="AD212" s="667"/>
      <c r="AE212" s="667"/>
      <c r="AF212" s="667"/>
      <c r="AG212" s="667"/>
      <c r="AH212" s="667"/>
      <c r="AI212" s="667"/>
      <c r="AJ212" s="667"/>
      <c r="AK212" s="667"/>
      <c r="AL212" s="667"/>
      <c r="AM212" s="667"/>
      <c r="AN212" s="667"/>
      <c r="AO212" s="667"/>
      <c r="AP212" s="667"/>
      <c r="AQ212" s="673"/>
      <c r="AR212" s="673"/>
      <c r="AS212" s="673"/>
      <c r="AT212" s="673"/>
      <c r="AU212" s="673"/>
      <c r="AV212" s="673"/>
      <c r="AW212" s="673"/>
      <c r="AY212" s="281"/>
      <c r="AZ212" s="281"/>
      <c r="BA212" s="281"/>
      <c r="BB212" s="281"/>
      <c r="BC212" s="281"/>
      <c r="BD212" s="281"/>
      <c r="BE212" s="281"/>
    </row>
    <row r="213" spans="1:57" s="273" customFormat="1" ht="12.6" customHeight="1">
      <c r="A213" s="674"/>
      <c r="B213" s="675"/>
      <c r="C213" s="675"/>
      <c r="D213" s="675"/>
      <c r="E213" s="675"/>
      <c r="F213" s="675"/>
      <c r="G213" s="675"/>
      <c r="H213" s="675"/>
      <c r="I213" s="675"/>
      <c r="J213" s="675"/>
      <c r="K213" s="675"/>
      <c r="L213" s="675"/>
      <c r="M213" s="676"/>
      <c r="N213" s="677"/>
      <c r="O213" s="677"/>
      <c r="P213" s="677"/>
      <c r="Q213" s="677"/>
      <c r="R213" s="667"/>
      <c r="S213" s="667"/>
      <c r="T213" s="667"/>
      <c r="U213" s="667"/>
      <c r="V213" s="667"/>
      <c r="W213" s="678"/>
      <c r="X213" s="678"/>
      <c r="Y213" s="678"/>
      <c r="Z213" s="678"/>
      <c r="AA213" s="678"/>
      <c r="AB213" s="678"/>
      <c r="AC213" s="667"/>
      <c r="AD213" s="667"/>
      <c r="AE213" s="667"/>
      <c r="AF213" s="667"/>
      <c r="AG213" s="667"/>
      <c r="AH213" s="667"/>
      <c r="AI213" s="667"/>
      <c r="AJ213" s="667"/>
      <c r="AK213" s="667"/>
      <c r="AL213" s="667"/>
      <c r="AM213" s="667"/>
      <c r="AN213" s="667"/>
      <c r="AO213" s="667"/>
      <c r="AP213" s="667"/>
      <c r="AQ213" s="673"/>
      <c r="AR213" s="673"/>
      <c r="AS213" s="673"/>
      <c r="AT213" s="673"/>
      <c r="AU213" s="673"/>
      <c r="AV213" s="673"/>
      <c r="AW213" s="673"/>
      <c r="AY213" s="281"/>
      <c r="AZ213" s="281"/>
      <c r="BA213" s="281"/>
      <c r="BB213" s="281"/>
      <c r="BC213" s="281"/>
      <c r="BD213" s="281"/>
      <c r="BE213" s="281"/>
    </row>
    <row r="214" spans="1:57" s="273" customFormat="1" ht="12.6" customHeight="1">
      <c r="A214" s="303" t="s">
        <v>2329</v>
      </c>
      <c r="B214" s="304"/>
      <c r="C214" s="304"/>
      <c r="D214" s="304"/>
      <c r="E214" s="304"/>
      <c r="F214" s="304"/>
      <c r="G214" s="304"/>
      <c r="H214" s="304"/>
      <c r="I214" s="304"/>
      <c r="J214" s="304"/>
      <c r="K214" s="304"/>
      <c r="L214" s="304"/>
      <c r="M214" s="304"/>
      <c r="N214" s="288"/>
      <c r="O214" s="288"/>
      <c r="P214" s="288"/>
      <c r="Q214" s="288"/>
      <c r="R214" s="288"/>
      <c r="S214" s="288"/>
      <c r="T214" s="288"/>
      <c r="U214" s="288"/>
      <c r="V214" s="288"/>
      <c r="W214" s="288"/>
      <c r="X214" s="288"/>
      <c r="Y214" s="288"/>
      <c r="Z214" s="288"/>
      <c r="AA214" s="288"/>
      <c r="AB214" s="288"/>
      <c r="AC214" s="288"/>
      <c r="AD214" s="288"/>
      <c r="AE214" s="288"/>
      <c r="AF214" s="288"/>
      <c r="AG214" s="288"/>
      <c r="AH214" s="288"/>
      <c r="AI214" s="288"/>
      <c r="AJ214" s="288"/>
      <c r="AK214" s="288"/>
      <c r="AL214" s="288"/>
      <c r="AM214" s="288"/>
      <c r="AN214" s="288"/>
      <c r="AO214" s="288"/>
      <c r="AP214" s="288"/>
      <c r="AQ214" s="288"/>
      <c r="AR214" s="288"/>
      <c r="AS214" s="288"/>
      <c r="AT214" s="288"/>
      <c r="AU214" s="288"/>
      <c r="AV214" s="288"/>
      <c r="AW214" s="288"/>
      <c r="AY214" s="281"/>
      <c r="AZ214" s="281"/>
      <c r="BA214" s="281"/>
      <c r="BB214" s="281"/>
      <c r="BC214" s="281"/>
      <c r="BD214" s="281"/>
      <c r="BE214" s="281"/>
    </row>
    <row r="215" spans="1:57" s="273" customFormat="1" ht="12.6" customHeight="1">
      <c r="A215" s="674"/>
      <c r="B215" s="675"/>
      <c r="C215" s="675"/>
      <c r="D215" s="675"/>
      <c r="E215" s="675"/>
      <c r="F215" s="675"/>
      <c r="G215" s="675"/>
      <c r="H215" s="675"/>
      <c r="I215" s="675"/>
      <c r="J215" s="675"/>
      <c r="K215" s="675"/>
      <c r="L215" s="675"/>
      <c r="M215" s="676"/>
      <c r="N215" s="677"/>
      <c r="O215" s="677"/>
      <c r="P215" s="677"/>
      <c r="Q215" s="677"/>
      <c r="R215" s="667"/>
      <c r="S215" s="667"/>
      <c r="T215" s="667"/>
      <c r="U215" s="667"/>
      <c r="V215" s="667"/>
      <c r="W215" s="678"/>
      <c r="X215" s="678"/>
      <c r="Y215" s="678"/>
      <c r="Z215" s="678"/>
      <c r="AA215" s="678"/>
      <c r="AB215" s="678"/>
      <c r="AC215" s="667"/>
      <c r="AD215" s="667"/>
      <c r="AE215" s="667"/>
      <c r="AF215" s="667"/>
      <c r="AG215" s="667"/>
      <c r="AH215" s="667"/>
      <c r="AI215" s="667"/>
      <c r="AJ215" s="667"/>
      <c r="AK215" s="667"/>
      <c r="AL215" s="667"/>
      <c r="AM215" s="667"/>
      <c r="AN215" s="667"/>
      <c r="AO215" s="667"/>
      <c r="AP215" s="667"/>
      <c r="AQ215" s="288"/>
      <c r="AR215" s="288"/>
      <c r="AS215" s="288"/>
      <c r="AT215" s="288"/>
      <c r="AU215" s="288"/>
      <c r="AV215" s="288"/>
      <c r="AW215" s="288"/>
      <c r="AY215" s="281"/>
      <c r="AZ215" s="281"/>
      <c r="BA215" s="281"/>
      <c r="BB215" s="281"/>
      <c r="BC215" s="281"/>
      <c r="BD215" s="281"/>
      <c r="BE215" s="281"/>
    </row>
    <row r="216" spans="1:57" s="273" customFormat="1" ht="12.6" customHeight="1">
      <c r="A216" s="674"/>
      <c r="B216" s="675"/>
      <c r="C216" s="675"/>
      <c r="D216" s="675"/>
      <c r="E216" s="675"/>
      <c r="F216" s="675"/>
      <c r="G216" s="675"/>
      <c r="H216" s="675"/>
      <c r="I216" s="675"/>
      <c r="J216" s="675"/>
      <c r="K216" s="675"/>
      <c r="L216" s="675"/>
      <c r="M216" s="676"/>
      <c r="N216" s="677"/>
      <c r="O216" s="677"/>
      <c r="P216" s="677"/>
      <c r="Q216" s="677"/>
      <c r="R216" s="667"/>
      <c r="S216" s="667"/>
      <c r="T216" s="667"/>
      <c r="U216" s="667"/>
      <c r="V216" s="667"/>
      <c r="W216" s="678"/>
      <c r="X216" s="678"/>
      <c r="Y216" s="678"/>
      <c r="Z216" s="678"/>
      <c r="AA216" s="678"/>
      <c r="AB216" s="678"/>
      <c r="AC216" s="667"/>
      <c r="AD216" s="667"/>
      <c r="AE216" s="667"/>
      <c r="AF216" s="667"/>
      <c r="AG216" s="667"/>
      <c r="AH216" s="667"/>
      <c r="AI216" s="667"/>
      <c r="AJ216" s="667"/>
      <c r="AK216" s="667"/>
      <c r="AL216" s="667"/>
      <c r="AM216" s="667"/>
      <c r="AN216" s="667"/>
      <c r="AO216" s="667"/>
      <c r="AP216" s="667"/>
      <c r="AQ216" s="288"/>
      <c r="AR216" s="288"/>
      <c r="AS216" s="288"/>
      <c r="AT216" s="288"/>
      <c r="AU216" s="288"/>
      <c r="AV216" s="288"/>
      <c r="AW216" s="288"/>
      <c r="AY216" s="281"/>
      <c r="AZ216" s="281"/>
      <c r="BA216" s="281"/>
      <c r="BB216" s="281"/>
      <c r="BC216" s="281"/>
      <c r="BD216" s="281"/>
      <c r="BE216" s="281"/>
    </row>
    <row r="217" spans="1:57" s="273" customFormat="1" ht="12.6" customHeight="1">
      <c r="A217" s="674"/>
      <c r="B217" s="675"/>
      <c r="C217" s="675"/>
      <c r="D217" s="675"/>
      <c r="E217" s="675"/>
      <c r="F217" s="675"/>
      <c r="G217" s="675"/>
      <c r="H217" s="675"/>
      <c r="I217" s="675"/>
      <c r="J217" s="675"/>
      <c r="K217" s="675"/>
      <c r="L217" s="675"/>
      <c r="M217" s="676"/>
      <c r="N217" s="677"/>
      <c r="O217" s="677"/>
      <c r="P217" s="677"/>
      <c r="Q217" s="677"/>
      <c r="R217" s="667"/>
      <c r="S217" s="667"/>
      <c r="T217" s="667"/>
      <c r="U217" s="667"/>
      <c r="V217" s="667"/>
      <c r="W217" s="678"/>
      <c r="X217" s="678"/>
      <c r="Y217" s="678"/>
      <c r="Z217" s="678"/>
      <c r="AA217" s="678"/>
      <c r="AB217" s="678"/>
      <c r="AC217" s="667"/>
      <c r="AD217" s="667"/>
      <c r="AE217" s="667"/>
      <c r="AF217" s="667"/>
      <c r="AG217" s="667"/>
      <c r="AH217" s="667"/>
      <c r="AI217" s="667"/>
      <c r="AJ217" s="667"/>
      <c r="AK217" s="667"/>
      <c r="AL217" s="667"/>
      <c r="AM217" s="667"/>
      <c r="AN217" s="667"/>
      <c r="AO217" s="667"/>
      <c r="AP217" s="667"/>
      <c r="AQ217" s="288"/>
      <c r="AR217" s="288"/>
      <c r="AS217" s="288"/>
      <c r="AT217" s="288"/>
      <c r="AU217" s="288"/>
      <c r="AV217" s="288"/>
      <c r="AW217" s="288"/>
      <c r="AY217" s="281"/>
      <c r="AZ217" s="281"/>
      <c r="BA217" s="281"/>
      <c r="BB217" s="281"/>
      <c r="BC217" s="281"/>
      <c r="BD217" s="281"/>
      <c r="BE217" s="281"/>
    </row>
    <row r="218" spans="1:57" s="273" customFormat="1" ht="12.6" customHeight="1">
      <c r="A218" s="264" t="s">
        <v>2275</v>
      </c>
      <c r="B218" s="265"/>
      <c r="C218" s="265"/>
      <c r="D218" s="265"/>
      <c r="E218" s="265"/>
      <c r="F218" s="265"/>
      <c r="G218" s="265"/>
      <c r="H218" s="265"/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  <c r="AJ218" s="265"/>
      <c r="AK218" s="265"/>
      <c r="AL218" s="265"/>
      <c r="AM218" s="265"/>
      <c r="AN218" s="265"/>
      <c r="AO218" s="265"/>
      <c r="AP218" s="265"/>
      <c r="AQ218" s="265"/>
      <c r="AR218" s="265"/>
      <c r="AS218" s="265"/>
      <c r="AT218" s="265"/>
      <c r="AU218" s="265"/>
      <c r="AV218" s="265"/>
      <c r="AW218" s="265"/>
      <c r="AY218" s="281"/>
      <c r="AZ218" s="281"/>
      <c r="BA218" s="281"/>
      <c r="BB218" s="281"/>
      <c r="BC218" s="281"/>
      <c r="BD218" s="281"/>
      <c r="BE218" s="281"/>
    </row>
    <row r="219" spans="1:57" s="273" customFormat="1" ht="12.6" customHeight="1">
      <c r="A219" s="264" t="s">
        <v>2276</v>
      </c>
      <c r="B219" s="266"/>
      <c r="C219" s="266" t="str">
        <f>$C$2</f>
        <v>Blanche Trade s.r.o.</v>
      </c>
      <c r="D219" s="266"/>
      <c r="E219" s="266"/>
      <c r="F219" s="266"/>
      <c r="G219" s="266"/>
      <c r="H219" s="266"/>
      <c r="I219" s="266"/>
      <c r="J219" s="266"/>
      <c r="K219" s="266"/>
      <c r="L219" s="266"/>
      <c r="M219" s="266"/>
      <c r="N219" s="266"/>
      <c r="O219" s="266"/>
      <c r="P219" s="266"/>
      <c r="Q219" s="266"/>
      <c r="R219" s="266"/>
      <c r="S219" s="266"/>
      <c r="T219" s="266"/>
      <c r="U219" s="266"/>
      <c r="V219" s="266"/>
      <c r="W219" s="266"/>
      <c r="X219" s="266"/>
      <c r="Y219" s="266"/>
      <c r="Z219" s="277"/>
      <c r="AA219" s="265"/>
      <c r="AB219" s="265" t="s">
        <v>801</v>
      </c>
      <c r="AC219" s="265"/>
      <c r="AD219" s="639" t="str">
        <f t="shared" ref="AD219" si="3">$AD$2</f>
        <v>46660381</v>
      </c>
      <c r="AE219" s="640"/>
      <c r="AF219" s="640"/>
      <c r="AG219" s="640"/>
      <c r="AH219" s="640"/>
      <c r="AI219" s="640"/>
      <c r="AJ219" s="640"/>
      <c r="AK219" s="641"/>
      <c r="AL219" s="265" t="s">
        <v>734</v>
      </c>
      <c r="AM219" s="265"/>
      <c r="AN219" s="642" t="str">
        <f>VstupHlavička!$B$3</f>
        <v>2023515296</v>
      </c>
      <c r="AO219" s="643"/>
      <c r="AP219" s="643"/>
      <c r="AQ219" s="643"/>
      <c r="AR219" s="643"/>
      <c r="AS219" s="643"/>
      <c r="AT219" s="643"/>
      <c r="AU219" s="643"/>
      <c r="AV219" s="643"/>
      <c r="AW219" s="644"/>
      <c r="AY219" s="281"/>
      <c r="AZ219" s="281"/>
      <c r="BA219" s="281"/>
      <c r="BB219" s="281"/>
      <c r="BC219" s="281"/>
      <c r="BD219" s="281"/>
      <c r="BE219" s="281"/>
    </row>
    <row r="220" spans="1:57" s="273" customFormat="1" ht="12.6" customHeight="1">
      <c r="A220" s="288"/>
      <c r="B220" s="288"/>
      <c r="C220" s="288"/>
      <c r="D220" s="288"/>
      <c r="E220" s="288"/>
      <c r="F220" s="288"/>
      <c r="G220" s="288"/>
      <c r="H220" s="288"/>
      <c r="I220" s="288"/>
      <c r="J220" s="288"/>
      <c r="K220" s="288"/>
      <c r="L220" s="288"/>
      <c r="M220" s="288"/>
      <c r="N220" s="288"/>
      <c r="O220" s="288"/>
      <c r="P220" s="288"/>
      <c r="Q220" s="288"/>
      <c r="R220" s="288"/>
      <c r="S220" s="288"/>
      <c r="T220" s="288"/>
      <c r="U220" s="288"/>
      <c r="V220" s="288"/>
      <c r="W220" s="288"/>
      <c r="X220" s="288"/>
      <c r="Y220" s="288"/>
      <c r="Z220" s="288"/>
      <c r="AA220" s="288"/>
      <c r="AB220" s="288"/>
      <c r="AC220" s="288"/>
      <c r="AD220" s="288"/>
      <c r="AE220" s="288"/>
      <c r="AF220" s="288"/>
      <c r="AG220" s="288"/>
      <c r="AH220" s="288"/>
      <c r="AI220" s="288"/>
      <c r="AJ220" s="288"/>
      <c r="AK220" s="288"/>
      <c r="AL220" s="288"/>
      <c r="AM220" s="288"/>
      <c r="AN220" s="288"/>
      <c r="AO220" s="288"/>
      <c r="AP220" s="288"/>
      <c r="AQ220" s="288"/>
      <c r="AR220" s="288"/>
      <c r="AS220" s="288"/>
      <c r="AT220" s="288"/>
      <c r="AU220" s="288"/>
      <c r="AV220" s="288"/>
      <c r="AW220" s="288"/>
      <c r="AY220" s="281"/>
      <c r="AZ220" s="281"/>
      <c r="BA220" s="281"/>
      <c r="BB220" s="281"/>
      <c r="BC220" s="281"/>
      <c r="BD220" s="281"/>
      <c r="BE220" s="281"/>
    </row>
    <row r="221" spans="1:57" s="273" customFormat="1" ht="12.6" customHeight="1">
      <c r="A221" s="292" t="s">
        <v>2330</v>
      </c>
      <c r="B221" s="288"/>
      <c r="C221" s="288"/>
      <c r="D221" s="288"/>
      <c r="E221" s="288"/>
      <c r="F221" s="288"/>
      <c r="G221" s="288"/>
      <c r="H221" s="288"/>
      <c r="I221" s="288"/>
      <c r="J221" s="288"/>
      <c r="K221" s="288"/>
      <c r="L221" s="288"/>
      <c r="M221" s="288"/>
      <c r="N221" s="288"/>
      <c r="O221" s="288"/>
      <c r="P221" s="288"/>
      <c r="Q221" s="288"/>
      <c r="R221" s="288"/>
      <c r="S221" s="288"/>
      <c r="T221" s="288"/>
      <c r="U221" s="288"/>
      <c r="V221" s="288"/>
      <c r="W221" s="288"/>
      <c r="X221" s="288"/>
      <c r="Y221" s="288"/>
      <c r="Z221" s="288"/>
      <c r="AA221" s="288"/>
      <c r="AB221" s="288"/>
      <c r="AC221" s="288"/>
      <c r="AD221" s="288"/>
      <c r="AE221" s="288"/>
      <c r="AF221" s="288"/>
      <c r="AG221" s="288"/>
      <c r="AH221" s="288"/>
      <c r="AI221" s="288"/>
      <c r="AJ221" s="288"/>
      <c r="AK221" s="288"/>
      <c r="AL221" s="288"/>
      <c r="AM221" s="288"/>
      <c r="AN221" s="288"/>
      <c r="AO221" s="288"/>
      <c r="AP221" s="288"/>
      <c r="AQ221" s="288"/>
      <c r="AR221" s="288"/>
      <c r="AS221" s="288"/>
      <c r="AT221" s="288"/>
      <c r="AU221" s="288"/>
      <c r="AV221" s="288"/>
      <c r="AW221" s="288"/>
      <c r="AY221" s="281"/>
      <c r="AZ221" s="281"/>
      <c r="BA221" s="281"/>
      <c r="BB221" s="281"/>
      <c r="BC221" s="281"/>
      <c r="BD221" s="281"/>
      <c r="BE221" s="281"/>
    </row>
    <row r="222" spans="1:57" s="273" customFormat="1" ht="25.5" customHeight="1">
      <c r="A222" s="600" t="s">
        <v>2331</v>
      </c>
      <c r="B222" s="600"/>
      <c r="C222" s="600"/>
      <c r="D222" s="600"/>
      <c r="E222" s="600"/>
      <c r="F222" s="600"/>
      <c r="G222" s="600"/>
      <c r="H222" s="600"/>
      <c r="I222" s="600"/>
      <c r="J222" s="600"/>
      <c r="K222" s="600"/>
      <c r="L222" s="600"/>
      <c r="M222" s="600"/>
      <c r="N222" s="600"/>
      <c r="O222" s="600"/>
      <c r="P222" s="600"/>
      <c r="Q222" s="600"/>
      <c r="R222" s="600"/>
      <c r="S222" s="600"/>
      <c r="T222" s="600"/>
      <c r="U222" s="600"/>
      <c r="V222" s="600"/>
      <c r="W222" s="600"/>
      <c r="X222" s="600"/>
      <c r="Y222" s="600"/>
      <c r="Z222" s="600"/>
      <c r="AA222" s="600"/>
      <c r="AB222" s="600"/>
      <c r="AC222" s="600"/>
      <c r="AD222" s="600"/>
      <c r="AE222" s="600"/>
      <c r="AF222" s="600"/>
      <c r="AG222" s="600"/>
      <c r="AH222" s="600"/>
      <c r="AI222" s="600"/>
      <c r="AJ222" s="600"/>
      <c r="AK222" s="600"/>
      <c r="AL222" s="600"/>
      <c r="AM222" s="600"/>
      <c r="AN222" s="600"/>
      <c r="AO222" s="600"/>
      <c r="AP222" s="600"/>
      <c r="AQ222" s="600"/>
      <c r="AR222" s="600"/>
      <c r="AS222" s="600"/>
      <c r="AT222" s="600"/>
      <c r="AU222" s="600"/>
      <c r="AV222" s="600"/>
      <c r="AW222" s="600"/>
      <c r="AY222" s="281"/>
      <c r="AZ222" s="281"/>
      <c r="BA222" s="281"/>
      <c r="BB222" s="281"/>
      <c r="BC222" s="281"/>
      <c r="BD222" s="281"/>
      <c r="BE222" s="281"/>
    </row>
    <row r="223" spans="1:57" s="273" customFormat="1" ht="12.6" customHeight="1">
      <c r="A223" s="687" t="s">
        <v>2332</v>
      </c>
      <c r="B223" s="687"/>
      <c r="C223" s="687"/>
      <c r="D223" s="687"/>
      <c r="E223" s="687"/>
      <c r="F223" s="687"/>
      <c r="G223" s="687"/>
      <c r="H223" s="687"/>
      <c r="I223" s="687"/>
      <c r="J223" s="687"/>
      <c r="K223" s="687"/>
      <c r="L223" s="687"/>
      <c r="M223" s="687"/>
      <c r="N223" s="687"/>
      <c r="O223" s="687"/>
      <c r="P223" s="687"/>
      <c r="Q223" s="687"/>
      <c r="R223" s="687" t="s">
        <v>1384</v>
      </c>
      <c r="S223" s="687"/>
      <c r="T223" s="687"/>
      <c r="U223" s="687"/>
      <c r="V223" s="687"/>
      <c r="W223" s="687"/>
      <c r="X223" s="687"/>
      <c r="Y223" s="687"/>
      <c r="Z223" s="687"/>
      <c r="AA223" s="687" t="s">
        <v>2333</v>
      </c>
      <c r="AB223" s="687"/>
      <c r="AC223" s="687"/>
      <c r="AD223" s="687"/>
      <c r="AE223" s="687"/>
      <c r="AF223" s="687"/>
      <c r="AG223" s="687"/>
      <c r="AH223" s="687"/>
      <c r="AI223" s="687"/>
      <c r="AJ223" s="687"/>
      <c r="AK223" s="687"/>
      <c r="AL223" s="687"/>
      <c r="AM223" s="687"/>
      <c r="AN223" s="687"/>
      <c r="AO223" s="687"/>
      <c r="AP223" s="687"/>
      <c r="AQ223" s="288"/>
      <c r="AR223" s="288"/>
      <c r="AS223" s="288"/>
      <c r="AT223" s="288"/>
      <c r="AU223" s="288"/>
      <c r="AV223" s="288"/>
      <c r="AW223" s="288"/>
      <c r="AY223" s="281"/>
      <c r="AZ223" s="281"/>
      <c r="BA223" s="281"/>
      <c r="BB223" s="281"/>
      <c r="BC223" s="281"/>
      <c r="BD223" s="281"/>
      <c r="BE223" s="281"/>
    </row>
    <row r="224" spans="1:57" s="273" customFormat="1" ht="12.6" customHeight="1">
      <c r="A224" s="685"/>
      <c r="B224" s="685"/>
      <c r="C224" s="685"/>
      <c r="D224" s="685"/>
      <c r="E224" s="685"/>
      <c r="F224" s="685"/>
      <c r="G224" s="685"/>
      <c r="H224" s="685"/>
      <c r="I224" s="685"/>
      <c r="J224" s="685"/>
      <c r="K224" s="685"/>
      <c r="L224" s="685"/>
      <c r="M224" s="685"/>
      <c r="N224" s="685"/>
      <c r="O224" s="685"/>
      <c r="P224" s="685"/>
      <c r="Q224" s="685"/>
      <c r="R224" s="686"/>
      <c r="S224" s="686"/>
      <c r="T224" s="686"/>
      <c r="U224" s="686"/>
      <c r="V224" s="686"/>
      <c r="W224" s="686"/>
      <c r="X224" s="686"/>
      <c r="Y224" s="686"/>
      <c r="Z224" s="686"/>
      <c r="AA224" s="685"/>
      <c r="AB224" s="685"/>
      <c r="AC224" s="685"/>
      <c r="AD224" s="685"/>
      <c r="AE224" s="685"/>
      <c r="AF224" s="685"/>
      <c r="AG224" s="685"/>
      <c r="AH224" s="685"/>
      <c r="AI224" s="685"/>
      <c r="AJ224" s="685"/>
      <c r="AK224" s="685"/>
      <c r="AL224" s="685"/>
      <c r="AM224" s="685"/>
      <c r="AN224" s="685"/>
      <c r="AO224" s="685"/>
      <c r="AP224" s="685"/>
      <c r="AQ224" s="288"/>
      <c r="AR224" s="288"/>
      <c r="AS224" s="288"/>
      <c r="AT224" s="288"/>
      <c r="AU224" s="288"/>
      <c r="AV224" s="288"/>
      <c r="AW224" s="288"/>
      <c r="AY224" s="281"/>
      <c r="AZ224" s="281"/>
      <c r="BA224" s="281"/>
      <c r="BB224" s="281"/>
      <c r="BC224" s="281"/>
      <c r="BD224" s="281"/>
      <c r="BE224" s="281"/>
    </row>
    <row r="225" spans="1:57" s="273" customFormat="1" ht="12.6" customHeight="1">
      <c r="A225" s="685"/>
      <c r="B225" s="685"/>
      <c r="C225" s="685"/>
      <c r="D225" s="685"/>
      <c r="E225" s="685"/>
      <c r="F225" s="685"/>
      <c r="G225" s="685"/>
      <c r="H225" s="685"/>
      <c r="I225" s="685"/>
      <c r="J225" s="685"/>
      <c r="K225" s="685"/>
      <c r="L225" s="685"/>
      <c r="M225" s="685"/>
      <c r="N225" s="685"/>
      <c r="O225" s="685"/>
      <c r="P225" s="685"/>
      <c r="Q225" s="685"/>
      <c r="R225" s="686"/>
      <c r="S225" s="686"/>
      <c r="T225" s="686"/>
      <c r="U225" s="686"/>
      <c r="V225" s="686"/>
      <c r="W225" s="686"/>
      <c r="X225" s="686"/>
      <c r="Y225" s="686"/>
      <c r="Z225" s="686"/>
      <c r="AA225" s="685"/>
      <c r="AB225" s="685"/>
      <c r="AC225" s="685"/>
      <c r="AD225" s="685"/>
      <c r="AE225" s="685"/>
      <c r="AF225" s="685"/>
      <c r="AG225" s="685"/>
      <c r="AH225" s="685"/>
      <c r="AI225" s="685"/>
      <c r="AJ225" s="685"/>
      <c r="AK225" s="685"/>
      <c r="AL225" s="685"/>
      <c r="AM225" s="685"/>
      <c r="AN225" s="685"/>
      <c r="AO225" s="685"/>
      <c r="AP225" s="685"/>
      <c r="AQ225" s="288"/>
      <c r="AR225" s="288"/>
      <c r="AS225" s="288"/>
      <c r="AT225" s="288"/>
      <c r="AU225" s="288"/>
      <c r="AV225" s="288"/>
      <c r="AW225" s="288"/>
      <c r="AY225" s="281"/>
      <c r="AZ225" s="281"/>
      <c r="BA225" s="281"/>
      <c r="BB225" s="281"/>
      <c r="BC225" s="281"/>
      <c r="BD225" s="281"/>
      <c r="BE225" s="281"/>
    </row>
    <row r="226" spans="1:57" s="273" customFormat="1" ht="12.6" customHeight="1">
      <c r="A226" s="685"/>
      <c r="B226" s="685"/>
      <c r="C226" s="685"/>
      <c r="D226" s="685"/>
      <c r="E226" s="685"/>
      <c r="F226" s="685"/>
      <c r="G226" s="685"/>
      <c r="H226" s="685"/>
      <c r="I226" s="685"/>
      <c r="J226" s="685"/>
      <c r="K226" s="685"/>
      <c r="L226" s="685"/>
      <c r="M226" s="685"/>
      <c r="N226" s="685"/>
      <c r="O226" s="685"/>
      <c r="P226" s="685"/>
      <c r="Q226" s="685"/>
      <c r="R226" s="686"/>
      <c r="S226" s="686"/>
      <c r="T226" s="686"/>
      <c r="U226" s="686"/>
      <c r="V226" s="686"/>
      <c r="W226" s="686"/>
      <c r="X226" s="686"/>
      <c r="Y226" s="686"/>
      <c r="Z226" s="686"/>
      <c r="AA226" s="685"/>
      <c r="AB226" s="685"/>
      <c r="AC226" s="685"/>
      <c r="AD226" s="685"/>
      <c r="AE226" s="685"/>
      <c r="AF226" s="685"/>
      <c r="AG226" s="685"/>
      <c r="AH226" s="685"/>
      <c r="AI226" s="685"/>
      <c r="AJ226" s="685"/>
      <c r="AK226" s="685"/>
      <c r="AL226" s="685"/>
      <c r="AM226" s="685"/>
      <c r="AN226" s="685"/>
      <c r="AO226" s="685"/>
      <c r="AP226" s="685"/>
      <c r="AQ226" s="288"/>
      <c r="AR226" s="288"/>
      <c r="AS226" s="288"/>
      <c r="AT226" s="288"/>
      <c r="AU226" s="288"/>
      <c r="AV226" s="288"/>
      <c r="AW226" s="288"/>
      <c r="AY226" s="281"/>
      <c r="AZ226" s="281"/>
      <c r="BA226" s="281"/>
      <c r="BB226" s="281"/>
      <c r="BC226" s="281"/>
      <c r="BD226" s="281"/>
      <c r="BE226" s="281"/>
    </row>
    <row r="227" spans="1:57" s="273" customFormat="1" ht="12.6" customHeight="1">
      <c r="A227" s="685"/>
      <c r="B227" s="685"/>
      <c r="C227" s="685"/>
      <c r="D227" s="685"/>
      <c r="E227" s="685"/>
      <c r="F227" s="685"/>
      <c r="G227" s="685"/>
      <c r="H227" s="685"/>
      <c r="I227" s="685"/>
      <c r="J227" s="685"/>
      <c r="K227" s="685"/>
      <c r="L227" s="685"/>
      <c r="M227" s="685"/>
      <c r="N227" s="685"/>
      <c r="O227" s="685"/>
      <c r="P227" s="685"/>
      <c r="Q227" s="685"/>
      <c r="R227" s="686"/>
      <c r="S227" s="686"/>
      <c r="T227" s="686"/>
      <c r="U227" s="686"/>
      <c r="V227" s="686"/>
      <c r="W227" s="686"/>
      <c r="X227" s="686"/>
      <c r="Y227" s="686"/>
      <c r="Z227" s="686"/>
      <c r="AA227" s="685"/>
      <c r="AB227" s="685"/>
      <c r="AC227" s="685"/>
      <c r="AD227" s="685"/>
      <c r="AE227" s="685"/>
      <c r="AF227" s="685"/>
      <c r="AG227" s="685"/>
      <c r="AH227" s="685"/>
      <c r="AI227" s="685"/>
      <c r="AJ227" s="685"/>
      <c r="AK227" s="685"/>
      <c r="AL227" s="685"/>
      <c r="AM227" s="685"/>
      <c r="AN227" s="685"/>
      <c r="AO227" s="685"/>
      <c r="AP227" s="685"/>
      <c r="AQ227" s="288"/>
      <c r="AR227" s="288"/>
      <c r="AS227" s="288"/>
      <c r="AT227" s="288"/>
      <c r="AU227" s="288"/>
      <c r="AV227" s="288"/>
      <c r="AW227" s="288"/>
      <c r="AY227" s="281"/>
      <c r="AZ227" s="281"/>
      <c r="BA227" s="281"/>
      <c r="BB227" s="281"/>
      <c r="BC227" s="281"/>
      <c r="BD227" s="281"/>
      <c r="BE227" s="281"/>
    </row>
    <row r="228" spans="1:57" s="273" customFormat="1" ht="12.6" customHeight="1">
      <c r="A228" s="288" t="s">
        <v>2334</v>
      </c>
      <c r="B228" s="288"/>
      <c r="C228" s="288"/>
      <c r="D228" s="288"/>
      <c r="E228" s="288"/>
      <c r="F228" s="288"/>
      <c r="G228" s="288"/>
      <c r="H228" s="288"/>
      <c r="I228" s="288"/>
      <c r="J228" s="288"/>
      <c r="K228" s="288"/>
      <c r="L228" s="288"/>
      <c r="M228" s="288"/>
      <c r="N228" s="288"/>
      <c r="O228" s="288"/>
      <c r="P228" s="288"/>
      <c r="Q228" s="288"/>
      <c r="R228" s="288"/>
      <c r="S228" s="288"/>
      <c r="T228" s="288"/>
      <c r="U228" s="288"/>
      <c r="V228" s="288"/>
      <c r="W228" s="288"/>
      <c r="X228" s="288"/>
      <c r="Y228" s="288"/>
      <c r="Z228" s="288"/>
      <c r="AA228" s="288"/>
      <c r="AB228" s="288"/>
      <c r="AC228" s="288"/>
      <c r="AD228" s="288"/>
      <c r="AE228" s="288"/>
      <c r="AF228" s="288"/>
      <c r="AG228" s="288"/>
      <c r="AH228" s="288"/>
      <c r="AI228" s="288"/>
      <c r="AJ228" s="288"/>
      <c r="AK228" s="288"/>
      <c r="AL228" s="288"/>
      <c r="AM228" s="288"/>
      <c r="AN228" s="288"/>
      <c r="AO228" s="288"/>
      <c r="AP228" s="288"/>
      <c r="AQ228" s="288"/>
      <c r="AR228" s="288"/>
      <c r="AS228" s="288"/>
      <c r="AT228" s="288"/>
      <c r="AU228" s="288"/>
      <c r="AV228" s="288"/>
      <c r="AW228" s="288"/>
      <c r="AY228" s="281"/>
      <c r="AZ228" s="281"/>
      <c r="BA228" s="281"/>
      <c r="BB228" s="281"/>
      <c r="BC228" s="281"/>
      <c r="BD228" s="281"/>
      <c r="BE228" s="281"/>
    </row>
    <row r="229" spans="1:57" s="273" customFormat="1" ht="12.6" customHeight="1">
      <c r="A229" s="288" t="s">
        <v>2335</v>
      </c>
      <c r="B229" s="288"/>
      <c r="C229" s="288"/>
      <c r="D229" s="288"/>
      <c r="E229" s="288"/>
      <c r="F229" s="288"/>
      <c r="G229" s="288"/>
      <c r="H229" s="288"/>
      <c r="I229" s="288"/>
      <c r="J229" s="288"/>
      <c r="K229" s="288"/>
      <c r="L229" s="288"/>
      <c r="M229" s="288"/>
      <c r="N229" s="288"/>
      <c r="O229" s="288"/>
      <c r="P229" s="288"/>
      <c r="Q229" s="288"/>
      <c r="R229" s="288"/>
      <c r="S229" s="288"/>
      <c r="T229" s="288"/>
      <c r="U229" s="288"/>
      <c r="V229" s="288"/>
      <c r="W229" s="288"/>
      <c r="X229" s="288"/>
      <c r="Y229" s="288"/>
      <c r="Z229" s="288"/>
      <c r="AA229" s="288"/>
      <c r="AB229" s="288"/>
      <c r="AC229" s="288"/>
      <c r="AD229" s="288"/>
      <c r="AE229" s="288"/>
      <c r="AF229" s="288"/>
      <c r="AG229" s="288"/>
      <c r="AH229" s="288"/>
      <c r="AI229" s="288"/>
      <c r="AJ229" s="288"/>
      <c r="AK229" s="288"/>
      <c r="AL229" s="288"/>
      <c r="AM229" s="288"/>
      <c r="AN229" s="288"/>
      <c r="AO229" s="288"/>
      <c r="AP229" s="288"/>
      <c r="AQ229" s="288"/>
      <c r="AR229" s="288"/>
      <c r="AS229" s="288"/>
      <c r="AT229" s="288"/>
      <c r="AU229" s="288"/>
      <c r="AV229" s="288"/>
      <c r="AW229" s="288"/>
      <c r="AY229" s="281"/>
      <c r="AZ229" s="281"/>
      <c r="BA229" s="281"/>
      <c r="BB229" s="281"/>
      <c r="BC229" s="281"/>
      <c r="BD229" s="281"/>
      <c r="BE229" s="281"/>
    </row>
    <row r="230" spans="1:57" s="273" customFormat="1" ht="12.6" customHeight="1">
      <c r="A230" s="687" t="s">
        <v>2336</v>
      </c>
      <c r="B230" s="687"/>
      <c r="C230" s="687"/>
      <c r="D230" s="687"/>
      <c r="E230" s="687"/>
      <c r="F230" s="687"/>
      <c r="G230" s="687"/>
      <c r="H230" s="687"/>
      <c r="I230" s="687"/>
      <c r="J230" s="687"/>
      <c r="K230" s="687"/>
      <c r="L230" s="687"/>
      <c r="M230" s="687"/>
      <c r="N230" s="687"/>
      <c r="O230" s="687"/>
      <c r="P230" s="687"/>
      <c r="Q230" s="687"/>
      <c r="R230" s="687" t="s">
        <v>1384</v>
      </c>
      <c r="S230" s="687"/>
      <c r="T230" s="687"/>
      <c r="U230" s="687"/>
      <c r="V230" s="687"/>
      <c r="W230" s="687"/>
      <c r="X230" s="687"/>
      <c r="Y230" s="687"/>
      <c r="Z230" s="687"/>
      <c r="AA230" s="687" t="s">
        <v>2333</v>
      </c>
      <c r="AB230" s="687"/>
      <c r="AC230" s="687"/>
      <c r="AD230" s="687"/>
      <c r="AE230" s="687"/>
      <c r="AF230" s="687"/>
      <c r="AG230" s="687"/>
      <c r="AH230" s="687"/>
      <c r="AI230" s="687"/>
      <c r="AJ230" s="687"/>
      <c r="AK230" s="687"/>
      <c r="AL230" s="687"/>
      <c r="AM230" s="687"/>
      <c r="AN230" s="687"/>
      <c r="AO230" s="687"/>
      <c r="AP230" s="687"/>
      <c r="AQ230" s="288"/>
      <c r="AR230" s="288"/>
      <c r="AS230" s="288"/>
      <c r="AT230" s="288"/>
      <c r="AU230" s="288"/>
      <c r="AV230" s="288"/>
      <c r="AW230" s="288"/>
      <c r="AY230" s="281"/>
      <c r="AZ230" s="281"/>
      <c r="BA230" s="281"/>
      <c r="BB230" s="281"/>
      <c r="BC230" s="281"/>
      <c r="BD230" s="281"/>
      <c r="BE230" s="281"/>
    </row>
    <row r="231" spans="1:57" s="273" customFormat="1" ht="12.6" customHeight="1">
      <c r="A231" s="685"/>
      <c r="B231" s="685"/>
      <c r="C231" s="685"/>
      <c r="D231" s="685"/>
      <c r="E231" s="685"/>
      <c r="F231" s="685"/>
      <c r="G231" s="685"/>
      <c r="H231" s="685"/>
      <c r="I231" s="685"/>
      <c r="J231" s="685"/>
      <c r="K231" s="685"/>
      <c r="L231" s="685"/>
      <c r="M231" s="685"/>
      <c r="N231" s="685"/>
      <c r="O231" s="685"/>
      <c r="P231" s="685"/>
      <c r="Q231" s="685"/>
      <c r="R231" s="686"/>
      <c r="S231" s="686"/>
      <c r="T231" s="686"/>
      <c r="U231" s="686"/>
      <c r="V231" s="686"/>
      <c r="W231" s="686"/>
      <c r="X231" s="686"/>
      <c r="Y231" s="686"/>
      <c r="Z231" s="686"/>
      <c r="AA231" s="685"/>
      <c r="AB231" s="685"/>
      <c r="AC231" s="685"/>
      <c r="AD231" s="685"/>
      <c r="AE231" s="685"/>
      <c r="AF231" s="685"/>
      <c r="AG231" s="685"/>
      <c r="AH231" s="685"/>
      <c r="AI231" s="685"/>
      <c r="AJ231" s="685"/>
      <c r="AK231" s="685"/>
      <c r="AL231" s="685"/>
      <c r="AM231" s="685"/>
      <c r="AN231" s="685"/>
      <c r="AO231" s="685"/>
      <c r="AP231" s="685"/>
      <c r="AQ231" s="288"/>
      <c r="AR231" s="288"/>
      <c r="AS231" s="288"/>
      <c r="AT231" s="288"/>
      <c r="AU231" s="288"/>
      <c r="AV231" s="288"/>
      <c r="AW231" s="288"/>
      <c r="AY231" s="281"/>
      <c r="AZ231" s="281"/>
      <c r="BA231" s="281"/>
      <c r="BB231" s="281"/>
      <c r="BC231" s="281"/>
      <c r="BD231" s="281"/>
      <c r="BE231" s="281"/>
    </row>
    <row r="232" spans="1:57" s="273" customFormat="1" ht="12.6" customHeight="1">
      <c r="A232" s="685"/>
      <c r="B232" s="685"/>
      <c r="C232" s="685"/>
      <c r="D232" s="685"/>
      <c r="E232" s="685"/>
      <c r="F232" s="685"/>
      <c r="G232" s="685"/>
      <c r="H232" s="685"/>
      <c r="I232" s="685"/>
      <c r="J232" s="685"/>
      <c r="K232" s="685"/>
      <c r="L232" s="685"/>
      <c r="M232" s="685"/>
      <c r="N232" s="685"/>
      <c r="O232" s="685"/>
      <c r="P232" s="685"/>
      <c r="Q232" s="685"/>
      <c r="R232" s="686"/>
      <c r="S232" s="686"/>
      <c r="T232" s="686"/>
      <c r="U232" s="686"/>
      <c r="V232" s="686"/>
      <c r="W232" s="686"/>
      <c r="X232" s="686"/>
      <c r="Y232" s="686"/>
      <c r="Z232" s="686"/>
      <c r="AA232" s="685"/>
      <c r="AB232" s="685"/>
      <c r="AC232" s="685"/>
      <c r="AD232" s="685"/>
      <c r="AE232" s="685"/>
      <c r="AF232" s="685"/>
      <c r="AG232" s="685"/>
      <c r="AH232" s="685"/>
      <c r="AI232" s="685"/>
      <c r="AJ232" s="685"/>
      <c r="AK232" s="685"/>
      <c r="AL232" s="685"/>
      <c r="AM232" s="685"/>
      <c r="AN232" s="685"/>
      <c r="AO232" s="685"/>
      <c r="AP232" s="685"/>
      <c r="AQ232" s="288"/>
      <c r="AR232" s="288"/>
      <c r="AS232" s="288"/>
      <c r="AT232" s="288"/>
      <c r="AU232" s="288"/>
      <c r="AV232" s="288"/>
      <c r="AW232" s="288"/>
      <c r="AY232" s="281"/>
      <c r="AZ232" s="281"/>
      <c r="BA232" s="281"/>
      <c r="BB232" s="281"/>
      <c r="BC232" s="281"/>
      <c r="BD232" s="281"/>
      <c r="BE232" s="281"/>
    </row>
    <row r="233" spans="1:57" s="273" customFormat="1" ht="12.6" customHeight="1">
      <c r="A233" s="685"/>
      <c r="B233" s="685"/>
      <c r="C233" s="685"/>
      <c r="D233" s="685"/>
      <c r="E233" s="685"/>
      <c r="F233" s="685"/>
      <c r="G233" s="685"/>
      <c r="H233" s="685"/>
      <c r="I233" s="685"/>
      <c r="J233" s="685"/>
      <c r="K233" s="685"/>
      <c r="L233" s="685"/>
      <c r="M233" s="685"/>
      <c r="N233" s="685"/>
      <c r="O233" s="685"/>
      <c r="P233" s="685"/>
      <c r="Q233" s="685"/>
      <c r="R233" s="686"/>
      <c r="S233" s="686"/>
      <c r="T233" s="686"/>
      <c r="U233" s="686"/>
      <c r="V233" s="686"/>
      <c r="W233" s="686"/>
      <c r="X233" s="686"/>
      <c r="Y233" s="686"/>
      <c r="Z233" s="686"/>
      <c r="AA233" s="685"/>
      <c r="AB233" s="685"/>
      <c r="AC233" s="685"/>
      <c r="AD233" s="685"/>
      <c r="AE233" s="685"/>
      <c r="AF233" s="685"/>
      <c r="AG233" s="685"/>
      <c r="AH233" s="685"/>
      <c r="AI233" s="685"/>
      <c r="AJ233" s="685"/>
      <c r="AK233" s="685"/>
      <c r="AL233" s="685"/>
      <c r="AM233" s="685"/>
      <c r="AN233" s="685"/>
      <c r="AO233" s="685"/>
      <c r="AP233" s="685"/>
      <c r="AQ233" s="288"/>
      <c r="AR233" s="288"/>
      <c r="AS233" s="288"/>
      <c r="AT233" s="288"/>
      <c r="AU233" s="288"/>
      <c r="AV233" s="288"/>
      <c r="AW233" s="288"/>
      <c r="AY233" s="281"/>
      <c r="AZ233" s="281"/>
      <c r="BA233" s="281"/>
      <c r="BB233" s="281"/>
      <c r="BC233" s="281"/>
      <c r="BD233" s="281"/>
      <c r="BE233" s="281"/>
    </row>
    <row r="234" spans="1:57" s="281" customFormat="1" ht="12.6" customHeight="1">
      <c r="A234" s="305" t="s">
        <v>2337</v>
      </c>
      <c r="B234" s="305"/>
      <c r="C234" s="305"/>
      <c r="D234" s="305"/>
      <c r="E234" s="305"/>
      <c r="F234" s="305"/>
      <c r="G234" s="305"/>
      <c r="H234" s="305"/>
      <c r="I234" s="305"/>
      <c r="J234" s="305"/>
      <c r="K234" s="305"/>
      <c r="L234" s="305"/>
      <c r="M234" s="305"/>
      <c r="N234" s="305"/>
      <c r="O234" s="305"/>
      <c r="P234" s="305"/>
      <c r="Q234" s="305"/>
      <c r="R234" s="305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5"/>
      <c r="AI234" s="305"/>
      <c r="AJ234" s="305"/>
      <c r="AK234" s="305"/>
      <c r="AL234" s="305"/>
      <c r="AM234" s="305"/>
      <c r="AN234" s="305"/>
      <c r="AO234" s="305"/>
      <c r="AP234" s="305"/>
      <c r="AQ234" s="305"/>
      <c r="AR234" s="305"/>
      <c r="AS234" s="305"/>
      <c r="AT234" s="305"/>
      <c r="AU234" s="305"/>
      <c r="AV234" s="305"/>
      <c r="AW234" s="305"/>
    </row>
    <row r="235" spans="1:57" s="273" customFormat="1" ht="12.6" customHeight="1">
      <c r="A235" s="687" t="s">
        <v>2338</v>
      </c>
      <c r="B235" s="687"/>
      <c r="C235" s="687"/>
      <c r="D235" s="687"/>
      <c r="E235" s="687"/>
      <c r="F235" s="687"/>
      <c r="G235" s="687"/>
      <c r="H235" s="687"/>
      <c r="I235" s="687"/>
      <c r="J235" s="687"/>
      <c r="K235" s="687"/>
      <c r="L235" s="687"/>
      <c r="M235" s="687"/>
      <c r="N235" s="687"/>
      <c r="O235" s="687"/>
      <c r="P235" s="687"/>
      <c r="Q235" s="687"/>
      <c r="R235" s="687" t="s">
        <v>1384</v>
      </c>
      <c r="S235" s="687"/>
      <c r="T235" s="687"/>
      <c r="U235" s="687"/>
      <c r="V235" s="687"/>
      <c r="W235" s="687"/>
      <c r="X235" s="687"/>
      <c r="Y235" s="687"/>
      <c r="Z235" s="687"/>
      <c r="AA235" s="687" t="s">
        <v>2333</v>
      </c>
      <c r="AB235" s="687"/>
      <c r="AC235" s="687"/>
      <c r="AD235" s="687"/>
      <c r="AE235" s="687"/>
      <c r="AF235" s="687"/>
      <c r="AG235" s="687"/>
      <c r="AH235" s="687"/>
      <c r="AI235" s="687"/>
      <c r="AJ235" s="687"/>
      <c r="AK235" s="687"/>
      <c r="AL235" s="687"/>
      <c r="AM235" s="687"/>
      <c r="AN235" s="687"/>
      <c r="AO235" s="687"/>
      <c r="AP235" s="687"/>
      <c r="AQ235" s="288"/>
      <c r="AR235" s="288"/>
      <c r="AS235" s="288"/>
      <c r="AT235" s="288"/>
      <c r="AU235" s="288"/>
      <c r="AV235" s="288"/>
      <c r="AW235" s="288"/>
      <c r="AY235" s="281"/>
      <c r="AZ235" s="281"/>
      <c r="BA235" s="281"/>
      <c r="BB235" s="281"/>
      <c r="BC235" s="281"/>
      <c r="BD235" s="281"/>
      <c r="BE235" s="281"/>
    </row>
    <row r="236" spans="1:57" s="273" customFormat="1" ht="12.6" customHeight="1">
      <c r="A236" s="685"/>
      <c r="B236" s="685"/>
      <c r="C236" s="685"/>
      <c r="D236" s="685"/>
      <c r="E236" s="685"/>
      <c r="F236" s="685"/>
      <c r="G236" s="685"/>
      <c r="H236" s="685"/>
      <c r="I236" s="685"/>
      <c r="J236" s="685"/>
      <c r="K236" s="685"/>
      <c r="L236" s="685"/>
      <c r="M236" s="685"/>
      <c r="N236" s="685"/>
      <c r="O236" s="685"/>
      <c r="P236" s="685"/>
      <c r="Q236" s="685"/>
      <c r="R236" s="686"/>
      <c r="S236" s="686"/>
      <c r="T236" s="686"/>
      <c r="U236" s="686"/>
      <c r="V236" s="686"/>
      <c r="W236" s="686"/>
      <c r="X236" s="686"/>
      <c r="Y236" s="686"/>
      <c r="Z236" s="686"/>
      <c r="AA236" s="685"/>
      <c r="AB236" s="685"/>
      <c r="AC236" s="685"/>
      <c r="AD236" s="685"/>
      <c r="AE236" s="685"/>
      <c r="AF236" s="685"/>
      <c r="AG236" s="685"/>
      <c r="AH236" s="685"/>
      <c r="AI236" s="685"/>
      <c r="AJ236" s="685"/>
      <c r="AK236" s="685"/>
      <c r="AL236" s="685"/>
      <c r="AM236" s="685"/>
      <c r="AN236" s="685"/>
      <c r="AO236" s="685"/>
      <c r="AP236" s="685"/>
      <c r="AQ236" s="288"/>
      <c r="AR236" s="288"/>
      <c r="AS236" s="288"/>
      <c r="AT236" s="288"/>
      <c r="AU236" s="288"/>
      <c r="AV236" s="288"/>
      <c r="AW236" s="288"/>
      <c r="AY236" s="281"/>
      <c r="AZ236" s="281"/>
      <c r="BA236" s="281"/>
      <c r="BB236" s="281"/>
      <c r="BC236" s="281"/>
      <c r="BD236" s="281"/>
      <c r="BE236" s="281"/>
    </row>
    <row r="237" spans="1:57" s="273" customFormat="1" ht="12.6" customHeight="1">
      <c r="A237" s="685"/>
      <c r="B237" s="685"/>
      <c r="C237" s="685"/>
      <c r="D237" s="685"/>
      <c r="E237" s="685"/>
      <c r="F237" s="685"/>
      <c r="G237" s="685"/>
      <c r="H237" s="685"/>
      <c r="I237" s="685"/>
      <c r="J237" s="685"/>
      <c r="K237" s="685"/>
      <c r="L237" s="685"/>
      <c r="M237" s="685"/>
      <c r="N237" s="685"/>
      <c r="O237" s="685"/>
      <c r="P237" s="685"/>
      <c r="Q237" s="685"/>
      <c r="R237" s="686"/>
      <c r="S237" s="686"/>
      <c r="T237" s="686"/>
      <c r="U237" s="686"/>
      <c r="V237" s="686"/>
      <c r="W237" s="686"/>
      <c r="X237" s="686"/>
      <c r="Y237" s="686"/>
      <c r="Z237" s="686"/>
      <c r="AA237" s="685"/>
      <c r="AB237" s="685"/>
      <c r="AC237" s="685"/>
      <c r="AD237" s="685"/>
      <c r="AE237" s="685"/>
      <c r="AF237" s="685"/>
      <c r="AG237" s="685"/>
      <c r="AH237" s="685"/>
      <c r="AI237" s="685"/>
      <c r="AJ237" s="685"/>
      <c r="AK237" s="685"/>
      <c r="AL237" s="685"/>
      <c r="AM237" s="685"/>
      <c r="AN237" s="685"/>
      <c r="AO237" s="685"/>
      <c r="AP237" s="685"/>
      <c r="AQ237" s="288"/>
      <c r="AR237" s="288"/>
      <c r="AS237" s="288"/>
      <c r="AT237" s="288"/>
      <c r="AU237" s="288"/>
      <c r="AV237" s="288"/>
      <c r="AW237" s="288"/>
      <c r="AY237" s="281"/>
      <c r="AZ237" s="281"/>
      <c r="BA237" s="281"/>
      <c r="BB237" s="281"/>
      <c r="BC237" s="281"/>
      <c r="BD237" s="281"/>
      <c r="BE237" s="281"/>
    </row>
    <row r="238" spans="1:57" s="273" customFormat="1" ht="12.6" customHeight="1">
      <c r="A238" s="685"/>
      <c r="B238" s="685"/>
      <c r="C238" s="685"/>
      <c r="D238" s="685"/>
      <c r="E238" s="685"/>
      <c r="F238" s="685"/>
      <c r="G238" s="685"/>
      <c r="H238" s="685"/>
      <c r="I238" s="685"/>
      <c r="J238" s="685"/>
      <c r="K238" s="685"/>
      <c r="L238" s="685"/>
      <c r="M238" s="685"/>
      <c r="N238" s="685"/>
      <c r="O238" s="685"/>
      <c r="P238" s="685"/>
      <c r="Q238" s="685"/>
      <c r="R238" s="686"/>
      <c r="S238" s="686"/>
      <c r="T238" s="686"/>
      <c r="U238" s="686"/>
      <c r="V238" s="686"/>
      <c r="W238" s="686"/>
      <c r="X238" s="686"/>
      <c r="Y238" s="686"/>
      <c r="Z238" s="686"/>
      <c r="AA238" s="685"/>
      <c r="AB238" s="685"/>
      <c r="AC238" s="685"/>
      <c r="AD238" s="685"/>
      <c r="AE238" s="685"/>
      <c r="AF238" s="685"/>
      <c r="AG238" s="685"/>
      <c r="AH238" s="685"/>
      <c r="AI238" s="685"/>
      <c r="AJ238" s="685"/>
      <c r="AK238" s="685"/>
      <c r="AL238" s="685"/>
      <c r="AM238" s="685"/>
      <c r="AN238" s="685"/>
      <c r="AO238" s="685"/>
      <c r="AP238" s="685"/>
      <c r="AQ238" s="288"/>
      <c r="AR238" s="288"/>
      <c r="AS238" s="288"/>
      <c r="AT238" s="288"/>
      <c r="AU238" s="288"/>
      <c r="AV238" s="288"/>
      <c r="AW238" s="288"/>
      <c r="AY238" s="281"/>
      <c r="AZ238" s="281"/>
      <c r="BA238" s="281"/>
      <c r="BB238" s="281"/>
      <c r="BC238" s="281"/>
      <c r="BD238" s="281"/>
      <c r="BE238" s="281"/>
    </row>
    <row r="239" spans="1:57" s="273" customFormat="1" ht="12.6" customHeight="1">
      <c r="A239" s="305" t="s">
        <v>2339</v>
      </c>
      <c r="B239" s="288"/>
      <c r="C239" s="288"/>
      <c r="D239" s="288"/>
      <c r="E239" s="288"/>
      <c r="F239" s="288"/>
      <c r="G239" s="288"/>
      <c r="H239" s="288"/>
      <c r="I239" s="288"/>
      <c r="J239" s="288"/>
      <c r="K239" s="288"/>
      <c r="L239" s="288"/>
      <c r="M239" s="288"/>
      <c r="N239" s="288"/>
      <c r="O239" s="288"/>
      <c r="P239" s="288"/>
      <c r="Q239" s="288"/>
      <c r="R239" s="288"/>
      <c r="S239" s="288"/>
      <c r="T239" s="288"/>
      <c r="U239" s="288"/>
      <c r="V239" s="288"/>
      <c r="W239" s="288"/>
      <c r="X239" s="288"/>
      <c r="Y239" s="288"/>
      <c r="Z239" s="288"/>
      <c r="AA239" s="288"/>
      <c r="AB239" s="288"/>
      <c r="AC239" s="288"/>
      <c r="AD239" s="288"/>
      <c r="AE239" s="288"/>
      <c r="AF239" s="288"/>
      <c r="AG239" s="288"/>
      <c r="AH239" s="288"/>
      <c r="AI239" s="288"/>
      <c r="AJ239" s="288"/>
      <c r="AK239" s="288"/>
      <c r="AL239" s="288"/>
      <c r="AM239" s="288"/>
      <c r="AN239" s="288"/>
      <c r="AO239" s="288"/>
      <c r="AP239" s="288"/>
      <c r="AQ239" s="288"/>
      <c r="AR239" s="288"/>
      <c r="AS239" s="288"/>
      <c r="AT239" s="288"/>
      <c r="AU239" s="288"/>
      <c r="AV239" s="288"/>
      <c r="AW239" s="288"/>
      <c r="AY239" s="281"/>
      <c r="AZ239" s="281"/>
      <c r="BA239" s="281"/>
      <c r="BB239" s="281"/>
      <c r="BC239" s="281"/>
      <c r="BD239" s="281"/>
      <c r="BE239" s="281"/>
    </row>
    <row r="240" spans="1:57" s="273" customFormat="1" ht="12.6" customHeight="1">
      <c r="A240" s="687" t="s">
        <v>2340</v>
      </c>
      <c r="B240" s="687"/>
      <c r="C240" s="687"/>
      <c r="D240" s="687"/>
      <c r="E240" s="687"/>
      <c r="F240" s="687"/>
      <c r="G240" s="687"/>
      <c r="H240" s="687"/>
      <c r="I240" s="687"/>
      <c r="J240" s="687"/>
      <c r="K240" s="687"/>
      <c r="L240" s="687"/>
      <c r="M240" s="687"/>
      <c r="N240" s="687"/>
      <c r="O240" s="687"/>
      <c r="P240" s="687"/>
      <c r="Q240" s="687"/>
      <c r="R240" s="687" t="s">
        <v>1384</v>
      </c>
      <c r="S240" s="687"/>
      <c r="T240" s="687"/>
      <c r="U240" s="687"/>
      <c r="V240" s="687"/>
      <c r="W240" s="687"/>
      <c r="X240" s="687"/>
      <c r="Y240" s="687"/>
      <c r="Z240" s="687"/>
      <c r="AA240" s="687" t="s">
        <v>2333</v>
      </c>
      <c r="AB240" s="687"/>
      <c r="AC240" s="687"/>
      <c r="AD240" s="687"/>
      <c r="AE240" s="687"/>
      <c r="AF240" s="687"/>
      <c r="AG240" s="687"/>
      <c r="AH240" s="687"/>
      <c r="AI240" s="687"/>
      <c r="AJ240" s="687"/>
      <c r="AK240" s="687"/>
      <c r="AL240" s="687"/>
      <c r="AM240" s="687"/>
      <c r="AN240" s="687"/>
      <c r="AO240" s="687"/>
      <c r="AP240" s="687"/>
      <c r="AQ240" s="288"/>
      <c r="AR240" s="288"/>
      <c r="AS240" s="288"/>
      <c r="AT240" s="288"/>
      <c r="AU240" s="288"/>
      <c r="AV240" s="288"/>
      <c r="AW240" s="288"/>
      <c r="AY240" s="281"/>
      <c r="AZ240" s="281"/>
      <c r="BA240" s="281"/>
      <c r="BB240" s="281"/>
      <c r="BC240" s="281"/>
      <c r="BD240" s="281"/>
      <c r="BE240" s="281"/>
    </row>
    <row r="241" spans="1:57" s="273" customFormat="1" ht="12.6" customHeight="1">
      <c r="A241" s="685"/>
      <c r="B241" s="685"/>
      <c r="C241" s="685"/>
      <c r="D241" s="685"/>
      <c r="E241" s="685"/>
      <c r="F241" s="685"/>
      <c r="G241" s="685"/>
      <c r="H241" s="685"/>
      <c r="I241" s="685"/>
      <c r="J241" s="685"/>
      <c r="K241" s="685"/>
      <c r="L241" s="685"/>
      <c r="M241" s="685"/>
      <c r="N241" s="685"/>
      <c r="O241" s="685"/>
      <c r="P241" s="685"/>
      <c r="Q241" s="685"/>
      <c r="R241" s="686"/>
      <c r="S241" s="686"/>
      <c r="T241" s="686"/>
      <c r="U241" s="686"/>
      <c r="V241" s="686"/>
      <c r="W241" s="686"/>
      <c r="X241" s="686"/>
      <c r="Y241" s="686"/>
      <c r="Z241" s="686"/>
      <c r="AA241" s="685"/>
      <c r="AB241" s="685"/>
      <c r="AC241" s="685"/>
      <c r="AD241" s="685"/>
      <c r="AE241" s="685"/>
      <c r="AF241" s="685"/>
      <c r="AG241" s="685"/>
      <c r="AH241" s="685"/>
      <c r="AI241" s="685"/>
      <c r="AJ241" s="685"/>
      <c r="AK241" s="685"/>
      <c r="AL241" s="685"/>
      <c r="AM241" s="685"/>
      <c r="AN241" s="685"/>
      <c r="AO241" s="685"/>
      <c r="AP241" s="685"/>
      <c r="AQ241" s="288"/>
      <c r="AR241" s="288"/>
      <c r="AS241" s="288"/>
      <c r="AT241" s="288"/>
      <c r="AU241" s="288"/>
      <c r="AV241" s="288"/>
      <c r="AW241" s="288"/>
      <c r="AY241" s="281"/>
      <c r="AZ241" s="281"/>
      <c r="BA241" s="281"/>
      <c r="BB241" s="281"/>
      <c r="BC241" s="281"/>
      <c r="BD241" s="281"/>
      <c r="BE241" s="281"/>
    </row>
    <row r="242" spans="1:57" s="273" customFormat="1" ht="12.6" customHeight="1">
      <c r="A242" s="685"/>
      <c r="B242" s="685"/>
      <c r="C242" s="685"/>
      <c r="D242" s="685"/>
      <c r="E242" s="685"/>
      <c r="F242" s="685"/>
      <c r="G242" s="685"/>
      <c r="H242" s="685"/>
      <c r="I242" s="685"/>
      <c r="J242" s="685"/>
      <c r="K242" s="685"/>
      <c r="L242" s="685"/>
      <c r="M242" s="685"/>
      <c r="N242" s="685"/>
      <c r="O242" s="685"/>
      <c r="P242" s="685"/>
      <c r="Q242" s="685"/>
      <c r="R242" s="686"/>
      <c r="S242" s="686"/>
      <c r="T242" s="686"/>
      <c r="U242" s="686"/>
      <c r="V242" s="686"/>
      <c r="W242" s="686"/>
      <c r="X242" s="686"/>
      <c r="Y242" s="686"/>
      <c r="Z242" s="686"/>
      <c r="AA242" s="685"/>
      <c r="AB242" s="685"/>
      <c r="AC242" s="685"/>
      <c r="AD242" s="685"/>
      <c r="AE242" s="685"/>
      <c r="AF242" s="685"/>
      <c r="AG242" s="685"/>
      <c r="AH242" s="685"/>
      <c r="AI242" s="685"/>
      <c r="AJ242" s="685"/>
      <c r="AK242" s="685"/>
      <c r="AL242" s="685"/>
      <c r="AM242" s="685"/>
      <c r="AN242" s="685"/>
      <c r="AO242" s="685"/>
      <c r="AP242" s="685"/>
      <c r="AQ242" s="288"/>
      <c r="AR242" s="288"/>
      <c r="AS242" s="288"/>
      <c r="AT242" s="288"/>
      <c r="AU242" s="288"/>
      <c r="AV242" s="288"/>
      <c r="AW242" s="288"/>
      <c r="AY242" s="281"/>
      <c r="AZ242" s="281"/>
      <c r="BA242" s="281"/>
      <c r="BB242" s="281"/>
      <c r="BC242" s="281"/>
      <c r="BD242" s="281"/>
      <c r="BE242" s="281"/>
    </row>
    <row r="243" spans="1:57" s="273" customFormat="1" ht="12.6" customHeight="1">
      <c r="A243" s="685"/>
      <c r="B243" s="685"/>
      <c r="C243" s="685"/>
      <c r="D243" s="685"/>
      <c r="E243" s="685"/>
      <c r="F243" s="685"/>
      <c r="G243" s="685"/>
      <c r="H243" s="685"/>
      <c r="I243" s="685"/>
      <c r="J243" s="685"/>
      <c r="K243" s="685"/>
      <c r="L243" s="685"/>
      <c r="M243" s="685"/>
      <c r="N243" s="685"/>
      <c r="O243" s="685"/>
      <c r="P243" s="685"/>
      <c r="Q243" s="685"/>
      <c r="R243" s="686"/>
      <c r="S243" s="686"/>
      <c r="T243" s="686"/>
      <c r="U243" s="686"/>
      <c r="V243" s="686"/>
      <c r="W243" s="686"/>
      <c r="X243" s="686"/>
      <c r="Y243" s="686"/>
      <c r="Z243" s="686"/>
      <c r="AA243" s="685"/>
      <c r="AB243" s="685"/>
      <c r="AC243" s="685"/>
      <c r="AD243" s="685"/>
      <c r="AE243" s="685"/>
      <c r="AF243" s="685"/>
      <c r="AG243" s="685"/>
      <c r="AH243" s="685"/>
      <c r="AI243" s="685"/>
      <c r="AJ243" s="685"/>
      <c r="AK243" s="685"/>
      <c r="AL243" s="685"/>
      <c r="AM243" s="685"/>
      <c r="AN243" s="685"/>
      <c r="AO243" s="685"/>
      <c r="AP243" s="685"/>
      <c r="AQ243" s="288"/>
      <c r="AR243" s="288"/>
      <c r="AS243" s="288"/>
      <c r="AT243" s="288"/>
      <c r="AU243" s="288"/>
      <c r="AV243" s="288"/>
      <c r="AW243" s="288"/>
      <c r="AY243" s="281"/>
      <c r="AZ243" s="281"/>
      <c r="BA243" s="281"/>
      <c r="BB243" s="281"/>
      <c r="BC243" s="281"/>
      <c r="BD243" s="281"/>
      <c r="BE243" s="281"/>
    </row>
    <row r="244" spans="1:57" s="273" customFormat="1" ht="24" customHeight="1">
      <c r="A244" s="725" t="s">
        <v>2341</v>
      </c>
      <c r="B244" s="725"/>
      <c r="C244" s="725"/>
      <c r="D244" s="725"/>
      <c r="E244" s="725"/>
      <c r="F244" s="725"/>
      <c r="G244" s="725"/>
      <c r="H244" s="725"/>
      <c r="I244" s="725"/>
      <c r="J244" s="725"/>
      <c r="K244" s="725"/>
      <c r="L244" s="725"/>
      <c r="M244" s="725"/>
      <c r="N244" s="725"/>
      <c r="O244" s="725"/>
      <c r="P244" s="725"/>
      <c r="Q244" s="725"/>
      <c r="R244" s="725"/>
      <c r="S244" s="725"/>
      <c r="T244" s="725"/>
      <c r="U244" s="725"/>
      <c r="V244" s="725"/>
      <c r="W244" s="725"/>
      <c r="X244" s="725"/>
      <c r="Y244" s="725"/>
      <c r="Z244" s="725"/>
      <c r="AA244" s="725"/>
      <c r="AB244" s="725"/>
      <c r="AC244" s="725"/>
      <c r="AD244" s="725"/>
      <c r="AE244" s="725"/>
      <c r="AF244" s="725"/>
      <c r="AG244" s="725"/>
      <c r="AH244" s="725"/>
      <c r="AI244" s="725"/>
      <c r="AJ244" s="725"/>
      <c r="AK244" s="725"/>
      <c r="AL244" s="725"/>
      <c r="AM244" s="725"/>
      <c r="AN244" s="725"/>
      <c r="AO244" s="725"/>
      <c r="AP244" s="725"/>
      <c r="AQ244" s="725"/>
      <c r="AR244" s="725"/>
      <c r="AS244" s="725"/>
      <c r="AT244" s="725"/>
      <c r="AU244" s="725"/>
      <c r="AV244" s="725"/>
      <c r="AW244" s="725"/>
      <c r="AY244" s="281"/>
      <c r="AZ244" s="281"/>
      <c r="BA244" s="281"/>
      <c r="BB244" s="281"/>
      <c r="BC244" s="281"/>
      <c r="BD244" s="281"/>
      <c r="BE244" s="281"/>
    </row>
    <row r="245" spans="1:57" s="273" customFormat="1" ht="12.6" customHeight="1">
      <c r="A245" s="288" t="s">
        <v>2288</v>
      </c>
      <c r="B245" s="288"/>
      <c r="C245" s="288"/>
      <c r="D245" s="288"/>
      <c r="E245" s="288"/>
      <c r="F245" s="288"/>
      <c r="G245" s="288"/>
      <c r="H245" s="288"/>
      <c r="I245" s="288"/>
      <c r="J245" s="288"/>
      <c r="K245" s="288"/>
      <c r="L245" s="288"/>
      <c r="M245" s="288"/>
      <c r="N245" s="288"/>
      <c r="O245" s="288"/>
      <c r="P245" s="288"/>
      <c r="Q245" s="288"/>
      <c r="R245" s="288"/>
      <c r="S245" s="288"/>
      <c r="T245" s="288"/>
      <c r="U245" s="288"/>
      <c r="V245" s="288"/>
      <c r="W245" s="288"/>
      <c r="X245" s="288"/>
      <c r="Y245" s="288"/>
      <c r="Z245" s="288"/>
      <c r="AA245" s="288"/>
      <c r="AB245" s="288"/>
      <c r="AC245" s="288"/>
      <c r="AD245" s="288"/>
      <c r="AE245" s="288"/>
      <c r="AF245" s="288"/>
      <c r="AG245" s="288"/>
      <c r="AH245" s="288"/>
      <c r="AI245" s="288"/>
      <c r="AJ245" s="288"/>
      <c r="AK245" s="288"/>
      <c r="AL245" s="288"/>
      <c r="AM245" s="288"/>
      <c r="AN245" s="288"/>
      <c r="AO245" s="288"/>
      <c r="AP245" s="288"/>
      <c r="AQ245" s="288"/>
      <c r="AR245" s="288"/>
      <c r="AS245" s="288"/>
      <c r="AT245" s="288"/>
      <c r="AU245" s="288"/>
      <c r="AV245" s="288"/>
      <c r="AW245" s="288"/>
      <c r="AY245" s="281"/>
      <c r="AZ245" s="281"/>
      <c r="BA245" s="281"/>
      <c r="BB245" s="281"/>
      <c r="BC245" s="281"/>
      <c r="BD245" s="281"/>
      <c r="BE245" s="281"/>
    </row>
    <row r="246" spans="1:57" s="273" customFormat="1" ht="30" customHeight="1">
      <c r="A246" s="688"/>
      <c r="B246" s="689"/>
      <c r="C246" s="689"/>
      <c r="D246" s="689"/>
      <c r="E246" s="689"/>
      <c r="F246" s="689"/>
      <c r="G246" s="689"/>
      <c r="H246" s="689"/>
      <c r="I246" s="689"/>
      <c r="J246" s="689"/>
      <c r="K246" s="689"/>
      <c r="L246" s="689"/>
      <c r="M246" s="689"/>
      <c r="N246" s="689"/>
      <c r="O246" s="689"/>
      <c r="P246" s="689"/>
      <c r="Q246" s="689"/>
      <c r="R246" s="689"/>
      <c r="S246" s="689"/>
      <c r="T246" s="689"/>
      <c r="U246" s="689"/>
      <c r="V246" s="689"/>
      <c r="W246" s="689"/>
      <c r="X246" s="689"/>
      <c r="Y246" s="689"/>
      <c r="Z246" s="689"/>
      <c r="AA246" s="689"/>
      <c r="AB246" s="689"/>
      <c r="AC246" s="689"/>
      <c r="AD246" s="689"/>
      <c r="AE246" s="689"/>
      <c r="AF246" s="689"/>
      <c r="AG246" s="689"/>
      <c r="AH246" s="689"/>
      <c r="AI246" s="689"/>
      <c r="AJ246" s="689"/>
      <c r="AK246" s="689"/>
      <c r="AL246" s="689"/>
      <c r="AM246" s="689"/>
      <c r="AN246" s="689"/>
      <c r="AO246" s="689"/>
      <c r="AP246" s="689"/>
      <c r="AQ246" s="689"/>
      <c r="AR246" s="689"/>
      <c r="AS246" s="689"/>
      <c r="AT246" s="689"/>
      <c r="AU246" s="689"/>
      <c r="AV246" s="689"/>
      <c r="AW246" s="690"/>
      <c r="AY246" s="281"/>
      <c r="AZ246" s="281"/>
      <c r="BA246" s="281"/>
      <c r="BB246" s="281"/>
      <c r="BC246" s="281"/>
      <c r="BD246" s="281"/>
      <c r="BE246" s="281"/>
    </row>
    <row r="247" spans="1:57" s="273" customFormat="1" ht="12.6" customHeight="1">
      <c r="A247" s="292" t="s">
        <v>2342</v>
      </c>
      <c r="B247" s="288"/>
      <c r="C247" s="288"/>
      <c r="D247" s="288"/>
      <c r="E247" s="288"/>
      <c r="F247" s="288"/>
      <c r="G247" s="288"/>
      <c r="H247" s="288"/>
      <c r="I247" s="288"/>
      <c r="J247" s="288"/>
      <c r="K247" s="288"/>
      <c r="L247" s="288"/>
      <c r="M247" s="288"/>
      <c r="N247" s="288"/>
      <c r="O247" s="288"/>
      <c r="P247" s="288"/>
      <c r="Q247" s="288"/>
      <c r="R247" s="288"/>
      <c r="S247" s="288"/>
      <c r="T247" s="288"/>
      <c r="U247" s="288"/>
      <c r="V247" s="288"/>
      <c r="W247" s="288"/>
      <c r="X247" s="288"/>
      <c r="Y247" s="288"/>
      <c r="Z247" s="288"/>
      <c r="AA247" s="288"/>
      <c r="AB247" s="288"/>
      <c r="AC247" s="288"/>
      <c r="AD247" s="288"/>
      <c r="AE247" s="288"/>
      <c r="AF247" s="288"/>
      <c r="AG247" s="288"/>
      <c r="AH247" s="288"/>
      <c r="AI247" s="288"/>
      <c r="AJ247" s="288"/>
      <c r="AK247" s="288"/>
      <c r="AL247" s="288"/>
      <c r="AM247" s="288"/>
      <c r="AN247" s="288"/>
      <c r="AO247" s="288"/>
      <c r="AP247" s="288"/>
      <c r="AQ247" s="288"/>
      <c r="AR247" s="288"/>
      <c r="AS247" s="288"/>
      <c r="AT247" s="288"/>
      <c r="AU247" s="288"/>
      <c r="AV247" s="288"/>
      <c r="AW247" s="288"/>
      <c r="AY247" s="281"/>
      <c r="AZ247" s="281"/>
      <c r="BA247" s="281"/>
      <c r="BB247" s="281"/>
      <c r="BC247" s="281"/>
      <c r="BD247" s="281"/>
      <c r="BE247" s="281"/>
    </row>
    <row r="248" spans="1:57" s="273" customFormat="1" ht="12.6" customHeight="1">
      <c r="A248" s="288" t="s">
        <v>2288</v>
      </c>
      <c r="B248" s="288"/>
      <c r="C248" s="288"/>
      <c r="D248" s="288"/>
      <c r="E248" s="288"/>
      <c r="F248" s="288"/>
      <c r="G248" s="288"/>
      <c r="H248" s="288"/>
      <c r="I248" s="288"/>
      <c r="J248" s="288"/>
      <c r="K248" s="288"/>
      <c r="L248" s="288"/>
      <c r="M248" s="288"/>
      <c r="N248" s="288"/>
      <c r="O248" s="288"/>
      <c r="P248" s="288"/>
      <c r="Q248" s="288"/>
      <c r="R248" s="288"/>
      <c r="S248" s="288"/>
      <c r="T248" s="288"/>
      <c r="U248" s="288"/>
      <c r="V248" s="288"/>
      <c r="W248" s="288"/>
      <c r="X248" s="288"/>
      <c r="Y248" s="288"/>
      <c r="Z248" s="288"/>
      <c r="AA248" s="288"/>
      <c r="AB248" s="288"/>
      <c r="AC248" s="288"/>
      <c r="AD248" s="288"/>
      <c r="AE248" s="288"/>
      <c r="AF248" s="288"/>
      <c r="AG248" s="288"/>
      <c r="AH248" s="288"/>
      <c r="AI248" s="288"/>
      <c r="AJ248" s="288"/>
      <c r="AK248" s="288"/>
      <c r="AL248" s="288"/>
      <c r="AM248" s="288"/>
      <c r="AN248" s="288"/>
      <c r="AO248" s="288"/>
      <c r="AP248" s="288"/>
      <c r="AQ248" s="288"/>
      <c r="AR248" s="288"/>
      <c r="AS248" s="288"/>
      <c r="AT248" s="288"/>
      <c r="AU248" s="288"/>
      <c r="AV248" s="288"/>
      <c r="AW248" s="288"/>
      <c r="AY248" s="281"/>
      <c r="AZ248" s="281"/>
      <c r="BA248" s="281"/>
      <c r="BB248" s="281"/>
      <c r="BC248" s="281"/>
      <c r="BD248" s="281"/>
      <c r="BE248" s="281"/>
    </row>
    <row r="249" spans="1:57" s="273" customFormat="1" ht="30" customHeight="1">
      <c r="A249" s="688"/>
      <c r="B249" s="689"/>
      <c r="C249" s="689"/>
      <c r="D249" s="689"/>
      <c r="E249" s="689"/>
      <c r="F249" s="689"/>
      <c r="G249" s="689"/>
      <c r="H249" s="689"/>
      <c r="I249" s="689"/>
      <c r="J249" s="689"/>
      <c r="K249" s="689"/>
      <c r="L249" s="689"/>
      <c r="M249" s="689"/>
      <c r="N249" s="689"/>
      <c r="O249" s="689"/>
      <c r="P249" s="689"/>
      <c r="Q249" s="689"/>
      <c r="R249" s="689"/>
      <c r="S249" s="689"/>
      <c r="T249" s="689"/>
      <c r="U249" s="689"/>
      <c r="V249" s="689"/>
      <c r="W249" s="689"/>
      <c r="X249" s="689"/>
      <c r="Y249" s="689"/>
      <c r="Z249" s="689"/>
      <c r="AA249" s="689"/>
      <c r="AB249" s="689"/>
      <c r="AC249" s="689"/>
      <c r="AD249" s="689"/>
      <c r="AE249" s="689"/>
      <c r="AF249" s="689"/>
      <c r="AG249" s="689"/>
      <c r="AH249" s="689"/>
      <c r="AI249" s="689"/>
      <c r="AJ249" s="689"/>
      <c r="AK249" s="689"/>
      <c r="AL249" s="689"/>
      <c r="AM249" s="689"/>
      <c r="AN249" s="689"/>
      <c r="AO249" s="689"/>
      <c r="AP249" s="689"/>
      <c r="AQ249" s="689"/>
      <c r="AR249" s="689"/>
      <c r="AS249" s="689"/>
      <c r="AT249" s="689"/>
      <c r="AU249" s="689"/>
      <c r="AV249" s="689"/>
      <c r="AW249" s="690"/>
      <c r="AY249" s="281"/>
      <c r="AZ249" s="281"/>
      <c r="BA249" s="281"/>
      <c r="BB249" s="281"/>
      <c r="BC249" s="281"/>
      <c r="BD249" s="281"/>
      <c r="BE249" s="281"/>
    </row>
    <row r="250" spans="1:57" s="273" customFormat="1" ht="12.6" customHeight="1">
      <c r="A250" s="292" t="s">
        <v>2343</v>
      </c>
      <c r="B250" s="288"/>
      <c r="C250" s="288"/>
      <c r="D250" s="288"/>
      <c r="E250" s="288"/>
      <c r="F250" s="288"/>
      <c r="G250" s="288"/>
      <c r="H250" s="288"/>
      <c r="I250" s="288"/>
      <c r="J250" s="288"/>
      <c r="K250" s="288"/>
      <c r="L250" s="288"/>
      <c r="M250" s="288"/>
      <c r="N250" s="288"/>
      <c r="O250" s="288"/>
      <c r="P250" s="288"/>
      <c r="Q250" s="288"/>
      <c r="R250" s="288"/>
      <c r="S250" s="288"/>
      <c r="T250" s="288"/>
      <c r="U250" s="288"/>
      <c r="V250" s="288"/>
      <c r="W250" s="288"/>
      <c r="X250" s="288"/>
      <c r="Y250" s="288"/>
      <c r="Z250" s="288"/>
      <c r="AA250" s="288"/>
      <c r="AB250" s="288"/>
      <c r="AC250" s="288"/>
      <c r="AD250" s="288"/>
      <c r="AE250" s="288"/>
      <c r="AF250" s="288"/>
      <c r="AG250" s="288"/>
      <c r="AH250" s="288"/>
      <c r="AI250" s="288"/>
      <c r="AJ250" s="288"/>
      <c r="AK250" s="288"/>
      <c r="AL250" s="288"/>
      <c r="AM250" s="288"/>
      <c r="AN250" s="288"/>
      <c r="AO250" s="288"/>
      <c r="AP250" s="288"/>
      <c r="AQ250" s="288"/>
      <c r="AR250" s="288"/>
      <c r="AS250" s="288"/>
      <c r="AT250" s="288"/>
      <c r="AU250" s="288"/>
      <c r="AV250" s="288"/>
      <c r="AW250" s="288"/>
      <c r="AY250" s="281"/>
      <c r="AZ250" s="281"/>
      <c r="BA250" s="281"/>
      <c r="BB250" s="281"/>
      <c r="BC250" s="281"/>
      <c r="BD250" s="281"/>
      <c r="BE250" s="281"/>
    </row>
    <row r="251" spans="1:57" s="273" customFormat="1" ht="12.6" customHeight="1">
      <c r="A251" s="292" t="s">
        <v>2344</v>
      </c>
      <c r="B251" s="288"/>
      <c r="C251" s="288"/>
      <c r="D251" s="288"/>
      <c r="E251" s="288"/>
      <c r="F251" s="288"/>
      <c r="G251" s="288"/>
      <c r="H251" s="288"/>
      <c r="I251" s="288"/>
      <c r="J251" s="288"/>
      <c r="K251" s="288"/>
      <c r="L251" s="288"/>
      <c r="M251" s="288"/>
      <c r="N251" s="288"/>
      <c r="O251" s="288"/>
      <c r="P251" s="288"/>
      <c r="Q251" s="288"/>
      <c r="R251" s="288"/>
      <c r="S251" s="288"/>
      <c r="T251" s="288"/>
      <c r="U251" s="288"/>
      <c r="V251" s="288"/>
      <c r="W251" s="288"/>
      <c r="X251" s="288"/>
      <c r="Y251" s="288"/>
      <c r="Z251" s="288"/>
      <c r="AA251" s="288"/>
      <c r="AB251" s="288"/>
      <c r="AC251" s="288"/>
      <c r="AD251" s="288"/>
      <c r="AE251" s="288"/>
      <c r="AF251" s="288"/>
      <c r="AG251" s="288"/>
      <c r="AH251" s="288"/>
      <c r="AI251" s="288"/>
      <c r="AJ251" s="288"/>
      <c r="AK251" s="288"/>
      <c r="AL251" s="288"/>
      <c r="AM251" s="288"/>
      <c r="AN251" s="288"/>
      <c r="AO251" s="288"/>
      <c r="AP251" s="288"/>
      <c r="AQ251" s="288"/>
      <c r="AR251" s="288"/>
      <c r="AS251" s="288"/>
      <c r="AT251" s="288"/>
      <c r="AU251" s="288"/>
      <c r="AV251" s="288"/>
      <c r="AW251" s="288"/>
      <c r="AY251" s="281"/>
      <c r="AZ251" s="281"/>
      <c r="BA251" s="281"/>
      <c r="BB251" s="281"/>
      <c r="BC251" s="281"/>
      <c r="BD251" s="281"/>
      <c r="BE251" s="281"/>
    </row>
    <row r="252" spans="1:57" s="273" customFormat="1" ht="12.6" customHeight="1">
      <c r="A252" s="288" t="s">
        <v>2288</v>
      </c>
      <c r="B252" s="288"/>
      <c r="C252" s="288"/>
      <c r="D252" s="288"/>
      <c r="E252" s="288"/>
      <c r="F252" s="288"/>
      <c r="G252" s="288"/>
      <c r="H252" s="288"/>
      <c r="I252" s="288"/>
      <c r="J252" s="288"/>
      <c r="K252" s="288"/>
      <c r="L252" s="288"/>
      <c r="M252" s="288"/>
      <c r="N252" s="288"/>
      <c r="O252" s="288"/>
      <c r="P252" s="288"/>
      <c r="Q252" s="288"/>
      <c r="R252" s="288"/>
      <c r="S252" s="288"/>
      <c r="T252" s="288"/>
      <c r="U252" s="288"/>
      <c r="V252" s="288"/>
      <c r="W252" s="288"/>
      <c r="X252" s="288"/>
      <c r="Y252" s="288"/>
      <c r="Z252" s="288"/>
      <c r="AA252" s="288"/>
      <c r="AB252" s="288"/>
      <c r="AC252" s="288"/>
      <c r="AD252" s="288"/>
      <c r="AE252" s="288"/>
      <c r="AF252" s="288"/>
      <c r="AG252" s="288"/>
      <c r="AH252" s="288"/>
      <c r="AI252" s="288"/>
      <c r="AJ252" s="288"/>
      <c r="AK252" s="288"/>
      <c r="AL252" s="288"/>
      <c r="AM252" s="288"/>
      <c r="AN252" s="288"/>
      <c r="AO252" s="288"/>
      <c r="AP252" s="288"/>
      <c r="AQ252" s="288"/>
      <c r="AR252" s="288"/>
      <c r="AS252" s="288"/>
      <c r="AT252" s="288"/>
      <c r="AU252" s="288"/>
      <c r="AV252" s="288"/>
      <c r="AW252" s="288"/>
      <c r="AY252" s="281"/>
      <c r="AZ252" s="281"/>
      <c r="BA252" s="281"/>
      <c r="BB252" s="281"/>
      <c r="BC252" s="281"/>
      <c r="BD252" s="281"/>
      <c r="BE252" s="281"/>
    </row>
    <row r="253" spans="1:57" s="273" customFormat="1" ht="30" customHeight="1">
      <c r="A253" s="688"/>
      <c r="B253" s="689"/>
      <c r="C253" s="689"/>
      <c r="D253" s="689"/>
      <c r="E253" s="689"/>
      <c r="F253" s="689"/>
      <c r="G253" s="689"/>
      <c r="H253" s="689"/>
      <c r="I253" s="689"/>
      <c r="J253" s="689"/>
      <c r="K253" s="689"/>
      <c r="L253" s="689"/>
      <c r="M253" s="689"/>
      <c r="N253" s="689"/>
      <c r="O253" s="689"/>
      <c r="P253" s="689"/>
      <c r="Q253" s="689"/>
      <c r="R253" s="689"/>
      <c r="S253" s="689"/>
      <c r="T253" s="689"/>
      <c r="U253" s="689"/>
      <c r="V253" s="689"/>
      <c r="W253" s="689"/>
      <c r="X253" s="689"/>
      <c r="Y253" s="689"/>
      <c r="Z253" s="689"/>
      <c r="AA253" s="689"/>
      <c r="AB253" s="689"/>
      <c r="AC253" s="689"/>
      <c r="AD253" s="689"/>
      <c r="AE253" s="689"/>
      <c r="AF253" s="689"/>
      <c r="AG253" s="689"/>
      <c r="AH253" s="689"/>
      <c r="AI253" s="689"/>
      <c r="AJ253" s="689"/>
      <c r="AK253" s="689"/>
      <c r="AL253" s="689"/>
      <c r="AM253" s="689"/>
      <c r="AN253" s="689"/>
      <c r="AO253" s="689"/>
      <c r="AP253" s="689"/>
      <c r="AQ253" s="689"/>
      <c r="AR253" s="689"/>
      <c r="AS253" s="689"/>
      <c r="AT253" s="689"/>
      <c r="AU253" s="689"/>
      <c r="AV253" s="689"/>
      <c r="AW253" s="690"/>
      <c r="AY253" s="281"/>
      <c r="AZ253" s="281"/>
      <c r="BA253" s="281"/>
      <c r="BB253" s="281"/>
      <c r="BC253" s="281"/>
      <c r="BD253" s="281"/>
      <c r="BE253" s="281"/>
    </row>
    <row r="254" spans="1:57" s="273" customFormat="1" ht="12.6" customHeight="1">
      <c r="A254" s="292" t="s">
        <v>2345</v>
      </c>
      <c r="B254" s="288"/>
      <c r="C254" s="288"/>
      <c r="D254" s="288"/>
      <c r="E254" s="288"/>
      <c r="F254" s="288"/>
      <c r="G254" s="288"/>
      <c r="H254" s="288"/>
      <c r="I254" s="288"/>
      <c r="J254" s="288"/>
      <c r="K254" s="288"/>
      <c r="L254" s="288"/>
      <c r="M254" s="288"/>
      <c r="N254" s="288"/>
      <c r="O254" s="288"/>
      <c r="P254" s="288"/>
      <c r="Q254" s="288"/>
      <c r="R254" s="288"/>
      <c r="S254" s="288"/>
      <c r="T254" s="288"/>
      <c r="U254" s="288"/>
      <c r="V254" s="288"/>
      <c r="W254" s="288"/>
      <c r="X254" s="288"/>
      <c r="Y254" s="288"/>
      <c r="Z254" s="288"/>
      <c r="AA254" s="288"/>
      <c r="AB254" s="288"/>
      <c r="AC254" s="288"/>
      <c r="AD254" s="288"/>
      <c r="AE254" s="288"/>
      <c r="AF254" s="288"/>
      <c r="AG254" s="288"/>
      <c r="AH254" s="288"/>
      <c r="AI254" s="288"/>
      <c r="AJ254" s="288"/>
      <c r="AK254" s="288"/>
      <c r="AL254" s="288"/>
      <c r="AM254" s="288"/>
      <c r="AN254" s="288"/>
      <c r="AO254" s="288"/>
      <c r="AP254" s="288"/>
      <c r="AQ254" s="288"/>
      <c r="AR254" s="288"/>
      <c r="AS254" s="288"/>
      <c r="AT254" s="288"/>
      <c r="AU254" s="288"/>
      <c r="AV254" s="288"/>
      <c r="AW254" s="288"/>
      <c r="AY254" s="281"/>
      <c r="AZ254" s="281"/>
      <c r="BA254" s="281"/>
      <c r="BB254" s="281"/>
      <c r="BC254" s="281"/>
      <c r="BD254" s="281"/>
      <c r="BE254" s="281"/>
    </row>
    <row r="255" spans="1:57" s="273" customFormat="1" ht="12.6" customHeight="1">
      <c r="A255" s="288" t="s">
        <v>2346</v>
      </c>
      <c r="B255" s="288"/>
      <c r="C255" s="288"/>
      <c r="D255" s="288"/>
      <c r="E255" s="288"/>
      <c r="F255" s="288"/>
      <c r="G255" s="288"/>
      <c r="H255" s="288"/>
      <c r="I255" s="288"/>
      <c r="J255" s="288"/>
      <c r="K255" s="288"/>
      <c r="L255" s="288"/>
      <c r="M255" s="288"/>
      <c r="N255" s="288"/>
      <c r="O255" s="288"/>
      <c r="P255" s="288"/>
      <c r="Q255" s="288"/>
      <c r="R255" s="288"/>
      <c r="S255" s="288"/>
      <c r="T255" s="288"/>
      <c r="U255" s="288"/>
      <c r="V255" s="288"/>
      <c r="W255" s="288"/>
      <c r="X255" s="288"/>
      <c r="Y255" s="288"/>
      <c r="Z255" s="288"/>
      <c r="AA255" s="288"/>
      <c r="AB255" s="288"/>
      <c r="AC255" s="288"/>
      <c r="AD255" s="288"/>
      <c r="AE255" s="288"/>
      <c r="AF255" s="288"/>
      <c r="AG255" s="288"/>
      <c r="AH255" s="288"/>
      <c r="AI255" s="288"/>
      <c r="AJ255" s="288"/>
      <c r="AK255" s="288"/>
      <c r="AL255" s="288"/>
      <c r="AM255" s="288"/>
      <c r="AN255" s="288"/>
      <c r="AO255" s="288"/>
      <c r="AP255" s="288"/>
      <c r="AQ255" s="288"/>
      <c r="AR255" s="288"/>
      <c r="AS255" s="288"/>
      <c r="AT255" s="288"/>
      <c r="AU255" s="288"/>
      <c r="AV255" s="288"/>
      <c r="AW255" s="288"/>
      <c r="AY255" s="281"/>
      <c r="AZ255" s="281"/>
      <c r="BA255" s="281"/>
      <c r="BB255" s="281"/>
      <c r="BC255" s="281"/>
      <c r="BD255" s="281"/>
      <c r="BE255" s="281"/>
    </row>
    <row r="256" spans="1:57" s="273" customFormat="1" ht="12.6" customHeight="1">
      <c r="A256" s="288" t="s">
        <v>2347</v>
      </c>
      <c r="B256" s="288"/>
      <c r="C256" s="288"/>
      <c r="D256" s="288"/>
      <c r="E256" s="288"/>
      <c r="F256" s="288"/>
      <c r="G256" s="288"/>
      <c r="H256" s="288"/>
      <c r="I256" s="288"/>
      <c r="J256" s="288"/>
      <c r="K256" s="288"/>
      <c r="L256" s="288"/>
      <c r="M256" s="288"/>
      <c r="N256" s="288"/>
      <c r="O256" s="288"/>
      <c r="P256" s="288"/>
      <c r="Q256" s="288"/>
      <c r="R256" s="288"/>
      <c r="S256" s="288"/>
      <c r="T256" s="288"/>
      <c r="U256" s="288"/>
      <c r="V256" s="288"/>
      <c r="W256" s="288"/>
      <c r="X256" s="288"/>
      <c r="Y256" s="288"/>
      <c r="Z256" s="288"/>
      <c r="AA256" s="288"/>
      <c r="AB256" s="288"/>
      <c r="AC256" s="288"/>
      <c r="AD256" s="288"/>
      <c r="AE256" s="288"/>
      <c r="AF256" s="288"/>
      <c r="AG256" s="288"/>
      <c r="AH256" s="288"/>
      <c r="AI256" s="288"/>
      <c r="AJ256" s="288"/>
      <c r="AK256" s="288"/>
      <c r="AL256" s="288"/>
      <c r="AM256" s="288"/>
      <c r="AN256" s="288"/>
      <c r="AO256" s="288"/>
      <c r="AP256" s="288"/>
      <c r="AQ256" s="288"/>
      <c r="AR256" s="288"/>
      <c r="AS256" s="288"/>
      <c r="AT256" s="288"/>
      <c r="AU256" s="288"/>
      <c r="AV256" s="288"/>
      <c r="AW256" s="288"/>
      <c r="AY256" s="281"/>
      <c r="AZ256" s="281"/>
      <c r="BA256" s="281"/>
      <c r="BB256" s="281"/>
      <c r="BC256" s="281"/>
      <c r="BD256" s="281"/>
      <c r="BE256" s="281"/>
    </row>
    <row r="257" spans="1:57" s="273" customFormat="1" ht="12.6" customHeight="1">
      <c r="A257" s="288" t="s">
        <v>2288</v>
      </c>
      <c r="B257" s="288"/>
      <c r="C257" s="288"/>
      <c r="D257" s="288"/>
      <c r="E257" s="288"/>
      <c r="F257" s="288"/>
      <c r="G257" s="288"/>
      <c r="H257" s="288"/>
      <c r="I257" s="288"/>
      <c r="J257" s="288"/>
      <c r="K257" s="288"/>
      <c r="L257" s="288"/>
      <c r="M257" s="288"/>
      <c r="N257" s="288"/>
      <c r="O257" s="288"/>
      <c r="P257" s="288"/>
      <c r="Q257" s="288"/>
      <c r="R257" s="288"/>
      <c r="S257" s="288"/>
      <c r="T257" s="288"/>
      <c r="U257" s="288"/>
      <c r="V257" s="288"/>
      <c r="W257" s="288"/>
      <c r="X257" s="288"/>
      <c r="Y257" s="288"/>
      <c r="Z257" s="288"/>
      <c r="AA257" s="288"/>
      <c r="AB257" s="288"/>
      <c r="AC257" s="288"/>
      <c r="AD257" s="288"/>
      <c r="AE257" s="288"/>
      <c r="AF257" s="288"/>
      <c r="AG257" s="288"/>
      <c r="AH257" s="288"/>
      <c r="AI257" s="288"/>
      <c r="AJ257" s="288"/>
      <c r="AK257" s="288"/>
      <c r="AL257" s="288"/>
      <c r="AM257" s="288"/>
      <c r="AN257" s="288"/>
      <c r="AO257" s="288"/>
      <c r="AP257" s="288"/>
      <c r="AQ257" s="288"/>
      <c r="AR257" s="288"/>
      <c r="AS257" s="288"/>
      <c r="AT257" s="288"/>
      <c r="AU257" s="288"/>
      <c r="AV257" s="288"/>
      <c r="AW257" s="288"/>
      <c r="AY257" s="281"/>
      <c r="AZ257" s="281"/>
      <c r="BA257" s="281"/>
      <c r="BB257" s="281"/>
      <c r="BC257" s="281"/>
      <c r="BD257" s="281"/>
      <c r="BE257" s="281"/>
    </row>
    <row r="258" spans="1:57" s="273" customFormat="1" ht="30" customHeight="1">
      <c r="A258" s="688"/>
      <c r="B258" s="689"/>
      <c r="C258" s="689"/>
      <c r="D258" s="689"/>
      <c r="E258" s="689"/>
      <c r="F258" s="689"/>
      <c r="G258" s="689"/>
      <c r="H258" s="689"/>
      <c r="I258" s="689"/>
      <c r="J258" s="689"/>
      <c r="K258" s="689"/>
      <c r="L258" s="689"/>
      <c r="M258" s="689"/>
      <c r="N258" s="689"/>
      <c r="O258" s="689"/>
      <c r="P258" s="689"/>
      <c r="Q258" s="689"/>
      <c r="R258" s="689"/>
      <c r="S258" s="689"/>
      <c r="T258" s="689"/>
      <c r="U258" s="689"/>
      <c r="V258" s="689"/>
      <c r="W258" s="689"/>
      <c r="X258" s="689"/>
      <c r="Y258" s="689"/>
      <c r="Z258" s="689"/>
      <c r="AA258" s="689"/>
      <c r="AB258" s="689"/>
      <c r="AC258" s="689"/>
      <c r="AD258" s="689"/>
      <c r="AE258" s="689"/>
      <c r="AF258" s="689"/>
      <c r="AG258" s="689"/>
      <c r="AH258" s="689"/>
      <c r="AI258" s="689"/>
      <c r="AJ258" s="689"/>
      <c r="AK258" s="689"/>
      <c r="AL258" s="689"/>
      <c r="AM258" s="689"/>
      <c r="AN258" s="689"/>
      <c r="AO258" s="689"/>
      <c r="AP258" s="689"/>
      <c r="AQ258" s="689"/>
      <c r="AR258" s="689"/>
      <c r="AS258" s="689"/>
      <c r="AT258" s="689"/>
      <c r="AU258" s="689"/>
      <c r="AV258" s="689"/>
      <c r="AW258" s="690"/>
      <c r="AY258" s="281"/>
      <c r="AZ258" s="281"/>
      <c r="BA258" s="281"/>
      <c r="BB258" s="281"/>
      <c r="BC258" s="281"/>
      <c r="BD258" s="281"/>
      <c r="BE258" s="281"/>
    </row>
    <row r="259" spans="1:57" s="273" customFormat="1" ht="12.6" customHeight="1">
      <c r="A259" s="292" t="s">
        <v>2348</v>
      </c>
      <c r="B259" s="288"/>
      <c r="C259" s="288"/>
      <c r="D259" s="288"/>
      <c r="E259" s="288"/>
      <c r="F259" s="288"/>
      <c r="G259" s="288"/>
      <c r="H259" s="288"/>
      <c r="I259" s="288"/>
      <c r="J259" s="288"/>
      <c r="K259" s="288"/>
      <c r="L259" s="288"/>
      <c r="M259" s="288"/>
      <c r="N259" s="288"/>
      <c r="O259" s="288"/>
      <c r="P259" s="288"/>
      <c r="Q259" s="288"/>
      <c r="R259" s="288"/>
      <c r="S259" s="288"/>
      <c r="T259" s="288"/>
      <c r="U259" s="288"/>
      <c r="V259" s="288"/>
      <c r="W259" s="288"/>
      <c r="X259" s="288"/>
      <c r="Y259" s="288"/>
      <c r="Z259" s="288"/>
      <c r="AA259" s="288"/>
      <c r="AB259" s="288"/>
      <c r="AC259" s="288"/>
      <c r="AD259" s="288"/>
      <c r="AE259" s="288"/>
      <c r="AF259" s="288"/>
      <c r="AG259" s="288"/>
      <c r="AH259" s="288"/>
      <c r="AI259" s="288"/>
      <c r="AJ259" s="288"/>
      <c r="AK259" s="288"/>
      <c r="AL259" s="288"/>
      <c r="AM259" s="288"/>
      <c r="AN259" s="288"/>
      <c r="AO259" s="288"/>
      <c r="AP259" s="288"/>
      <c r="AQ259" s="288"/>
      <c r="AR259" s="288"/>
      <c r="AS259" s="288"/>
      <c r="AT259" s="288"/>
      <c r="AU259" s="288"/>
      <c r="AV259" s="288"/>
      <c r="AW259" s="288"/>
      <c r="AY259" s="281"/>
      <c r="AZ259" s="281"/>
      <c r="BA259" s="281"/>
      <c r="BB259" s="281"/>
      <c r="BC259" s="281"/>
      <c r="BD259" s="281"/>
      <c r="BE259" s="281"/>
    </row>
    <row r="260" spans="1:57" s="273" customFormat="1" ht="12.6" customHeight="1">
      <c r="A260" s="288" t="s">
        <v>2288</v>
      </c>
      <c r="B260" s="288"/>
      <c r="C260" s="288"/>
      <c r="D260" s="288"/>
      <c r="E260" s="288"/>
      <c r="F260" s="288"/>
      <c r="G260" s="288"/>
      <c r="H260" s="288"/>
      <c r="I260" s="288"/>
      <c r="J260" s="288"/>
      <c r="K260" s="288"/>
      <c r="L260" s="288"/>
      <c r="M260" s="288"/>
      <c r="N260" s="288"/>
      <c r="O260" s="288"/>
      <c r="P260" s="288"/>
      <c r="Q260" s="288"/>
      <c r="R260" s="288"/>
      <c r="S260" s="288"/>
      <c r="T260" s="288"/>
      <c r="U260" s="288"/>
      <c r="V260" s="288"/>
      <c r="W260" s="288"/>
      <c r="X260" s="288"/>
      <c r="Y260" s="288"/>
      <c r="Z260" s="288"/>
      <c r="AA260" s="288"/>
      <c r="AB260" s="288"/>
      <c r="AC260" s="288"/>
      <c r="AD260" s="288"/>
      <c r="AE260" s="288"/>
      <c r="AF260" s="288"/>
      <c r="AG260" s="288"/>
      <c r="AH260" s="288"/>
      <c r="AI260" s="288"/>
      <c r="AJ260" s="288"/>
      <c r="AK260" s="288"/>
      <c r="AL260" s="288"/>
      <c r="AM260" s="288"/>
      <c r="AN260" s="288"/>
      <c r="AO260" s="288"/>
      <c r="AP260" s="288"/>
      <c r="AQ260" s="288"/>
      <c r="AR260" s="288"/>
      <c r="AS260" s="288"/>
      <c r="AT260" s="288"/>
      <c r="AU260" s="288"/>
      <c r="AV260" s="288"/>
      <c r="AW260" s="288"/>
      <c r="AY260" s="281"/>
      <c r="AZ260" s="281"/>
      <c r="BA260" s="281"/>
      <c r="BB260" s="281"/>
      <c r="BC260" s="281"/>
      <c r="BD260" s="281"/>
      <c r="BE260" s="281"/>
    </row>
    <row r="261" spans="1:57" s="273" customFormat="1" ht="30" customHeight="1">
      <c r="A261" s="688"/>
      <c r="B261" s="689"/>
      <c r="C261" s="689"/>
      <c r="D261" s="689"/>
      <c r="E261" s="689"/>
      <c r="F261" s="689"/>
      <c r="G261" s="689"/>
      <c r="H261" s="689"/>
      <c r="I261" s="689"/>
      <c r="J261" s="689"/>
      <c r="K261" s="689"/>
      <c r="L261" s="689"/>
      <c r="M261" s="689"/>
      <c r="N261" s="689"/>
      <c r="O261" s="689"/>
      <c r="P261" s="689"/>
      <c r="Q261" s="689"/>
      <c r="R261" s="689"/>
      <c r="S261" s="689"/>
      <c r="T261" s="689"/>
      <c r="U261" s="689"/>
      <c r="V261" s="689"/>
      <c r="W261" s="689"/>
      <c r="X261" s="689"/>
      <c r="Y261" s="689"/>
      <c r="Z261" s="689"/>
      <c r="AA261" s="689"/>
      <c r="AB261" s="689"/>
      <c r="AC261" s="689"/>
      <c r="AD261" s="689"/>
      <c r="AE261" s="689"/>
      <c r="AF261" s="689"/>
      <c r="AG261" s="689"/>
      <c r="AH261" s="689"/>
      <c r="AI261" s="689"/>
      <c r="AJ261" s="689"/>
      <c r="AK261" s="689"/>
      <c r="AL261" s="689"/>
      <c r="AM261" s="689"/>
      <c r="AN261" s="689"/>
      <c r="AO261" s="689"/>
      <c r="AP261" s="689"/>
      <c r="AQ261" s="689"/>
      <c r="AR261" s="689"/>
      <c r="AS261" s="689"/>
      <c r="AT261" s="689"/>
      <c r="AU261" s="689"/>
      <c r="AV261" s="689"/>
      <c r="AW261" s="690"/>
      <c r="AY261" s="281"/>
      <c r="AZ261" s="281"/>
      <c r="BA261" s="281"/>
      <c r="BB261" s="281"/>
      <c r="BC261" s="281"/>
      <c r="BD261" s="281"/>
      <c r="BE261" s="281"/>
    </row>
    <row r="262" spans="1:57" s="273" customFormat="1" ht="24" customHeight="1">
      <c r="A262" s="725" t="s">
        <v>2349</v>
      </c>
      <c r="B262" s="725"/>
      <c r="C262" s="725"/>
      <c r="D262" s="725"/>
      <c r="E262" s="725"/>
      <c r="F262" s="725"/>
      <c r="G262" s="725"/>
      <c r="H262" s="725"/>
      <c r="I262" s="725"/>
      <c r="J262" s="725"/>
      <c r="K262" s="725"/>
      <c r="L262" s="725"/>
      <c r="M262" s="725"/>
      <c r="N262" s="725"/>
      <c r="O262" s="725"/>
      <c r="P262" s="725"/>
      <c r="Q262" s="725"/>
      <c r="R262" s="725"/>
      <c r="S262" s="725"/>
      <c r="T262" s="725"/>
      <c r="U262" s="725"/>
      <c r="V262" s="725"/>
      <c r="W262" s="725"/>
      <c r="X262" s="725"/>
      <c r="Y262" s="725"/>
      <c r="Z262" s="725"/>
      <c r="AA262" s="725"/>
      <c r="AB262" s="725"/>
      <c r="AC262" s="725"/>
      <c r="AD262" s="725"/>
      <c r="AE262" s="725"/>
      <c r="AF262" s="725"/>
      <c r="AG262" s="725"/>
      <c r="AH262" s="725"/>
      <c r="AI262" s="725"/>
      <c r="AJ262" s="725"/>
      <c r="AK262" s="725"/>
      <c r="AL262" s="725"/>
      <c r="AM262" s="725"/>
      <c r="AN262" s="725"/>
      <c r="AO262" s="725"/>
      <c r="AP262" s="725"/>
      <c r="AQ262" s="725"/>
      <c r="AR262" s="725"/>
      <c r="AS262" s="725"/>
      <c r="AT262" s="725"/>
      <c r="AU262" s="725"/>
      <c r="AV262" s="725"/>
      <c r="AW262" s="725"/>
      <c r="AX262" s="725"/>
      <c r="AY262" s="281"/>
      <c r="AZ262" s="281"/>
      <c r="BA262" s="281"/>
      <c r="BB262" s="281"/>
      <c r="BC262" s="281"/>
      <c r="BD262" s="281"/>
      <c r="BE262" s="281"/>
    </row>
    <row r="263" spans="1:57" s="273" customFormat="1" ht="12.6" customHeight="1">
      <c r="A263" s="288" t="s">
        <v>2288</v>
      </c>
      <c r="B263" s="288"/>
      <c r="C263" s="288"/>
      <c r="D263" s="288"/>
      <c r="E263" s="288"/>
      <c r="F263" s="288"/>
      <c r="G263" s="288"/>
      <c r="H263" s="288"/>
      <c r="I263" s="288"/>
      <c r="J263" s="288"/>
      <c r="K263" s="288"/>
      <c r="L263" s="288"/>
      <c r="M263" s="288"/>
      <c r="N263" s="288"/>
      <c r="O263" s="288"/>
      <c r="P263" s="288"/>
      <c r="Q263" s="288"/>
      <c r="R263" s="288"/>
      <c r="S263" s="288"/>
      <c r="T263" s="288"/>
      <c r="U263" s="288"/>
      <c r="V263" s="288"/>
      <c r="W263" s="288"/>
      <c r="X263" s="288"/>
      <c r="Y263" s="288"/>
      <c r="Z263" s="288"/>
      <c r="AA263" s="288"/>
      <c r="AB263" s="288"/>
      <c r="AC263" s="288"/>
      <c r="AD263" s="288"/>
      <c r="AE263" s="288"/>
      <c r="AF263" s="288"/>
      <c r="AG263" s="288"/>
      <c r="AH263" s="288"/>
      <c r="AI263" s="288"/>
      <c r="AJ263" s="288"/>
      <c r="AK263" s="288"/>
      <c r="AL263" s="288"/>
      <c r="AM263" s="288"/>
      <c r="AN263" s="288"/>
      <c r="AO263" s="288"/>
      <c r="AP263" s="288"/>
      <c r="AQ263" s="288"/>
      <c r="AR263" s="288"/>
      <c r="AS263" s="288"/>
      <c r="AT263" s="288"/>
      <c r="AU263" s="288"/>
      <c r="AV263" s="288"/>
      <c r="AW263" s="288"/>
      <c r="AY263" s="281"/>
      <c r="AZ263" s="281"/>
      <c r="BA263" s="281"/>
      <c r="BB263" s="281"/>
      <c r="BC263" s="281"/>
      <c r="BD263" s="281"/>
      <c r="BE263" s="281"/>
    </row>
    <row r="264" spans="1:57" s="273" customFormat="1" ht="35.1" customHeight="1">
      <c r="A264" s="688"/>
      <c r="B264" s="689"/>
      <c r="C264" s="689"/>
      <c r="D264" s="689"/>
      <c r="E264" s="689"/>
      <c r="F264" s="689"/>
      <c r="G264" s="689"/>
      <c r="H264" s="689"/>
      <c r="I264" s="689"/>
      <c r="J264" s="689"/>
      <c r="K264" s="689"/>
      <c r="L264" s="689"/>
      <c r="M264" s="689"/>
      <c r="N264" s="689"/>
      <c r="O264" s="689"/>
      <c r="P264" s="689"/>
      <c r="Q264" s="689"/>
      <c r="R264" s="689"/>
      <c r="S264" s="689"/>
      <c r="T264" s="689"/>
      <c r="U264" s="689"/>
      <c r="V264" s="689"/>
      <c r="W264" s="689"/>
      <c r="X264" s="689"/>
      <c r="Y264" s="689"/>
      <c r="Z264" s="689"/>
      <c r="AA264" s="689"/>
      <c r="AB264" s="689"/>
      <c r="AC264" s="689"/>
      <c r="AD264" s="689"/>
      <c r="AE264" s="689"/>
      <c r="AF264" s="689"/>
      <c r="AG264" s="689"/>
      <c r="AH264" s="689"/>
      <c r="AI264" s="689"/>
      <c r="AJ264" s="689"/>
      <c r="AK264" s="689"/>
      <c r="AL264" s="689"/>
      <c r="AM264" s="689"/>
      <c r="AN264" s="689"/>
      <c r="AO264" s="689"/>
      <c r="AP264" s="689"/>
      <c r="AQ264" s="689"/>
      <c r="AR264" s="689"/>
      <c r="AS264" s="689"/>
      <c r="AT264" s="689"/>
      <c r="AU264" s="689"/>
      <c r="AV264" s="689"/>
      <c r="AW264" s="690"/>
      <c r="AY264" s="281"/>
      <c r="AZ264" s="281"/>
      <c r="BA264" s="281"/>
      <c r="BB264" s="281"/>
      <c r="BC264" s="281"/>
      <c r="BD264" s="281"/>
      <c r="BE264" s="281"/>
    </row>
    <row r="265" spans="1:57" s="273" customFormat="1" ht="12.6" customHeight="1">
      <c r="A265" s="292" t="s">
        <v>2350</v>
      </c>
      <c r="B265" s="288"/>
      <c r="C265" s="288"/>
      <c r="D265" s="288"/>
      <c r="E265" s="288"/>
      <c r="F265" s="288"/>
      <c r="G265" s="288"/>
      <c r="H265" s="288"/>
      <c r="I265" s="288"/>
      <c r="J265" s="288"/>
      <c r="K265" s="288"/>
      <c r="L265" s="288"/>
      <c r="M265" s="288"/>
      <c r="N265" s="288"/>
      <c r="O265" s="288"/>
      <c r="P265" s="288"/>
      <c r="Q265" s="288"/>
      <c r="R265" s="288"/>
      <c r="S265" s="288"/>
      <c r="T265" s="288"/>
      <c r="U265" s="288"/>
      <c r="V265" s="288"/>
      <c r="W265" s="288"/>
      <c r="X265" s="288"/>
      <c r="Y265" s="288"/>
      <c r="Z265" s="288"/>
      <c r="AA265" s="288"/>
      <c r="AB265" s="288"/>
      <c r="AC265" s="288"/>
      <c r="AD265" s="288"/>
      <c r="AE265" s="288"/>
      <c r="AF265" s="288"/>
      <c r="AG265" s="288"/>
      <c r="AH265" s="288"/>
      <c r="AI265" s="288"/>
      <c r="AJ265" s="288"/>
      <c r="AK265" s="288"/>
      <c r="AL265" s="288"/>
      <c r="AM265" s="288"/>
      <c r="AN265" s="288"/>
      <c r="AO265" s="288"/>
      <c r="AP265" s="288"/>
      <c r="AQ265" s="288"/>
      <c r="AR265" s="288"/>
      <c r="AS265" s="288"/>
      <c r="AT265" s="288"/>
      <c r="AU265" s="288"/>
      <c r="AV265" s="288"/>
      <c r="AW265" s="288"/>
      <c r="AY265" s="281"/>
      <c r="AZ265" s="281"/>
      <c r="BA265" s="281"/>
      <c r="BB265" s="281"/>
      <c r="BC265" s="281"/>
      <c r="BD265" s="281"/>
      <c r="BE265" s="281"/>
    </row>
    <row r="266" spans="1:57" s="273" customFormat="1" ht="12.6" customHeight="1">
      <c r="A266" s="288" t="s">
        <v>2288</v>
      </c>
      <c r="B266" s="288"/>
      <c r="C266" s="288"/>
      <c r="D266" s="288"/>
      <c r="E266" s="288"/>
      <c r="F266" s="288"/>
      <c r="G266" s="288"/>
      <c r="H266" s="288"/>
      <c r="I266" s="288"/>
      <c r="J266" s="288"/>
      <c r="K266" s="288"/>
      <c r="L266" s="288"/>
      <c r="M266" s="288"/>
      <c r="N266" s="288"/>
      <c r="O266" s="288"/>
      <c r="P266" s="288"/>
      <c r="Q266" s="288"/>
      <c r="R266" s="288"/>
      <c r="S266" s="288"/>
      <c r="T266" s="288"/>
      <c r="U266" s="288"/>
      <c r="V266" s="288"/>
      <c r="W266" s="288"/>
      <c r="X266" s="288"/>
      <c r="Y266" s="288"/>
      <c r="Z266" s="288"/>
      <c r="AA266" s="288"/>
      <c r="AB266" s="288"/>
      <c r="AC266" s="288"/>
      <c r="AD266" s="288"/>
      <c r="AE266" s="288"/>
      <c r="AF266" s="288"/>
      <c r="AG266" s="288"/>
      <c r="AH266" s="288"/>
      <c r="AI266" s="288"/>
      <c r="AJ266" s="288"/>
      <c r="AK266" s="288"/>
      <c r="AL266" s="288"/>
      <c r="AM266" s="288"/>
      <c r="AN266" s="288"/>
      <c r="AO266" s="288"/>
      <c r="AP266" s="288"/>
      <c r="AQ266" s="288"/>
      <c r="AR266" s="288"/>
      <c r="AS266" s="288"/>
      <c r="AT266" s="288"/>
      <c r="AU266" s="288"/>
      <c r="AV266" s="288"/>
      <c r="AW266" s="288"/>
      <c r="AY266" s="281"/>
      <c r="AZ266" s="281"/>
      <c r="BA266" s="281"/>
      <c r="BB266" s="281"/>
      <c r="BC266" s="281"/>
      <c r="BD266" s="281"/>
      <c r="BE266" s="281"/>
    </row>
    <row r="267" spans="1:57" ht="35.1" customHeight="1">
      <c r="A267" s="688"/>
      <c r="B267" s="689"/>
      <c r="C267" s="689"/>
      <c r="D267" s="689"/>
      <c r="E267" s="689"/>
      <c r="F267" s="689"/>
      <c r="G267" s="689"/>
      <c r="H267" s="689"/>
      <c r="I267" s="689"/>
      <c r="J267" s="689"/>
      <c r="K267" s="689"/>
      <c r="L267" s="689"/>
      <c r="M267" s="689"/>
      <c r="N267" s="689"/>
      <c r="O267" s="689"/>
      <c r="P267" s="689"/>
      <c r="Q267" s="689"/>
      <c r="R267" s="689"/>
      <c r="S267" s="689"/>
      <c r="T267" s="689"/>
      <c r="U267" s="689"/>
      <c r="V267" s="689"/>
      <c r="W267" s="689"/>
      <c r="X267" s="689"/>
      <c r="Y267" s="689"/>
      <c r="Z267" s="689"/>
      <c r="AA267" s="689"/>
      <c r="AB267" s="689"/>
      <c r="AC267" s="689"/>
      <c r="AD267" s="689"/>
      <c r="AE267" s="689"/>
      <c r="AF267" s="689"/>
      <c r="AG267" s="689"/>
      <c r="AH267" s="689"/>
      <c r="AI267" s="689"/>
      <c r="AJ267" s="689"/>
      <c r="AK267" s="689"/>
      <c r="AL267" s="689"/>
      <c r="AM267" s="689"/>
      <c r="AN267" s="689"/>
      <c r="AO267" s="689"/>
      <c r="AP267" s="689"/>
      <c r="AQ267" s="689"/>
      <c r="AR267" s="689"/>
      <c r="AS267" s="689"/>
      <c r="AT267" s="689"/>
      <c r="AU267" s="689"/>
      <c r="AV267" s="689"/>
      <c r="AW267" s="690"/>
    </row>
    <row r="268" spans="1:57" s="273" customFormat="1" ht="12.6" customHeight="1">
      <c r="A268" s="264" t="s">
        <v>2275</v>
      </c>
      <c r="B268" s="265"/>
      <c r="C268" s="265"/>
      <c r="D268" s="265"/>
      <c r="E268" s="265"/>
      <c r="F268" s="265"/>
      <c r="G268" s="265"/>
      <c r="H268" s="265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  <c r="AJ268" s="265"/>
      <c r="AK268" s="265"/>
      <c r="AL268" s="265"/>
      <c r="AM268" s="265"/>
      <c r="AN268" s="265"/>
      <c r="AO268" s="265"/>
      <c r="AP268" s="265"/>
      <c r="AQ268" s="265"/>
      <c r="AR268" s="265"/>
      <c r="AS268" s="265"/>
      <c r="AT268" s="265"/>
      <c r="AU268" s="265"/>
      <c r="AV268" s="265"/>
      <c r="AW268" s="265"/>
      <c r="AY268" s="281"/>
      <c r="AZ268" s="281"/>
      <c r="BA268" s="281"/>
      <c r="BB268" s="281"/>
      <c r="BC268" s="281"/>
      <c r="BD268" s="281"/>
      <c r="BE268" s="281"/>
    </row>
    <row r="269" spans="1:57" s="273" customFormat="1" ht="12.6" customHeight="1">
      <c r="A269" s="264" t="s">
        <v>2276</v>
      </c>
      <c r="B269" s="266"/>
      <c r="C269" s="266" t="str">
        <f>$C$2</f>
        <v>Blanche Trade s.r.o.</v>
      </c>
      <c r="D269" s="266"/>
      <c r="E269" s="266"/>
      <c r="F269" s="266"/>
      <c r="G269" s="266"/>
      <c r="H269" s="266"/>
      <c r="I269" s="266"/>
      <c r="J269" s="266"/>
      <c r="K269" s="266"/>
      <c r="L269" s="266"/>
      <c r="M269" s="266"/>
      <c r="N269" s="266"/>
      <c r="O269" s="266"/>
      <c r="P269" s="266"/>
      <c r="Q269" s="266"/>
      <c r="R269" s="266"/>
      <c r="S269" s="266"/>
      <c r="T269" s="266"/>
      <c r="U269" s="266"/>
      <c r="V269" s="266"/>
      <c r="W269" s="266"/>
      <c r="X269" s="266"/>
      <c r="Y269" s="266"/>
      <c r="Z269" s="277"/>
      <c r="AA269" s="265"/>
      <c r="AB269" s="265" t="s">
        <v>801</v>
      </c>
      <c r="AC269" s="265"/>
      <c r="AD269" s="639" t="str">
        <f t="shared" ref="AD269" si="4">$AD$2</f>
        <v>46660381</v>
      </c>
      <c r="AE269" s="640"/>
      <c r="AF269" s="640"/>
      <c r="AG269" s="640"/>
      <c r="AH269" s="640"/>
      <c r="AI269" s="640"/>
      <c r="AJ269" s="640"/>
      <c r="AK269" s="641"/>
      <c r="AL269" s="265" t="s">
        <v>734</v>
      </c>
      <c r="AM269" s="265"/>
      <c r="AN269" s="642" t="str">
        <f>VstupHlavička!$B$3</f>
        <v>2023515296</v>
      </c>
      <c r="AO269" s="643"/>
      <c r="AP269" s="643"/>
      <c r="AQ269" s="643"/>
      <c r="AR269" s="643"/>
      <c r="AS269" s="643"/>
      <c r="AT269" s="643"/>
      <c r="AU269" s="643"/>
      <c r="AV269" s="643"/>
      <c r="AW269" s="644"/>
      <c r="AY269" s="281"/>
      <c r="AZ269" s="281"/>
      <c r="BA269" s="281"/>
      <c r="BB269" s="281"/>
      <c r="BC269" s="281"/>
      <c r="BD269" s="281"/>
      <c r="BE269" s="281"/>
    </row>
    <row r="270" spans="1:57" s="273" customFormat="1" ht="12.6" customHeight="1">
      <c r="A270" s="489"/>
      <c r="B270" s="489"/>
      <c r="C270" s="489"/>
      <c r="D270" s="489"/>
      <c r="E270" s="489"/>
      <c r="F270" s="489"/>
      <c r="G270" s="489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  <c r="T270" s="489"/>
      <c r="U270" s="489"/>
      <c r="V270" s="489"/>
      <c r="W270" s="489"/>
      <c r="X270" s="489"/>
      <c r="Y270" s="489"/>
      <c r="Z270" s="489"/>
      <c r="AA270" s="489"/>
      <c r="AB270" s="489"/>
      <c r="AC270" s="489"/>
      <c r="AD270" s="489"/>
      <c r="AE270" s="489"/>
      <c r="AF270" s="489"/>
      <c r="AG270" s="489"/>
      <c r="AH270" s="489"/>
      <c r="AI270" s="489"/>
      <c r="AJ270" s="489"/>
      <c r="AK270" s="489"/>
      <c r="AL270" s="489"/>
      <c r="AM270" s="489"/>
      <c r="AN270" s="489"/>
      <c r="AO270" s="489"/>
      <c r="AP270" s="489"/>
      <c r="AQ270" s="489"/>
      <c r="AR270" s="489"/>
      <c r="AS270" s="489"/>
      <c r="AT270" s="489"/>
      <c r="AU270" s="489"/>
      <c r="AV270" s="489"/>
      <c r="AW270" s="489"/>
      <c r="AY270" s="281"/>
      <c r="AZ270" s="281"/>
      <c r="BA270" s="281"/>
      <c r="BB270" s="281"/>
      <c r="BC270" s="281"/>
      <c r="BD270" s="281"/>
      <c r="BE270" s="281"/>
    </row>
    <row r="272" spans="1:57" s="273" customFormat="1" ht="12.6" customHeight="1">
      <c r="A272" s="645" t="s">
        <v>4304</v>
      </c>
      <c r="B272" s="646"/>
      <c r="C272" s="646"/>
      <c r="D272" s="646"/>
      <c r="E272" s="646"/>
      <c r="F272" s="646"/>
      <c r="G272" s="646"/>
      <c r="H272" s="646"/>
      <c r="I272" s="646"/>
      <c r="J272" s="646"/>
      <c r="K272" s="646"/>
      <c r="L272" s="646"/>
      <c r="M272" s="646"/>
      <c r="N272" s="646"/>
      <c r="O272" s="646"/>
      <c r="P272" s="646"/>
      <c r="Q272" s="646"/>
      <c r="R272" s="646"/>
      <c r="S272" s="646"/>
      <c r="T272" s="646"/>
      <c r="U272" s="646"/>
      <c r="V272" s="646"/>
      <c r="W272" s="646"/>
      <c r="X272" s="646"/>
      <c r="Y272" s="646"/>
      <c r="Z272" s="646"/>
      <c r="AA272" s="646"/>
      <c r="AB272" s="646"/>
      <c r="AC272" s="646"/>
      <c r="AD272" s="646"/>
      <c r="AE272" s="646"/>
      <c r="AF272" s="646"/>
      <c r="AG272" s="646"/>
      <c r="AH272" s="646"/>
      <c r="AI272" s="646"/>
      <c r="AJ272" s="646"/>
      <c r="AK272" s="646"/>
      <c r="AL272" s="646"/>
      <c r="AM272" s="646"/>
      <c r="AN272" s="646"/>
      <c r="AO272" s="646"/>
      <c r="AP272" s="646"/>
      <c r="AQ272" s="646"/>
      <c r="AR272" s="646"/>
      <c r="AS272" s="646"/>
      <c r="AT272" s="646"/>
      <c r="AU272" s="646"/>
      <c r="AV272" s="646"/>
      <c r="AW272" s="646"/>
      <c r="AY272" s="281"/>
      <c r="AZ272" s="281"/>
      <c r="BA272" s="281"/>
      <c r="BB272" s="281"/>
      <c r="BC272" s="281"/>
      <c r="BD272" s="281"/>
      <c r="BE272" s="281"/>
    </row>
    <row r="273" spans="1:16384" s="495" customFormat="1" ht="57.75" customHeight="1">
      <c r="A273" s="735" t="s">
        <v>4291</v>
      </c>
      <c r="B273" s="735"/>
      <c r="C273" s="735"/>
      <c r="D273" s="735"/>
      <c r="E273" s="735"/>
      <c r="F273" s="735"/>
      <c r="G273" s="735"/>
      <c r="H273" s="735"/>
      <c r="I273" s="735"/>
      <c r="J273" s="735"/>
      <c r="K273" s="735"/>
      <c r="L273" s="735"/>
      <c r="M273" s="735"/>
      <c r="N273" s="735"/>
      <c r="O273" s="735"/>
      <c r="P273" s="735"/>
      <c r="Q273" s="735"/>
      <c r="R273" s="735"/>
      <c r="S273" s="735"/>
      <c r="T273" s="735"/>
      <c r="U273" s="735"/>
      <c r="V273" s="735"/>
      <c r="W273" s="735"/>
      <c r="X273" s="735"/>
      <c r="Y273" s="735"/>
      <c r="Z273" s="735"/>
      <c r="AA273" s="735"/>
      <c r="AB273" s="735"/>
      <c r="AC273" s="735"/>
      <c r="AD273" s="735"/>
      <c r="AE273" s="735"/>
      <c r="AF273" s="735"/>
      <c r="AG273" s="735"/>
      <c r="AH273" s="735"/>
      <c r="AI273" s="735"/>
      <c r="AJ273" s="735"/>
      <c r="AK273" s="735"/>
      <c r="AL273" s="735"/>
      <c r="AM273" s="735"/>
      <c r="AN273" s="735"/>
      <c r="AO273" s="735"/>
      <c r="AP273" s="735"/>
      <c r="AQ273" s="735"/>
      <c r="AR273" s="735"/>
      <c r="AS273" s="735"/>
      <c r="AT273" s="735"/>
      <c r="AU273" s="735"/>
      <c r="AV273" s="735"/>
      <c r="AW273" s="735"/>
      <c r="AX273" s="735"/>
      <c r="AY273" s="522"/>
      <c r="AZ273" s="522"/>
      <c r="BA273" s="523"/>
      <c r="BB273" s="523"/>
      <c r="BC273" s="523"/>
      <c r="BD273" s="523"/>
      <c r="BE273" s="523"/>
    </row>
    <row r="274" spans="1:16384" s="494" customFormat="1" ht="12.6" customHeight="1">
      <c r="A274" s="511" t="s">
        <v>4290</v>
      </c>
      <c r="AB274" s="494" t="s">
        <v>4292</v>
      </c>
      <c r="AI274" s="736">
        <v>0</v>
      </c>
      <c r="AJ274" s="736"/>
      <c r="AK274" s="736"/>
      <c r="AL274" s="736"/>
      <c r="AM274" s="736"/>
      <c r="AN274" s="736"/>
      <c r="AO274" s="736"/>
      <c r="AP274" s="736"/>
      <c r="AQ274" s="736"/>
      <c r="AR274" s="736"/>
      <c r="AS274" s="736"/>
      <c r="AT274" s="736"/>
      <c r="AU274" s="736"/>
      <c r="AV274" s="736"/>
      <c r="AW274" s="736"/>
      <c r="AY274" s="519"/>
      <c r="AZ274" s="519"/>
      <c r="BA274" s="519"/>
      <c r="BB274" s="519"/>
      <c r="BC274" s="519"/>
      <c r="BD274" s="519"/>
      <c r="BE274" s="519"/>
    </row>
    <row r="275" spans="1:16384" s="494" customFormat="1" ht="45" customHeight="1">
      <c r="A275" s="726"/>
      <c r="B275" s="727"/>
      <c r="C275" s="727"/>
      <c r="D275" s="727"/>
      <c r="E275" s="727"/>
      <c r="F275" s="727"/>
      <c r="G275" s="727"/>
      <c r="H275" s="727"/>
      <c r="I275" s="727"/>
      <c r="J275" s="727"/>
      <c r="K275" s="727"/>
      <c r="L275" s="727"/>
      <c r="M275" s="727"/>
      <c r="N275" s="727"/>
      <c r="O275" s="727"/>
      <c r="P275" s="727"/>
      <c r="Q275" s="727"/>
      <c r="R275" s="727"/>
      <c r="S275" s="727"/>
      <c r="T275" s="727"/>
      <c r="U275" s="727"/>
      <c r="V275" s="727"/>
      <c r="W275" s="727"/>
      <c r="X275" s="727"/>
      <c r="Y275" s="727"/>
      <c r="Z275" s="727"/>
      <c r="AA275" s="727"/>
      <c r="AB275" s="727"/>
      <c r="AC275" s="727"/>
      <c r="AD275" s="727"/>
      <c r="AE275" s="727"/>
      <c r="AF275" s="727"/>
      <c r="AG275" s="727"/>
      <c r="AH275" s="727"/>
      <c r="AI275" s="727"/>
      <c r="AJ275" s="727"/>
      <c r="AK275" s="727"/>
      <c r="AL275" s="727"/>
      <c r="AM275" s="727"/>
      <c r="AN275" s="727"/>
      <c r="AO275" s="727"/>
      <c r="AP275" s="727"/>
      <c r="AQ275" s="727"/>
      <c r="AR275" s="727"/>
      <c r="AS275" s="727"/>
      <c r="AT275" s="727"/>
      <c r="AU275" s="727"/>
      <c r="AV275" s="727"/>
      <c r="AW275" s="727"/>
      <c r="AX275" s="728"/>
      <c r="AY275" s="524"/>
      <c r="AZ275" s="524"/>
      <c r="BA275" s="524"/>
      <c r="BB275" s="524"/>
      <c r="BC275" s="519"/>
      <c r="BD275" s="519"/>
      <c r="BE275" s="519"/>
    </row>
    <row r="276" spans="1:16384" s="495" customFormat="1" ht="12.6" customHeight="1">
      <c r="A276" s="494" t="s">
        <v>4293</v>
      </c>
      <c r="AI276" s="737">
        <v>0</v>
      </c>
      <c r="AJ276" s="737"/>
      <c r="AK276" s="737"/>
      <c r="AL276" s="737"/>
      <c r="AM276" s="737"/>
      <c r="AN276" s="737"/>
      <c r="AO276" s="737"/>
      <c r="AP276" s="737"/>
      <c r="AQ276" s="737"/>
      <c r="AR276" s="737"/>
      <c r="AS276" s="737"/>
      <c r="AT276" s="737"/>
      <c r="AU276" s="737"/>
      <c r="AV276" s="737"/>
      <c r="AW276" s="737"/>
      <c r="AY276" s="523"/>
      <c r="AZ276" s="523"/>
      <c r="BA276" s="523"/>
      <c r="BB276" s="523"/>
      <c r="BC276" s="523"/>
      <c r="BD276" s="523"/>
      <c r="BE276" s="523"/>
    </row>
    <row r="277" spans="1:16384" s="495" customFormat="1" ht="28.5" customHeight="1">
      <c r="A277" s="735" t="s">
        <v>4294</v>
      </c>
      <c r="B277" s="735"/>
      <c r="C277" s="735"/>
      <c r="D277" s="735"/>
      <c r="E277" s="735"/>
      <c r="F277" s="735"/>
      <c r="G277" s="735"/>
      <c r="H277" s="735"/>
      <c r="I277" s="735"/>
      <c r="J277" s="735"/>
      <c r="K277" s="735"/>
      <c r="L277" s="735"/>
      <c r="M277" s="735"/>
      <c r="N277" s="735"/>
      <c r="O277" s="735"/>
      <c r="P277" s="735"/>
      <c r="Q277" s="735"/>
      <c r="R277" s="735"/>
      <c r="S277" s="735"/>
      <c r="T277" s="735"/>
      <c r="U277" s="735"/>
      <c r="V277" s="735"/>
      <c r="W277" s="735"/>
      <c r="X277" s="735"/>
      <c r="Y277" s="735"/>
      <c r="Z277" s="735"/>
      <c r="AA277" s="735"/>
      <c r="AB277" s="735"/>
      <c r="AC277" s="735"/>
      <c r="AD277" s="735"/>
      <c r="AE277" s="735"/>
      <c r="AF277" s="735"/>
      <c r="AG277" s="735"/>
      <c r="AH277" s="735"/>
      <c r="AI277" s="735"/>
      <c r="AJ277" s="735"/>
      <c r="AK277" s="735"/>
      <c r="AL277" s="735"/>
      <c r="AM277" s="735"/>
      <c r="AN277" s="735"/>
      <c r="AO277" s="735"/>
      <c r="AP277" s="735"/>
      <c r="AQ277" s="735"/>
      <c r="AR277" s="735"/>
      <c r="AS277" s="735"/>
      <c r="AT277" s="735"/>
      <c r="AU277" s="735"/>
      <c r="AV277" s="735"/>
      <c r="AW277" s="735"/>
      <c r="AX277" s="735"/>
      <c r="AY277" s="522"/>
      <c r="AZ277" s="522"/>
      <c r="BA277" s="523"/>
      <c r="BB277" s="523"/>
      <c r="BC277" s="523"/>
      <c r="BD277" s="523"/>
      <c r="BE277" s="523"/>
    </row>
    <row r="278" spans="1:16384" s="494" customFormat="1" ht="12.6" customHeight="1">
      <c r="A278" s="511" t="s">
        <v>4290</v>
      </c>
      <c r="AY278" s="519"/>
      <c r="AZ278" s="519"/>
      <c r="BA278" s="519"/>
      <c r="BB278" s="519"/>
      <c r="BC278" s="519"/>
      <c r="BD278" s="519"/>
      <c r="BE278" s="519"/>
    </row>
    <row r="279" spans="1:16384" s="495" customFormat="1" ht="32.25" customHeight="1">
      <c r="A279" s="726"/>
      <c r="B279" s="727"/>
      <c r="C279" s="727"/>
      <c r="D279" s="727"/>
      <c r="E279" s="727"/>
      <c r="F279" s="727"/>
      <c r="G279" s="727"/>
      <c r="H279" s="727"/>
      <c r="I279" s="727"/>
      <c r="J279" s="727"/>
      <c r="K279" s="727"/>
      <c r="L279" s="727"/>
      <c r="M279" s="727"/>
      <c r="N279" s="727"/>
      <c r="O279" s="727"/>
      <c r="P279" s="727"/>
      <c r="Q279" s="727"/>
      <c r="R279" s="727"/>
      <c r="S279" s="727"/>
      <c r="T279" s="727"/>
      <c r="U279" s="727"/>
      <c r="V279" s="727"/>
      <c r="W279" s="727"/>
      <c r="X279" s="727"/>
      <c r="Y279" s="727"/>
      <c r="Z279" s="727"/>
      <c r="AA279" s="727"/>
      <c r="AB279" s="727"/>
      <c r="AC279" s="727"/>
      <c r="AD279" s="727"/>
      <c r="AE279" s="727"/>
      <c r="AF279" s="727"/>
      <c r="AG279" s="727"/>
      <c r="AH279" s="727"/>
      <c r="AI279" s="727"/>
      <c r="AJ279" s="727"/>
      <c r="AK279" s="727"/>
      <c r="AL279" s="727"/>
      <c r="AM279" s="727"/>
      <c r="AN279" s="727"/>
      <c r="AO279" s="727"/>
      <c r="AP279" s="727"/>
      <c r="AQ279" s="727"/>
      <c r="AR279" s="727"/>
      <c r="AS279" s="727"/>
      <c r="AT279" s="727"/>
      <c r="AU279" s="727"/>
      <c r="AV279" s="727"/>
      <c r="AW279" s="727"/>
      <c r="AX279" s="728"/>
      <c r="AY279" s="524"/>
      <c r="AZ279" s="524"/>
      <c r="BA279" s="524"/>
      <c r="BB279" s="524"/>
      <c r="BC279" s="719"/>
      <c r="BD279" s="720"/>
      <c r="BE279" s="720"/>
      <c r="BF279" s="720"/>
      <c r="BG279" s="720"/>
      <c r="BH279" s="720"/>
      <c r="BI279" s="720"/>
      <c r="BJ279" s="720"/>
      <c r="BK279" s="720"/>
      <c r="BL279" s="720"/>
      <c r="BM279" s="720"/>
      <c r="BN279" s="720"/>
      <c r="BO279" s="720"/>
      <c r="BP279" s="720"/>
      <c r="BQ279" s="720"/>
      <c r="BR279" s="720"/>
      <c r="BS279" s="720"/>
      <c r="BT279" s="720"/>
      <c r="BU279" s="720"/>
      <c r="BV279" s="720"/>
      <c r="BW279" s="720"/>
      <c r="BX279" s="720"/>
      <c r="BY279" s="720"/>
      <c r="BZ279" s="720"/>
      <c r="CA279" s="720"/>
      <c r="CB279" s="720"/>
      <c r="CC279" s="720"/>
      <c r="CD279" s="720"/>
      <c r="CE279" s="720"/>
      <c r="CF279" s="720"/>
      <c r="CG279" s="720"/>
      <c r="CH279" s="720"/>
      <c r="CI279" s="720"/>
      <c r="CJ279" s="720"/>
      <c r="CK279" s="720"/>
      <c r="CL279" s="720"/>
      <c r="CM279" s="720"/>
      <c r="CN279" s="720"/>
      <c r="CO279" s="720"/>
      <c r="CP279" s="720"/>
      <c r="CQ279" s="720"/>
      <c r="CR279" s="720"/>
      <c r="CS279" s="720"/>
      <c r="CT279" s="720"/>
      <c r="CU279" s="720"/>
      <c r="CV279" s="720"/>
      <c r="CW279" s="720"/>
      <c r="CX279" s="720"/>
      <c r="CY279" s="720"/>
      <c r="CZ279" s="720"/>
      <c r="DA279" s="720"/>
      <c r="DB279" s="720"/>
      <c r="DC279" s="720"/>
      <c r="DD279" s="721"/>
      <c r="DE279" s="719"/>
      <c r="DF279" s="720"/>
      <c r="DG279" s="720"/>
      <c r="DH279" s="720"/>
      <c r="DI279" s="720"/>
      <c r="DJ279" s="720"/>
      <c r="DK279" s="720"/>
      <c r="DL279" s="720"/>
      <c r="DM279" s="720"/>
      <c r="DN279" s="720"/>
      <c r="DO279" s="720"/>
      <c r="DP279" s="720"/>
      <c r="DQ279" s="720"/>
      <c r="DR279" s="720"/>
      <c r="DS279" s="720"/>
      <c r="DT279" s="720"/>
      <c r="DU279" s="720"/>
      <c r="DV279" s="720"/>
      <c r="DW279" s="720"/>
      <c r="DX279" s="720"/>
      <c r="DY279" s="720"/>
      <c r="DZ279" s="720"/>
      <c r="EA279" s="720"/>
      <c r="EB279" s="720"/>
      <c r="EC279" s="720"/>
      <c r="ED279" s="720"/>
      <c r="EE279" s="720"/>
      <c r="EF279" s="720"/>
      <c r="EG279" s="720"/>
      <c r="EH279" s="720"/>
      <c r="EI279" s="720"/>
      <c r="EJ279" s="720"/>
      <c r="EK279" s="720"/>
      <c r="EL279" s="720"/>
      <c r="EM279" s="720"/>
      <c r="EN279" s="720"/>
      <c r="EO279" s="720"/>
      <c r="EP279" s="720"/>
      <c r="EQ279" s="720"/>
      <c r="ER279" s="720"/>
      <c r="ES279" s="720"/>
      <c r="ET279" s="720"/>
      <c r="EU279" s="720"/>
      <c r="EV279" s="720"/>
      <c r="EW279" s="720"/>
      <c r="EX279" s="720"/>
      <c r="EY279" s="720"/>
      <c r="EZ279" s="720"/>
      <c r="FA279" s="720"/>
      <c r="FB279" s="720"/>
      <c r="FC279" s="720"/>
      <c r="FD279" s="720"/>
      <c r="FE279" s="720"/>
      <c r="FF279" s="721"/>
      <c r="FG279" s="719"/>
      <c r="FH279" s="720"/>
      <c r="FI279" s="720"/>
      <c r="FJ279" s="720"/>
      <c r="FK279" s="720"/>
      <c r="FL279" s="720"/>
      <c r="FM279" s="720"/>
      <c r="FN279" s="720"/>
      <c r="FO279" s="720"/>
      <c r="FP279" s="720"/>
      <c r="FQ279" s="720"/>
      <c r="FR279" s="720"/>
      <c r="FS279" s="720"/>
      <c r="FT279" s="720"/>
      <c r="FU279" s="720"/>
      <c r="FV279" s="720"/>
      <c r="FW279" s="720"/>
      <c r="FX279" s="720"/>
      <c r="FY279" s="720"/>
      <c r="FZ279" s="720"/>
      <c r="GA279" s="720"/>
      <c r="GB279" s="720"/>
      <c r="GC279" s="720"/>
      <c r="GD279" s="720"/>
      <c r="GE279" s="720"/>
      <c r="GF279" s="720"/>
      <c r="GG279" s="720"/>
      <c r="GH279" s="720"/>
      <c r="GI279" s="720"/>
      <c r="GJ279" s="720"/>
      <c r="GK279" s="720"/>
      <c r="GL279" s="720"/>
      <c r="GM279" s="720"/>
      <c r="GN279" s="720"/>
      <c r="GO279" s="720"/>
      <c r="GP279" s="720"/>
      <c r="GQ279" s="720"/>
      <c r="GR279" s="720"/>
      <c r="GS279" s="720"/>
      <c r="GT279" s="720"/>
      <c r="GU279" s="720"/>
      <c r="GV279" s="720"/>
      <c r="GW279" s="720"/>
      <c r="GX279" s="720"/>
      <c r="GY279" s="720"/>
      <c r="GZ279" s="720"/>
      <c r="HA279" s="720"/>
      <c r="HB279" s="720"/>
      <c r="HC279" s="720"/>
      <c r="HD279" s="720"/>
      <c r="HE279" s="720"/>
      <c r="HF279" s="720"/>
      <c r="HG279" s="720"/>
      <c r="HH279" s="721"/>
      <c r="HI279" s="719"/>
      <c r="HJ279" s="720"/>
      <c r="HK279" s="720"/>
      <c r="HL279" s="720"/>
      <c r="HM279" s="720"/>
      <c r="HN279" s="720"/>
      <c r="HO279" s="720"/>
      <c r="HP279" s="720"/>
      <c r="HQ279" s="720"/>
      <c r="HR279" s="720"/>
      <c r="HS279" s="720"/>
      <c r="HT279" s="720"/>
      <c r="HU279" s="720"/>
      <c r="HV279" s="720"/>
      <c r="HW279" s="720"/>
      <c r="HX279" s="720"/>
      <c r="HY279" s="720"/>
      <c r="HZ279" s="720"/>
      <c r="IA279" s="720"/>
      <c r="IB279" s="720"/>
      <c r="IC279" s="720"/>
      <c r="ID279" s="720"/>
      <c r="IE279" s="720"/>
      <c r="IF279" s="720"/>
      <c r="IG279" s="720"/>
      <c r="IH279" s="720"/>
      <c r="II279" s="720"/>
      <c r="IJ279" s="720"/>
      <c r="IK279" s="720"/>
      <c r="IL279" s="720"/>
      <c r="IM279" s="720"/>
      <c r="IN279" s="720"/>
      <c r="IO279" s="720"/>
      <c r="IP279" s="720"/>
      <c r="IQ279" s="720"/>
      <c r="IR279" s="720"/>
      <c r="IS279" s="720"/>
      <c r="IT279" s="720"/>
      <c r="IU279" s="720"/>
      <c r="IV279" s="720"/>
      <c r="IW279" s="720"/>
      <c r="IX279" s="720"/>
      <c r="IY279" s="720"/>
      <c r="IZ279" s="720"/>
      <c r="JA279" s="720"/>
      <c r="JB279" s="720"/>
      <c r="JC279" s="720"/>
      <c r="JD279" s="720"/>
      <c r="JE279" s="720"/>
      <c r="JF279" s="720"/>
      <c r="JG279" s="720"/>
      <c r="JH279" s="720"/>
      <c r="JI279" s="720"/>
      <c r="JJ279" s="721"/>
      <c r="JK279" s="719"/>
      <c r="JL279" s="720"/>
      <c r="JM279" s="720"/>
      <c r="JN279" s="720"/>
      <c r="JO279" s="720"/>
      <c r="JP279" s="720"/>
      <c r="JQ279" s="720"/>
      <c r="JR279" s="720"/>
      <c r="JS279" s="720"/>
      <c r="JT279" s="720"/>
      <c r="JU279" s="720"/>
      <c r="JV279" s="720"/>
      <c r="JW279" s="720"/>
      <c r="JX279" s="720"/>
      <c r="JY279" s="720"/>
      <c r="JZ279" s="720"/>
      <c r="KA279" s="720"/>
      <c r="KB279" s="720"/>
      <c r="KC279" s="720"/>
      <c r="KD279" s="720"/>
      <c r="KE279" s="720"/>
      <c r="KF279" s="720"/>
      <c r="KG279" s="720"/>
      <c r="KH279" s="720"/>
      <c r="KI279" s="720"/>
      <c r="KJ279" s="720"/>
      <c r="KK279" s="720"/>
      <c r="KL279" s="720"/>
      <c r="KM279" s="720"/>
      <c r="KN279" s="720"/>
      <c r="KO279" s="720"/>
      <c r="KP279" s="720"/>
      <c r="KQ279" s="720"/>
      <c r="KR279" s="720"/>
      <c r="KS279" s="720"/>
      <c r="KT279" s="720"/>
      <c r="KU279" s="720"/>
      <c r="KV279" s="720"/>
      <c r="KW279" s="720"/>
      <c r="KX279" s="720"/>
      <c r="KY279" s="720"/>
      <c r="KZ279" s="720"/>
      <c r="LA279" s="720"/>
      <c r="LB279" s="720"/>
      <c r="LC279" s="720"/>
      <c r="LD279" s="720"/>
      <c r="LE279" s="720"/>
      <c r="LF279" s="720"/>
      <c r="LG279" s="720"/>
      <c r="LH279" s="720"/>
      <c r="LI279" s="720"/>
      <c r="LJ279" s="720"/>
      <c r="LK279" s="720"/>
      <c r="LL279" s="721"/>
      <c r="LM279" s="719"/>
      <c r="LN279" s="720"/>
      <c r="LO279" s="720"/>
      <c r="LP279" s="720"/>
      <c r="LQ279" s="720"/>
      <c r="LR279" s="720"/>
      <c r="LS279" s="720"/>
      <c r="LT279" s="720"/>
      <c r="LU279" s="720"/>
      <c r="LV279" s="720"/>
      <c r="LW279" s="720"/>
      <c r="LX279" s="720"/>
      <c r="LY279" s="720"/>
      <c r="LZ279" s="720"/>
      <c r="MA279" s="720"/>
      <c r="MB279" s="720"/>
      <c r="MC279" s="720"/>
      <c r="MD279" s="720"/>
      <c r="ME279" s="720"/>
      <c r="MF279" s="720"/>
      <c r="MG279" s="720"/>
      <c r="MH279" s="720"/>
      <c r="MI279" s="720"/>
      <c r="MJ279" s="720"/>
      <c r="MK279" s="720"/>
      <c r="ML279" s="720"/>
      <c r="MM279" s="720"/>
      <c r="MN279" s="720"/>
      <c r="MO279" s="720"/>
      <c r="MP279" s="720"/>
      <c r="MQ279" s="720"/>
      <c r="MR279" s="720"/>
      <c r="MS279" s="720"/>
      <c r="MT279" s="720"/>
      <c r="MU279" s="720"/>
      <c r="MV279" s="720"/>
      <c r="MW279" s="720"/>
      <c r="MX279" s="720"/>
      <c r="MY279" s="720"/>
      <c r="MZ279" s="720"/>
      <c r="NA279" s="720"/>
      <c r="NB279" s="720"/>
      <c r="NC279" s="720"/>
      <c r="ND279" s="720"/>
      <c r="NE279" s="720"/>
      <c r="NF279" s="720"/>
      <c r="NG279" s="720"/>
      <c r="NH279" s="720"/>
      <c r="NI279" s="720"/>
      <c r="NJ279" s="720"/>
      <c r="NK279" s="720"/>
      <c r="NL279" s="720"/>
      <c r="NM279" s="720"/>
      <c r="NN279" s="721"/>
      <c r="NO279" s="719"/>
      <c r="NP279" s="720"/>
      <c r="NQ279" s="720"/>
      <c r="NR279" s="720"/>
      <c r="NS279" s="720"/>
      <c r="NT279" s="720"/>
      <c r="NU279" s="720"/>
      <c r="NV279" s="720"/>
      <c r="NW279" s="720"/>
      <c r="NX279" s="720"/>
      <c r="NY279" s="720"/>
      <c r="NZ279" s="720"/>
      <c r="OA279" s="720"/>
      <c r="OB279" s="720"/>
      <c r="OC279" s="720"/>
      <c r="OD279" s="720"/>
      <c r="OE279" s="720"/>
      <c r="OF279" s="720"/>
      <c r="OG279" s="720"/>
      <c r="OH279" s="720"/>
      <c r="OI279" s="720"/>
      <c r="OJ279" s="720"/>
      <c r="OK279" s="720"/>
      <c r="OL279" s="720"/>
      <c r="OM279" s="720"/>
      <c r="ON279" s="720"/>
      <c r="OO279" s="720"/>
      <c r="OP279" s="720"/>
      <c r="OQ279" s="720"/>
      <c r="OR279" s="720"/>
      <c r="OS279" s="720"/>
      <c r="OT279" s="720"/>
      <c r="OU279" s="720"/>
      <c r="OV279" s="720"/>
      <c r="OW279" s="720"/>
      <c r="OX279" s="720"/>
      <c r="OY279" s="720"/>
      <c r="OZ279" s="720"/>
      <c r="PA279" s="720"/>
      <c r="PB279" s="720"/>
      <c r="PC279" s="720"/>
      <c r="PD279" s="720"/>
      <c r="PE279" s="720"/>
      <c r="PF279" s="720"/>
      <c r="PG279" s="720"/>
      <c r="PH279" s="720"/>
      <c r="PI279" s="720"/>
      <c r="PJ279" s="720"/>
      <c r="PK279" s="720"/>
      <c r="PL279" s="720"/>
      <c r="PM279" s="720"/>
      <c r="PN279" s="720"/>
      <c r="PO279" s="720"/>
      <c r="PP279" s="721"/>
      <c r="PQ279" s="719"/>
      <c r="PR279" s="720"/>
      <c r="PS279" s="720"/>
      <c r="PT279" s="720"/>
      <c r="PU279" s="720"/>
      <c r="PV279" s="720"/>
      <c r="PW279" s="720"/>
      <c r="PX279" s="720"/>
      <c r="PY279" s="720"/>
      <c r="PZ279" s="720"/>
      <c r="QA279" s="720"/>
      <c r="QB279" s="720"/>
      <c r="QC279" s="720"/>
      <c r="QD279" s="720"/>
      <c r="QE279" s="720"/>
      <c r="QF279" s="720"/>
      <c r="QG279" s="720"/>
      <c r="QH279" s="720"/>
      <c r="QI279" s="720"/>
      <c r="QJ279" s="720"/>
      <c r="QK279" s="720"/>
      <c r="QL279" s="720"/>
      <c r="QM279" s="720"/>
      <c r="QN279" s="720"/>
      <c r="QO279" s="720"/>
      <c r="QP279" s="720"/>
      <c r="QQ279" s="720"/>
      <c r="QR279" s="720"/>
      <c r="QS279" s="720"/>
      <c r="QT279" s="720"/>
      <c r="QU279" s="720"/>
      <c r="QV279" s="720"/>
      <c r="QW279" s="720"/>
      <c r="QX279" s="720"/>
      <c r="QY279" s="720"/>
      <c r="QZ279" s="720"/>
      <c r="RA279" s="720"/>
      <c r="RB279" s="720"/>
      <c r="RC279" s="720"/>
      <c r="RD279" s="720"/>
      <c r="RE279" s="720"/>
      <c r="RF279" s="720"/>
      <c r="RG279" s="720"/>
      <c r="RH279" s="720"/>
      <c r="RI279" s="720"/>
      <c r="RJ279" s="720"/>
      <c r="RK279" s="720"/>
      <c r="RL279" s="720"/>
      <c r="RM279" s="720"/>
      <c r="RN279" s="720"/>
      <c r="RO279" s="720"/>
      <c r="RP279" s="720"/>
      <c r="RQ279" s="720"/>
      <c r="RR279" s="721"/>
      <c r="RS279" s="719"/>
      <c r="RT279" s="720"/>
      <c r="RU279" s="720"/>
      <c r="RV279" s="720"/>
      <c r="RW279" s="720"/>
      <c r="RX279" s="720"/>
      <c r="RY279" s="720"/>
      <c r="RZ279" s="720"/>
      <c r="SA279" s="720"/>
      <c r="SB279" s="720"/>
      <c r="SC279" s="720"/>
      <c r="SD279" s="720"/>
      <c r="SE279" s="720"/>
      <c r="SF279" s="720"/>
      <c r="SG279" s="720"/>
      <c r="SH279" s="720"/>
      <c r="SI279" s="720"/>
      <c r="SJ279" s="720"/>
      <c r="SK279" s="720"/>
      <c r="SL279" s="720"/>
      <c r="SM279" s="720"/>
      <c r="SN279" s="720"/>
      <c r="SO279" s="720"/>
      <c r="SP279" s="720"/>
      <c r="SQ279" s="720"/>
      <c r="SR279" s="720"/>
      <c r="SS279" s="720"/>
      <c r="ST279" s="720"/>
      <c r="SU279" s="720"/>
      <c r="SV279" s="720"/>
      <c r="SW279" s="720"/>
      <c r="SX279" s="720"/>
      <c r="SY279" s="720"/>
      <c r="SZ279" s="720"/>
      <c r="TA279" s="720"/>
      <c r="TB279" s="720"/>
      <c r="TC279" s="720"/>
      <c r="TD279" s="720"/>
      <c r="TE279" s="720"/>
      <c r="TF279" s="720"/>
      <c r="TG279" s="720"/>
      <c r="TH279" s="720"/>
      <c r="TI279" s="720"/>
      <c r="TJ279" s="720"/>
      <c r="TK279" s="720"/>
      <c r="TL279" s="720"/>
      <c r="TM279" s="720"/>
      <c r="TN279" s="720"/>
      <c r="TO279" s="720"/>
      <c r="TP279" s="720"/>
      <c r="TQ279" s="720"/>
      <c r="TR279" s="720"/>
      <c r="TS279" s="720"/>
      <c r="TT279" s="721"/>
      <c r="TU279" s="719"/>
      <c r="TV279" s="720"/>
      <c r="TW279" s="720"/>
      <c r="TX279" s="720"/>
      <c r="TY279" s="720"/>
      <c r="TZ279" s="720"/>
      <c r="UA279" s="720"/>
      <c r="UB279" s="720"/>
      <c r="UC279" s="720"/>
      <c r="UD279" s="720"/>
      <c r="UE279" s="720"/>
      <c r="UF279" s="720"/>
      <c r="UG279" s="720"/>
      <c r="UH279" s="720"/>
      <c r="UI279" s="720"/>
      <c r="UJ279" s="720"/>
      <c r="UK279" s="720"/>
      <c r="UL279" s="720"/>
      <c r="UM279" s="720"/>
      <c r="UN279" s="720"/>
      <c r="UO279" s="720"/>
      <c r="UP279" s="720"/>
      <c r="UQ279" s="720"/>
      <c r="UR279" s="720"/>
      <c r="US279" s="720"/>
      <c r="UT279" s="720"/>
      <c r="UU279" s="720"/>
      <c r="UV279" s="720"/>
      <c r="UW279" s="720"/>
      <c r="UX279" s="720"/>
      <c r="UY279" s="720"/>
      <c r="UZ279" s="720"/>
      <c r="VA279" s="720"/>
      <c r="VB279" s="720"/>
      <c r="VC279" s="720"/>
      <c r="VD279" s="720"/>
      <c r="VE279" s="720"/>
      <c r="VF279" s="720"/>
      <c r="VG279" s="720"/>
      <c r="VH279" s="720"/>
      <c r="VI279" s="720"/>
      <c r="VJ279" s="720"/>
      <c r="VK279" s="720"/>
      <c r="VL279" s="720"/>
      <c r="VM279" s="720"/>
      <c r="VN279" s="720"/>
      <c r="VO279" s="720"/>
      <c r="VP279" s="720"/>
      <c r="VQ279" s="720"/>
      <c r="VR279" s="720"/>
      <c r="VS279" s="720"/>
      <c r="VT279" s="720"/>
      <c r="VU279" s="720"/>
      <c r="VV279" s="721"/>
      <c r="VW279" s="719"/>
      <c r="VX279" s="720"/>
      <c r="VY279" s="720"/>
      <c r="VZ279" s="720"/>
      <c r="WA279" s="720"/>
      <c r="WB279" s="720"/>
      <c r="WC279" s="720"/>
      <c r="WD279" s="720"/>
      <c r="WE279" s="720"/>
      <c r="WF279" s="720"/>
      <c r="WG279" s="720"/>
      <c r="WH279" s="720"/>
      <c r="WI279" s="720"/>
      <c r="WJ279" s="720"/>
      <c r="WK279" s="720"/>
      <c r="WL279" s="720"/>
      <c r="WM279" s="720"/>
      <c r="WN279" s="720"/>
      <c r="WO279" s="720"/>
      <c r="WP279" s="720"/>
      <c r="WQ279" s="720"/>
      <c r="WR279" s="720"/>
      <c r="WS279" s="720"/>
      <c r="WT279" s="720"/>
      <c r="WU279" s="720"/>
      <c r="WV279" s="720"/>
      <c r="WW279" s="720"/>
      <c r="WX279" s="720"/>
      <c r="WY279" s="720"/>
      <c r="WZ279" s="720"/>
      <c r="XA279" s="720"/>
      <c r="XB279" s="720"/>
      <c r="XC279" s="720"/>
      <c r="XD279" s="720"/>
      <c r="XE279" s="720"/>
      <c r="XF279" s="720"/>
      <c r="XG279" s="720"/>
      <c r="XH279" s="720"/>
      <c r="XI279" s="720"/>
      <c r="XJ279" s="720"/>
      <c r="XK279" s="720"/>
      <c r="XL279" s="720"/>
      <c r="XM279" s="720"/>
      <c r="XN279" s="720"/>
      <c r="XO279" s="720"/>
      <c r="XP279" s="720"/>
      <c r="XQ279" s="720"/>
      <c r="XR279" s="720"/>
      <c r="XS279" s="720"/>
      <c r="XT279" s="720"/>
      <c r="XU279" s="720"/>
      <c r="XV279" s="720"/>
      <c r="XW279" s="720"/>
      <c r="XX279" s="721"/>
      <c r="XY279" s="719"/>
      <c r="XZ279" s="720"/>
      <c r="YA279" s="720"/>
      <c r="YB279" s="720"/>
      <c r="YC279" s="720"/>
      <c r="YD279" s="720"/>
      <c r="YE279" s="720"/>
      <c r="YF279" s="720"/>
      <c r="YG279" s="720"/>
      <c r="YH279" s="720"/>
      <c r="YI279" s="720"/>
      <c r="YJ279" s="720"/>
      <c r="YK279" s="720"/>
      <c r="YL279" s="720"/>
      <c r="YM279" s="720"/>
      <c r="YN279" s="720"/>
      <c r="YO279" s="720"/>
      <c r="YP279" s="720"/>
      <c r="YQ279" s="720"/>
      <c r="YR279" s="720"/>
      <c r="YS279" s="720"/>
      <c r="YT279" s="720"/>
      <c r="YU279" s="720"/>
      <c r="YV279" s="720"/>
      <c r="YW279" s="720"/>
      <c r="YX279" s="720"/>
      <c r="YY279" s="720"/>
      <c r="YZ279" s="720"/>
      <c r="ZA279" s="720"/>
      <c r="ZB279" s="720"/>
      <c r="ZC279" s="720"/>
      <c r="ZD279" s="720"/>
      <c r="ZE279" s="720"/>
      <c r="ZF279" s="720"/>
      <c r="ZG279" s="720"/>
      <c r="ZH279" s="720"/>
      <c r="ZI279" s="720"/>
      <c r="ZJ279" s="720"/>
      <c r="ZK279" s="720"/>
      <c r="ZL279" s="720"/>
      <c r="ZM279" s="720"/>
      <c r="ZN279" s="720"/>
      <c r="ZO279" s="720"/>
      <c r="ZP279" s="720"/>
      <c r="ZQ279" s="720"/>
      <c r="ZR279" s="720"/>
      <c r="ZS279" s="720"/>
      <c r="ZT279" s="720"/>
      <c r="ZU279" s="720"/>
      <c r="ZV279" s="720"/>
      <c r="ZW279" s="720"/>
      <c r="ZX279" s="720"/>
      <c r="ZY279" s="720"/>
      <c r="ZZ279" s="721"/>
      <c r="AAA279" s="719"/>
      <c r="AAB279" s="720"/>
      <c r="AAC279" s="720"/>
      <c r="AAD279" s="720"/>
      <c r="AAE279" s="720"/>
      <c r="AAF279" s="720"/>
      <c r="AAG279" s="720"/>
      <c r="AAH279" s="720"/>
      <c r="AAI279" s="720"/>
      <c r="AAJ279" s="720"/>
      <c r="AAK279" s="720"/>
      <c r="AAL279" s="720"/>
      <c r="AAM279" s="720"/>
      <c r="AAN279" s="720"/>
      <c r="AAO279" s="720"/>
      <c r="AAP279" s="720"/>
      <c r="AAQ279" s="720"/>
      <c r="AAR279" s="720"/>
      <c r="AAS279" s="720"/>
      <c r="AAT279" s="720"/>
      <c r="AAU279" s="720"/>
      <c r="AAV279" s="720"/>
      <c r="AAW279" s="720"/>
      <c r="AAX279" s="720"/>
      <c r="AAY279" s="720"/>
      <c r="AAZ279" s="720"/>
      <c r="ABA279" s="720"/>
      <c r="ABB279" s="720"/>
      <c r="ABC279" s="720"/>
      <c r="ABD279" s="720"/>
      <c r="ABE279" s="720"/>
      <c r="ABF279" s="720"/>
      <c r="ABG279" s="720"/>
      <c r="ABH279" s="720"/>
      <c r="ABI279" s="720"/>
      <c r="ABJ279" s="720"/>
      <c r="ABK279" s="720"/>
      <c r="ABL279" s="720"/>
      <c r="ABM279" s="720"/>
      <c r="ABN279" s="720"/>
      <c r="ABO279" s="720"/>
      <c r="ABP279" s="720"/>
      <c r="ABQ279" s="720"/>
      <c r="ABR279" s="720"/>
      <c r="ABS279" s="720"/>
      <c r="ABT279" s="720"/>
      <c r="ABU279" s="720"/>
      <c r="ABV279" s="720"/>
      <c r="ABW279" s="720"/>
      <c r="ABX279" s="720"/>
      <c r="ABY279" s="720"/>
      <c r="ABZ279" s="720"/>
      <c r="ACA279" s="720"/>
      <c r="ACB279" s="721"/>
      <c r="ACC279" s="719"/>
      <c r="ACD279" s="720"/>
      <c r="ACE279" s="720"/>
      <c r="ACF279" s="720"/>
      <c r="ACG279" s="720"/>
      <c r="ACH279" s="720"/>
      <c r="ACI279" s="720"/>
      <c r="ACJ279" s="720"/>
      <c r="ACK279" s="720"/>
      <c r="ACL279" s="720"/>
      <c r="ACM279" s="720"/>
      <c r="ACN279" s="720"/>
      <c r="ACO279" s="720"/>
      <c r="ACP279" s="720"/>
      <c r="ACQ279" s="720"/>
      <c r="ACR279" s="720"/>
      <c r="ACS279" s="720"/>
      <c r="ACT279" s="720"/>
      <c r="ACU279" s="720"/>
      <c r="ACV279" s="720"/>
      <c r="ACW279" s="720"/>
      <c r="ACX279" s="720"/>
      <c r="ACY279" s="720"/>
      <c r="ACZ279" s="720"/>
      <c r="ADA279" s="720"/>
      <c r="ADB279" s="720"/>
      <c r="ADC279" s="720"/>
      <c r="ADD279" s="720"/>
      <c r="ADE279" s="720"/>
      <c r="ADF279" s="720"/>
      <c r="ADG279" s="720"/>
      <c r="ADH279" s="720"/>
      <c r="ADI279" s="720"/>
      <c r="ADJ279" s="720"/>
      <c r="ADK279" s="720"/>
      <c r="ADL279" s="720"/>
      <c r="ADM279" s="720"/>
      <c r="ADN279" s="720"/>
      <c r="ADO279" s="720"/>
      <c r="ADP279" s="720"/>
      <c r="ADQ279" s="720"/>
      <c r="ADR279" s="720"/>
      <c r="ADS279" s="720"/>
      <c r="ADT279" s="720"/>
      <c r="ADU279" s="720"/>
      <c r="ADV279" s="720"/>
      <c r="ADW279" s="720"/>
      <c r="ADX279" s="720"/>
      <c r="ADY279" s="720"/>
      <c r="ADZ279" s="720"/>
      <c r="AEA279" s="720"/>
      <c r="AEB279" s="720"/>
      <c r="AEC279" s="720"/>
      <c r="AED279" s="721"/>
      <c r="AEE279" s="719"/>
      <c r="AEF279" s="720"/>
      <c r="AEG279" s="720"/>
      <c r="AEH279" s="720"/>
      <c r="AEI279" s="720"/>
      <c r="AEJ279" s="720"/>
      <c r="AEK279" s="720"/>
      <c r="AEL279" s="720"/>
      <c r="AEM279" s="720"/>
      <c r="AEN279" s="720"/>
      <c r="AEO279" s="720"/>
      <c r="AEP279" s="720"/>
      <c r="AEQ279" s="720"/>
      <c r="AER279" s="720"/>
      <c r="AES279" s="720"/>
      <c r="AET279" s="720"/>
      <c r="AEU279" s="720"/>
      <c r="AEV279" s="720"/>
      <c r="AEW279" s="720"/>
      <c r="AEX279" s="720"/>
      <c r="AEY279" s="720"/>
      <c r="AEZ279" s="720"/>
      <c r="AFA279" s="720"/>
      <c r="AFB279" s="720"/>
      <c r="AFC279" s="720"/>
      <c r="AFD279" s="720"/>
      <c r="AFE279" s="720"/>
      <c r="AFF279" s="720"/>
      <c r="AFG279" s="720"/>
      <c r="AFH279" s="720"/>
      <c r="AFI279" s="720"/>
      <c r="AFJ279" s="720"/>
      <c r="AFK279" s="720"/>
      <c r="AFL279" s="720"/>
      <c r="AFM279" s="720"/>
      <c r="AFN279" s="720"/>
      <c r="AFO279" s="720"/>
      <c r="AFP279" s="720"/>
      <c r="AFQ279" s="720"/>
      <c r="AFR279" s="720"/>
      <c r="AFS279" s="720"/>
      <c r="AFT279" s="720"/>
      <c r="AFU279" s="720"/>
      <c r="AFV279" s="720"/>
      <c r="AFW279" s="720"/>
      <c r="AFX279" s="720"/>
      <c r="AFY279" s="720"/>
      <c r="AFZ279" s="720"/>
      <c r="AGA279" s="720"/>
      <c r="AGB279" s="720"/>
      <c r="AGC279" s="720"/>
      <c r="AGD279" s="720"/>
      <c r="AGE279" s="720"/>
      <c r="AGF279" s="721"/>
      <c r="AGG279" s="719"/>
      <c r="AGH279" s="720"/>
      <c r="AGI279" s="720"/>
      <c r="AGJ279" s="720"/>
      <c r="AGK279" s="720"/>
      <c r="AGL279" s="720"/>
      <c r="AGM279" s="720"/>
      <c r="AGN279" s="720"/>
      <c r="AGO279" s="720"/>
      <c r="AGP279" s="720"/>
      <c r="AGQ279" s="720"/>
      <c r="AGR279" s="720"/>
      <c r="AGS279" s="720"/>
      <c r="AGT279" s="720"/>
      <c r="AGU279" s="720"/>
      <c r="AGV279" s="720"/>
      <c r="AGW279" s="720"/>
      <c r="AGX279" s="720"/>
      <c r="AGY279" s="720"/>
      <c r="AGZ279" s="720"/>
      <c r="AHA279" s="720"/>
      <c r="AHB279" s="720"/>
      <c r="AHC279" s="720"/>
      <c r="AHD279" s="720"/>
      <c r="AHE279" s="720"/>
      <c r="AHF279" s="720"/>
      <c r="AHG279" s="720"/>
      <c r="AHH279" s="720"/>
      <c r="AHI279" s="720"/>
      <c r="AHJ279" s="720"/>
      <c r="AHK279" s="720"/>
      <c r="AHL279" s="720"/>
      <c r="AHM279" s="720"/>
      <c r="AHN279" s="720"/>
      <c r="AHO279" s="720"/>
      <c r="AHP279" s="720"/>
      <c r="AHQ279" s="720"/>
      <c r="AHR279" s="720"/>
      <c r="AHS279" s="720"/>
      <c r="AHT279" s="720"/>
      <c r="AHU279" s="720"/>
      <c r="AHV279" s="720"/>
      <c r="AHW279" s="720"/>
      <c r="AHX279" s="720"/>
      <c r="AHY279" s="720"/>
      <c r="AHZ279" s="720"/>
      <c r="AIA279" s="720"/>
      <c r="AIB279" s="720"/>
      <c r="AIC279" s="720"/>
      <c r="AID279" s="720"/>
      <c r="AIE279" s="720"/>
      <c r="AIF279" s="720"/>
      <c r="AIG279" s="720"/>
      <c r="AIH279" s="721"/>
      <c r="AII279" s="719"/>
      <c r="AIJ279" s="720"/>
      <c r="AIK279" s="720"/>
      <c r="AIL279" s="720"/>
      <c r="AIM279" s="720"/>
      <c r="AIN279" s="720"/>
      <c r="AIO279" s="720"/>
      <c r="AIP279" s="720"/>
      <c r="AIQ279" s="720"/>
      <c r="AIR279" s="720"/>
      <c r="AIS279" s="720"/>
      <c r="AIT279" s="720"/>
      <c r="AIU279" s="720"/>
      <c r="AIV279" s="720"/>
      <c r="AIW279" s="720"/>
      <c r="AIX279" s="720"/>
      <c r="AIY279" s="720"/>
      <c r="AIZ279" s="720"/>
      <c r="AJA279" s="720"/>
      <c r="AJB279" s="720"/>
      <c r="AJC279" s="720"/>
      <c r="AJD279" s="720"/>
      <c r="AJE279" s="720"/>
      <c r="AJF279" s="720"/>
      <c r="AJG279" s="720"/>
      <c r="AJH279" s="720"/>
      <c r="AJI279" s="720"/>
      <c r="AJJ279" s="720"/>
      <c r="AJK279" s="720"/>
      <c r="AJL279" s="720"/>
      <c r="AJM279" s="720"/>
      <c r="AJN279" s="720"/>
      <c r="AJO279" s="720"/>
      <c r="AJP279" s="720"/>
      <c r="AJQ279" s="720"/>
      <c r="AJR279" s="720"/>
      <c r="AJS279" s="720"/>
      <c r="AJT279" s="720"/>
      <c r="AJU279" s="720"/>
      <c r="AJV279" s="720"/>
      <c r="AJW279" s="720"/>
      <c r="AJX279" s="720"/>
      <c r="AJY279" s="720"/>
      <c r="AJZ279" s="720"/>
      <c r="AKA279" s="720"/>
      <c r="AKB279" s="720"/>
      <c r="AKC279" s="720"/>
      <c r="AKD279" s="720"/>
      <c r="AKE279" s="720"/>
      <c r="AKF279" s="720"/>
      <c r="AKG279" s="720"/>
      <c r="AKH279" s="720"/>
      <c r="AKI279" s="720"/>
      <c r="AKJ279" s="721"/>
      <c r="AKK279" s="719"/>
      <c r="AKL279" s="720"/>
      <c r="AKM279" s="720"/>
      <c r="AKN279" s="720"/>
      <c r="AKO279" s="720"/>
      <c r="AKP279" s="720"/>
      <c r="AKQ279" s="720"/>
      <c r="AKR279" s="720"/>
      <c r="AKS279" s="720"/>
      <c r="AKT279" s="720"/>
      <c r="AKU279" s="720"/>
      <c r="AKV279" s="720"/>
      <c r="AKW279" s="720"/>
      <c r="AKX279" s="720"/>
      <c r="AKY279" s="720"/>
      <c r="AKZ279" s="720"/>
      <c r="ALA279" s="720"/>
      <c r="ALB279" s="720"/>
      <c r="ALC279" s="720"/>
      <c r="ALD279" s="720"/>
      <c r="ALE279" s="720"/>
      <c r="ALF279" s="720"/>
      <c r="ALG279" s="720"/>
      <c r="ALH279" s="720"/>
      <c r="ALI279" s="720"/>
      <c r="ALJ279" s="720"/>
      <c r="ALK279" s="720"/>
      <c r="ALL279" s="720"/>
      <c r="ALM279" s="720"/>
      <c r="ALN279" s="720"/>
      <c r="ALO279" s="720"/>
      <c r="ALP279" s="720"/>
      <c r="ALQ279" s="720"/>
      <c r="ALR279" s="720"/>
      <c r="ALS279" s="720"/>
      <c r="ALT279" s="720"/>
      <c r="ALU279" s="720"/>
      <c r="ALV279" s="720"/>
      <c r="ALW279" s="720"/>
      <c r="ALX279" s="720"/>
      <c r="ALY279" s="720"/>
      <c r="ALZ279" s="720"/>
      <c r="AMA279" s="720"/>
      <c r="AMB279" s="720"/>
      <c r="AMC279" s="720"/>
      <c r="AMD279" s="720"/>
      <c r="AME279" s="720"/>
      <c r="AMF279" s="720"/>
      <c r="AMG279" s="720"/>
      <c r="AMH279" s="720"/>
      <c r="AMI279" s="720"/>
      <c r="AMJ279" s="720"/>
      <c r="AMK279" s="720"/>
      <c r="AML279" s="721"/>
      <c r="AMM279" s="719"/>
      <c r="AMN279" s="720"/>
      <c r="AMO279" s="720"/>
      <c r="AMP279" s="720"/>
      <c r="AMQ279" s="720"/>
      <c r="AMR279" s="720"/>
      <c r="AMS279" s="720"/>
      <c r="AMT279" s="720"/>
      <c r="AMU279" s="720"/>
      <c r="AMV279" s="720"/>
      <c r="AMW279" s="720"/>
      <c r="AMX279" s="720"/>
      <c r="AMY279" s="720"/>
      <c r="AMZ279" s="720"/>
      <c r="ANA279" s="720"/>
      <c r="ANB279" s="720"/>
      <c r="ANC279" s="720"/>
      <c r="AND279" s="720"/>
      <c r="ANE279" s="720"/>
      <c r="ANF279" s="720"/>
      <c r="ANG279" s="720"/>
      <c r="ANH279" s="720"/>
      <c r="ANI279" s="720"/>
      <c r="ANJ279" s="720"/>
      <c r="ANK279" s="720"/>
      <c r="ANL279" s="720"/>
      <c r="ANM279" s="720"/>
      <c r="ANN279" s="720"/>
      <c r="ANO279" s="720"/>
      <c r="ANP279" s="720"/>
      <c r="ANQ279" s="720"/>
      <c r="ANR279" s="720"/>
      <c r="ANS279" s="720"/>
      <c r="ANT279" s="720"/>
      <c r="ANU279" s="720"/>
      <c r="ANV279" s="720"/>
      <c r="ANW279" s="720"/>
      <c r="ANX279" s="720"/>
      <c r="ANY279" s="720"/>
      <c r="ANZ279" s="720"/>
      <c r="AOA279" s="720"/>
      <c r="AOB279" s="720"/>
      <c r="AOC279" s="720"/>
      <c r="AOD279" s="720"/>
      <c r="AOE279" s="720"/>
      <c r="AOF279" s="720"/>
      <c r="AOG279" s="720"/>
      <c r="AOH279" s="720"/>
      <c r="AOI279" s="720"/>
      <c r="AOJ279" s="720"/>
      <c r="AOK279" s="720"/>
      <c r="AOL279" s="720"/>
      <c r="AOM279" s="720"/>
      <c r="AON279" s="721"/>
      <c r="AOO279" s="719"/>
      <c r="AOP279" s="720"/>
      <c r="AOQ279" s="720"/>
      <c r="AOR279" s="720"/>
      <c r="AOS279" s="720"/>
      <c r="AOT279" s="720"/>
      <c r="AOU279" s="720"/>
      <c r="AOV279" s="720"/>
      <c r="AOW279" s="720"/>
      <c r="AOX279" s="720"/>
      <c r="AOY279" s="720"/>
      <c r="AOZ279" s="720"/>
      <c r="APA279" s="720"/>
      <c r="APB279" s="720"/>
      <c r="APC279" s="720"/>
      <c r="APD279" s="720"/>
      <c r="APE279" s="720"/>
      <c r="APF279" s="720"/>
      <c r="APG279" s="720"/>
      <c r="APH279" s="720"/>
      <c r="API279" s="720"/>
      <c r="APJ279" s="720"/>
      <c r="APK279" s="720"/>
      <c r="APL279" s="720"/>
      <c r="APM279" s="720"/>
      <c r="APN279" s="720"/>
      <c r="APO279" s="720"/>
      <c r="APP279" s="720"/>
      <c r="APQ279" s="720"/>
      <c r="APR279" s="720"/>
      <c r="APS279" s="720"/>
      <c r="APT279" s="720"/>
      <c r="APU279" s="720"/>
      <c r="APV279" s="720"/>
      <c r="APW279" s="720"/>
      <c r="APX279" s="720"/>
      <c r="APY279" s="720"/>
      <c r="APZ279" s="720"/>
      <c r="AQA279" s="720"/>
      <c r="AQB279" s="720"/>
      <c r="AQC279" s="720"/>
      <c r="AQD279" s="720"/>
      <c r="AQE279" s="720"/>
      <c r="AQF279" s="720"/>
      <c r="AQG279" s="720"/>
      <c r="AQH279" s="720"/>
      <c r="AQI279" s="720"/>
      <c r="AQJ279" s="720"/>
      <c r="AQK279" s="720"/>
      <c r="AQL279" s="720"/>
      <c r="AQM279" s="720"/>
      <c r="AQN279" s="720"/>
      <c r="AQO279" s="720"/>
      <c r="AQP279" s="721"/>
      <c r="AQQ279" s="719"/>
      <c r="AQR279" s="720"/>
      <c r="AQS279" s="720"/>
      <c r="AQT279" s="720"/>
      <c r="AQU279" s="720"/>
      <c r="AQV279" s="720"/>
      <c r="AQW279" s="720"/>
      <c r="AQX279" s="720"/>
      <c r="AQY279" s="720"/>
      <c r="AQZ279" s="720"/>
      <c r="ARA279" s="720"/>
      <c r="ARB279" s="720"/>
      <c r="ARC279" s="720"/>
      <c r="ARD279" s="720"/>
      <c r="ARE279" s="720"/>
      <c r="ARF279" s="720"/>
      <c r="ARG279" s="720"/>
      <c r="ARH279" s="720"/>
      <c r="ARI279" s="720"/>
      <c r="ARJ279" s="720"/>
      <c r="ARK279" s="720"/>
      <c r="ARL279" s="720"/>
      <c r="ARM279" s="720"/>
      <c r="ARN279" s="720"/>
      <c r="ARO279" s="720"/>
      <c r="ARP279" s="720"/>
      <c r="ARQ279" s="720"/>
      <c r="ARR279" s="720"/>
      <c r="ARS279" s="720"/>
      <c r="ART279" s="720"/>
      <c r="ARU279" s="720"/>
      <c r="ARV279" s="720"/>
      <c r="ARW279" s="720"/>
      <c r="ARX279" s="720"/>
      <c r="ARY279" s="720"/>
      <c r="ARZ279" s="720"/>
      <c r="ASA279" s="720"/>
      <c r="ASB279" s="720"/>
      <c r="ASC279" s="720"/>
      <c r="ASD279" s="720"/>
      <c r="ASE279" s="720"/>
      <c r="ASF279" s="720"/>
      <c r="ASG279" s="720"/>
      <c r="ASH279" s="720"/>
      <c r="ASI279" s="720"/>
      <c r="ASJ279" s="720"/>
      <c r="ASK279" s="720"/>
      <c r="ASL279" s="720"/>
      <c r="ASM279" s="720"/>
      <c r="ASN279" s="720"/>
      <c r="ASO279" s="720"/>
      <c r="ASP279" s="720"/>
      <c r="ASQ279" s="720"/>
      <c r="ASR279" s="721"/>
      <c r="ASS279" s="719"/>
      <c r="AST279" s="720"/>
      <c r="ASU279" s="720"/>
      <c r="ASV279" s="720"/>
      <c r="ASW279" s="720"/>
      <c r="ASX279" s="720"/>
      <c r="ASY279" s="720"/>
      <c r="ASZ279" s="720"/>
      <c r="ATA279" s="720"/>
      <c r="ATB279" s="720"/>
      <c r="ATC279" s="720"/>
      <c r="ATD279" s="720"/>
      <c r="ATE279" s="720"/>
      <c r="ATF279" s="720"/>
      <c r="ATG279" s="720"/>
      <c r="ATH279" s="720"/>
      <c r="ATI279" s="720"/>
      <c r="ATJ279" s="720"/>
      <c r="ATK279" s="720"/>
      <c r="ATL279" s="720"/>
      <c r="ATM279" s="720"/>
      <c r="ATN279" s="720"/>
      <c r="ATO279" s="720"/>
      <c r="ATP279" s="720"/>
      <c r="ATQ279" s="720"/>
      <c r="ATR279" s="720"/>
      <c r="ATS279" s="720"/>
      <c r="ATT279" s="720"/>
      <c r="ATU279" s="720"/>
      <c r="ATV279" s="720"/>
      <c r="ATW279" s="720"/>
      <c r="ATX279" s="720"/>
      <c r="ATY279" s="720"/>
      <c r="ATZ279" s="720"/>
      <c r="AUA279" s="720"/>
      <c r="AUB279" s="720"/>
      <c r="AUC279" s="720"/>
      <c r="AUD279" s="720"/>
      <c r="AUE279" s="720"/>
      <c r="AUF279" s="720"/>
      <c r="AUG279" s="720"/>
      <c r="AUH279" s="720"/>
      <c r="AUI279" s="720"/>
      <c r="AUJ279" s="720"/>
      <c r="AUK279" s="720"/>
      <c r="AUL279" s="720"/>
      <c r="AUM279" s="720"/>
      <c r="AUN279" s="720"/>
      <c r="AUO279" s="720"/>
      <c r="AUP279" s="720"/>
      <c r="AUQ279" s="720"/>
      <c r="AUR279" s="720"/>
      <c r="AUS279" s="720"/>
      <c r="AUT279" s="721"/>
      <c r="AUU279" s="719"/>
      <c r="AUV279" s="720"/>
      <c r="AUW279" s="720"/>
      <c r="AUX279" s="720"/>
      <c r="AUY279" s="720"/>
      <c r="AUZ279" s="720"/>
      <c r="AVA279" s="720"/>
      <c r="AVB279" s="720"/>
      <c r="AVC279" s="720"/>
      <c r="AVD279" s="720"/>
      <c r="AVE279" s="720"/>
      <c r="AVF279" s="720"/>
      <c r="AVG279" s="720"/>
      <c r="AVH279" s="720"/>
      <c r="AVI279" s="720"/>
      <c r="AVJ279" s="720"/>
      <c r="AVK279" s="720"/>
      <c r="AVL279" s="720"/>
      <c r="AVM279" s="720"/>
      <c r="AVN279" s="720"/>
      <c r="AVO279" s="720"/>
      <c r="AVP279" s="720"/>
      <c r="AVQ279" s="720"/>
      <c r="AVR279" s="720"/>
      <c r="AVS279" s="720"/>
      <c r="AVT279" s="720"/>
      <c r="AVU279" s="720"/>
      <c r="AVV279" s="720"/>
      <c r="AVW279" s="720"/>
      <c r="AVX279" s="720"/>
      <c r="AVY279" s="720"/>
      <c r="AVZ279" s="720"/>
      <c r="AWA279" s="720"/>
      <c r="AWB279" s="720"/>
      <c r="AWC279" s="720"/>
      <c r="AWD279" s="720"/>
      <c r="AWE279" s="720"/>
      <c r="AWF279" s="720"/>
      <c r="AWG279" s="720"/>
      <c r="AWH279" s="720"/>
      <c r="AWI279" s="720"/>
      <c r="AWJ279" s="720"/>
      <c r="AWK279" s="720"/>
      <c r="AWL279" s="720"/>
      <c r="AWM279" s="720"/>
      <c r="AWN279" s="720"/>
      <c r="AWO279" s="720"/>
      <c r="AWP279" s="720"/>
      <c r="AWQ279" s="720"/>
      <c r="AWR279" s="720"/>
      <c r="AWS279" s="720"/>
      <c r="AWT279" s="720"/>
      <c r="AWU279" s="720"/>
      <c r="AWV279" s="721"/>
      <c r="AWW279" s="719"/>
      <c r="AWX279" s="720"/>
      <c r="AWY279" s="720"/>
      <c r="AWZ279" s="720"/>
      <c r="AXA279" s="720"/>
      <c r="AXB279" s="720"/>
      <c r="AXC279" s="720"/>
      <c r="AXD279" s="720"/>
      <c r="AXE279" s="720"/>
      <c r="AXF279" s="720"/>
      <c r="AXG279" s="720"/>
      <c r="AXH279" s="720"/>
      <c r="AXI279" s="720"/>
      <c r="AXJ279" s="720"/>
      <c r="AXK279" s="720"/>
      <c r="AXL279" s="720"/>
      <c r="AXM279" s="720"/>
      <c r="AXN279" s="720"/>
      <c r="AXO279" s="720"/>
      <c r="AXP279" s="720"/>
      <c r="AXQ279" s="720"/>
      <c r="AXR279" s="720"/>
      <c r="AXS279" s="720"/>
      <c r="AXT279" s="720"/>
      <c r="AXU279" s="720"/>
      <c r="AXV279" s="720"/>
      <c r="AXW279" s="720"/>
      <c r="AXX279" s="720"/>
      <c r="AXY279" s="720"/>
      <c r="AXZ279" s="720"/>
      <c r="AYA279" s="720"/>
      <c r="AYB279" s="720"/>
      <c r="AYC279" s="720"/>
      <c r="AYD279" s="720"/>
      <c r="AYE279" s="720"/>
      <c r="AYF279" s="720"/>
      <c r="AYG279" s="720"/>
      <c r="AYH279" s="720"/>
      <c r="AYI279" s="720"/>
      <c r="AYJ279" s="720"/>
      <c r="AYK279" s="720"/>
      <c r="AYL279" s="720"/>
      <c r="AYM279" s="720"/>
      <c r="AYN279" s="720"/>
      <c r="AYO279" s="720"/>
      <c r="AYP279" s="720"/>
      <c r="AYQ279" s="720"/>
      <c r="AYR279" s="720"/>
      <c r="AYS279" s="720"/>
      <c r="AYT279" s="720"/>
      <c r="AYU279" s="720"/>
      <c r="AYV279" s="720"/>
      <c r="AYW279" s="720"/>
      <c r="AYX279" s="721"/>
      <c r="AYY279" s="719"/>
      <c r="AYZ279" s="720"/>
      <c r="AZA279" s="720"/>
      <c r="AZB279" s="720"/>
      <c r="AZC279" s="720"/>
      <c r="AZD279" s="720"/>
      <c r="AZE279" s="720"/>
      <c r="AZF279" s="720"/>
      <c r="AZG279" s="720"/>
      <c r="AZH279" s="720"/>
      <c r="AZI279" s="720"/>
      <c r="AZJ279" s="720"/>
      <c r="AZK279" s="720"/>
      <c r="AZL279" s="720"/>
      <c r="AZM279" s="720"/>
      <c r="AZN279" s="720"/>
      <c r="AZO279" s="720"/>
      <c r="AZP279" s="720"/>
      <c r="AZQ279" s="720"/>
      <c r="AZR279" s="720"/>
      <c r="AZS279" s="720"/>
      <c r="AZT279" s="720"/>
      <c r="AZU279" s="720"/>
      <c r="AZV279" s="720"/>
      <c r="AZW279" s="720"/>
      <c r="AZX279" s="720"/>
      <c r="AZY279" s="720"/>
      <c r="AZZ279" s="720"/>
      <c r="BAA279" s="720"/>
      <c r="BAB279" s="720"/>
      <c r="BAC279" s="720"/>
      <c r="BAD279" s="720"/>
      <c r="BAE279" s="720"/>
      <c r="BAF279" s="720"/>
      <c r="BAG279" s="720"/>
      <c r="BAH279" s="720"/>
      <c r="BAI279" s="720"/>
      <c r="BAJ279" s="720"/>
      <c r="BAK279" s="720"/>
      <c r="BAL279" s="720"/>
      <c r="BAM279" s="720"/>
      <c r="BAN279" s="720"/>
      <c r="BAO279" s="720"/>
      <c r="BAP279" s="720"/>
      <c r="BAQ279" s="720"/>
      <c r="BAR279" s="720"/>
      <c r="BAS279" s="720"/>
      <c r="BAT279" s="720"/>
      <c r="BAU279" s="720"/>
      <c r="BAV279" s="720"/>
      <c r="BAW279" s="720"/>
      <c r="BAX279" s="720"/>
      <c r="BAY279" s="720"/>
      <c r="BAZ279" s="721"/>
      <c r="BBA279" s="719"/>
      <c r="BBB279" s="720"/>
      <c r="BBC279" s="720"/>
      <c r="BBD279" s="720"/>
      <c r="BBE279" s="720"/>
      <c r="BBF279" s="720"/>
      <c r="BBG279" s="720"/>
      <c r="BBH279" s="720"/>
      <c r="BBI279" s="720"/>
      <c r="BBJ279" s="720"/>
      <c r="BBK279" s="720"/>
      <c r="BBL279" s="720"/>
      <c r="BBM279" s="720"/>
      <c r="BBN279" s="720"/>
      <c r="BBO279" s="720"/>
      <c r="BBP279" s="720"/>
      <c r="BBQ279" s="720"/>
      <c r="BBR279" s="720"/>
      <c r="BBS279" s="720"/>
      <c r="BBT279" s="720"/>
      <c r="BBU279" s="720"/>
      <c r="BBV279" s="720"/>
      <c r="BBW279" s="720"/>
      <c r="BBX279" s="720"/>
      <c r="BBY279" s="720"/>
      <c r="BBZ279" s="720"/>
      <c r="BCA279" s="720"/>
      <c r="BCB279" s="720"/>
      <c r="BCC279" s="720"/>
      <c r="BCD279" s="720"/>
      <c r="BCE279" s="720"/>
      <c r="BCF279" s="720"/>
      <c r="BCG279" s="720"/>
      <c r="BCH279" s="720"/>
      <c r="BCI279" s="720"/>
      <c r="BCJ279" s="720"/>
      <c r="BCK279" s="720"/>
      <c r="BCL279" s="720"/>
      <c r="BCM279" s="720"/>
      <c r="BCN279" s="720"/>
      <c r="BCO279" s="720"/>
      <c r="BCP279" s="720"/>
      <c r="BCQ279" s="720"/>
      <c r="BCR279" s="720"/>
      <c r="BCS279" s="720"/>
      <c r="BCT279" s="720"/>
      <c r="BCU279" s="720"/>
      <c r="BCV279" s="720"/>
      <c r="BCW279" s="720"/>
      <c r="BCX279" s="720"/>
      <c r="BCY279" s="720"/>
      <c r="BCZ279" s="720"/>
      <c r="BDA279" s="720"/>
      <c r="BDB279" s="721"/>
      <c r="BDC279" s="719"/>
      <c r="BDD279" s="720"/>
      <c r="BDE279" s="720"/>
      <c r="BDF279" s="720"/>
      <c r="BDG279" s="720"/>
      <c r="BDH279" s="720"/>
      <c r="BDI279" s="720"/>
      <c r="BDJ279" s="720"/>
      <c r="BDK279" s="720"/>
      <c r="BDL279" s="720"/>
      <c r="BDM279" s="720"/>
      <c r="BDN279" s="720"/>
      <c r="BDO279" s="720"/>
      <c r="BDP279" s="720"/>
      <c r="BDQ279" s="720"/>
      <c r="BDR279" s="720"/>
      <c r="BDS279" s="720"/>
      <c r="BDT279" s="720"/>
      <c r="BDU279" s="720"/>
      <c r="BDV279" s="720"/>
      <c r="BDW279" s="720"/>
      <c r="BDX279" s="720"/>
      <c r="BDY279" s="720"/>
      <c r="BDZ279" s="720"/>
      <c r="BEA279" s="720"/>
      <c r="BEB279" s="720"/>
      <c r="BEC279" s="720"/>
      <c r="BED279" s="720"/>
      <c r="BEE279" s="720"/>
      <c r="BEF279" s="720"/>
      <c r="BEG279" s="720"/>
      <c r="BEH279" s="720"/>
      <c r="BEI279" s="720"/>
      <c r="BEJ279" s="720"/>
      <c r="BEK279" s="720"/>
      <c r="BEL279" s="720"/>
      <c r="BEM279" s="720"/>
      <c r="BEN279" s="720"/>
      <c r="BEO279" s="720"/>
      <c r="BEP279" s="720"/>
      <c r="BEQ279" s="720"/>
      <c r="BER279" s="720"/>
      <c r="BES279" s="720"/>
      <c r="BET279" s="720"/>
      <c r="BEU279" s="720"/>
      <c r="BEV279" s="720"/>
      <c r="BEW279" s="720"/>
      <c r="BEX279" s="720"/>
      <c r="BEY279" s="720"/>
      <c r="BEZ279" s="720"/>
      <c r="BFA279" s="720"/>
      <c r="BFB279" s="720"/>
      <c r="BFC279" s="720"/>
      <c r="BFD279" s="721"/>
      <c r="BFE279" s="719"/>
      <c r="BFF279" s="720"/>
      <c r="BFG279" s="720"/>
      <c r="BFH279" s="720"/>
      <c r="BFI279" s="720"/>
      <c r="BFJ279" s="720"/>
      <c r="BFK279" s="720"/>
      <c r="BFL279" s="720"/>
      <c r="BFM279" s="720"/>
      <c r="BFN279" s="720"/>
      <c r="BFO279" s="720"/>
      <c r="BFP279" s="720"/>
      <c r="BFQ279" s="720"/>
      <c r="BFR279" s="720"/>
      <c r="BFS279" s="720"/>
      <c r="BFT279" s="720"/>
      <c r="BFU279" s="720"/>
      <c r="BFV279" s="720"/>
      <c r="BFW279" s="720"/>
      <c r="BFX279" s="720"/>
      <c r="BFY279" s="720"/>
      <c r="BFZ279" s="720"/>
      <c r="BGA279" s="720"/>
      <c r="BGB279" s="720"/>
      <c r="BGC279" s="720"/>
      <c r="BGD279" s="720"/>
      <c r="BGE279" s="720"/>
      <c r="BGF279" s="720"/>
      <c r="BGG279" s="720"/>
      <c r="BGH279" s="720"/>
      <c r="BGI279" s="720"/>
      <c r="BGJ279" s="720"/>
      <c r="BGK279" s="720"/>
      <c r="BGL279" s="720"/>
      <c r="BGM279" s="720"/>
      <c r="BGN279" s="720"/>
      <c r="BGO279" s="720"/>
      <c r="BGP279" s="720"/>
      <c r="BGQ279" s="720"/>
      <c r="BGR279" s="720"/>
      <c r="BGS279" s="720"/>
      <c r="BGT279" s="720"/>
      <c r="BGU279" s="720"/>
      <c r="BGV279" s="720"/>
      <c r="BGW279" s="720"/>
      <c r="BGX279" s="720"/>
      <c r="BGY279" s="720"/>
      <c r="BGZ279" s="720"/>
      <c r="BHA279" s="720"/>
      <c r="BHB279" s="720"/>
      <c r="BHC279" s="720"/>
      <c r="BHD279" s="720"/>
      <c r="BHE279" s="720"/>
      <c r="BHF279" s="721"/>
      <c r="BHG279" s="719"/>
      <c r="BHH279" s="720"/>
      <c r="BHI279" s="720"/>
      <c r="BHJ279" s="720"/>
      <c r="BHK279" s="720"/>
      <c r="BHL279" s="720"/>
      <c r="BHM279" s="720"/>
      <c r="BHN279" s="720"/>
      <c r="BHO279" s="720"/>
      <c r="BHP279" s="720"/>
      <c r="BHQ279" s="720"/>
      <c r="BHR279" s="720"/>
      <c r="BHS279" s="720"/>
      <c r="BHT279" s="720"/>
      <c r="BHU279" s="720"/>
      <c r="BHV279" s="720"/>
      <c r="BHW279" s="720"/>
      <c r="BHX279" s="720"/>
      <c r="BHY279" s="720"/>
      <c r="BHZ279" s="720"/>
      <c r="BIA279" s="720"/>
      <c r="BIB279" s="720"/>
      <c r="BIC279" s="720"/>
      <c r="BID279" s="720"/>
      <c r="BIE279" s="720"/>
      <c r="BIF279" s="720"/>
      <c r="BIG279" s="720"/>
      <c r="BIH279" s="720"/>
      <c r="BII279" s="720"/>
      <c r="BIJ279" s="720"/>
      <c r="BIK279" s="720"/>
      <c r="BIL279" s="720"/>
      <c r="BIM279" s="720"/>
      <c r="BIN279" s="720"/>
      <c r="BIO279" s="720"/>
      <c r="BIP279" s="720"/>
      <c r="BIQ279" s="720"/>
      <c r="BIR279" s="720"/>
      <c r="BIS279" s="720"/>
      <c r="BIT279" s="720"/>
      <c r="BIU279" s="720"/>
      <c r="BIV279" s="720"/>
      <c r="BIW279" s="720"/>
      <c r="BIX279" s="720"/>
      <c r="BIY279" s="720"/>
      <c r="BIZ279" s="720"/>
      <c r="BJA279" s="720"/>
      <c r="BJB279" s="720"/>
      <c r="BJC279" s="720"/>
      <c r="BJD279" s="720"/>
      <c r="BJE279" s="720"/>
      <c r="BJF279" s="720"/>
      <c r="BJG279" s="720"/>
      <c r="BJH279" s="721"/>
      <c r="BJI279" s="719"/>
      <c r="BJJ279" s="720"/>
      <c r="BJK279" s="720"/>
      <c r="BJL279" s="720"/>
      <c r="BJM279" s="720"/>
      <c r="BJN279" s="720"/>
      <c r="BJO279" s="720"/>
      <c r="BJP279" s="720"/>
      <c r="BJQ279" s="720"/>
      <c r="BJR279" s="720"/>
      <c r="BJS279" s="720"/>
      <c r="BJT279" s="720"/>
      <c r="BJU279" s="720"/>
      <c r="BJV279" s="720"/>
      <c r="BJW279" s="720"/>
      <c r="BJX279" s="720"/>
      <c r="BJY279" s="720"/>
      <c r="BJZ279" s="720"/>
      <c r="BKA279" s="720"/>
      <c r="BKB279" s="720"/>
      <c r="BKC279" s="720"/>
      <c r="BKD279" s="720"/>
      <c r="BKE279" s="720"/>
      <c r="BKF279" s="720"/>
      <c r="BKG279" s="720"/>
      <c r="BKH279" s="720"/>
      <c r="BKI279" s="720"/>
      <c r="BKJ279" s="720"/>
      <c r="BKK279" s="720"/>
      <c r="BKL279" s="720"/>
      <c r="BKM279" s="720"/>
      <c r="BKN279" s="720"/>
      <c r="BKO279" s="720"/>
      <c r="BKP279" s="720"/>
      <c r="BKQ279" s="720"/>
      <c r="BKR279" s="720"/>
      <c r="BKS279" s="720"/>
      <c r="BKT279" s="720"/>
      <c r="BKU279" s="720"/>
      <c r="BKV279" s="720"/>
      <c r="BKW279" s="720"/>
      <c r="BKX279" s="720"/>
      <c r="BKY279" s="720"/>
      <c r="BKZ279" s="720"/>
      <c r="BLA279" s="720"/>
      <c r="BLB279" s="720"/>
      <c r="BLC279" s="720"/>
      <c r="BLD279" s="720"/>
      <c r="BLE279" s="720"/>
      <c r="BLF279" s="720"/>
      <c r="BLG279" s="720"/>
      <c r="BLH279" s="720"/>
      <c r="BLI279" s="720"/>
      <c r="BLJ279" s="721"/>
      <c r="BLK279" s="719"/>
      <c r="BLL279" s="720"/>
      <c r="BLM279" s="720"/>
      <c r="BLN279" s="720"/>
      <c r="BLO279" s="720"/>
      <c r="BLP279" s="720"/>
      <c r="BLQ279" s="720"/>
      <c r="BLR279" s="720"/>
      <c r="BLS279" s="720"/>
      <c r="BLT279" s="720"/>
      <c r="BLU279" s="720"/>
      <c r="BLV279" s="720"/>
      <c r="BLW279" s="720"/>
      <c r="BLX279" s="720"/>
      <c r="BLY279" s="720"/>
      <c r="BLZ279" s="720"/>
      <c r="BMA279" s="720"/>
      <c r="BMB279" s="720"/>
      <c r="BMC279" s="720"/>
      <c r="BMD279" s="720"/>
      <c r="BME279" s="720"/>
      <c r="BMF279" s="720"/>
      <c r="BMG279" s="720"/>
      <c r="BMH279" s="720"/>
      <c r="BMI279" s="720"/>
      <c r="BMJ279" s="720"/>
      <c r="BMK279" s="720"/>
      <c r="BML279" s="720"/>
      <c r="BMM279" s="720"/>
      <c r="BMN279" s="720"/>
      <c r="BMO279" s="720"/>
      <c r="BMP279" s="720"/>
      <c r="BMQ279" s="720"/>
      <c r="BMR279" s="720"/>
      <c r="BMS279" s="720"/>
      <c r="BMT279" s="720"/>
      <c r="BMU279" s="720"/>
      <c r="BMV279" s="720"/>
      <c r="BMW279" s="720"/>
      <c r="BMX279" s="720"/>
      <c r="BMY279" s="720"/>
      <c r="BMZ279" s="720"/>
      <c r="BNA279" s="720"/>
      <c r="BNB279" s="720"/>
      <c r="BNC279" s="720"/>
      <c r="BND279" s="720"/>
      <c r="BNE279" s="720"/>
      <c r="BNF279" s="720"/>
      <c r="BNG279" s="720"/>
      <c r="BNH279" s="720"/>
      <c r="BNI279" s="720"/>
      <c r="BNJ279" s="720"/>
      <c r="BNK279" s="720"/>
      <c r="BNL279" s="721"/>
      <c r="BNM279" s="719"/>
      <c r="BNN279" s="720"/>
      <c r="BNO279" s="720"/>
      <c r="BNP279" s="720"/>
      <c r="BNQ279" s="720"/>
      <c r="BNR279" s="720"/>
      <c r="BNS279" s="720"/>
      <c r="BNT279" s="720"/>
      <c r="BNU279" s="720"/>
      <c r="BNV279" s="720"/>
      <c r="BNW279" s="720"/>
      <c r="BNX279" s="720"/>
      <c r="BNY279" s="720"/>
      <c r="BNZ279" s="720"/>
      <c r="BOA279" s="720"/>
      <c r="BOB279" s="720"/>
      <c r="BOC279" s="720"/>
      <c r="BOD279" s="720"/>
      <c r="BOE279" s="720"/>
      <c r="BOF279" s="720"/>
      <c r="BOG279" s="720"/>
      <c r="BOH279" s="720"/>
      <c r="BOI279" s="720"/>
      <c r="BOJ279" s="720"/>
      <c r="BOK279" s="720"/>
      <c r="BOL279" s="720"/>
      <c r="BOM279" s="720"/>
      <c r="BON279" s="720"/>
      <c r="BOO279" s="720"/>
      <c r="BOP279" s="720"/>
      <c r="BOQ279" s="720"/>
      <c r="BOR279" s="720"/>
      <c r="BOS279" s="720"/>
      <c r="BOT279" s="720"/>
      <c r="BOU279" s="720"/>
      <c r="BOV279" s="720"/>
      <c r="BOW279" s="720"/>
      <c r="BOX279" s="720"/>
      <c r="BOY279" s="720"/>
      <c r="BOZ279" s="720"/>
      <c r="BPA279" s="720"/>
      <c r="BPB279" s="720"/>
      <c r="BPC279" s="720"/>
      <c r="BPD279" s="720"/>
      <c r="BPE279" s="720"/>
      <c r="BPF279" s="720"/>
      <c r="BPG279" s="720"/>
      <c r="BPH279" s="720"/>
      <c r="BPI279" s="720"/>
      <c r="BPJ279" s="720"/>
      <c r="BPK279" s="720"/>
      <c r="BPL279" s="720"/>
      <c r="BPM279" s="720"/>
      <c r="BPN279" s="721"/>
      <c r="BPO279" s="719"/>
      <c r="BPP279" s="720"/>
      <c r="BPQ279" s="720"/>
      <c r="BPR279" s="720"/>
      <c r="BPS279" s="720"/>
      <c r="BPT279" s="720"/>
      <c r="BPU279" s="720"/>
      <c r="BPV279" s="720"/>
      <c r="BPW279" s="720"/>
      <c r="BPX279" s="720"/>
      <c r="BPY279" s="720"/>
      <c r="BPZ279" s="720"/>
      <c r="BQA279" s="720"/>
      <c r="BQB279" s="720"/>
      <c r="BQC279" s="720"/>
      <c r="BQD279" s="720"/>
      <c r="BQE279" s="720"/>
      <c r="BQF279" s="720"/>
      <c r="BQG279" s="720"/>
      <c r="BQH279" s="720"/>
      <c r="BQI279" s="720"/>
      <c r="BQJ279" s="720"/>
      <c r="BQK279" s="720"/>
      <c r="BQL279" s="720"/>
      <c r="BQM279" s="720"/>
      <c r="BQN279" s="720"/>
      <c r="BQO279" s="720"/>
      <c r="BQP279" s="720"/>
      <c r="BQQ279" s="720"/>
      <c r="BQR279" s="720"/>
      <c r="BQS279" s="720"/>
      <c r="BQT279" s="720"/>
      <c r="BQU279" s="720"/>
      <c r="BQV279" s="720"/>
      <c r="BQW279" s="720"/>
      <c r="BQX279" s="720"/>
      <c r="BQY279" s="720"/>
      <c r="BQZ279" s="720"/>
      <c r="BRA279" s="720"/>
      <c r="BRB279" s="720"/>
      <c r="BRC279" s="720"/>
      <c r="BRD279" s="720"/>
      <c r="BRE279" s="720"/>
      <c r="BRF279" s="720"/>
      <c r="BRG279" s="720"/>
      <c r="BRH279" s="720"/>
      <c r="BRI279" s="720"/>
      <c r="BRJ279" s="720"/>
      <c r="BRK279" s="720"/>
      <c r="BRL279" s="720"/>
      <c r="BRM279" s="720"/>
      <c r="BRN279" s="720"/>
      <c r="BRO279" s="720"/>
      <c r="BRP279" s="721"/>
      <c r="BRQ279" s="719"/>
      <c r="BRR279" s="720"/>
      <c r="BRS279" s="720"/>
      <c r="BRT279" s="720"/>
      <c r="BRU279" s="720"/>
      <c r="BRV279" s="720"/>
      <c r="BRW279" s="720"/>
      <c r="BRX279" s="720"/>
      <c r="BRY279" s="720"/>
      <c r="BRZ279" s="720"/>
      <c r="BSA279" s="720"/>
      <c r="BSB279" s="720"/>
      <c r="BSC279" s="720"/>
      <c r="BSD279" s="720"/>
      <c r="BSE279" s="720"/>
      <c r="BSF279" s="720"/>
      <c r="BSG279" s="720"/>
      <c r="BSH279" s="720"/>
      <c r="BSI279" s="720"/>
      <c r="BSJ279" s="720"/>
      <c r="BSK279" s="720"/>
      <c r="BSL279" s="720"/>
      <c r="BSM279" s="720"/>
      <c r="BSN279" s="720"/>
      <c r="BSO279" s="720"/>
      <c r="BSP279" s="720"/>
      <c r="BSQ279" s="720"/>
      <c r="BSR279" s="720"/>
      <c r="BSS279" s="720"/>
      <c r="BST279" s="720"/>
      <c r="BSU279" s="720"/>
      <c r="BSV279" s="720"/>
      <c r="BSW279" s="720"/>
      <c r="BSX279" s="720"/>
      <c r="BSY279" s="720"/>
      <c r="BSZ279" s="720"/>
      <c r="BTA279" s="720"/>
      <c r="BTB279" s="720"/>
      <c r="BTC279" s="720"/>
      <c r="BTD279" s="720"/>
      <c r="BTE279" s="720"/>
      <c r="BTF279" s="720"/>
      <c r="BTG279" s="720"/>
      <c r="BTH279" s="720"/>
      <c r="BTI279" s="720"/>
      <c r="BTJ279" s="720"/>
      <c r="BTK279" s="720"/>
      <c r="BTL279" s="720"/>
      <c r="BTM279" s="720"/>
      <c r="BTN279" s="720"/>
      <c r="BTO279" s="720"/>
      <c r="BTP279" s="720"/>
      <c r="BTQ279" s="720"/>
      <c r="BTR279" s="721"/>
      <c r="BTS279" s="719"/>
      <c r="BTT279" s="720"/>
      <c r="BTU279" s="720"/>
      <c r="BTV279" s="720"/>
      <c r="BTW279" s="720"/>
      <c r="BTX279" s="720"/>
      <c r="BTY279" s="720"/>
      <c r="BTZ279" s="720"/>
      <c r="BUA279" s="720"/>
      <c r="BUB279" s="720"/>
      <c r="BUC279" s="720"/>
      <c r="BUD279" s="720"/>
      <c r="BUE279" s="720"/>
      <c r="BUF279" s="720"/>
      <c r="BUG279" s="720"/>
      <c r="BUH279" s="720"/>
      <c r="BUI279" s="720"/>
      <c r="BUJ279" s="720"/>
      <c r="BUK279" s="720"/>
      <c r="BUL279" s="720"/>
      <c r="BUM279" s="720"/>
      <c r="BUN279" s="720"/>
      <c r="BUO279" s="720"/>
      <c r="BUP279" s="720"/>
      <c r="BUQ279" s="720"/>
      <c r="BUR279" s="720"/>
      <c r="BUS279" s="720"/>
      <c r="BUT279" s="720"/>
      <c r="BUU279" s="720"/>
      <c r="BUV279" s="720"/>
      <c r="BUW279" s="720"/>
      <c r="BUX279" s="720"/>
      <c r="BUY279" s="720"/>
      <c r="BUZ279" s="720"/>
      <c r="BVA279" s="720"/>
      <c r="BVB279" s="720"/>
      <c r="BVC279" s="720"/>
      <c r="BVD279" s="720"/>
      <c r="BVE279" s="720"/>
      <c r="BVF279" s="720"/>
      <c r="BVG279" s="720"/>
      <c r="BVH279" s="720"/>
      <c r="BVI279" s="720"/>
      <c r="BVJ279" s="720"/>
      <c r="BVK279" s="720"/>
      <c r="BVL279" s="720"/>
      <c r="BVM279" s="720"/>
      <c r="BVN279" s="720"/>
      <c r="BVO279" s="720"/>
      <c r="BVP279" s="720"/>
      <c r="BVQ279" s="720"/>
      <c r="BVR279" s="720"/>
      <c r="BVS279" s="720"/>
      <c r="BVT279" s="721"/>
      <c r="BVU279" s="719"/>
      <c r="BVV279" s="720"/>
      <c r="BVW279" s="720"/>
      <c r="BVX279" s="720"/>
      <c r="BVY279" s="720"/>
      <c r="BVZ279" s="720"/>
      <c r="BWA279" s="720"/>
      <c r="BWB279" s="720"/>
      <c r="BWC279" s="720"/>
      <c r="BWD279" s="720"/>
      <c r="BWE279" s="720"/>
      <c r="BWF279" s="720"/>
      <c r="BWG279" s="720"/>
      <c r="BWH279" s="720"/>
      <c r="BWI279" s="720"/>
      <c r="BWJ279" s="720"/>
      <c r="BWK279" s="720"/>
      <c r="BWL279" s="720"/>
      <c r="BWM279" s="720"/>
      <c r="BWN279" s="720"/>
      <c r="BWO279" s="720"/>
      <c r="BWP279" s="720"/>
      <c r="BWQ279" s="720"/>
      <c r="BWR279" s="720"/>
      <c r="BWS279" s="720"/>
      <c r="BWT279" s="720"/>
      <c r="BWU279" s="720"/>
      <c r="BWV279" s="720"/>
      <c r="BWW279" s="720"/>
      <c r="BWX279" s="720"/>
      <c r="BWY279" s="720"/>
      <c r="BWZ279" s="720"/>
      <c r="BXA279" s="720"/>
      <c r="BXB279" s="720"/>
      <c r="BXC279" s="720"/>
      <c r="BXD279" s="720"/>
      <c r="BXE279" s="720"/>
      <c r="BXF279" s="720"/>
      <c r="BXG279" s="720"/>
      <c r="BXH279" s="720"/>
      <c r="BXI279" s="720"/>
      <c r="BXJ279" s="720"/>
      <c r="BXK279" s="720"/>
      <c r="BXL279" s="720"/>
      <c r="BXM279" s="720"/>
      <c r="BXN279" s="720"/>
      <c r="BXO279" s="720"/>
      <c r="BXP279" s="720"/>
      <c r="BXQ279" s="720"/>
      <c r="BXR279" s="720"/>
      <c r="BXS279" s="720"/>
      <c r="BXT279" s="720"/>
      <c r="BXU279" s="720"/>
      <c r="BXV279" s="721"/>
      <c r="BXW279" s="719"/>
      <c r="BXX279" s="720"/>
      <c r="BXY279" s="720"/>
      <c r="BXZ279" s="720"/>
      <c r="BYA279" s="720"/>
      <c r="BYB279" s="720"/>
      <c r="BYC279" s="720"/>
      <c r="BYD279" s="720"/>
      <c r="BYE279" s="720"/>
      <c r="BYF279" s="720"/>
      <c r="BYG279" s="720"/>
      <c r="BYH279" s="720"/>
      <c r="BYI279" s="720"/>
      <c r="BYJ279" s="720"/>
      <c r="BYK279" s="720"/>
      <c r="BYL279" s="720"/>
      <c r="BYM279" s="720"/>
      <c r="BYN279" s="720"/>
      <c r="BYO279" s="720"/>
      <c r="BYP279" s="720"/>
      <c r="BYQ279" s="720"/>
      <c r="BYR279" s="720"/>
      <c r="BYS279" s="720"/>
      <c r="BYT279" s="720"/>
      <c r="BYU279" s="720"/>
      <c r="BYV279" s="720"/>
      <c r="BYW279" s="720"/>
      <c r="BYX279" s="720"/>
      <c r="BYY279" s="720"/>
      <c r="BYZ279" s="720"/>
      <c r="BZA279" s="720"/>
      <c r="BZB279" s="720"/>
      <c r="BZC279" s="720"/>
      <c r="BZD279" s="720"/>
      <c r="BZE279" s="720"/>
      <c r="BZF279" s="720"/>
      <c r="BZG279" s="720"/>
      <c r="BZH279" s="720"/>
      <c r="BZI279" s="720"/>
      <c r="BZJ279" s="720"/>
      <c r="BZK279" s="720"/>
      <c r="BZL279" s="720"/>
      <c r="BZM279" s="720"/>
      <c r="BZN279" s="720"/>
      <c r="BZO279" s="720"/>
      <c r="BZP279" s="720"/>
      <c r="BZQ279" s="720"/>
      <c r="BZR279" s="720"/>
      <c r="BZS279" s="720"/>
      <c r="BZT279" s="720"/>
      <c r="BZU279" s="720"/>
      <c r="BZV279" s="720"/>
      <c r="BZW279" s="720"/>
      <c r="BZX279" s="721"/>
      <c r="BZY279" s="719"/>
      <c r="BZZ279" s="720"/>
      <c r="CAA279" s="720"/>
      <c r="CAB279" s="720"/>
      <c r="CAC279" s="720"/>
      <c r="CAD279" s="720"/>
      <c r="CAE279" s="720"/>
      <c r="CAF279" s="720"/>
      <c r="CAG279" s="720"/>
      <c r="CAH279" s="720"/>
      <c r="CAI279" s="720"/>
      <c r="CAJ279" s="720"/>
      <c r="CAK279" s="720"/>
      <c r="CAL279" s="720"/>
      <c r="CAM279" s="720"/>
      <c r="CAN279" s="720"/>
      <c r="CAO279" s="720"/>
      <c r="CAP279" s="720"/>
      <c r="CAQ279" s="720"/>
      <c r="CAR279" s="720"/>
      <c r="CAS279" s="720"/>
      <c r="CAT279" s="720"/>
      <c r="CAU279" s="720"/>
      <c r="CAV279" s="720"/>
      <c r="CAW279" s="720"/>
      <c r="CAX279" s="720"/>
      <c r="CAY279" s="720"/>
      <c r="CAZ279" s="720"/>
      <c r="CBA279" s="720"/>
      <c r="CBB279" s="720"/>
      <c r="CBC279" s="720"/>
      <c r="CBD279" s="720"/>
      <c r="CBE279" s="720"/>
      <c r="CBF279" s="720"/>
      <c r="CBG279" s="720"/>
      <c r="CBH279" s="720"/>
      <c r="CBI279" s="720"/>
      <c r="CBJ279" s="720"/>
      <c r="CBK279" s="720"/>
      <c r="CBL279" s="720"/>
      <c r="CBM279" s="720"/>
      <c r="CBN279" s="720"/>
      <c r="CBO279" s="720"/>
      <c r="CBP279" s="720"/>
      <c r="CBQ279" s="720"/>
      <c r="CBR279" s="720"/>
      <c r="CBS279" s="720"/>
      <c r="CBT279" s="720"/>
      <c r="CBU279" s="720"/>
      <c r="CBV279" s="720"/>
      <c r="CBW279" s="720"/>
      <c r="CBX279" s="720"/>
      <c r="CBY279" s="720"/>
      <c r="CBZ279" s="721"/>
      <c r="CCA279" s="719"/>
      <c r="CCB279" s="720"/>
      <c r="CCC279" s="720"/>
      <c r="CCD279" s="720"/>
      <c r="CCE279" s="720"/>
      <c r="CCF279" s="720"/>
      <c r="CCG279" s="720"/>
      <c r="CCH279" s="720"/>
      <c r="CCI279" s="720"/>
      <c r="CCJ279" s="720"/>
      <c r="CCK279" s="720"/>
      <c r="CCL279" s="720"/>
      <c r="CCM279" s="720"/>
      <c r="CCN279" s="720"/>
      <c r="CCO279" s="720"/>
      <c r="CCP279" s="720"/>
      <c r="CCQ279" s="720"/>
      <c r="CCR279" s="720"/>
      <c r="CCS279" s="720"/>
      <c r="CCT279" s="720"/>
      <c r="CCU279" s="720"/>
      <c r="CCV279" s="720"/>
      <c r="CCW279" s="720"/>
      <c r="CCX279" s="720"/>
      <c r="CCY279" s="720"/>
      <c r="CCZ279" s="720"/>
      <c r="CDA279" s="720"/>
      <c r="CDB279" s="720"/>
      <c r="CDC279" s="720"/>
      <c r="CDD279" s="720"/>
      <c r="CDE279" s="720"/>
      <c r="CDF279" s="720"/>
      <c r="CDG279" s="720"/>
      <c r="CDH279" s="720"/>
      <c r="CDI279" s="720"/>
      <c r="CDJ279" s="720"/>
      <c r="CDK279" s="720"/>
      <c r="CDL279" s="720"/>
      <c r="CDM279" s="720"/>
      <c r="CDN279" s="720"/>
      <c r="CDO279" s="720"/>
      <c r="CDP279" s="720"/>
      <c r="CDQ279" s="720"/>
      <c r="CDR279" s="720"/>
      <c r="CDS279" s="720"/>
      <c r="CDT279" s="720"/>
      <c r="CDU279" s="720"/>
      <c r="CDV279" s="720"/>
      <c r="CDW279" s="720"/>
      <c r="CDX279" s="720"/>
      <c r="CDY279" s="720"/>
      <c r="CDZ279" s="720"/>
      <c r="CEA279" s="720"/>
      <c r="CEB279" s="721"/>
      <c r="CEC279" s="719"/>
      <c r="CED279" s="720"/>
      <c r="CEE279" s="720"/>
      <c r="CEF279" s="720"/>
      <c r="CEG279" s="720"/>
      <c r="CEH279" s="720"/>
      <c r="CEI279" s="720"/>
      <c r="CEJ279" s="720"/>
      <c r="CEK279" s="720"/>
      <c r="CEL279" s="720"/>
      <c r="CEM279" s="720"/>
      <c r="CEN279" s="720"/>
      <c r="CEO279" s="720"/>
      <c r="CEP279" s="720"/>
      <c r="CEQ279" s="720"/>
      <c r="CER279" s="720"/>
      <c r="CES279" s="720"/>
      <c r="CET279" s="720"/>
      <c r="CEU279" s="720"/>
      <c r="CEV279" s="720"/>
      <c r="CEW279" s="720"/>
      <c r="CEX279" s="720"/>
      <c r="CEY279" s="720"/>
      <c r="CEZ279" s="720"/>
      <c r="CFA279" s="720"/>
      <c r="CFB279" s="720"/>
      <c r="CFC279" s="720"/>
      <c r="CFD279" s="720"/>
      <c r="CFE279" s="720"/>
      <c r="CFF279" s="720"/>
      <c r="CFG279" s="720"/>
      <c r="CFH279" s="720"/>
      <c r="CFI279" s="720"/>
      <c r="CFJ279" s="720"/>
      <c r="CFK279" s="720"/>
      <c r="CFL279" s="720"/>
      <c r="CFM279" s="720"/>
      <c r="CFN279" s="720"/>
      <c r="CFO279" s="720"/>
      <c r="CFP279" s="720"/>
      <c r="CFQ279" s="720"/>
      <c r="CFR279" s="720"/>
      <c r="CFS279" s="720"/>
      <c r="CFT279" s="720"/>
      <c r="CFU279" s="720"/>
      <c r="CFV279" s="720"/>
      <c r="CFW279" s="720"/>
      <c r="CFX279" s="720"/>
      <c r="CFY279" s="720"/>
      <c r="CFZ279" s="720"/>
      <c r="CGA279" s="720"/>
      <c r="CGB279" s="720"/>
      <c r="CGC279" s="720"/>
      <c r="CGD279" s="721"/>
      <c r="CGE279" s="719"/>
      <c r="CGF279" s="720"/>
      <c r="CGG279" s="720"/>
      <c r="CGH279" s="720"/>
      <c r="CGI279" s="720"/>
      <c r="CGJ279" s="720"/>
      <c r="CGK279" s="720"/>
      <c r="CGL279" s="720"/>
      <c r="CGM279" s="720"/>
      <c r="CGN279" s="720"/>
      <c r="CGO279" s="720"/>
      <c r="CGP279" s="720"/>
      <c r="CGQ279" s="720"/>
      <c r="CGR279" s="720"/>
      <c r="CGS279" s="720"/>
      <c r="CGT279" s="720"/>
      <c r="CGU279" s="720"/>
      <c r="CGV279" s="720"/>
      <c r="CGW279" s="720"/>
      <c r="CGX279" s="720"/>
      <c r="CGY279" s="720"/>
      <c r="CGZ279" s="720"/>
      <c r="CHA279" s="720"/>
      <c r="CHB279" s="720"/>
      <c r="CHC279" s="720"/>
      <c r="CHD279" s="720"/>
      <c r="CHE279" s="720"/>
      <c r="CHF279" s="720"/>
      <c r="CHG279" s="720"/>
      <c r="CHH279" s="720"/>
      <c r="CHI279" s="720"/>
      <c r="CHJ279" s="720"/>
      <c r="CHK279" s="720"/>
      <c r="CHL279" s="720"/>
      <c r="CHM279" s="720"/>
      <c r="CHN279" s="720"/>
      <c r="CHO279" s="720"/>
      <c r="CHP279" s="720"/>
      <c r="CHQ279" s="720"/>
      <c r="CHR279" s="720"/>
      <c r="CHS279" s="720"/>
      <c r="CHT279" s="720"/>
      <c r="CHU279" s="720"/>
      <c r="CHV279" s="720"/>
      <c r="CHW279" s="720"/>
      <c r="CHX279" s="720"/>
      <c r="CHY279" s="720"/>
      <c r="CHZ279" s="720"/>
      <c r="CIA279" s="720"/>
      <c r="CIB279" s="720"/>
      <c r="CIC279" s="720"/>
      <c r="CID279" s="720"/>
      <c r="CIE279" s="720"/>
      <c r="CIF279" s="721"/>
      <c r="CIG279" s="719"/>
      <c r="CIH279" s="720"/>
      <c r="CII279" s="720"/>
      <c r="CIJ279" s="720"/>
      <c r="CIK279" s="720"/>
      <c r="CIL279" s="720"/>
      <c r="CIM279" s="720"/>
      <c r="CIN279" s="720"/>
      <c r="CIO279" s="720"/>
      <c r="CIP279" s="720"/>
      <c r="CIQ279" s="720"/>
      <c r="CIR279" s="720"/>
      <c r="CIS279" s="720"/>
      <c r="CIT279" s="720"/>
      <c r="CIU279" s="720"/>
      <c r="CIV279" s="720"/>
      <c r="CIW279" s="720"/>
      <c r="CIX279" s="720"/>
      <c r="CIY279" s="720"/>
      <c r="CIZ279" s="720"/>
      <c r="CJA279" s="720"/>
      <c r="CJB279" s="720"/>
      <c r="CJC279" s="720"/>
      <c r="CJD279" s="720"/>
      <c r="CJE279" s="720"/>
      <c r="CJF279" s="720"/>
      <c r="CJG279" s="720"/>
      <c r="CJH279" s="720"/>
      <c r="CJI279" s="720"/>
      <c r="CJJ279" s="720"/>
      <c r="CJK279" s="720"/>
      <c r="CJL279" s="720"/>
      <c r="CJM279" s="720"/>
      <c r="CJN279" s="720"/>
      <c r="CJO279" s="720"/>
      <c r="CJP279" s="720"/>
      <c r="CJQ279" s="720"/>
      <c r="CJR279" s="720"/>
      <c r="CJS279" s="720"/>
      <c r="CJT279" s="720"/>
      <c r="CJU279" s="720"/>
      <c r="CJV279" s="720"/>
      <c r="CJW279" s="720"/>
      <c r="CJX279" s="720"/>
      <c r="CJY279" s="720"/>
      <c r="CJZ279" s="720"/>
      <c r="CKA279" s="720"/>
      <c r="CKB279" s="720"/>
      <c r="CKC279" s="720"/>
      <c r="CKD279" s="720"/>
      <c r="CKE279" s="720"/>
      <c r="CKF279" s="720"/>
      <c r="CKG279" s="720"/>
      <c r="CKH279" s="721"/>
      <c r="CKI279" s="719"/>
      <c r="CKJ279" s="720"/>
      <c r="CKK279" s="720"/>
      <c r="CKL279" s="720"/>
      <c r="CKM279" s="720"/>
      <c r="CKN279" s="720"/>
      <c r="CKO279" s="720"/>
      <c r="CKP279" s="720"/>
      <c r="CKQ279" s="720"/>
      <c r="CKR279" s="720"/>
      <c r="CKS279" s="720"/>
      <c r="CKT279" s="720"/>
      <c r="CKU279" s="720"/>
      <c r="CKV279" s="720"/>
      <c r="CKW279" s="720"/>
      <c r="CKX279" s="720"/>
      <c r="CKY279" s="720"/>
      <c r="CKZ279" s="720"/>
      <c r="CLA279" s="720"/>
      <c r="CLB279" s="720"/>
      <c r="CLC279" s="720"/>
      <c r="CLD279" s="720"/>
      <c r="CLE279" s="720"/>
      <c r="CLF279" s="720"/>
      <c r="CLG279" s="720"/>
      <c r="CLH279" s="720"/>
      <c r="CLI279" s="720"/>
      <c r="CLJ279" s="720"/>
      <c r="CLK279" s="720"/>
      <c r="CLL279" s="720"/>
      <c r="CLM279" s="720"/>
      <c r="CLN279" s="720"/>
      <c r="CLO279" s="720"/>
      <c r="CLP279" s="720"/>
      <c r="CLQ279" s="720"/>
      <c r="CLR279" s="720"/>
      <c r="CLS279" s="720"/>
      <c r="CLT279" s="720"/>
      <c r="CLU279" s="720"/>
      <c r="CLV279" s="720"/>
      <c r="CLW279" s="720"/>
      <c r="CLX279" s="720"/>
      <c r="CLY279" s="720"/>
      <c r="CLZ279" s="720"/>
      <c r="CMA279" s="720"/>
      <c r="CMB279" s="720"/>
      <c r="CMC279" s="720"/>
      <c r="CMD279" s="720"/>
      <c r="CME279" s="720"/>
      <c r="CMF279" s="720"/>
      <c r="CMG279" s="720"/>
      <c r="CMH279" s="720"/>
      <c r="CMI279" s="720"/>
      <c r="CMJ279" s="721"/>
      <c r="CMK279" s="719"/>
      <c r="CML279" s="720"/>
      <c r="CMM279" s="720"/>
      <c r="CMN279" s="720"/>
      <c r="CMO279" s="720"/>
      <c r="CMP279" s="720"/>
      <c r="CMQ279" s="720"/>
      <c r="CMR279" s="720"/>
      <c r="CMS279" s="720"/>
      <c r="CMT279" s="720"/>
      <c r="CMU279" s="720"/>
      <c r="CMV279" s="720"/>
      <c r="CMW279" s="720"/>
      <c r="CMX279" s="720"/>
      <c r="CMY279" s="720"/>
      <c r="CMZ279" s="720"/>
      <c r="CNA279" s="720"/>
      <c r="CNB279" s="720"/>
      <c r="CNC279" s="720"/>
      <c r="CND279" s="720"/>
      <c r="CNE279" s="720"/>
      <c r="CNF279" s="720"/>
      <c r="CNG279" s="720"/>
      <c r="CNH279" s="720"/>
      <c r="CNI279" s="720"/>
      <c r="CNJ279" s="720"/>
      <c r="CNK279" s="720"/>
      <c r="CNL279" s="720"/>
      <c r="CNM279" s="720"/>
      <c r="CNN279" s="720"/>
      <c r="CNO279" s="720"/>
      <c r="CNP279" s="720"/>
      <c r="CNQ279" s="720"/>
      <c r="CNR279" s="720"/>
      <c r="CNS279" s="720"/>
      <c r="CNT279" s="720"/>
      <c r="CNU279" s="720"/>
      <c r="CNV279" s="720"/>
      <c r="CNW279" s="720"/>
      <c r="CNX279" s="720"/>
      <c r="CNY279" s="720"/>
      <c r="CNZ279" s="720"/>
      <c r="COA279" s="720"/>
      <c r="COB279" s="720"/>
      <c r="COC279" s="720"/>
      <c r="COD279" s="720"/>
      <c r="COE279" s="720"/>
      <c r="COF279" s="720"/>
      <c r="COG279" s="720"/>
      <c r="COH279" s="720"/>
      <c r="COI279" s="720"/>
      <c r="COJ279" s="720"/>
      <c r="COK279" s="720"/>
      <c r="COL279" s="721"/>
      <c r="COM279" s="719"/>
      <c r="CON279" s="720"/>
      <c r="COO279" s="720"/>
      <c r="COP279" s="720"/>
      <c r="COQ279" s="720"/>
      <c r="COR279" s="720"/>
      <c r="COS279" s="720"/>
      <c r="COT279" s="720"/>
      <c r="COU279" s="720"/>
      <c r="COV279" s="720"/>
      <c r="COW279" s="720"/>
      <c r="COX279" s="720"/>
      <c r="COY279" s="720"/>
      <c r="COZ279" s="720"/>
      <c r="CPA279" s="720"/>
      <c r="CPB279" s="720"/>
      <c r="CPC279" s="720"/>
      <c r="CPD279" s="720"/>
      <c r="CPE279" s="720"/>
      <c r="CPF279" s="720"/>
      <c r="CPG279" s="720"/>
      <c r="CPH279" s="720"/>
      <c r="CPI279" s="720"/>
      <c r="CPJ279" s="720"/>
      <c r="CPK279" s="720"/>
      <c r="CPL279" s="720"/>
      <c r="CPM279" s="720"/>
      <c r="CPN279" s="720"/>
      <c r="CPO279" s="720"/>
      <c r="CPP279" s="720"/>
      <c r="CPQ279" s="720"/>
      <c r="CPR279" s="720"/>
      <c r="CPS279" s="720"/>
      <c r="CPT279" s="720"/>
      <c r="CPU279" s="720"/>
      <c r="CPV279" s="720"/>
      <c r="CPW279" s="720"/>
      <c r="CPX279" s="720"/>
      <c r="CPY279" s="720"/>
      <c r="CPZ279" s="720"/>
      <c r="CQA279" s="720"/>
      <c r="CQB279" s="720"/>
      <c r="CQC279" s="720"/>
      <c r="CQD279" s="720"/>
      <c r="CQE279" s="720"/>
      <c r="CQF279" s="720"/>
      <c r="CQG279" s="720"/>
      <c r="CQH279" s="720"/>
      <c r="CQI279" s="720"/>
      <c r="CQJ279" s="720"/>
      <c r="CQK279" s="720"/>
      <c r="CQL279" s="720"/>
      <c r="CQM279" s="720"/>
      <c r="CQN279" s="721"/>
      <c r="CQO279" s="719"/>
      <c r="CQP279" s="720"/>
      <c r="CQQ279" s="720"/>
      <c r="CQR279" s="720"/>
      <c r="CQS279" s="720"/>
      <c r="CQT279" s="720"/>
      <c r="CQU279" s="720"/>
      <c r="CQV279" s="720"/>
      <c r="CQW279" s="720"/>
      <c r="CQX279" s="720"/>
      <c r="CQY279" s="720"/>
      <c r="CQZ279" s="720"/>
      <c r="CRA279" s="720"/>
      <c r="CRB279" s="720"/>
      <c r="CRC279" s="720"/>
      <c r="CRD279" s="720"/>
      <c r="CRE279" s="720"/>
      <c r="CRF279" s="720"/>
      <c r="CRG279" s="720"/>
      <c r="CRH279" s="720"/>
      <c r="CRI279" s="720"/>
      <c r="CRJ279" s="720"/>
      <c r="CRK279" s="720"/>
      <c r="CRL279" s="720"/>
      <c r="CRM279" s="720"/>
      <c r="CRN279" s="720"/>
      <c r="CRO279" s="720"/>
      <c r="CRP279" s="720"/>
      <c r="CRQ279" s="720"/>
      <c r="CRR279" s="720"/>
      <c r="CRS279" s="720"/>
      <c r="CRT279" s="720"/>
      <c r="CRU279" s="720"/>
      <c r="CRV279" s="720"/>
      <c r="CRW279" s="720"/>
      <c r="CRX279" s="720"/>
      <c r="CRY279" s="720"/>
      <c r="CRZ279" s="720"/>
      <c r="CSA279" s="720"/>
      <c r="CSB279" s="720"/>
      <c r="CSC279" s="720"/>
      <c r="CSD279" s="720"/>
      <c r="CSE279" s="720"/>
      <c r="CSF279" s="720"/>
      <c r="CSG279" s="720"/>
      <c r="CSH279" s="720"/>
      <c r="CSI279" s="720"/>
      <c r="CSJ279" s="720"/>
      <c r="CSK279" s="720"/>
      <c r="CSL279" s="720"/>
      <c r="CSM279" s="720"/>
      <c r="CSN279" s="720"/>
      <c r="CSO279" s="720"/>
      <c r="CSP279" s="721"/>
      <c r="CSQ279" s="719"/>
      <c r="CSR279" s="720"/>
      <c r="CSS279" s="720"/>
      <c r="CST279" s="720"/>
      <c r="CSU279" s="720"/>
      <c r="CSV279" s="720"/>
      <c r="CSW279" s="720"/>
      <c r="CSX279" s="720"/>
      <c r="CSY279" s="720"/>
      <c r="CSZ279" s="720"/>
      <c r="CTA279" s="720"/>
      <c r="CTB279" s="720"/>
      <c r="CTC279" s="720"/>
      <c r="CTD279" s="720"/>
      <c r="CTE279" s="720"/>
      <c r="CTF279" s="720"/>
      <c r="CTG279" s="720"/>
      <c r="CTH279" s="720"/>
      <c r="CTI279" s="720"/>
      <c r="CTJ279" s="720"/>
      <c r="CTK279" s="720"/>
      <c r="CTL279" s="720"/>
      <c r="CTM279" s="720"/>
      <c r="CTN279" s="720"/>
      <c r="CTO279" s="720"/>
      <c r="CTP279" s="720"/>
      <c r="CTQ279" s="720"/>
      <c r="CTR279" s="720"/>
      <c r="CTS279" s="720"/>
      <c r="CTT279" s="720"/>
      <c r="CTU279" s="720"/>
      <c r="CTV279" s="720"/>
      <c r="CTW279" s="720"/>
      <c r="CTX279" s="720"/>
      <c r="CTY279" s="720"/>
      <c r="CTZ279" s="720"/>
      <c r="CUA279" s="720"/>
      <c r="CUB279" s="720"/>
      <c r="CUC279" s="720"/>
      <c r="CUD279" s="720"/>
      <c r="CUE279" s="720"/>
      <c r="CUF279" s="720"/>
      <c r="CUG279" s="720"/>
      <c r="CUH279" s="720"/>
      <c r="CUI279" s="720"/>
      <c r="CUJ279" s="720"/>
      <c r="CUK279" s="720"/>
      <c r="CUL279" s="720"/>
      <c r="CUM279" s="720"/>
      <c r="CUN279" s="720"/>
      <c r="CUO279" s="720"/>
      <c r="CUP279" s="720"/>
      <c r="CUQ279" s="720"/>
      <c r="CUR279" s="721"/>
      <c r="CUS279" s="719"/>
      <c r="CUT279" s="720"/>
      <c r="CUU279" s="720"/>
      <c r="CUV279" s="720"/>
      <c r="CUW279" s="720"/>
      <c r="CUX279" s="720"/>
      <c r="CUY279" s="720"/>
      <c r="CUZ279" s="720"/>
      <c r="CVA279" s="720"/>
      <c r="CVB279" s="720"/>
      <c r="CVC279" s="720"/>
      <c r="CVD279" s="720"/>
      <c r="CVE279" s="720"/>
      <c r="CVF279" s="720"/>
      <c r="CVG279" s="720"/>
      <c r="CVH279" s="720"/>
      <c r="CVI279" s="720"/>
      <c r="CVJ279" s="720"/>
      <c r="CVK279" s="720"/>
      <c r="CVL279" s="720"/>
      <c r="CVM279" s="720"/>
      <c r="CVN279" s="720"/>
      <c r="CVO279" s="720"/>
      <c r="CVP279" s="720"/>
      <c r="CVQ279" s="720"/>
      <c r="CVR279" s="720"/>
      <c r="CVS279" s="720"/>
      <c r="CVT279" s="720"/>
      <c r="CVU279" s="720"/>
      <c r="CVV279" s="720"/>
      <c r="CVW279" s="720"/>
      <c r="CVX279" s="720"/>
      <c r="CVY279" s="720"/>
      <c r="CVZ279" s="720"/>
      <c r="CWA279" s="720"/>
      <c r="CWB279" s="720"/>
      <c r="CWC279" s="720"/>
      <c r="CWD279" s="720"/>
      <c r="CWE279" s="720"/>
      <c r="CWF279" s="720"/>
      <c r="CWG279" s="720"/>
      <c r="CWH279" s="720"/>
      <c r="CWI279" s="720"/>
      <c r="CWJ279" s="720"/>
      <c r="CWK279" s="720"/>
      <c r="CWL279" s="720"/>
      <c r="CWM279" s="720"/>
      <c r="CWN279" s="720"/>
      <c r="CWO279" s="720"/>
      <c r="CWP279" s="720"/>
      <c r="CWQ279" s="720"/>
      <c r="CWR279" s="720"/>
      <c r="CWS279" s="720"/>
      <c r="CWT279" s="721"/>
      <c r="CWU279" s="719"/>
      <c r="CWV279" s="720"/>
      <c r="CWW279" s="720"/>
      <c r="CWX279" s="720"/>
      <c r="CWY279" s="720"/>
      <c r="CWZ279" s="720"/>
      <c r="CXA279" s="720"/>
      <c r="CXB279" s="720"/>
      <c r="CXC279" s="720"/>
      <c r="CXD279" s="720"/>
      <c r="CXE279" s="720"/>
      <c r="CXF279" s="720"/>
      <c r="CXG279" s="720"/>
      <c r="CXH279" s="720"/>
      <c r="CXI279" s="720"/>
      <c r="CXJ279" s="720"/>
      <c r="CXK279" s="720"/>
      <c r="CXL279" s="720"/>
      <c r="CXM279" s="720"/>
      <c r="CXN279" s="720"/>
      <c r="CXO279" s="720"/>
      <c r="CXP279" s="720"/>
      <c r="CXQ279" s="720"/>
      <c r="CXR279" s="720"/>
      <c r="CXS279" s="720"/>
      <c r="CXT279" s="720"/>
      <c r="CXU279" s="720"/>
      <c r="CXV279" s="720"/>
      <c r="CXW279" s="720"/>
      <c r="CXX279" s="720"/>
      <c r="CXY279" s="720"/>
      <c r="CXZ279" s="720"/>
      <c r="CYA279" s="720"/>
      <c r="CYB279" s="720"/>
      <c r="CYC279" s="720"/>
      <c r="CYD279" s="720"/>
      <c r="CYE279" s="720"/>
      <c r="CYF279" s="720"/>
      <c r="CYG279" s="720"/>
      <c r="CYH279" s="720"/>
      <c r="CYI279" s="720"/>
      <c r="CYJ279" s="720"/>
      <c r="CYK279" s="720"/>
      <c r="CYL279" s="720"/>
      <c r="CYM279" s="720"/>
      <c r="CYN279" s="720"/>
      <c r="CYO279" s="720"/>
      <c r="CYP279" s="720"/>
      <c r="CYQ279" s="720"/>
      <c r="CYR279" s="720"/>
      <c r="CYS279" s="720"/>
      <c r="CYT279" s="720"/>
      <c r="CYU279" s="720"/>
      <c r="CYV279" s="721"/>
      <c r="CYW279" s="719"/>
      <c r="CYX279" s="720"/>
      <c r="CYY279" s="720"/>
      <c r="CYZ279" s="720"/>
      <c r="CZA279" s="720"/>
      <c r="CZB279" s="720"/>
      <c r="CZC279" s="720"/>
      <c r="CZD279" s="720"/>
      <c r="CZE279" s="720"/>
      <c r="CZF279" s="720"/>
      <c r="CZG279" s="720"/>
      <c r="CZH279" s="720"/>
      <c r="CZI279" s="720"/>
      <c r="CZJ279" s="720"/>
      <c r="CZK279" s="720"/>
      <c r="CZL279" s="720"/>
      <c r="CZM279" s="720"/>
      <c r="CZN279" s="720"/>
      <c r="CZO279" s="720"/>
      <c r="CZP279" s="720"/>
      <c r="CZQ279" s="720"/>
      <c r="CZR279" s="720"/>
      <c r="CZS279" s="720"/>
      <c r="CZT279" s="720"/>
      <c r="CZU279" s="720"/>
      <c r="CZV279" s="720"/>
      <c r="CZW279" s="720"/>
      <c r="CZX279" s="720"/>
      <c r="CZY279" s="720"/>
      <c r="CZZ279" s="720"/>
      <c r="DAA279" s="720"/>
      <c r="DAB279" s="720"/>
      <c r="DAC279" s="720"/>
      <c r="DAD279" s="720"/>
      <c r="DAE279" s="720"/>
      <c r="DAF279" s="720"/>
      <c r="DAG279" s="720"/>
      <c r="DAH279" s="720"/>
      <c r="DAI279" s="720"/>
      <c r="DAJ279" s="720"/>
      <c r="DAK279" s="720"/>
      <c r="DAL279" s="720"/>
      <c r="DAM279" s="720"/>
      <c r="DAN279" s="720"/>
      <c r="DAO279" s="720"/>
      <c r="DAP279" s="720"/>
      <c r="DAQ279" s="720"/>
      <c r="DAR279" s="720"/>
      <c r="DAS279" s="720"/>
      <c r="DAT279" s="720"/>
      <c r="DAU279" s="720"/>
      <c r="DAV279" s="720"/>
      <c r="DAW279" s="720"/>
      <c r="DAX279" s="721"/>
      <c r="DAY279" s="719"/>
      <c r="DAZ279" s="720"/>
      <c r="DBA279" s="720"/>
      <c r="DBB279" s="720"/>
      <c r="DBC279" s="720"/>
      <c r="DBD279" s="720"/>
      <c r="DBE279" s="720"/>
      <c r="DBF279" s="720"/>
      <c r="DBG279" s="720"/>
      <c r="DBH279" s="720"/>
      <c r="DBI279" s="720"/>
      <c r="DBJ279" s="720"/>
      <c r="DBK279" s="720"/>
      <c r="DBL279" s="720"/>
      <c r="DBM279" s="720"/>
      <c r="DBN279" s="720"/>
      <c r="DBO279" s="720"/>
      <c r="DBP279" s="720"/>
      <c r="DBQ279" s="720"/>
      <c r="DBR279" s="720"/>
      <c r="DBS279" s="720"/>
      <c r="DBT279" s="720"/>
      <c r="DBU279" s="720"/>
      <c r="DBV279" s="720"/>
      <c r="DBW279" s="720"/>
      <c r="DBX279" s="720"/>
      <c r="DBY279" s="720"/>
      <c r="DBZ279" s="720"/>
      <c r="DCA279" s="720"/>
      <c r="DCB279" s="720"/>
      <c r="DCC279" s="720"/>
      <c r="DCD279" s="720"/>
      <c r="DCE279" s="720"/>
      <c r="DCF279" s="720"/>
      <c r="DCG279" s="720"/>
      <c r="DCH279" s="720"/>
      <c r="DCI279" s="720"/>
      <c r="DCJ279" s="720"/>
      <c r="DCK279" s="720"/>
      <c r="DCL279" s="720"/>
      <c r="DCM279" s="720"/>
      <c r="DCN279" s="720"/>
      <c r="DCO279" s="720"/>
      <c r="DCP279" s="720"/>
      <c r="DCQ279" s="720"/>
      <c r="DCR279" s="720"/>
      <c r="DCS279" s="720"/>
      <c r="DCT279" s="720"/>
      <c r="DCU279" s="720"/>
      <c r="DCV279" s="720"/>
      <c r="DCW279" s="720"/>
      <c r="DCX279" s="720"/>
      <c r="DCY279" s="720"/>
      <c r="DCZ279" s="721"/>
      <c r="DDA279" s="719"/>
      <c r="DDB279" s="720"/>
      <c r="DDC279" s="720"/>
      <c r="DDD279" s="720"/>
      <c r="DDE279" s="720"/>
      <c r="DDF279" s="720"/>
      <c r="DDG279" s="720"/>
      <c r="DDH279" s="720"/>
      <c r="DDI279" s="720"/>
      <c r="DDJ279" s="720"/>
      <c r="DDK279" s="720"/>
      <c r="DDL279" s="720"/>
      <c r="DDM279" s="720"/>
      <c r="DDN279" s="720"/>
      <c r="DDO279" s="720"/>
      <c r="DDP279" s="720"/>
      <c r="DDQ279" s="720"/>
      <c r="DDR279" s="720"/>
      <c r="DDS279" s="720"/>
      <c r="DDT279" s="720"/>
      <c r="DDU279" s="720"/>
      <c r="DDV279" s="720"/>
      <c r="DDW279" s="720"/>
      <c r="DDX279" s="720"/>
      <c r="DDY279" s="720"/>
      <c r="DDZ279" s="720"/>
      <c r="DEA279" s="720"/>
      <c r="DEB279" s="720"/>
      <c r="DEC279" s="720"/>
      <c r="DED279" s="720"/>
      <c r="DEE279" s="720"/>
      <c r="DEF279" s="720"/>
      <c r="DEG279" s="720"/>
      <c r="DEH279" s="720"/>
      <c r="DEI279" s="720"/>
      <c r="DEJ279" s="720"/>
      <c r="DEK279" s="720"/>
      <c r="DEL279" s="720"/>
      <c r="DEM279" s="720"/>
      <c r="DEN279" s="720"/>
      <c r="DEO279" s="720"/>
      <c r="DEP279" s="720"/>
      <c r="DEQ279" s="720"/>
      <c r="DER279" s="720"/>
      <c r="DES279" s="720"/>
      <c r="DET279" s="720"/>
      <c r="DEU279" s="720"/>
      <c r="DEV279" s="720"/>
      <c r="DEW279" s="720"/>
      <c r="DEX279" s="720"/>
      <c r="DEY279" s="720"/>
      <c r="DEZ279" s="720"/>
      <c r="DFA279" s="720"/>
      <c r="DFB279" s="721"/>
      <c r="DFC279" s="719"/>
      <c r="DFD279" s="720"/>
      <c r="DFE279" s="720"/>
      <c r="DFF279" s="720"/>
      <c r="DFG279" s="720"/>
      <c r="DFH279" s="720"/>
      <c r="DFI279" s="720"/>
      <c r="DFJ279" s="720"/>
      <c r="DFK279" s="720"/>
      <c r="DFL279" s="720"/>
      <c r="DFM279" s="720"/>
      <c r="DFN279" s="720"/>
      <c r="DFO279" s="720"/>
      <c r="DFP279" s="720"/>
      <c r="DFQ279" s="720"/>
      <c r="DFR279" s="720"/>
      <c r="DFS279" s="720"/>
      <c r="DFT279" s="720"/>
      <c r="DFU279" s="720"/>
      <c r="DFV279" s="720"/>
      <c r="DFW279" s="720"/>
      <c r="DFX279" s="720"/>
      <c r="DFY279" s="720"/>
      <c r="DFZ279" s="720"/>
      <c r="DGA279" s="720"/>
      <c r="DGB279" s="720"/>
      <c r="DGC279" s="720"/>
      <c r="DGD279" s="720"/>
      <c r="DGE279" s="720"/>
      <c r="DGF279" s="720"/>
      <c r="DGG279" s="720"/>
      <c r="DGH279" s="720"/>
      <c r="DGI279" s="720"/>
      <c r="DGJ279" s="720"/>
      <c r="DGK279" s="720"/>
      <c r="DGL279" s="720"/>
      <c r="DGM279" s="720"/>
      <c r="DGN279" s="720"/>
      <c r="DGO279" s="720"/>
      <c r="DGP279" s="720"/>
      <c r="DGQ279" s="720"/>
      <c r="DGR279" s="720"/>
      <c r="DGS279" s="720"/>
      <c r="DGT279" s="720"/>
      <c r="DGU279" s="720"/>
      <c r="DGV279" s="720"/>
      <c r="DGW279" s="720"/>
      <c r="DGX279" s="720"/>
      <c r="DGY279" s="720"/>
      <c r="DGZ279" s="720"/>
      <c r="DHA279" s="720"/>
      <c r="DHB279" s="720"/>
      <c r="DHC279" s="720"/>
      <c r="DHD279" s="721"/>
      <c r="DHE279" s="719"/>
      <c r="DHF279" s="720"/>
      <c r="DHG279" s="720"/>
      <c r="DHH279" s="720"/>
      <c r="DHI279" s="720"/>
      <c r="DHJ279" s="720"/>
      <c r="DHK279" s="720"/>
      <c r="DHL279" s="720"/>
      <c r="DHM279" s="720"/>
      <c r="DHN279" s="720"/>
      <c r="DHO279" s="720"/>
      <c r="DHP279" s="720"/>
      <c r="DHQ279" s="720"/>
      <c r="DHR279" s="720"/>
      <c r="DHS279" s="720"/>
      <c r="DHT279" s="720"/>
      <c r="DHU279" s="720"/>
      <c r="DHV279" s="720"/>
      <c r="DHW279" s="720"/>
      <c r="DHX279" s="720"/>
      <c r="DHY279" s="720"/>
      <c r="DHZ279" s="720"/>
      <c r="DIA279" s="720"/>
      <c r="DIB279" s="720"/>
      <c r="DIC279" s="720"/>
      <c r="DID279" s="720"/>
      <c r="DIE279" s="720"/>
      <c r="DIF279" s="720"/>
      <c r="DIG279" s="720"/>
      <c r="DIH279" s="720"/>
      <c r="DII279" s="720"/>
      <c r="DIJ279" s="720"/>
      <c r="DIK279" s="720"/>
      <c r="DIL279" s="720"/>
      <c r="DIM279" s="720"/>
      <c r="DIN279" s="720"/>
      <c r="DIO279" s="720"/>
      <c r="DIP279" s="720"/>
      <c r="DIQ279" s="720"/>
      <c r="DIR279" s="720"/>
      <c r="DIS279" s="720"/>
      <c r="DIT279" s="720"/>
      <c r="DIU279" s="720"/>
      <c r="DIV279" s="720"/>
      <c r="DIW279" s="720"/>
      <c r="DIX279" s="720"/>
      <c r="DIY279" s="720"/>
      <c r="DIZ279" s="720"/>
      <c r="DJA279" s="720"/>
      <c r="DJB279" s="720"/>
      <c r="DJC279" s="720"/>
      <c r="DJD279" s="720"/>
      <c r="DJE279" s="720"/>
      <c r="DJF279" s="721"/>
      <c r="DJG279" s="719"/>
      <c r="DJH279" s="720"/>
      <c r="DJI279" s="720"/>
      <c r="DJJ279" s="720"/>
      <c r="DJK279" s="720"/>
      <c r="DJL279" s="720"/>
      <c r="DJM279" s="720"/>
      <c r="DJN279" s="720"/>
      <c r="DJO279" s="720"/>
      <c r="DJP279" s="720"/>
      <c r="DJQ279" s="720"/>
      <c r="DJR279" s="720"/>
      <c r="DJS279" s="720"/>
      <c r="DJT279" s="720"/>
      <c r="DJU279" s="720"/>
      <c r="DJV279" s="720"/>
      <c r="DJW279" s="720"/>
      <c r="DJX279" s="720"/>
      <c r="DJY279" s="720"/>
      <c r="DJZ279" s="720"/>
      <c r="DKA279" s="720"/>
      <c r="DKB279" s="720"/>
      <c r="DKC279" s="720"/>
      <c r="DKD279" s="720"/>
      <c r="DKE279" s="720"/>
      <c r="DKF279" s="720"/>
      <c r="DKG279" s="720"/>
      <c r="DKH279" s="720"/>
      <c r="DKI279" s="720"/>
      <c r="DKJ279" s="720"/>
      <c r="DKK279" s="720"/>
      <c r="DKL279" s="720"/>
      <c r="DKM279" s="720"/>
      <c r="DKN279" s="720"/>
      <c r="DKO279" s="720"/>
      <c r="DKP279" s="720"/>
      <c r="DKQ279" s="720"/>
      <c r="DKR279" s="720"/>
      <c r="DKS279" s="720"/>
      <c r="DKT279" s="720"/>
      <c r="DKU279" s="720"/>
      <c r="DKV279" s="720"/>
      <c r="DKW279" s="720"/>
      <c r="DKX279" s="720"/>
      <c r="DKY279" s="720"/>
      <c r="DKZ279" s="720"/>
      <c r="DLA279" s="720"/>
      <c r="DLB279" s="720"/>
      <c r="DLC279" s="720"/>
      <c r="DLD279" s="720"/>
      <c r="DLE279" s="720"/>
      <c r="DLF279" s="720"/>
      <c r="DLG279" s="720"/>
      <c r="DLH279" s="721"/>
      <c r="DLI279" s="719"/>
      <c r="DLJ279" s="720"/>
      <c r="DLK279" s="720"/>
      <c r="DLL279" s="720"/>
      <c r="DLM279" s="720"/>
      <c r="DLN279" s="720"/>
      <c r="DLO279" s="720"/>
      <c r="DLP279" s="720"/>
      <c r="DLQ279" s="720"/>
      <c r="DLR279" s="720"/>
      <c r="DLS279" s="720"/>
      <c r="DLT279" s="720"/>
      <c r="DLU279" s="720"/>
      <c r="DLV279" s="720"/>
      <c r="DLW279" s="720"/>
      <c r="DLX279" s="720"/>
      <c r="DLY279" s="720"/>
      <c r="DLZ279" s="720"/>
      <c r="DMA279" s="720"/>
      <c r="DMB279" s="720"/>
      <c r="DMC279" s="720"/>
      <c r="DMD279" s="720"/>
      <c r="DME279" s="720"/>
      <c r="DMF279" s="720"/>
      <c r="DMG279" s="720"/>
      <c r="DMH279" s="720"/>
      <c r="DMI279" s="720"/>
      <c r="DMJ279" s="720"/>
      <c r="DMK279" s="720"/>
      <c r="DML279" s="720"/>
      <c r="DMM279" s="720"/>
      <c r="DMN279" s="720"/>
      <c r="DMO279" s="720"/>
      <c r="DMP279" s="720"/>
      <c r="DMQ279" s="720"/>
      <c r="DMR279" s="720"/>
      <c r="DMS279" s="720"/>
      <c r="DMT279" s="720"/>
      <c r="DMU279" s="720"/>
      <c r="DMV279" s="720"/>
      <c r="DMW279" s="720"/>
      <c r="DMX279" s="720"/>
      <c r="DMY279" s="720"/>
      <c r="DMZ279" s="720"/>
      <c r="DNA279" s="720"/>
      <c r="DNB279" s="720"/>
      <c r="DNC279" s="720"/>
      <c r="DND279" s="720"/>
      <c r="DNE279" s="720"/>
      <c r="DNF279" s="720"/>
      <c r="DNG279" s="720"/>
      <c r="DNH279" s="720"/>
      <c r="DNI279" s="720"/>
      <c r="DNJ279" s="721"/>
      <c r="DNK279" s="719"/>
      <c r="DNL279" s="720"/>
      <c r="DNM279" s="720"/>
      <c r="DNN279" s="720"/>
      <c r="DNO279" s="720"/>
      <c r="DNP279" s="720"/>
      <c r="DNQ279" s="720"/>
      <c r="DNR279" s="720"/>
      <c r="DNS279" s="720"/>
      <c r="DNT279" s="720"/>
      <c r="DNU279" s="720"/>
      <c r="DNV279" s="720"/>
      <c r="DNW279" s="720"/>
      <c r="DNX279" s="720"/>
      <c r="DNY279" s="720"/>
      <c r="DNZ279" s="720"/>
      <c r="DOA279" s="720"/>
      <c r="DOB279" s="720"/>
      <c r="DOC279" s="720"/>
      <c r="DOD279" s="720"/>
      <c r="DOE279" s="720"/>
      <c r="DOF279" s="720"/>
      <c r="DOG279" s="720"/>
      <c r="DOH279" s="720"/>
      <c r="DOI279" s="720"/>
      <c r="DOJ279" s="720"/>
      <c r="DOK279" s="720"/>
      <c r="DOL279" s="720"/>
      <c r="DOM279" s="720"/>
      <c r="DON279" s="720"/>
      <c r="DOO279" s="720"/>
      <c r="DOP279" s="720"/>
      <c r="DOQ279" s="720"/>
      <c r="DOR279" s="720"/>
      <c r="DOS279" s="720"/>
      <c r="DOT279" s="720"/>
      <c r="DOU279" s="720"/>
      <c r="DOV279" s="720"/>
      <c r="DOW279" s="720"/>
      <c r="DOX279" s="720"/>
      <c r="DOY279" s="720"/>
      <c r="DOZ279" s="720"/>
      <c r="DPA279" s="720"/>
      <c r="DPB279" s="720"/>
      <c r="DPC279" s="720"/>
      <c r="DPD279" s="720"/>
      <c r="DPE279" s="720"/>
      <c r="DPF279" s="720"/>
      <c r="DPG279" s="720"/>
      <c r="DPH279" s="720"/>
      <c r="DPI279" s="720"/>
      <c r="DPJ279" s="720"/>
      <c r="DPK279" s="720"/>
      <c r="DPL279" s="721"/>
      <c r="DPM279" s="719"/>
      <c r="DPN279" s="720"/>
      <c r="DPO279" s="720"/>
      <c r="DPP279" s="720"/>
      <c r="DPQ279" s="720"/>
      <c r="DPR279" s="720"/>
      <c r="DPS279" s="720"/>
      <c r="DPT279" s="720"/>
      <c r="DPU279" s="720"/>
      <c r="DPV279" s="720"/>
      <c r="DPW279" s="720"/>
      <c r="DPX279" s="720"/>
      <c r="DPY279" s="720"/>
      <c r="DPZ279" s="720"/>
      <c r="DQA279" s="720"/>
      <c r="DQB279" s="720"/>
      <c r="DQC279" s="720"/>
      <c r="DQD279" s="720"/>
      <c r="DQE279" s="720"/>
      <c r="DQF279" s="720"/>
      <c r="DQG279" s="720"/>
      <c r="DQH279" s="720"/>
      <c r="DQI279" s="720"/>
      <c r="DQJ279" s="720"/>
      <c r="DQK279" s="720"/>
      <c r="DQL279" s="720"/>
      <c r="DQM279" s="720"/>
      <c r="DQN279" s="720"/>
      <c r="DQO279" s="720"/>
      <c r="DQP279" s="720"/>
      <c r="DQQ279" s="720"/>
      <c r="DQR279" s="720"/>
      <c r="DQS279" s="720"/>
      <c r="DQT279" s="720"/>
      <c r="DQU279" s="720"/>
      <c r="DQV279" s="720"/>
      <c r="DQW279" s="720"/>
      <c r="DQX279" s="720"/>
      <c r="DQY279" s="720"/>
      <c r="DQZ279" s="720"/>
      <c r="DRA279" s="720"/>
      <c r="DRB279" s="720"/>
      <c r="DRC279" s="720"/>
      <c r="DRD279" s="720"/>
      <c r="DRE279" s="720"/>
      <c r="DRF279" s="720"/>
      <c r="DRG279" s="720"/>
      <c r="DRH279" s="720"/>
      <c r="DRI279" s="720"/>
      <c r="DRJ279" s="720"/>
      <c r="DRK279" s="720"/>
      <c r="DRL279" s="720"/>
      <c r="DRM279" s="720"/>
      <c r="DRN279" s="721"/>
      <c r="DRO279" s="719"/>
      <c r="DRP279" s="720"/>
      <c r="DRQ279" s="720"/>
      <c r="DRR279" s="720"/>
      <c r="DRS279" s="720"/>
      <c r="DRT279" s="720"/>
      <c r="DRU279" s="720"/>
      <c r="DRV279" s="720"/>
      <c r="DRW279" s="720"/>
      <c r="DRX279" s="720"/>
      <c r="DRY279" s="720"/>
      <c r="DRZ279" s="720"/>
      <c r="DSA279" s="720"/>
      <c r="DSB279" s="720"/>
      <c r="DSC279" s="720"/>
      <c r="DSD279" s="720"/>
      <c r="DSE279" s="720"/>
      <c r="DSF279" s="720"/>
      <c r="DSG279" s="720"/>
      <c r="DSH279" s="720"/>
      <c r="DSI279" s="720"/>
      <c r="DSJ279" s="720"/>
      <c r="DSK279" s="720"/>
      <c r="DSL279" s="720"/>
      <c r="DSM279" s="720"/>
      <c r="DSN279" s="720"/>
      <c r="DSO279" s="720"/>
      <c r="DSP279" s="720"/>
      <c r="DSQ279" s="720"/>
      <c r="DSR279" s="720"/>
      <c r="DSS279" s="720"/>
      <c r="DST279" s="720"/>
      <c r="DSU279" s="720"/>
      <c r="DSV279" s="720"/>
      <c r="DSW279" s="720"/>
      <c r="DSX279" s="720"/>
      <c r="DSY279" s="720"/>
      <c r="DSZ279" s="720"/>
      <c r="DTA279" s="720"/>
      <c r="DTB279" s="720"/>
      <c r="DTC279" s="720"/>
      <c r="DTD279" s="720"/>
      <c r="DTE279" s="720"/>
      <c r="DTF279" s="720"/>
      <c r="DTG279" s="720"/>
      <c r="DTH279" s="720"/>
      <c r="DTI279" s="720"/>
      <c r="DTJ279" s="720"/>
      <c r="DTK279" s="720"/>
      <c r="DTL279" s="720"/>
      <c r="DTM279" s="720"/>
      <c r="DTN279" s="720"/>
      <c r="DTO279" s="720"/>
      <c r="DTP279" s="721"/>
      <c r="DTQ279" s="719"/>
      <c r="DTR279" s="720"/>
      <c r="DTS279" s="720"/>
      <c r="DTT279" s="720"/>
      <c r="DTU279" s="720"/>
      <c r="DTV279" s="720"/>
      <c r="DTW279" s="720"/>
      <c r="DTX279" s="720"/>
      <c r="DTY279" s="720"/>
      <c r="DTZ279" s="720"/>
      <c r="DUA279" s="720"/>
      <c r="DUB279" s="720"/>
      <c r="DUC279" s="720"/>
      <c r="DUD279" s="720"/>
      <c r="DUE279" s="720"/>
      <c r="DUF279" s="720"/>
      <c r="DUG279" s="720"/>
      <c r="DUH279" s="720"/>
      <c r="DUI279" s="720"/>
      <c r="DUJ279" s="720"/>
      <c r="DUK279" s="720"/>
      <c r="DUL279" s="720"/>
      <c r="DUM279" s="720"/>
      <c r="DUN279" s="720"/>
      <c r="DUO279" s="720"/>
      <c r="DUP279" s="720"/>
      <c r="DUQ279" s="720"/>
      <c r="DUR279" s="720"/>
      <c r="DUS279" s="720"/>
      <c r="DUT279" s="720"/>
      <c r="DUU279" s="720"/>
      <c r="DUV279" s="720"/>
      <c r="DUW279" s="720"/>
      <c r="DUX279" s="720"/>
      <c r="DUY279" s="720"/>
      <c r="DUZ279" s="720"/>
      <c r="DVA279" s="720"/>
      <c r="DVB279" s="720"/>
      <c r="DVC279" s="720"/>
      <c r="DVD279" s="720"/>
      <c r="DVE279" s="720"/>
      <c r="DVF279" s="720"/>
      <c r="DVG279" s="720"/>
      <c r="DVH279" s="720"/>
      <c r="DVI279" s="720"/>
      <c r="DVJ279" s="720"/>
      <c r="DVK279" s="720"/>
      <c r="DVL279" s="720"/>
      <c r="DVM279" s="720"/>
      <c r="DVN279" s="720"/>
      <c r="DVO279" s="720"/>
      <c r="DVP279" s="720"/>
      <c r="DVQ279" s="720"/>
      <c r="DVR279" s="721"/>
      <c r="DVS279" s="719"/>
      <c r="DVT279" s="720"/>
      <c r="DVU279" s="720"/>
      <c r="DVV279" s="720"/>
      <c r="DVW279" s="720"/>
      <c r="DVX279" s="720"/>
      <c r="DVY279" s="720"/>
      <c r="DVZ279" s="720"/>
      <c r="DWA279" s="720"/>
      <c r="DWB279" s="720"/>
      <c r="DWC279" s="720"/>
      <c r="DWD279" s="720"/>
      <c r="DWE279" s="720"/>
      <c r="DWF279" s="720"/>
      <c r="DWG279" s="720"/>
      <c r="DWH279" s="720"/>
      <c r="DWI279" s="720"/>
      <c r="DWJ279" s="720"/>
      <c r="DWK279" s="720"/>
      <c r="DWL279" s="720"/>
      <c r="DWM279" s="720"/>
      <c r="DWN279" s="720"/>
      <c r="DWO279" s="720"/>
      <c r="DWP279" s="720"/>
      <c r="DWQ279" s="720"/>
      <c r="DWR279" s="720"/>
      <c r="DWS279" s="720"/>
      <c r="DWT279" s="720"/>
      <c r="DWU279" s="720"/>
      <c r="DWV279" s="720"/>
      <c r="DWW279" s="720"/>
      <c r="DWX279" s="720"/>
      <c r="DWY279" s="720"/>
      <c r="DWZ279" s="720"/>
      <c r="DXA279" s="720"/>
      <c r="DXB279" s="720"/>
      <c r="DXC279" s="720"/>
      <c r="DXD279" s="720"/>
      <c r="DXE279" s="720"/>
      <c r="DXF279" s="720"/>
      <c r="DXG279" s="720"/>
      <c r="DXH279" s="720"/>
      <c r="DXI279" s="720"/>
      <c r="DXJ279" s="720"/>
      <c r="DXK279" s="720"/>
      <c r="DXL279" s="720"/>
      <c r="DXM279" s="720"/>
      <c r="DXN279" s="720"/>
      <c r="DXO279" s="720"/>
      <c r="DXP279" s="720"/>
      <c r="DXQ279" s="720"/>
      <c r="DXR279" s="720"/>
      <c r="DXS279" s="720"/>
      <c r="DXT279" s="721"/>
      <c r="DXU279" s="719"/>
      <c r="DXV279" s="720"/>
      <c r="DXW279" s="720"/>
      <c r="DXX279" s="720"/>
      <c r="DXY279" s="720"/>
      <c r="DXZ279" s="720"/>
      <c r="DYA279" s="720"/>
      <c r="DYB279" s="720"/>
      <c r="DYC279" s="720"/>
      <c r="DYD279" s="720"/>
      <c r="DYE279" s="720"/>
      <c r="DYF279" s="720"/>
      <c r="DYG279" s="720"/>
      <c r="DYH279" s="720"/>
      <c r="DYI279" s="720"/>
      <c r="DYJ279" s="720"/>
      <c r="DYK279" s="720"/>
      <c r="DYL279" s="720"/>
      <c r="DYM279" s="720"/>
      <c r="DYN279" s="720"/>
      <c r="DYO279" s="720"/>
      <c r="DYP279" s="720"/>
      <c r="DYQ279" s="720"/>
      <c r="DYR279" s="720"/>
      <c r="DYS279" s="720"/>
      <c r="DYT279" s="720"/>
      <c r="DYU279" s="720"/>
      <c r="DYV279" s="720"/>
      <c r="DYW279" s="720"/>
      <c r="DYX279" s="720"/>
      <c r="DYY279" s="720"/>
      <c r="DYZ279" s="720"/>
      <c r="DZA279" s="720"/>
      <c r="DZB279" s="720"/>
      <c r="DZC279" s="720"/>
      <c r="DZD279" s="720"/>
      <c r="DZE279" s="720"/>
      <c r="DZF279" s="720"/>
      <c r="DZG279" s="720"/>
      <c r="DZH279" s="720"/>
      <c r="DZI279" s="720"/>
      <c r="DZJ279" s="720"/>
      <c r="DZK279" s="720"/>
      <c r="DZL279" s="720"/>
      <c r="DZM279" s="720"/>
      <c r="DZN279" s="720"/>
      <c r="DZO279" s="720"/>
      <c r="DZP279" s="720"/>
      <c r="DZQ279" s="720"/>
      <c r="DZR279" s="720"/>
      <c r="DZS279" s="720"/>
      <c r="DZT279" s="720"/>
      <c r="DZU279" s="720"/>
      <c r="DZV279" s="721"/>
      <c r="DZW279" s="719"/>
      <c r="DZX279" s="720"/>
      <c r="DZY279" s="720"/>
      <c r="DZZ279" s="720"/>
      <c r="EAA279" s="720"/>
      <c r="EAB279" s="720"/>
      <c r="EAC279" s="720"/>
      <c r="EAD279" s="720"/>
      <c r="EAE279" s="720"/>
      <c r="EAF279" s="720"/>
      <c r="EAG279" s="720"/>
      <c r="EAH279" s="720"/>
      <c r="EAI279" s="720"/>
      <c r="EAJ279" s="720"/>
      <c r="EAK279" s="720"/>
      <c r="EAL279" s="720"/>
      <c r="EAM279" s="720"/>
      <c r="EAN279" s="720"/>
      <c r="EAO279" s="720"/>
      <c r="EAP279" s="720"/>
      <c r="EAQ279" s="720"/>
      <c r="EAR279" s="720"/>
      <c r="EAS279" s="720"/>
      <c r="EAT279" s="720"/>
      <c r="EAU279" s="720"/>
      <c r="EAV279" s="720"/>
      <c r="EAW279" s="720"/>
      <c r="EAX279" s="720"/>
      <c r="EAY279" s="720"/>
      <c r="EAZ279" s="720"/>
      <c r="EBA279" s="720"/>
      <c r="EBB279" s="720"/>
      <c r="EBC279" s="720"/>
      <c r="EBD279" s="720"/>
      <c r="EBE279" s="720"/>
      <c r="EBF279" s="720"/>
      <c r="EBG279" s="720"/>
      <c r="EBH279" s="720"/>
      <c r="EBI279" s="720"/>
      <c r="EBJ279" s="720"/>
      <c r="EBK279" s="720"/>
      <c r="EBL279" s="720"/>
      <c r="EBM279" s="720"/>
      <c r="EBN279" s="720"/>
      <c r="EBO279" s="720"/>
      <c r="EBP279" s="720"/>
      <c r="EBQ279" s="720"/>
      <c r="EBR279" s="720"/>
      <c r="EBS279" s="720"/>
      <c r="EBT279" s="720"/>
      <c r="EBU279" s="720"/>
      <c r="EBV279" s="720"/>
      <c r="EBW279" s="720"/>
      <c r="EBX279" s="721"/>
      <c r="EBY279" s="719"/>
      <c r="EBZ279" s="720"/>
      <c r="ECA279" s="720"/>
      <c r="ECB279" s="720"/>
      <c r="ECC279" s="720"/>
      <c r="ECD279" s="720"/>
      <c r="ECE279" s="720"/>
      <c r="ECF279" s="720"/>
      <c r="ECG279" s="720"/>
      <c r="ECH279" s="720"/>
      <c r="ECI279" s="720"/>
      <c r="ECJ279" s="720"/>
      <c r="ECK279" s="720"/>
      <c r="ECL279" s="720"/>
      <c r="ECM279" s="720"/>
      <c r="ECN279" s="720"/>
      <c r="ECO279" s="720"/>
      <c r="ECP279" s="720"/>
      <c r="ECQ279" s="720"/>
      <c r="ECR279" s="720"/>
      <c r="ECS279" s="720"/>
      <c r="ECT279" s="720"/>
      <c r="ECU279" s="720"/>
      <c r="ECV279" s="720"/>
      <c r="ECW279" s="720"/>
      <c r="ECX279" s="720"/>
      <c r="ECY279" s="720"/>
      <c r="ECZ279" s="720"/>
      <c r="EDA279" s="720"/>
      <c r="EDB279" s="720"/>
      <c r="EDC279" s="720"/>
      <c r="EDD279" s="720"/>
      <c r="EDE279" s="720"/>
      <c r="EDF279" s="720"/>
      <c r="EDG279" s="720"/>
      <c r="EDH279" s="720"/>
      <c r="EDI279" s="720"/>
      <c r="EDJ279" s="720"/>
      <c r="EDK279" s="720"/>
      <c r="EDL279" s="720"/>
      <c r="EDM279" s="720"/>
      <c r="EDN279" s="720"/>
      <c r="EDO279" s="720"/>
      <c r="EDP279" s="720"/>
      <c r="EDQ279" s="720"/>
      <c r="EDR279" s="720"/>
      <c r="EDS279" s="720"/>
      <c r="EDT279" s="720"/>
      <c r="EDU279" s="720"/>
      <c r="EDV279" s="720"/>
      <c r="EDW279" s="720"/>
      <c r="EDX279" s="720"/>
      <c r="EDY279" s="720"/>
      <c r="EDZ279" s="721"/>
      <c r="EEA279" s="719"/>
      <c r="EEB279" s="720"/>
      <c r="EEC279" s="720"/>
      <c r="EED279" s="720"/>
      <c r="EEE279" s="720"/>
      <c r="EEF279" s="720"/>
      <c r="EEG279" s="720"/>
      <c r="EEH279" s="720"/>
      <c r="EEI279" s="720"/>
      <c r="EEJ279" s="720"/>
      <c r="EEK279" s="720"/>
      <c r="EEL279" s="720"/>
      <c r="EEM279" s="720"/>
      <c r="EEN279" s="720"/>
      <c r="EEO279" s="720"/>
      <c r="EEP279" s="720"/>
      <c r="EEQ279" s="720"/>
      <c r="EER279" s="720"/>
      <c r="EES279" s="720"/>
      <c r="EET279" s="720"/>
      <c r="EEU279" s="720"/>
      <c r="EEV279" s="720"/>
      <c r="EEW279" s="720"/>
      <c r="EEX279" s="720"/>
      <c r="EEY279" s="720"/>
      <c r="EEZ279" s="720"/>
      <c r="EFA279" s="720"/>
      <c r="EFB279" s="720"/>
      <c r="EFC279" s="720"/>
      <c r="EFD279" s="720"/>
      <c r="EFE279" s="720"/>
      <c r="EFF279" s="720"/>
      <c r="EFG279" s="720"/>
      <c r="EFH279" s="720"/>
      <c r="EFI279" s="720"/>
      <c r="EFJ279" s="720"/>
      <c r="EFK279" s="720"/>
      <c r="EFL279" s="720"/>
      <c r="EFM279" s="720"/>
      <c r="EFN279" s="720"/>
      <c r="EFO279" s="720"/>
      <c r="EFP279" s="720"/>
      <c r="EFQ279" s="720"/>
      <c r="EFR279" s="720"/>
      <c r="EFS279" s="720"/>
      <c r="EFT279" s="720"/>
      <c r="EFU279" s="720"/>
      <c r="EFV279" s="720"/>
      <c r="EFW279" s="720"/>
      <c r="EFX279" s="720"/>
      <c r="EFY279" s="720"/>
      <c r="EFZ279" s="720"/>
      <c r="EGA279" s="720"/>
      <c r="EGB279" s="721"/>
      <c r="EGC279" s="719"/>
      <c r="EGD279" s="720"/>
      <c r="EGE279" s="720"/>
      <c r="EGF279" s="720"/>
      <c r="EGG279" s="720"/>
      <c r="EGH279" s="720"/>
      <c r="EGI279" s="720"/>
      <c r="EGJ279" s="720"/>
      <c r="EGK279" s="720"/>
      <c r="EGL279" s="720"/>
      <c r="EGM279" s="720"/>
      <c r="EGN279" s="720"/>
      <c r="EGO279" s="720"/>
      <c r="EGP279" s="720"/>
      <c r="EGQ279" s="720"/>
      <c r="EGR279" s="720"/>
      <c r="EGS279" s="720"/>
      <c r="EGT279" s="720"/>
      <c r="EGU279" s="720"/>
      <c r="EGV279" s="720"/>
      <c r="EGW279" s="720"/>
      <c r="EGX279" s="720"/>
      <c r="EGY279" s="720"/>
      <c r="EGZ279" s="720"/>
      <c r="EHA279" s="720"/>
      <c r="EHB279" s="720"/>
      <c r="EHC279" s="720"/>
      <c r="EHD279" s="720"/>
      <c r="EHE279" s="720"/>
      <c r="EHF279" s="720"/>
      <c r="EHG279" s="720"/>
      <c r="EHH279" s="720"/>
      <c r="EHI279" s="720"/>
      <c r="EHJ279" s="720"/>
      <c r="EHK279" s="720"/>
      <c r="EHL279" s="720"/>
      <c r="EHM279" s="720"/>
      <c r="EHN279" s="720"/>
      <c r="EHO279" s="720"/>
      <c r="EHP279" s="720"/>
      <c r="EHQ279" s="720"/>
      <c r="EHR279" s="720"/>
      <c r="EHS279" s="720"/>
      <c r="EHT279" s="720"/>
      <c r="EHU279" s="720"/>
      <c r="EHV279" s="720"/>
      <c r="EHW279" s="720"/>
      <c r="EHX279" s="720"/>
      <c r="EHY279" s="720"/>
      <c r="EHZ279" s="720"/>
      <c r="EIA279" s="720"/>
      <c r="EIB279" s="720"/>
      <c r="EIC279" s="720"/>
      <c r="EID279" s="721"/>
      <c r="EIE279" s="719"/>
      <c r="EIF279" s="720"/>
      <c r="EIG279" s="720"/>
      <c r="EIH279" s="720"/>
      <c r="EII279" s="720"/>
      <c r="EIJ279" s="720"/>
      <c r="EIK279" s="720"/>
      <c r="EIL279" s="720"/>
      <c r="EIM279" s="720"/>
      <c r="EIN279" s="720"/>
      <c r="EIO279" s="720"/>
      <c r="EIP279" s="720"/>
      <c r="EIQ279" s="720"/>
      <c r="EIR279" s="720"/>
      <c r="EIS279" s="720"/>
      <c r="EIT279" s="720"/>
      <c r="EIU279" s="720"/>
      <c r="EIV279" s="720"/>
      <c r="EIW279" s="720"/>
      <c r="EIX279" s="720"/>
      <c r="EIY279" s="720"/>
      <c r="EIZ279" s="720"/>
      <c r="EJA279" s="720"/>
      <c r="EJB279" s="720"/>
      <c r="EJC279" s="720"/>
      <c r="EJD279" s="720"/>
      <c r="EJE279" s="720"/>
      <c r="EJF279" s="720"/>
      <c r="EJG279" s="720"/>
      <c r="EJH279" s="720"/>
      <c r="EJI279" s="720"/>
      <c r="EJJ279" s="720"/>
      <c r="EJK279" s="720"/>
      <c r="EJL279" s="720"/>
      <c r="EJM279" s="720"/>
      <c r="EJN279" s="720"/>
      <c r="EJO279" s="720"/>
      <c r="EJP279" s="720"/>
      <c r="EJQ279" s="720"/>
      <c r="EJR279" s="720"/>
      <c r="EJS279" s="720"/>
      <c r="EJT279" s="720"/>
      <c r="EJU279" s="720"/>
      <c r="EJV279" s="720"/>
      <c r="EJW279" s="720"/>
      <c r="EJX279" s="720"/>
      <c r="EJY279" s="720"/>
      <c r="EJZ279" s="720"/>
      <c r="EKA279" s="720"/>
      <c r="EKB279" s="720"/>
      <c r="EKC279" s="720"/>
      <c r="EKD279" s="720"/>
      <c r="EKE279" s="720"/>
      <c r="EKF279" s="721"/>
      <c r="EKG279" s="719"/>
      <c r="EKH279" s="720"/>
      <c r="EKI279" s="720"/>
      <c r="EKJ279" s="720"/>
      <c r="EKK279" s="720"/>
      <c r="EKL279" s="720"/>
      <c r="EKM279" s="720"/>
      <c r="EKN279" s="720"/>
      <c r="EKO279" s="720"/>
      <c r="EKP279" s="720"/>
      <c r="EKQ279" s="720"/>
      <c r="EKR279" s="720"/>
      <c r="EKS279" s="720"/>
      <c r="EKT279" s="720"/>
      <c r="EKU279" s="720"/>
      <c r="EKV279" s="720"/>
      <c r="EKW279" s="720"/>
      <c r="EKX279" s="720"/>
      <c r="EKY279" s="720"/>
      <c r="EKZ279" s="720"/>
      <c r="ELA279" s="720"/>
      <c r="ELB279" s="720"/>
      <c r="ELC279" s="720"/>
      <c r="ELD279" s="720"/>
      <c r="ELE279" s="720"/>
      <c r="ELF279" s="720"/>
      <c r="ELG279" s="720"/>
      <c r="ELH279" s="720"/>
      <c r="ELI279" s="720"/>
      <c r="ELJ279" s="720"/>
      <c r="ELK279" s="720"/>
      <c r="ELL279" s="720"/>
      <c r="ELM279" s="720"/>
      <c r="ELN279" s="720"/>
      <c r="ELO279" s="720"/>
      <c r="ELP279" s="720"/>
      <c r="ELQ279" s="720"/>
      <c r="ELR279" s="720"/>
      <c r="ELS279" s="720"/>
      <c r="ELT279" s="720"/>
      <c r="ELU279" s="720"/>
      <c r="ELV279" s="720"/>
      <c r="ELW279" s="720"/>
      <c r="ELX279" s="720"/>
      <c r="ELY279" s="720"/>
      <c r="ELZ279" s="720"/>
      <c r="EMA279" s="720"/>
      <c r="EMB279" s="720"/>
      <c r="EMC279" s="720"/>
      <c r="EMD279" s="720"/>
      <c r="EME279" s="720"/>
      <c r="EMF279" s="720"/>
      <c r="EMG279" s="720"/>
      <c r="EMH279" s="721"/>
      <c r="EMI279" s="719"/>
      <c r="EMJ279" s="720"/>
      <c r="EMK279" s="720"/>
      <c r="EML279" s="720"/>
      <c r="EMM279" s="720"/>
      <c r="EMN279" s="720"/>
      <c r="EMO279" s="720"/>
      <c r="EMP279" s="720"/>
      <c r="EMQ279" s="720"/>
      <c r="EMR279" s="720"/>
      <c r="EMS279" s="720"/>
      <c r="EMT279" s="720"/>
      <c r="EMU279" s="720"/>
      <c r="EMV279" s="720"/>
      <c r="EMW279" s="720"/>
      <c r="EMX279" s="720"/>
      <c r="EMY279" s="720"/>
      <c r="EMZ279" s="720"/>
      <c r="ENA279" s="720"/>
      <c r="ENB279" s="720"/>
      <c r="ENC279" s="720"/>
      <c r="END279" s="720"/>
      <c r="ENE279" s="720"/>
      <c r="ENF279" s="720"/>
      <c r="ENG279" s="720"/>
      <c r="ENH279" s="720"/>
      <c r="ENI279" s="720"/>
      <c r="ENJ279" s="720"/>
      <c r="ENK279" s="720"/>
      <c r="ENL279" s="720"/>
      <c r="ENM279" s="720"/>
      <c r="ENN279" s="720"/>
      <c r="ENO279" s="720"/>
      <c r="ENP279" s="720"/>
      <c r="ENQ279" s="720"/>
      <c r="ENR279" s="720"/>
      <c r="ENS279" s="720"/>
      <c r="ENT279" s="720"/>
      <c r="ENU279" s="720"/>
      <c r="ENV279" s="720"/>
      <c r="ENW279" s="720"/>
      <c r="ENX279" s="720"/>
      <c r="ENY279" s="720"/>
      <c r="ENZ279" s="720"/>
      <c r="EOA279" s="720"/>
      <c r="EOB279" s="720"/>
      <c r="EOC279" s="720"/>
      <c r="EOD279" s="720"/>
      <c r="EOE279" s="720"/>
      <c r="EOF279" s="720"/>
      <c r="EOG279" s="720"/>
      <c r="EOH279" s="720"/>
      <c r="EOI279" s="720"/>
      <c r="EOJ279" s="721"/>
      <c r="EOK279" s="719"/>
      <c r="EOL279" s="720"/>
      <c r="EOM279" s="720"/>
      <c r="EON279" s="720"/>
      <c r="EOO279" s="720"/>
      <c r="EOP279" s="720"/>
      <c r="EOQ279" s="720"/>
      <c r="EOR279" s="720"/>
      <c r="EOS279" s="720"/>
      <c r="EOT279" s="720"/>
      <c r="EOU279" s="720"/>
      <c r="EOV279" s="720"/>
      <c r="EOW279" s="720"/>
      <c r="EOX279" s="720"/>
      <c r="EOY279" s="720"/>
      <c r="EOZ279" s="720"/>
      <c r="EPA279" s="720"/>
      <c r="EPB279" s="720"/>
      <c r="EPC279" s="720"/>
      <c r="EPD279" s="720"/>
      <c r="EPE279" s="720"/>
      <c r="EPF279" s="720"/>
      <c r="EPG279" s="720"/>
      <c r="EPH279" s="720"/>
      <c r="EPI279" s="720"/>
      <c r="EPJ279" s="720"/>
      <c r="EPK279" s="720"/>
      <c r="EPL279" s="720"/>
      <c r="EPM279" s="720"/>
      <c r="EPN279" s="720"/>
      <c r="EPO279" s="720"/>
      <c r="EPP279" s="720"/>
      <c r="EPQ279" s="720"/>
      <c r="EPR279" s="720"/>
      <c r="EPS279" s="720"/>
      <c r="EPT279" s="720"/>
      <c r="EPU279" s="720"/>
      <c r="EPV279" s="720"/>
      <c r="EPW279" s="720"/>
      <c r="EPX279" s="720"/>
      <c r="EPY279" s="720"/>
      <c r="EPZ279" s="720"/>
      <c r="EQA279" s="720"/>
      <c r="EQB279" s="720"/>
      <c r="EQC279" s="720"/>
      <c r="EQD279" s="720"/>
      <c r="EQE279" s="720"/>
      <c r="EQF279" s="720"/>
      <c r="EQG279" s="720"/>
      <c r="EQH279" s="720"/>
      <c r="EQI279" s="720"/>
      <c r="EQJ279" s="720"/>
      <c r="EQK279" s="720"/>
      <c r="EQL279" s="721"/>
      <c r="EQM279" s="719"/>
      <c r="EQN279" s="720"/>
      <c r="EQO279" s="720"/>
      <c r="EQP279" s="720"/>
      <c r="EQQ279" s="720"/>
      <c r="EQR279" s="720"/>
      <c r="EQS279" s="720"/>
      <c r="EQT279" s="720"/>
      <c r="EQU279" s="720"/>
      <c r="EQV279" s="720"/>
      <c r="EQW279" s="720"/>
      <c r="EQX279" s="720"/>
      <c r="EQY279" s="720"/>
      <c r="EQZ279" s="720"/>
      <c r="ERA279" s="720"/>
      <c r="ERB279" s="720"/>
      <c r="ERC279" s="720"/>
      <c r="ERD279" s="720"/>
      <c r="ERE279" s="720"/>
      <c r="ERF279" s="720"/>
      <c r="ERG279" s="720"/>
      <c r="ERH279" s="720"/>
      <c r="ERI279" s="720"/>
      <c r="ERJ279" s="720"/>
      <c r="ERK279" s="720"/>
      <c r="ERL279" s="720"/>
      <c r="ERM279" s="720"/>
      <c r="ERN279" s="720"/>
      <c r="ERO279" s="720"/>
      <c r="ERP279" s="720"/>
      <c r="ERQ279" s="720"/>
      <c r="ERR279" s="720"/>
      <c r="ERS279" s="720"/>
      <c r="ERT279" s="720"/>
      <c r="ERU279" s="720"/>
      <c r="ERV279" s="720"/>
      <c r="ERW279" s="720"/>
      <c r="ERX279" s="720"/>
      <c r="ERY279" s="720"/>
      <c r="ERZ279" s="720"/>
      <c r="ESA279" s="720"/>
      <c r="ESB279" s="720"/>
      <c r="ESC279" s="720"/>
      <c r="ESD279" s="720"/>
      <c r="ESE279" s="720"/>
      <c r="ESF279" s="720"/>
      <c r="ESG279" s="720"/>
      <c r="ESH279" s="720"/>
      <c r="ESI279" s="720"/>
      <c r="ESJ279" s="720"/>
      <c r="ESK279" s="720"/>
      <c r="ESL279" s="720"/>
      <c r="ESM279" s="720"/>
      <c r="ESN279" s="721"/>
      <c r="ESO279" s="719"/>
      <c r="ESP279" s="720"/>
      <c r="ESQ279" s="720"/>
      <c r="ESR279" s="720"/>
      <c r="ESS279" s="720"/>
      <c r="EST279" s="720"/>
      <c r="ESU279" s="720"/>
      <c r="ESV279" s="720"/>
      <c r="ESW279" s="720"/>
      <c r="ESX279" s="720"/>
      <c r="ESY279" s="720"/>
      <c r="ESZ279" s="720"/>
      <c r="ETA279" s="720"/>
      <c r="ETB279" s="720"/>
      <c r="ETC279" s="720"/>
      <c r="ETD279" s="720"/>
      <c r="ETE279" s="720"/>
      <c r="ETF279" s="720"/>
      <c r="ETG279" s="720"/>
      <c r="ETH279" s="720"/>
      <c r="ETI279" s="720"/>
      <c r="ETJ279" s="720"/>
      <c r="ETK279" s="720"/>
      <c r="ETL279" s="720"/>
      <c r="ETM279" s="720"/>
      <c r="ETN279" s="720"/>
      <c r="ETO279" s="720"/>
      <c r="ETP279" s="720"/>
      <c r="ETQ279" s="720"/>
      <c r="ETR279" s="720"/>
      <c r="ETS279" s="720"/>
      <c r="ETT279" s="720"/>
      <c r="ETU279" s="720"/>
      <c r="ETV279" s="720"/>
      <c r="ETW279" s="720"/>
      <c r="ETX279" s="720"/>
      <c r="ETY279" s="720"/>
      <c r="ETZ279" s="720"/>
      <c r="EUA279" s="720"/>
      <c r="EUB279" s="720"/>
      <c r="EUC279" s="720"/>
      <c r="EUD279" s="720"/>
      <c r="EUE279" s="720"/>
      <c r="EUF279" s="720"/>
      <c r="EUG279" s="720"/>
      <c r="EUH279" s="720"/>
      <c r="EUI279" s="720"/>
      <c r="EUJ279" s="720"/>
      <c r="EUK279" s="720"/>
      <c r="EUL279" s="720"/>
      <c r="EUM279" s="720"/>
      <c r="EUN279" s="720"/>
      <c r="EUO279" s="720"/>
      <c r="EUP279" s="721"/>
      <c r="EUQ279" s="719"/>
      <c r="EUR279" s="720"/>
      <c r="EUS279" s="720"/>
      <c r="EUT279" s="720"/>
      <c r="EUU279" s="720"/>
      <c r="EUV279" s="720"/>
      <c r="EUW279" s="720"/>
      <c r="EUX279" s="720"/>
      <c r="EUY279" s="720"/>
      <c r="EUZ279" s="720"/>
      <c r="EVA279" s="720"/>
      <c r="EVB279" s="720"/>
      <c r="EVC279" s="720"/>
      <c r="EVD279" s="720"/>
      <c r="EVE279" s="720"/>
      <c r="EVF279" s="720"/>
      <c r="EVG279" s="720"/>
      <c r="EVH279" s="720"/>
      <c r="EVI279" s="720"/>
      <c r="EVJ279" s="720"/>
      <c r="EVK279" s="720"/>
      <c r="EVL279" s="720"/>
      <c r="EVM279" s="720"/>
      <c r="EVN279" s="720"/>
      <c r="EVO279" s="720"/>
      <c r="EVP279" s="720"/>
      <c r="EVQ279" s="720"/>
      <c r="EVR279" s="720"/>
      <c r="EVS279" s="720"/>
      <c r="EVT279" s="720"/>
      <c r="EVU279" s="720"/>
      <c r="EVV279" s="720"/>
      <c r="EVW279" s="720"/>
      <c r="EVX279" s="720"/>
      <c r="EVY279" s="720"/>
      <c r="EVZ279" s="720"/>
      <c r="EWA279" s="720"/>
      <c r="EWB279" s="720"/>
      <c r="EWC279" s="720"/>
      <c r="EWD279" s="720"/>
      <c r="EWE279" s="720"/>
      <c r="EWF279" s="720"/>
      <c r="EWG279" s="720"/>
      <c r="EWH279" s="720"/>
      <c r="EWI279" s="720"/>
      <c r="EWJ279" s="720"/>
      <c r="EWK279" s="720"/>
      <c r="EWL279" s="720"/>
      <c r="EWM279" s="720"/>
      <c r="EWN279" s="720"/>
      <c r="EWO279" s="720"/>
      <c r="EWP279" s="720"/>
      <c r="EWQ279" s="720"/>
      <c r="EWR279" s="721"/>
      <c r="EWS279" s="719"/>
      <c r="EWT279" s="720"/>
      <c r="EWU279" s="720"/>
      <c r="EWV279" s="720"/>
      <c r="EWW279" s="720"/>
      <c r="EWX279" s="720"/>
      <c r="EWY279" s="720"/>
      <c r="EWZ279" s="720"/>
      <c r="EXA279" s="720"/>
      <c r="EXB279" s="720"/>
      <c r="EXC279" s="720"/>
      <c r="EXD279" s="720"/>
      <c r="EXE279" s="720"/>
      <c r="EXF279" s="720"/>
      <c r="EXG279" s="720"/>
      <c r="EXH279" s="720"/>
      <c r="EXI279" s="720"/>
      <c r="EXJ279" s="720"/>
      <c r="EXK279" s="720"/>
      <c r="EXL279" s="720"/>
      <c r="EXM279" s="720"/>
      <c r="EXN279" s="720"/>
      <c r="EXO279" s="720"/>
      <c r="EXP279" s="720"/>
      <c r="EXQ279" s="720"/>
      <c r="EXR279" s="720"/>
      <c r="EXS279" s="720"/>
      <c r="EXT279" s="720"/>
      <c r="EXU279" s="720"/>
      <c r="EXV279" s="720"/>
      <c r="EXW279" s="720"/>
      <c r="EXX279" s="720"/>
      <c r="EXY279" s="720"/>
      <c r="EXZ279" s="720"/>
      <c r="EYA279" s="720"/>
      <c r="EYB279" s="720"/>
      <c r="EYC279" s="720"/>
      <c r="EYD279" s="720"/>
      <c r="EYE279" s="720"/>
      <c r="EYF279" s="720"/>
      <c r="EYG279" s="720"/>
      <c r="EYH279" s="720"/>
      <c r="EYI279" s="720"/>
      <c r="EYJ279" s="720"/>
      <c r="EYK279" s="720"/>
      <c r="EYL279" s="720"/>
      <c r="EYM279" s="720"/>
      <c r="EYN279" s="720"/>
      <c r="EYO279" s="720"/>
      <c r="EYP279" s="720"/>
      <c r="EYQ279" s="720"/>
      <c r="EYR279" s="720"/>
      <c r="EYS279" s="720"/>
      <c r="EYT279" s="721"/>
      <c r="EYU279" s="719"/>
      <c r="EYV279" s="720"/>
      <c r="EYW279" s="720"/>
      <c r="EYX279" s="720"/>
      <c r="EYY279" s="720"/>
      <c r="EYZ279" s="720"/>
      <c r="EZA279" s="720"/>
      <c r="EZB279" s="720"/>
      <c r="EZC279" s="720"/>
      <c r="EZD279" s="720"/>
      <c r="EZE279" s="720"/>
      <c r="EZF279" s="720"/>
      <c r="EZG279" s="720"/>
      <c r="EZH279" s="720"/>
      <c r="EZI279" s="720"/>
      <c r="EZJ279" s="720"/>
      <c r="EZK279" s="720"/>
      <c r="EZL279" s="720"/>
      <c r="EZM279" s="720"/>
      <c r="EZN279" s="720"/>
      <c r="EZO279" s="720"/>
      <c r="EZP279" s="720"/>
      <c r="EZQ279" s="720"/>
      <c r="EZR279" s="720"/>
      <c r="EZS279" s="720"/>
      <c r="EZT279" s="720"/>
      <c r="EZU279" s="720"/>
      <c r="EZV279" s="720"/>
      <c r="EZW279" s="720"/>
      <c r="EZX279" s="720"/>
      <c r="EZY279" s="720"/>
      <c r="EZZ279" s="720"/>
      <c r="FAA279" s="720"/>
      <c r="FAB279" s="720"/>
      <c r="FAC279" s="720"/>
      <c r="FAD279" s="720"/>
      <c r="FAE279" s="720"/>
      <c r="FAF279" s="720"/>
      <c r="FAG279" s="720"/>
      <c r="FAH279" s="720"/>
      <c r="FAI279" s="720"/>
      <c r="FAJ279" s="720"/>
      <c r="FAK279" s="720"/>
      <c r="FAL279" s="720"/>
      <c r="FAM279" s="720"/>
      <c r="FAN279" s="720"/>
      <c r="FAO279" s="720"/>
      <c r="FAP279" s="720"/>
      <c r="FAQ279" s="720"/>
      <c r="FAR279" s="720"/>
      <c r="FAS279" s="720"/>
      <c r="FAT279" s="720"/>
      <c r="FAU279" s="720"/>
      <c r="FAV279" s="721"/>
      <c r="FAW279" s="719"/>
      <c r="FAX279" s="720"/>
      <c r="FAY279" s="720"/>
      <c r="FAZ279" s="720"/>
      <c r="FBA279" s="720"/>
      <c r="FBB279" s="720"/>
      <c r="FBC279" s="720"/>
      <c r="FBD279" s="720"/>
      <c r="FBE279" s="720"/>
      <c r="FBF279" s="720"/>
      <c r="FBG279" s="720"/>
      <c r="FBH279" s="720"/>
      <c r="FBI279" s="720"/>
      <c r="FBJ279" s="720"/>
      <c r="FBK279" s="720"/>
      <c r="FBL279" s="720"/>
      <c r="FBM279" s="720"/>
      <c r="FBN279" s="720"/>
      <c r="FBO279" s="720"/>
      <c r="FBP279" s="720"/>
      <c r="FBQ279" s="720"/>
      <c r="FBR279" s="720"/>
      <c r="FBS279" s="720"/>
      <c r="FBT279" s="720"/>
      <c r="FBU279" s="720"/>
      <c r="FBV279" s="720"/>
      <c r="FBW279" s="720"/>
      <c r="FBX279" s="720"/>
      <c r="FBY279" s="720"/>
      <c r="FBZ279" s="720"/>
      <c r="FCA279" s="720"/>
      <c r="FCB279" s="720"/>
      <c r="FCC279" s="720"/>
      <c r="FCD279" s="720"/>
      <c r="FCE279" s="720"/>
      <c r="FCF279" s="720"/>
      <c r="FCG279" s="720"/>
      <c r="FCH279" s="720"/>
      <c r="FCI279" s="720"/>
      <c r="FCJ279" s="720"/>
      <c r="FCK279" s="720"/>
      <c r="FCL279" s="720"/>
      <c r="FCM279" s="720"/>
      <c r="FCN279" s="720"/>
      <c r="FCO279" s="720"/>
      <c r="FCP279" s="720"/>
      <c r="FCQ279" s="720"/>
      <c r="FCR279" s="720"/>
      <c r="FCS279" s="720"/>
      <c r="FCT279" s="720"/>
      <c r="FCU279" s="720"/>
      <c r="FCV279" s="720"/>
      <c r="FCW279" s="720"/>
      <c r="FCX279" s="721"/>
      <c r="FCY279" s="719"/>
      <c r="FCZ279" s="720"/>
      <c r="FDA279" s="720"/>
      <c r="FDB279" s="720"/>
      <c r="FDC279" s="720"/>
      <c r="FDD279" s="720"/>
      <c r="FDE279" s="720"/>
      <c r="FDF279" s="720"/>
      <c r="FDG279" s="720"/>
      <c r="FDH279" s="720"/>
      <c r="FDI279" s="720"/>
      <c r="FDJ279" s="720"/>
      <c r="FDK279" s="720"/>
      <c r="FDL279" s="720"/>
      <c r="FDM279" s="720"/>
      <c r="FDN279" s="720"/>
      <c r="FDO279" s="720"/>
      <c r="FDP279" s="720"/>
      <c r="FDQ279" s="720"/>
      <c r="FDR279" s="720"/>
      <c r="FDS279" s="720"/>
      <c r="FDT279" s="720"/>
      <c r="FDU279" s="720"/>
      <c r="FDV279" s="720"/>
      <c r="FDW279" s="720"/>
      <c r="FDX279" s="720"/>
      <c r="FDY279" s="720"/>
      <c r="FDZ279" s="720"/>
      <c r="FEA279" s="720"/>
      <c r="FEB279" s="720"/>
      <c r="FEC279" s="720"/>
      <c r="FED279" s="720"/>
      <c r="FEE279" s="720"/>
      <c r="FEF279" s="720"/>
      <c r="FEG279" s="720"/>
      <c r="FEH279" s="720"/>
      <c r="FEI279" s="720"/>
      <c r="FEJ279" s="720"/>
      <c r="FEK279" s="720"/>
      <c r="FEL279" s="720"/>
      <c r="FEM279" s="720"/>
      <c r="FEN279" s="720"/>
      <c r="FEO279" s="720"/>
      <c r="FEP279" s="720"/>
      <c r="FEQ279" s="720"/>
      <c r="FER279" s="720"/>
      <c r="FES279" s="720"/>
      <c r="FET279" s="720"/>
      <c r="FEU279" s="720"/>
      <c r="FEV279" s="720"/>
      <c r="FEW279" s="720"/>
      <c r="FEX279" s="720"/>
      <c r="FEY279" s="720"/>
      <c r="FEZ279" s="721"/>
      <c r="FFA279" s="719"/>
      <c r="FFB279" s="720"/>
      <c r="FFC279" s="720"/>
      <c r="FFD279" s="720"/>
      <c r="FFE279" s="720"/>
      <c r="FFF279" s="720"/>
      <c r="FFG279" s="720"/>
      <c r="FFH279" s="720"/>
      <c r="FFI279" s="720"/>
      <c r="FFJ279" s="720"/>
      <c r="FFK279" s="720"/>
      <c r="FFL279" s="720"/>
      <c r="FFM279" s="720"/>
      <c r="FFN279" s="720"/>
      <c r="FFO279" s="720"/>
      <c r="FFP279" s="720"/>
      <c r="FFQ279" s="720"/>
      <c r="FFR279" s="720"/>
      <c r="FFS279" s="720"/>
      <c r="FFT279" s="720"/>
      <c r="FFU279" s="720"/>
      <c r="FFV279" s="720"/>
      <c r="FFW279" s="720"/>
      <c r="FFX279" s="720"/>
      <c r="FFY279" s="720"/>
      <c r="FFZ279" s="720"/>
      <c r="FGA279" s="720"/>
      <c r="FGB279" s="720"/>
      <c r="FGC279" s="720"/>
      <c r="FGD279" s="720"/>
      <c r="FGE279" s="720"/>
      <c r="FGF279" s="720"/>
      <c r="FGG279" s="720"/>
      <c r="FGH279" s="720"/>
      <c r="FGI279" s="720"/>
      <c r="FGJ279" s="720"/>
      <c r="FGK279" s="720"/>
      <c r="FGL279" s="720"/>
      <c r="FGM279" s="720"/>
      <c r="FGN279" s="720"/>
      <c r="FGO279" s="720"/>
      <c r="FGP279" s="720"/>
      <c r="FGQ279" s="720"/>
      <c r="FGR279" s="720"/>
      <c r="FGS279" s="720"/>
      <c r="FGT279" s="720"/>
      <c r="FGU279" s="720"/>
      <c r="FGV279" s="720"/>
      <c r="FGW279" s="720"/>
      <c r="FGX279" s="720"/>
      <c r="FGY279" s="720"/>
      <c r="FGZ279" s="720"/>
      <c r="FHA279" s="720"/>
      <c r="FHB279" s="721"/>
      <c r="FHC279" s="719"/>
      <c r="FHD279" s="720"/>
      <c r="FHE279" s="720"/>
      <c r="FHF279" s="720"/>
      <c r="FHG279" s="720"/>
      <c r="FHH279" s="720"/>
      <c r="FHI279" s="720"/>
      <c r="FHJ279" s="720"/>
      <c r="FHK279" s="720"/>
      <c r="FHL279" s="720"/>
      <c r="FHM279" s="720"/>
      <c r="FHN279" s="720"/>
      <c r="FHO279" s="720"/>
      <c r="FHP279" s="720"/>
      <c r="FHQ279" s="720"/>
      <c r="FHR279" s="720"/>
      <c r="FHS279" s="720"/>
      <c r="FHT279" s="720"/>
      <c r="FHU279" s="720"/>
      <c r="FHV279" s="720"/>
      <c r="FHW279" s="720"/>
      <c r="FHX279" s="720"/>
      <c r="FHY279" s="720"/>
      <c r="FHZ279" s="720"/>
      <c r="FIA279" s="720"/>
      <c r="FIB279" s="720"/>
      <c r="FIC279" s="720"/>
      <c r="FID279" s="720"/>
      <c r="FIE279" s="720"/>
      <c r="FIF279" s="720"/>
      <c r="FIG279" s="720"/>
      <c r="FIH279" s="720"/>
      <c r="FII279" s="720"/>
      <c r="FIJ279" s="720"/>
      <c r="FIK279" s="720"/>
      <c r="FIL279" s="720"/>
      <c r="FIM279" s="720"/>
      <c r="FIN279" s="720"/>
      <c r="FIO279" s="720"/>
      <c r="FIP279" s="720"/>
      <c r="FIQ279" s="720"/>
      <c r="FIR279" s="720"/>
      <c r="FIS279" s="720"/>
      <c r="FIT279" s="720"/>
      <c r="FIU279" s="720"/>
      <c r="FIV279" s="720"/>
      <c r="FIW279" s="720"/>
      <c r="FIX279" s="720"/>
      <c r="FIY279" s="720"/>
      <c r="FIZ279" s="720"/>
      <c r="FJA279" s="720"/>
      <c r="FJB279" s="720"/>
      <c r="FJC279" s="720"/>
      <c r="FJD279" s="721"/>
      <c r="FJE279" s="719"/>
      <c r="FJF279" s="720"/>
      <c r="FJG279" s="720"/>
      <c r="FJH279" s="720"/>
      <c r="FJI279" s="720"/>
      <c r="FJJ279" s="720"/>
      <c r="FJK279" s="720"/>
      <c r="FJL279" s="720"/>
      <c r="FJM279" s="720"/>
      <c r="FJN279" s="720"/>
      <c r="FJO279" s="720"/>
      <c r="FJP279" s="720"/>
      <c r="FJQ279" s="720"/>
      <c r="FJR279" s="720"/>
      <c r="FJS279" s="720"/>
      <c r="FJT279" s="720"/>
      <c r="FJU279" s="720"/>
      <c r="FJV279" s="720"/>
      <c r="FJW279" s="720"/>
      <c r="FJX279" s="720"/>
      <c r="FJY279" s="720"/>
      <c r="FJZ279" s="720"/>
      <c r="FKA279" s="720"/>
      <c r="FKB279" s="720"/>
      <c r="FKC279" s="720"/>
      <c r="FKD279" s="720"/>
      <c r="FKE279" s="720"/>
      <c r="FKF279" s="720"/>
      <c r="FKG279" s="720"/>
      <c r="FKH279" s="720"/>
      <c r="FKI279" s="720"/>
      <c r="FKJ279" s="720"/>
      <c r="FKK279" s="720"/>
      <c r="FKL279" s="720"/>
      <c r="FKM279" s="720"/>
      <c r="FKN279" s="720"/>
      <c r="FKO279" s="720"/>
      <c r="FKP279" s="720"/>
      <c r="FKQ279" s="720"/>
      <c r="FKR279" s="720"/>
      <c r="FKS279" s="720"/>
      <c r="FKT279" s="720"/>
      <c r="FKU279" s="720"/>
      <c r="FKV279" s="720"/>
      <c r="FKW279" s="720"/>
      <c r="FKX279" s="720"/>
      <c r="FKY279" s="720"/>
      <c r="FKZ279" s="720"/>
      <c r="FLA279" s="720"/>
      <c r="FLB279" s="720"/>
      <c r="FLC279" s="720"/>
      <c r="FLD279" s="720"/>
      <c r="FLE279" s="720"/>
      <c r="FLF279" s="721"/>
      <c r="FLG279" s="719"/>
      <c r="FLH279" s="720"/>
      <c r="FLI279" s="720"/>
      <c r="FLJ279" s="720"/>
      <c r="FLK279" s="720"/>
      <c r="FLL279" s="720"/>
      <c r="FLM279" s="720"/>
      <c r="FLN279" s="720"/>
      <c r="FLO279" s="720"/>
      <c r="FLP279" s="720"/>
      <c r="FLQ279" s="720"/>
      <c r="FLR279" s="720"/>
      <c r="FLS279" s="720"/>
      <c r="FLT279" s="720"/>
      <c r="FLU279" s="720"/>
      <c r="FLV279" s="720"/>
      <c r="FLW279" s="720"/>
      <c r="FLX279" s="720"/>
      <c r="FLY279" s="720"/>
      <c r="FLZ279" s="720"/>
      <c r="FMA279" s="720"/>
      <c r="FMB279" s="720"/>
      <c r="FMC279" s="720"/>
      <c r="FMD279" s="720"/>
      <c r="FME279" s="720"/>
      <c r="FMF279" s="720"/>
      <c r="FMG279" s="720"/>
      <c r="FMH279" s="720"/>
      <c r="FMI279" s="720"/>
      <c r="FMJ279" s="720"/>
      <c r="FMK279" s="720"/>
      <c r="FML279" s="720"/>
      <c r="FMM279" s="720"/>
      <c r="FMN279" s="720"/>
      <c r="FMO279" s="720"/>
      <c r="FMP279" s="720"/>
      <c r="FMQ279" s="720"/>
      <c r="FMR279" s="720"/>
      <c r="FMS279" s="720"/>
      <c r="FMT279" s="720"/>
      <c r="FMU279" s="720"/>
      <c r="FMV279" s="720"/>
      <c r="FMW279" s="720"/>
      <c r="FMX279" s="720"/>
      <c r="FMY279" s="720"/>
      <c r="FMZ279" s="720"/>
      <c r="FNA279" s="720"/>
      <c r="FNB279" s="720"/>
      <c r="FNC279" s="720"/>
      <c r="FND279" s="720"/>
      <c r="FNE279" s="720"/>
      <c r="FNF279" s="720"/>
      <c r="FNG279" s="720"/>
      <c r="FNH279" s="721"/>
      <c r="FNI279" s="719"/>
      <c r="FNJ279" s="720"/>
      <c r="FNK279" s="720"/>
      <c r="FNL279" s="720"/>
      <c r="FNM279" s="720"/>
      <c r="FNN279" s="720"/>
      <c r="FNO279" s="720"/>
      <c r="FNP279" s="720"/>
      <c r="FNQ279" s="720"/>
      <c r="FNR279" s="720"/>
      <c r="FNS279" s="720"/>
      <c r="FNT279" s="720"/>
      <c r="FNU279" s="720"/>
      <c r="FNV279" s="720"/>
      <c r="FNW279" s="720"/>
      <c r="FNX279" s="720"/>
      <c r="FNY279" s="720"/>
      <c r="FNZ279" s="720"/>
      <c r="FOA279" s="720"/>
      <c r="FOB279" s="720"/>
      <c r="FOC279" s="720"/>
      <c r="FOD279" s="720"/>
      <c r="FOE279" s="720"/>
      <c r="FOF279" s="720"/>
      <c r="FOG279" s="720"/>
      <c r="FOH279" s="720"/>
      <c r="FOI279" s="720"/>
      <c r="FOJ279" s="720"/>
      <c r="FOK279" s="720"/>
      <c r="FOL279" s="720"/>
      <c r="FOM279" s="720"/>
      <c r="FON279" s="720"/>
      <c r="FOO279" s="720"/>
      <c r="FOP279" s="720"/>
      <c r="FOQ279" s="720"/>
      <c r="FOR279" s="720"/>
      <c r="FOS279" s="720"/>
      <c r="FOT279" s="720"/>
      <c r="FOU279" s="720"/>
      <c r="FOV279" s="720"/>
      <c r="FOW279" s="720"/>
      <c r="FOX279" s="720"/>
      <c r="FOY279" s="720"/>
      <c r="FOZ279" s="720"/>
      <c r="FPA279" s="720"/>
      <c r="FPB279" s="720"/>
      <c r="FPC279" s="720"/>
      <c r="FPD279" s="720"/>
      <c r="FPE279" s="720"/>
      <c r="FPF279" s="720"/>
      <c r="FPG279" s="720"/>
      <c r="FPH279" s="720"/>
      <c r="FPI279" s="720"/>
      <c r="FPJ279" s="721"/>
      <c r="FPK279" s="719"/>
      <c r="FPL279" s="720"/>
      <c r="FPM279" s="720"/>
      <c r="FPN279" s="720"/>
      <c r="FPO279" s="720"/>
      <c r="FPP279" s="720"/>
      <c r="FPQ279" s="720"/>
      <c r="FPR279" s="720"/>
      <c r="FPS279" s="720"/>
      <c r="FPT279" s="720"/>
      <c r="FPU279" s="720"/>
      <c r="FPV279" s="720"/>
      <c r="FPW279" s="720"/>
      <c r="FPX279" s="720"/>
      <c r="FPY279" s="720"/>
      <c r="FPZ279" s="720"/>
      <c r="FQA279" s="720"/>
      <c r="FQB279" s="720"/>
      <c r="FQC279" s="720"/>
      <c r="FQD279" s="720"/>
      <c r="FQE279" s="720"/>
      <c r="FQF279" s="720"/>
      <c r="FQG279" s="720"/>
      <c r="FQH279" s="720"/>
      <c r="FQI279" s="720"/>
      <c r="FQJ279" s="720"/>
      <c r="FQK279" s="720"/>
      <c r="FQL279" s="720"/>
      <c r="FQM279" s="720"/>
      <c r="FQN279" s="720"/>
      <c r="FQO279" s="720"/>
      <c r="FQP279" s="720"/>
      <c r="FQQ279" s="720"/>
      <c r="FQR279" s="720"/>
      <c r="FQS279" s="720"/>
      <c r="FQT279" s="720"/>
      <c r="FQU279" s="720"/>
      <c r="FQV279" s="720"/>
      <c r="FQW279" s="720"/>
      <c r="FQX279" s="720"/>
      <c r="FQY279" s="720"/>
      <c r="FQZ279" s="720"/>
      <c r="FRA279" s="720"/>
      <c r="FRB279" s="720"/>
      <c r="FRC279" s="720"/>
      <c r="FRD279" s="720"/>
      <c r="FRE279" s="720"/>
      <c r="FRF279" s="720"/>
      <c r="FRG279" s="720"/>
      <c r="FRH279" s="720"/>
      <c r="FRI279" s="720"/>
      <c r="FRJ279" s="720"/>
      <c r="FRK279" s="720"/>
      <c r="FRL279" s="721"/>
      <c r="FRM279" s="719"/>
      <c r="FRN279" s="720"/>
      <c r="FRO279" s="720"/>
      <c r="FRP279" s="720"/>
      <c r="FRQ279" s="720"/>
      <c r="FRR279" s="720"/>
      <c r="FRS279" s="720"/>
      <c r="FRT279" s="720"/>
      <c r="FRU279" s="720"/>
      <c r="FRV279" s="720"/>
      <c r="FRW279" s="720"/>
      <c r="FRX279" s="720"/>
      <c r="FRY279" s="720"/>
      <c r="FRZ279" s="720"/>
      <c r="FSA279" s="720"/>
      <c r="FSB279" s="720"/>
      <c r="FSC279" s="720"/>
      <c r="FSD279" s="720"/>
      <c r="FSE279" s="720"/>
      <c r="FSF279" s="720"/>
      <c r="FSG279" s="720"/>
      <c r="FSH279" s="720"/>
      <c r="FSI279" s="720"/>
      <c r="FSJ279" s="720"/>
      <c r="FSK279" s="720"/>
      <c r="FSL279" s="720"/>
      <c r="FSM279" s="720"/>
      <c r="FSN279" s="720"/>
      <c r="FSO279" s="720"/>
      <c r="FSP279" s="720"/>
      <c r="FSQ279" s="720"/>
      <c r="FSR279" s="720"/>
      <c r="FSS279" s="720"/>
      <c r="FST279" s="720"/>
      <c r="FSU279" s="720"/>
      <c r="FSV279" s="720"/>
      <c r="FSW279" s="720"/>
      <c r="FSX279" s="720"/>
      <c r="FSY279" s="720"/>
      <c r="FSZ279" s="720"/>
      <c r="FTA279" s="720"/>
      <c r="FTB279" s="720"/>
      <c r="FTC279" s="720"/>
      <c r="FTD279" s="720"/>
      <c r="FTE279" s="720"/>
      <c r="FTF279" s="720"/>
      <c r="FTG279" s="720"/>
      <c r="FTH279" s="720"/>
      <c r="FTI279" s="720"/>
      <c r="FTJ279" s="720"/>
      <c r="FTK279" s="720"/>
      <c r="FTL279" s="720"/>
      <c r="FTM279" s="720"/>
      <c r="FTN279" s="721"/>
      <c r="FTO279" s="719"/>
      <c r="FTP279" s="720"/>
      <c r="FTQ279" s="720"/>
      <c r="FTR279" s="720"/>
      <c r="FTS279" s="720"/>
      <c r="FTT279" s="720"/>
      <c r="FTU279" s="720"/>
      <c r="FTV279" s="720"/>
      <c r="FTW279" s="720"/>
      <c r="FTX279" s="720"/>
      <c r="FTY279" s="720"/>
      <c r="FTZ279" s="720"/>
      <c r="FUA279" s="720"/>
      <c r="FUB279" s="720"/>
      <c r="FUC279" s="720"/>
      <c r="FUD279" s="720"/>
      <c r="FUE279" s="720"/>
      <c r="FUF279" s="720"/>
      <c r="FUG279" s="720"/>
      <c r="FUH279" s="720"/>
      <c r="FUI279" s="720"/>
      <c r="FUJ279" s="720"/>
      <c r="FUK279" s="720"/>
      <c r="FUL279" s="720"/>
      <c r="FUM279" s="720"/>
      <c r="FUN279" s="720"/>
      <c r="FUO279" s="720"/>
      <c r="FUP279" s="720"/>
      <c r="FUQ279" s="720"/>
      <c r="FUR279" s="720"/>
      <c r="FUS279" s="720"/>
      <c r="FUT279" s="720"/>
      <c r="FUU279" s="720"/>
      <c r="FUV279" s="720"/>
      <c r="FUW279" s="720"/>
      <c r="FUX279" s="720"/>
      <c r="FUY279" s="720"/>
      <c r="FUZ279" s="720"/>
      <c r="FVA279" s="720"/>
      <c r="FVB279" s="720"/>
      <c r="FVC279" s="720"/>
      <c r="FVD279" s="720"/>
      <c r="FVE279" s="720"/>
      <c r="FVF279" s="720"/>
      <c r="FVG279" s="720"/>
      <c r="FVH279" s="720"/>
      <c r="FVI279" s="720"/>
      <c r="FVJ279" s="720"/>
      <c r="FVK279" s="720"/>
      <c r="FVL279" s="720"/>
      <c r="FVM279" s="720"/>
      <c r="FVN279" s="720"/>
      <c r="FVO279" s="720"/>
      <c r="FVP279" s="721"/>
      <c r="FVQ279" s="719"/>
      <c r="FVR279" s="720"/>
      <c r="FVS279" s="720"/>
      <c r="FVT279" s="720"/>
      <c r="FVU279" s="720"/>
      <c r="FVV279" s="720"/>
      <c r="FVW279" s="720"/>
      <c r="FVX279" s="720"/>
      <c r="FVY279" s="720"/>
      <c r="FVZ279" s="720"/>
      <c r="FWA279" s="720"/>
      <c r="FWB279" s="720"/>
      <c r="FWC279" s="720"/>
      <c r="FWD279" s="720"/>
      <c r="FWE279" s="720"/>
      <c r="FWF279" s="720"/>
      <c r="FWG279" s="720"/>
      <c r="FWH279" s="720"/>
      <c r="FWI279" s="720"/>
      <c r="FWJ279" s="720"/>
      <c r="FWK279" s="720"/>
      <c r="FWL279" s="720"/>
      <c r="FWM279" s="720"/>
      <c r="FWN279" s="720"/>
      <c r="FWO279" s="720"/>
      <c r="FWP279" s="720"/>
      <c r="FWQ279" s="720"/>
      <c r="FWR279" s="720"/>
      <c r="FWS279" s="720"/>
      <c r="FWT279" s="720"/>
      <c r="FWU279" s="720"/>
      <c r="FWV279" s="720"/>
      <c r="FWW279" s="720"/>
      <c r="FWX279" s="720"/>
      <c r="FWY279" s="720"/>
      <c r="FWZ279" s="720"/>
      <c r="FXA279" s="720"/>
      <c r="FXB279" s="720"/>
      <c r="FXC279" s="720"/>
      <c r="FXD279" s="720"/>
      <c r="FXE279" s="720"/>
      <c r="FXF279" s="720"/>
      <c r="FXG279" s="720"/>
      <c r="FXH279" s="720"/>
      <c r="FXI279" s="720"/>
      <c r="FXJ279" s="720"/>
      <c r="FXK279" s="720"/>
      <c r="FXL279" s="720"/>
      <c r="FXM279" s="720"/>
      <c r="FXN279" s="720"/>
      <c r="FXO279" s="720"/>
      <c r="FXP279" s="720"/>
      <c r="FXQ279" s="720"/>
      <c r="FXR279" s="721"/>
      <c r="FXS279" s="719"/>
      <c r="FXT279" s="720"/>
      <c r="FXU279" s="720"/>
      <c r="FXV279" s="720"/>
      <c r="FXW279" s="720"/>
      <c r="FXX279" s="720"/>
      <c r="FXY279" s="720"/>
      <c r="FXZ279" s="720"/>
      <c r="FYA279" s="720"/>
      <c r="FYB279" s="720"/>
      <c r="FYC279" s="720"/>
      <c r="FYD279" s="720"/>
      <c r="FYE279" s="720"/>
      <c r="FYF279" s="720"/>
      <c r="FYG279" s="720"/>
      <c r="FYH279" s="720"/>
      <c r="FYI279" s="720"/>
      <c r="FYJ279" s="720"/>
      <c r="FYK279" s="720"/>
      <c r="FYL279" s="720"/>
      <c r="FYM279" s="720"/>
      <c r="FYN279" s="720"/>
      <c r="FYO279" s="720"/>
      <c r="FYP279" s="720"/>
      <c r="FYQ279" s="720"/>
      <c r="FYR279" s="720"/>
      <c r="FYS279" s="720"/>
      <c r="FYT279" s="720"/>
      <c r="FYU279" s="720"/>
      <c r="FYV279" s="720"/>
      <c r="FYW279" s="720"/>
      <c r="FYX279" s="720"/>
      <c r="FYY279" s="720"/>
      <c r="FYZ279" s="720"/>
      <c r="FZA279" s="720"/>
      <c r="FZB279" s="720"/>
      <c r="FZC279" s="720"/>
      <c r="FZD279" s="720"/>
      <c r="FZE279" s="720"/>
      <c r="FZF279" s="720"/>
      <c r="FZG279" s="720"/>
      <c r="FZH279" s="720"/>
      <c r="FZI279" s="720"/>
      <c r="FZJ279" s="720"/>
      <c r="FZK279" s="720"/>
      <c r="FZL279" s="720"/>
      <c r="FZM279" s="720"/>
      <c r="FZN279" s="720"/>
      <c r="FZO279" s="720"/>
      <c r="FZP279" s="720"/>
      <c r="FZQ279" s="720"/>
      <c r="FZR279" s="720"/>
      <c r="FZS279" s="720"/>
      <c r="FZT279" s="721"/>
      <c r="FZU279" s="719"/>
      <c r="FZV279" s="720"/>
      <c r="FZW279" s="720"/>
      <c r="FZX279" s="720"/>
      <c r="FZY279" s="720"/>
      <c r="FZZ279" s="720"/>
      <c r="GAA279" s="720"/>
      <c r="GAB279" s="720"/>
      <c r="GAC279" s="720"/>
      <c r="GAD279" s="720"/>
      <c r="GAE279" s="720"/>
      <c r="GAF279" s="720"/>
      <c r="GAG279" s="720"/>
      <c r="GAH279" s="720"/>
      <c r="GAI279" s="720"/>
      <c r="GAJ279" s="720"/>
      <c r="GAK279" s="720"/>
      <c r="GAL279" s="720"/>
      <c r="GAM279" s="720"/>
      <c r="GAN279" s="720"/>
      <c r="GAO279" s="720"/>
      <c r="GAP279" s="720"/>
      <c r="GAQ279" s="720"/>
      <c r="GAR279" s="720"/>
      <c r="GAS279" s="720"/>
      <c r="GAT279" s="720"/>
      <c r="GAU279" s="720"/>
      <c r="GAV279" s="720"/>
      <c r="GAW279" s="720"/>
      <c r="GAX279" s="720"/>
      <c r="GAY279" s="720"/>
      <c r="GAZ279" s="720"/>
      <c r="GBA279" s="720"/>
      <c r="GBB279" s="720"/>
      <c r="GBC279" s="720"/>
      <c r="GBD279" s="720"/>
      <c r="GBE279" s="720"/>
      <c r="GBF279" s="720"/>
      <c r="GBG279" s="720"/>
      <c r="GBH279" s="720"/>
      <c r="GBI279" s="720"/>
      <c r="GBJ279" s="720"/>
      <c r="GBK279" s="720"/>
      <c r="GBL279" s="720"/>
      <c r="GBM279" s="720"/>
      <c r="GBN279" s="720"/>
      <c r="GBO279" s="720"/>
      <c r="GBP279" s="720"/>
      <c r="GBQ279" s="720"/>
      <c r="GBR279" s="720"/>
      <c r="GBS279" s="720"/>
      <c r="GBT279" s="720"/>
      <c r="GBU279" s="720"/>
      <c r="GBV279" s="721"/>
      <c r="GBW279" s="719"/>
      <c r="GBX279" s="720"/>
      <c r="GBY279" s="720"/>
      <c r="GBZ279" s="720"/>
      <c r="GCA279" s="720"/>
      <c r="GCB279" s="720"/>
      <c r="GCC279" s="720"/>
      <c r="GCD279" s="720"/>
      <c r="GCE279" s="720"/>
      <c r="GCF279" s="720"/>
      <c r="GCG279" s="720"/>
      <c r="GCH279" s="720"/>
      <c r="GCI279" s="720"/>
      <c r="GCJ279" s="720"/>
      <c r="GCK279" s="720"/>
      <c r="GCL279" s="720"/>
      <c r="GCM279" s="720"/>
      <c r="GCN279" s="720"/>
      <c r="GCO279" s="720"/>
      <c r="GCP279" s="720"/>
      <c r="GCQ279" s="720"/>
      <c r="GCR279" s="720"/>
      <c r="GCS279" s="720"/>
      <c r="GCT279" s="720"/>
      <c r="GCU279" s="720"/>
      <c r="GCV279" s="720"/>
      <c r="GCW279" s="720"/>
      <c r="GCX279" s="720"/>
      <c r="GCY279" s="720"/>
      <c r="GCZ279" s="720"/>
      <c r="GDA279" s="720"/>
      <c r="GDB279" s="720"/>
      <c r="GDC279" s="720"/>
      <c r="GDD279" s="720"/>
      <c r="GDE279" s="720"/>
      <c r="GDF279" s="720"/>
      <c r="GDG279" s="720"/>
      <c r="GDH279" s="720"/>
      <c r="GDI279" s="720"/>
      <c r="GDJ279" s="720"/>
      <c r="GDK279" s="720"/>
      <c r="GDL279" s="720"/>
      <c r="GDM279" s="720"/>
      <c r="GDN279" s="720"/>
      <c r="GDO279" s="720"/>
      <c r="GDP279" s="720"/>
      <c r="GDQ279" s="720"/>
      <c r="GDR279" s="720"/>
      <c r="GDS279" s="720"/>
      <c r="GDT279" s="720"/>
      <c r="GDU279" s="720"/>
      <c r="GDV279" s="720"/>
      <c r="GDW279" s="720"/>
      <c r="GDX279" s="721"/>
      <c r="GDY279" s="719"/>
      <c r="GDZ279" s="720"/>
      <c r="GEA279" s="720"/>
      <c r="GEB279" s="720"/>
      <c r="GEC279" s="720"/>
      <c r="GED279" s="720"/>
      <c r="GEE279" s="720"/>
      <c r="GEF279" s="720"/>
      <c r="GEG279" s="720"/>
      <c r="GEH279" s="720"/>
      <c r="GEI279" s="720"/>
      <c r="GEJ279" s="720"/>
      <c r="GEK279" s="720"/>
      <c r="GEL279" s="720"/>
      <c r="GEM279" s="720"/>
      <c r="GEN279" s="720"/>
      <c r="GEO279" s="720"/>
      <c r="GEP279" s="720"/>
      <c r="GEQ279" s="720"/>
      <c r="GER279" s="720"/>
      <c r="GES279" s="720"/>
      <c r="GET279" s="720"/>
      <c r="GEU279" s="720"/>
      <c r="GEV279" s="720"/>
      <c r="GEW279" s="720"/>
      <c r="GEX279" s="720"/>
      <c r="GEY279" s="720"/>
      <c r="GEZ279" s="720"/>
      <c r="GFA279" s="720"/>
      <c r="GFB279" s="720"/>
      <c r="GFC279" s="720"/>
      <c r="GFD279" s="720"/>
      <c r="GFE279" s="720"/>
      <c r="GFF279" s="720"/>
      <c r="GFG279" s="720"/>
      <c r="GFH279" s="720"/>
      <c r="GFI279" s="720"/>
      <c r="GFJ279" s="720"/>
      <c r="GFK279" s="720"/>
      <c r="GFL279" s="720"/>
      <c r="GFM279" s="720"/>
      <c r="GFN279" s="720"/>
      <c r="GFO279" s="720"/>
      <c r="GFP279" s="720"/>
      <c r="GFQ279" s="720"/>
      <c r="GFR279" s="720"/>
      <c r="GFS279" s="720"/>
      <c r="GFT279" s="720"/>
      <c r="GFU279" s="720"/>
      <c r="GFV279" s="720"/>
      <c r="GFW279" s="720"/>
      <c r="GFX279" s="720"/>
      <c r="GFY279" s="720"/>
      <c r="GFZ279" s="721"/>
      <c r="GGA279" s="719"/>
      <c r="GGB279" s="720"/>
      <c r="GGC279" s="720"/>
      <c r="GGD279" s="720"/>
      <c r="GGE279" s="720"/>
      <c r="GGF279" s="720"/>
      <c r="GGG279" s="720"/>
      <c r="GGH279" s="720"/>
      <c r="GGI279" s="720"/>
      <c r="GGJ279" s="720"/>
      <c r="GGK279" s="720"/>
      <c r="GGL279" s="720"/>
      <c r="GGM279" s="720"/>
      <c r="GGN279" s="720"/>
      <c r="GGO279" s="720"/>
      <c r="GGP279" s="720"/>
      <c r="GGQ279" s="720"/>
      <c r="GGR279" s="720"/>
      <c r="GGS279" s="720"/>
      <c r="GGT279" s="720"/>
      <c r="GGU279" s="720"/>
      <c r="GGV279" s="720"/>
      <c r="GGW279" s="720"/>
      <c r="GGX279" s="720"/>
      <c r="GGY279" s="720"/>
      <c r="GGZ279" s="720"/>
      <c r="GHA279" s="720"/>
      <c r="GHB279" s="720"/>
      <c r="GHC279" s="720"/>
      <c r="GHD279" s="720"/>
      <c r="GHE279" s="720"/>
      <c r="GHF279" s="720"/>
      <c r="GHG279" s="720"/>
      <c r="GHH279" s="720"/>
      <c r="GHI279" s="720"/>
      <c r="GHJ279" s="720"/>
      <c r="GHK279" s="720"/>
      <c r="GHL279" s="720"/>
      <c r="GHM279" s="720"/>
      <c r="GHN279" s="720"/>
      <c r="GHO279" s="720"/>
      <c r="GHP279" s="720"/>
      <c r="GHQ279" s="720"/>
      <c r="GHR279" s="720"/>
      <c r="GHS279" s="720"/>
      <c r="GHT279" s="720"/>
      <c r="GHU279" s="720"/>
      <c r="GHV279" s="720"/>
      <c r="GHW279" s="720"/>
      <c r="GHX279" s="720"/>
      <c r="GHY279" s="720"/>
      <c r="GHZ279" s="720"/>
      <c r="GIA279" s="720"/>
      <c r="GIB279" s="721"/>
      <c r="GIC279" s="719"/>
      <c r="GID279" s="720"/>
      <c r="GIE279" s="720"/>
      <c r="GIF279" s="720"/>
      <c r="GIG279" s="720"/>
      <c r="GIH279" s="720"/>
      <c r="GII279" s="720"/>
      <c r="GIJ279" s="720"/>
      <c r="GIK279" s="720"/>
      <c r="GIL279" s="720"/>
      <c r="GIM279" s="720"/>
      <c r="GIN279" s="720"/>
      <c r="GIO279" s="720"/>
      <c r="GIP279" s="720"/>
      <c r="GIQ279" s="720"/>
      <c r="GIR279" s="720"/>
      <c r="GIS279" s="720"/>
      <c r="GIT279" s="720"/>
      <c r="GIU279" s="720"/>
      <c r="GIV279" s="720"/>
      <c r="GIW279" s="720"/>
      <c r="GIX279" s="720"/>
      <c r="GIY279" s="720"/>
      <c r="GIZ279" s="720"/>
      <c r="GJA279" s="720"/>
      <c r="GJB279" s="720"/>
      <c r="GJC279" s="720"/>
      <c r="GJD279" s="720"/>
      <c r="GJE279" s="720"/>
      <c r="GJF279" s="720"/>
      <c r="GJG279" s="720"/>
      <c r="GJH279" s="720"/>
      <c r="GJI279" s="720"/>
      <c r="GJJ279" s="720"/>
      <c r="GJK279" s="720"/>
      <c r="GJL279" s="720"/>
      <c r="GJM279" s="720"/>
      <c r="GJN279" s="720"/>
      <c r="GJO279" s="720"/>
      <c r="GJP279" s="720"/>
      <c r="GJQ279" s="720"/>
      <c r="GJR279" s="720"/>
      <c r="GJS279" s="720"/>
      <c r="GJT279" s="720"/>
      <c r="GJU279" s="720"/>
      <c r="GJV279" s="720"/>
      <c r="GJW279" s="720"/>
      <c r="GJX279" s="720"/>
      <c r="GJY279" s="720"/>
      <c r="GJZ279" s="720"/>
      <c r="GKA279" s="720"/>
      <c r="GKB279" s="720"/>
      <c r="GKC279" s="720"/>
      <c r="GKD279" s="721"/>
      <c r="GKE279" s="719"/>
      <c r="GKF279" s="720"/>
      <c r="GKG279" s="720"/>
      <c r="GKH279" s="720"/>
      <c r="GKI279" s="720"/>
      <c r="GKJ279" s="720"/>
      <c r="GKK279" s="720"/>
      <c r="GKL279" s="720"/>
      <c r="GKM279" s="720"/>
      <c r="GKN279" s="720"/>
      <c r="GKO279" s="720"/>
      <c r="GKP279" s="720"/>
      <c r="GKQ279" s="720"/>
      <c r="GKR279" s="720"/>
      <c r="GKS279" s="720"/>
      <c r="GKT279" s="720"/>
      <c r="GKU279" s="720"/>
      <c r="GKV279" s="720"/>
      <c r="GKW279" s="720"/>
      <c r="GKX279" s="720"/>
      <c r="GKY279" s="720"/>
      <c r="GKZ279" s="720"/>
      <c r="GLA279" s="720"/>
      <c r="GLB279" s="720"/>
      <c r="GLC279" s="720"/>
      <c r="GLD279" s="720"/>
      <c r="GLE279" s="720"/>
      <c r="GLF279" s="720"/>
      <c r="GLG279" s="720"/>
      <c r="GLH279" s="720"/>
      <c r="GLI279" s="720"/>
      <c r="GLJ279" s="720"/>
      <c r="GLK279" s="720"/>
      <c r="GLL279" s="720"/>
      <c r="GLM279" s="720"/>
      <c r="GLN279" s="720"/>
      <c r="GLO279" s="720"/>
      <c r="GLP279" s="720"/>
      <c r="GLQ279" s="720"/>
      <c r="GLR279" s="720"/>
      <c r="GLS279" s="720"/>
      <c r="GLT279" s="720"/>
      <c r="GLU279" s="720"/>
      <c r="GLV279" s="720"/>
      <c r="GLW279" s="720"/>
      <c r="GLX279" s="720"/>
      <c r="GLY279" s="720"/>
      <c r="GLZ279" s="720"/>
      <c r="GMA279" s="720"/>
      <c r="GMB279" s="720"/>
      <c r="GMC279" s="720"/>
      <c r="GMD279" s="720"/>
      <c r="GME279" s="720"/>
      <c r="GMF279" s="721"/>
      <c r="GMG279" s="719"/>
      <c r="GMH279" s="720"/>
      <c r="GMI279" s="720"/>
      <c r="GMJ279" s="720"/>
      <c r="GMK279" s="720"/>
      <c r="GML279" s="720"/>
      <c r="GMM279" s="720"/>
      <c r="GMN279" s="720"/>
      <c r="GMO279" s="720"/>
      <c r="GMP279" s="720"/>
      <c r="GMQ279" s="720"/>
      <c r="GMR279" s="720"/>
      <c r="GMS279" s="720"/>
      <c r="GMT279" s="720"/>
      <c r="GMU279" s="720"/>
      <c r="GMV279" s="720"/>
      <c r="GMW279" s="720"/>
      <c r="GMX279" s="720"/>
      <c r="GMY279" s="720"/>
      <c r="GMZ279" s="720"/>
      <c r="GNA279" s="720"/>
      <c r="GNB279" s="720"/>
      <c r="GNC279" s="720"/>
      <c r="GND279" s="720"/>
      <c r="GNE279" s="720"/>
      <c r="GNF279" s="720"/>
      <c r="GNG279" s="720"/>
      <c r="GNH279" s="720"/>
      <c r="GNI279" s="720"/>
      <c r="GNJ279" s="720"/>
      <c r="GNK279" s="720"/>
      <c r="GNL279" s="720"/>
      <c r="GNM279" s="720"/>
      <c r="GNN279" s="720"/>
      <c r="GNO279" s="720"/>
      <c r="GNP279" s="720"/>
      <c r="GNQ279" s="720"/>
      <c r="GNR279" s="720"/>
      <c r="GNS279" s="720"/>
      <c r="GNT279" s="720"/>
      <c r="GNU279" s="720"/>
      <c r="GNV279" s="720"/>
      <c r="GNW279" s="720"/>
      <c r="GNX279" s="720"/>
      <c r="GNY279" s="720"/>
      <c r="GNZ279" s="720"/>
      <c r="GOA279" s="720"/>
      <c r="GOB279" s="720"/>
      <c r="GOC279" s="720"/>
      <c r="GOD279" s="720"/>
      <c r="GOE279" s="720"/>
      <c r="GOF279" s="720"/>
      <c r="GOG279" s="720"/>
      <c r="GOH279" s="721"/>
      <c r="GOI279" s="719"/>
      <c r="GOJ279" s="720"/>
      <c r="GOK279" s="720"/>
      <c r="GOL279" s="720"/>
      <c r="GOM279" s="720"/>
      <c r="GON279" s="720"/>
      <c r="GOO279" s="720"/>
      <c r="GOP279" s="720"/>
      <c r="GOQ279" s="720"/>
      <c r="GOR279" s="720"/>
      <c r="GOS279" s="720"/>
      <c r="GOT279" s="720"/>
      <c r="GOU279" s="720"/>
      <c r="GOV279" s="720"/>
      <c r="GOW279" s="720"/>
      <c r="GOX279" s="720"/>
      <c r="GOY279" s="720"/>
      <c r="GOZ279" s="720"/>
      <c r="GPA279" s="720"/>
      <c r="GPB279" s="720"/>
      <c r="GPC279" s="720"/>
      <c r="GPD279" s="720"/>
      <c r="GPE279" s="720"/>
      <c r="GPF279" s="720"/>
      <c r="GPG279" s="720"/>
      <c r="GPH279" s="720"/>
      <c r="GPI279" s="720"/>
      <c r="GPJ279" s="720"/>
      <c r="GPK279" s="720"/>
      <c r="GPL279" s="720"/>
      <c r="GPM279" s="720"/>
      <c r="GPN279" s="720"/>
      <c r="GPO279" s="720"/>
      <c r="GPP279" s="720"/>
      <c r="GPQ279" s="720"/>
      <c r="GPR279" s="720"/>
      <c r="GPS279" s="720"/>
      <c r="GPT279" s="720"/>
      <c r="GPU279" s="720"/>
      <c r="GPV279" s="720"/>
      <c r="GPW279" s="720"/>
      <c r="GPX279" s="720"/>
      <c r="GPY279" s="720"/>
      <c r="GPZ279" s="720"/>
      <c r="GQA279" s="720"/>
      <c r="GQB279" s="720"/>
      <c r="GQC279" s="720"/>
      <c r="GQD279" s="720"/>
      <c r="GQE279" s="720"/>
      <c r="GQF279" s="720"/>
      <c r="GQG279" s="720"/>
      <c r="GQH279" s="720"/>
      <c r="GQI279" s="720"/>
      <c r="GQJ279" s="721"/>
      <c r="GQK279" s="719"/>
      <c r="GQL279" s="720"/>
      <c r="GQM279" s="720"/>
      <c r="GQN279" s="720"/>
      <c r="GQO279" s="720"/>
      <c r="GQP279" s="720"/>
      <c r="GQQ279" s="720"/>
      <c r="GQR279" s="720"/>
      <c r="GQS279" s="720"/>
      <c r="GQT279" s="720"/>
      <c r="GQU279" s="720"/>
      <c r="GQV279" s="720"/>
      <c r="GQW279" s="720"/>
      <c r="GQX279" s="720"/>
      <c r="GQY279" s="720"/>
      <c r="GQZ279" s="720"/>
      <c r="GRA279" s="720"/>
      <c r="GRB279" s="720"/>
      <c r="GRC279" s="720"/>
      <c r="GRD279" s="720"/>
      <c r="GRE279" s="720"/>
      <c r="GRF279" s="720"/>
      <c r="GRG279" s="720"/>
      <c r="GRH279" s="720"/>
      <c r="GRI279" s="720"/>
      <c r="GRJ279" s="720"/>
      <c r="GRK279" s="720"/>
      <c r="GRL279" s="720"/>
      <c r="GRM279" s="720"/>
      <c r="GRN279" s="720"/>
      <c r="GRO279" s="720"/>
      <c r="GRP279" s="720"/>
      <c r="GRQ279" s="720"/>
      <c r="GRR279" s="720"/>
      <c r="GRS279" s="720"/>
      <c r="GRT279" s="720"/>
      <c r="GRU279" s="720"/>
      <c r="GRV279" s="720"/>
      <c r="GRW279" s="720"/>
      <c r="GRX279" s="720"/>
      <c r="GRY279" s="720"/>
      <c r="GRZ279" s="720"/>
      <c r="GSA279" s="720"/>
      <c r="GSB279" s="720"/>
      <c r="GSC279" s="720"/>
      <c r="GSD279" s="720"/>
      <c r="GSE279" s="720"/>
      <c r="GSF279" s="720"/>
      <c r="GSG279" s="720"/>
      <c r="GSH279" s="720"/>
      <c r="GSI279" s="720"/>
      <c r="GSJ279" s="720"/>
      <c r="GSK279" s="720"/>
      <c r="GSL279" s="721"/>
      <c r="GSM279" s="719"/>
      <c r="GSN279" s="720"/>
      <c r="GSO279" s="720"/>
      <c r="GSP279" s="720"/>
      <c r="GSQ279" s="720"/>
      <c r="GSR279" s="720"/>
      <c r="GSS279" s="720"/>
      <c r="GST279" s="720"/>
      <c r="GSU279" s="720"/>
      <c r="GSV279" s="720"/>
      <c r="GSW279" s="720"/>
      <c r="GSX279" s="720"/>
      <c r="GSY279" s="720"/>
      <c r="GSZ279" s="720"/>
      <c r="GTA279" s="720"/>
      <c r="GTB279" s="720"/>
      <c r="GTC279" s="720"/>
      <c r="GTD279" s="720"/>
      <c r="GTE279" s="720"/>
      <c r="GTF279" s="720"/>
      <c r="GTG279" s="720"/>
      <c r="GTH279" s="720"/>
      <c r="GTI279" s="720"/>
      <c r="GTJ279" s="720"/>
      <c r="GTK279" s="720"/>
      <c r="GTL279" s="720"/>
      <c r="GTM279" s="720"/>
      <c r="GTN279" s="720"/>
      <c r="GTO279" s="720"/>
      <c r="GTP279" s="720"/>
      <c r="GTQ279" s="720"/>
      <c r="GTR279" s="720"/>
      <c r="GTS279" s="720"/>
      <c r="GTT279" s="720"/>
      <c r="GTU279" s="720"/>
      <c r="GTV279" s="720"/>
      <c r="GTW279" s="720"/>
      <c r="GTX279" s="720"/>
      <c r="GTY279" s="720"/>
      <c r="GTZ279" s="720"/>
      <c r="GUA279" s="720"/>
      <c r="GUB279" s="720"/>
      <c r="GUC279" s="720"/>
      <c r="GUD279" s="720"/>
      <c r="GUE279" s="720"/>
      <c r="GUF279" s="720"/>
      <c r="GUG279" s="720"/>
      <c r="GUH279" s="720"/>
      <c r="GUI279" s="720"/>
      <c r="GUJ279" s="720"/>
      <c r="GUK279" s="720"/>
      <c r="GUL279" s="720"/>
      <c r="GUM279" s="720"/>
      <c r="GUN279" s="721"/>
      <c r="GUO279" s="719"/>
      <c r="GUP279" s="720"/>
      <c r="GUQ279" s="720"/>
      <c r="GUR279" s="720"/>
      <c r="GUS279" s="720"/>
      <c r="GUT279" s="720"/>
      <c r="GUU279" s="720"/>
      <c r="GUV279" s="720"/>
      <c r="GUW279" s="720"/>
      <c r="GUX279" s="720"/>
      <c r="GUY279" s="720"/>
      <c r="GUZ279" s="720"/>
      <c r="GVA279" s="720"/>
      <c r="GVB279" s="720"/>
      <c r="GVC279" s="720"/>
      <c r="GVD279" s="720"/>
      <c r="GVE279" s="720"/>
      <c r="GVF279" s="720"/>
      <c r="GVG279" s="720"/>
      <c r="GVH279" s="720"/>
      <c r="GVI279" s="720"/>
      <c r="GVJ279" s="720"/>
      <c r="GVK279" s="720"/>
      <c r="GVL279" s="720"/>
      <c r="GVM279" s="720"/>
      <c r="GVN279" s="720"/>
      <c r="GVO279" s="720"/>
      <c r="GVP279" s="720"/>
      <c r="GVQ279" s="720"/>
      <c r="GVR279" s="720"/>
      <c r="GVS279" s="720"/>
      <c r="GVT279" s="720"/>
      <c r="GVU279" s="720"/>
      <c r="GVV279" s="720"/>
      <c r="GVW279" s="720"/>
      <c r="GVX279" s="720"/>
      <c r="GVY279" s="720"/>
      <c r="GVZ279" s="720"/>
      <c r="GWA279" s="720"/>
      <c r="GWB279" s="720"/>
      <c r="GWC279" s="720"/>
      <c r="GWD279" s="720"/>
      <c r="GWE279" s="720"/>
      <c r="GWF279" s="720"/>
      <c r="GWG279" s="720"/>
      <c r="GWH279" s="720"/>
      <c r="GWI279" s="720"/>
      <c r="GWJ279" s="720"/>
      <c r="GWK279" s="720"/>
      <c r="GWL279" s="720"/>
      <c r="GWM279" s="720"/>
      <c r="GWN279" s="720"/>
      <c r="GWO279" s="720"/>
      <c r="GWP279" s="721"/>
      <c r="GWQ279" s="719"/>
      <c r="GWR279" s="720"/>
      <c r="GWS279" s="720"/>
      <c r="GWT279" s="720"/>
      <c r="GWU279" s="720"/>
      <c r="GWV279" s="720"/>
      <c r="GWW279" s="720"/>
      <c r="GWX279" s="720"/>
      <c r="GWY279" s="720"/>
      <c r="GWZ279" s="720"/>
      <c r="GXA279" s="720"/>
      <c r="GXB279" s="720"/>
      <c r="GXC279" s="720"/>
      <c r="GXD279" s="720"/>
      <c r="GXE279" s="720"/>
      <c r="GXF279" s="720"/>
      <c r="GXG279" s="720"/>
      <c r="GXH279" s="720"/>
      <c r="GXI279" s="720"/>
      <c r="GXJ279" s="720"/>
      <c r="GXK279" s="720"/>
      <c r="GXL279" s="720"/>
      <c r="GXM279" s="720"/>
      <c r="GXN279" s="720"/>
      <c r="GXO279" s="720"/>
      <c r="GXP279" s="720"/>
      <c r="GXQ279" s="720"/>
      <c r="GXR279" s="720"/>
      <c r="GXS279" s="720"/>
      <c r="GXT279" s="720"/>
      <c r="GXU279" s="720"/>
      <c r="GXV279" s="720"/>
      <c r="GXW279" s="720"/>
      <c r="GXX279" s="720"/>
      <c r="GXY279" s="720"/>
      <c r="GXZ279" s="720"/>
      <c r="GYA279" s="720"/>
      <c r="GYB279" s="720"/>
      <c r="GYC279" s="720"/>
      <c r="GYD279" s="720"/>
      <c r="GYE279" s="720"/>
      <c r="GYF279" s="720"/>
      <c r="GYG279" s="720"/>
      <c r="GYH279" s="720"/>
      <c r="GYI279" s="720"/>
      <c r="GYJ279" s="720"/>
      <c r="GYK279" s="720"/>
      <c r="GYL279" s="720"/>
      <c r="GYM279" s="720"/>
      <c r="GYN279" s="720"/>
      <c r="GYO279" s="720"/>
      <c r="GYP279" s="720"/>
      <c r="GYQ279" s="720"/>
      <c r="GYR279" s="721"/>
      <c r="GYS279" s="719"/>
      <c r="GYT279" s="720"/>
      <c r="GYU279" s="720"/>
      <c r="GYV279" s="720"/>
      <c r="GYW279" s="720"/>
      <c r="GYX279" s="720"/>
      <c r="GYY279" s="720"/>
      <c r="GYZ279" s="720"/>
      <c r="GZA279" s="720"/>
      <c r="GZB279" s="720"/>
      <c r="GZC279" s="720"/>
      <c r="GZD279" s="720"/>
      <c r="GZE279" s="720"/>
      <c r="GZF279" s="720"/>
      <c r="GZG279" s="720"/>
      <c r="GZH279" s="720"/>
      <c r="GZI279" s="720"/>
      <c r="GZJ279" s="720"/>
      <c r="GZK279" s="720"/>
      <c r="GZL279" s="720"/>
      <c r="GZM279" s="720"/>
      <c r="GZN279" s="720"/>
      <c r="GZO279" s="720"/>
      <c r="GZP279" s="720"/>
      <c r="GZQ279" s="720"/>
      <c r="GZR279" s="720"/>
      <c r="GZS279" s="720"/>
      <c r="GZT279" s="720"/>
      <c r="GZU279" s="720"/>
      <c r="GZV279" s="720"/>
      <c r="GZW279" s="720"/>
      <c r="GZX279" s="720"/>
      <c r="GZY279" s="720"/>
      <c r="GZZ279" s="720"/>
      <c r="HAA279" s="720"/>
      <c r="HAB279" s="720"/>
      <c r="HAC279" s="720"/>
      <c r="HAD279" s="720"/>
      <c r="HAE279" s="720"/>
      <c r="HAF279" s="720"/>
      <c r="HAG279" s="720"/>
      <c r="HAH279" s="720"/>
      <c r="HAI279" s="720"/>
      <c r="HAJ279" s="720"/>
      <c r="HAK279" s="720"/>
      <c r="HAL279" s="720"/>
      <c r="HAM279" s="720"/>
      <c r="HAN279" s="720"/>
      <c r="HAO279" s="720"/>
      <c r="HAP279" s="720"/>
      <c r="HAQ279" s="720"/>
      <c r="HAR279" s="720"/>
      <c r="HAS279" s="720"/>
      <c r="HAT279" s="721"/>
      <c r="HAU279" s="719"/>
      <c r="HAV279" s="720"/>
      <c r="HAW279" s="720"/>
      <c r="HAX279" s="720"/>
      <c r="HAY279" s="720"/>
      <c r="HAZ279" s="720"/>
      <c r="HBA279" s="720"/>
      <c r="HBB279" s="720"/>
      <c r="HBC279" s="720"/>
      <c r="HBD279" s="720"/>
      <c r="HBE279" s="720"/>
      <c r="HBF279" s="720"/>
      <c r="HBG279" s="720"/>
      <c r="HBH279" s="720"/>
      <c r="HBI279" s="720"/>
      <c r="HBJ279" s="720"/>
      <c r="HBK279" s="720"/>
      <c r="HBL279" s="720"/>
      <c r="HBM279" s="720"/>
      <c r="HBN279" s="720"/>
      <c r="HBO279" s="720"/>
      <c r="HBP279" s="720"/>
      <c r="HBQ279" s="720"/>
      <c r="HBR279" s="720"/>
      <c r="HBS279" s="720"/>
      <c r="HBT279" s="720"/>
      <c r="HBU279" s="720"/>
      <c r="HBV279" s="720"/>
      <c r="HBW279" s="720"/>
      <c r="HBX279" s="720"/>
      <c r="HBY279" s="720"/>
      <c r="HBZ279" s="720"/>
      <c r="HCA279" s="720"/>
      <c r="HCB279" s="720"/>
      <c r="HCC279" s="720"/>
      <c r="HCD279" s="720"/>
      <c r="HCE279" s="720"/>
      <c r="HCF279" s="720"/>
      <c r="HCG279" s="720"/>
      <c r="HCH279" s="720"/>
      <c r="HCI279" s="720"/>
      <c r="HCJ279" s="720"/>
      <c r="HCK279" s="720"/>
      <c r="HCL279" s="720"/>
      <c r="HCM279" s="720"/>
      <c r="HCN279" s="720"/>
      <c r="HCO279" s="720"/>
      <c r="HCP279" s="720"/>
      <c r="HCQ279" s="720"/>
      <c r="HCR279" s="720"/>
      <c r="HCS279" s="720"/>
      <c r="HCT279" s="720"/>
      <c r="HCU279" s="720"/>
      <c r="HCV279" s="721"/>
      <c r="HCW279" s="719"/>
      <c r="HCX279" s="720"/>
      <c r="HCY279" s="720"/>
      <c r="HCZ279" s="720"/>
      <c r="HDA279" s="720"/>
      <c r="HDB279" s="720"/>
      <c r="HDC279" s="720"/>
      <c r="HDD279" s="720"/>
      <c r="HDE279" s="720"/>
      <c r="HDF279" s="720"/>
      <c r="HDG279" s="720"/>
      <c r="HDH279" s="720"/>
      <c r="HDI279" s="720"/>
      <c r="HDJ279" s="720"/>
      <c r="HDK279" s="720"/>
      <c r="HDL279" s="720"/>
      <c r="HDM279" s="720"/>
      <c r="HDN279" s="720"/>
      <c r="HDO279" s="720"/>
      <c r="HDP279" s="720"/>
      <c r="HDQ279" s="720"/>
      <c r="HDR279" s="720"/>
      <c r="HDS279" s="720"/>
      <c r="HDT279" s="720"/>
      <c r="HDU279" s="720"/>
      <c r="HDV279" s="720"/>
      <c r="HDW279" s="720"/>
      <c r="HDX279" s="720"/>
      <c r="HDY279" s="720"/>
      <c r="HDZ279" s="720"/>
      <c r="HEA279" s="720"/>
      <c r="HEB279" s="720"/>
      <c r="HEC279" s="720"/>
      <c r="HED279" s="720"/>
      <c r="HEE279" s="720"/>
      <c r="HEF279" s="720"/>
      <c r="HEG279" s="720"/>
      <c r="HEH279" s="720"/>
      <c r="HEI279" s="720"/>
      <c r="HEJ279" s="720"/>
      <c r="HEK279" s="720"/>
      <c r="HEL279" s="720"/>
      <c r="HEM279" s="720"/>
      <c r="HEN279" s="720"/>
      <c r="HEO279" s="720"/>
      <c r="HEP279" s="720"/>
      <c r="HEQ279" s="720"/>
      <c r="HER279" s="720"/>
      <c r="HES279" s="720"/>
      <c r="HET279" s="720"/>
      <c r="HEU279" s="720"/>
      <c r="HEV279" s="720"/>
      <c r="HEW279" s="720"/>
      <c r="HEX279" s="721"/>
      <c r="HEY279" s="719"/>
      <c r="HEZ279" s="720"/>
      <c r="HFA279" s="720"/>
      <c r="HFB279" s="720"/>
      <c r="HFC279" s="720"/>
      <c r="HFD279" s="720"/>
      <c r="HFE279" s="720"/>
      <c r="HFF279" s="720"/>
      <c r="HFG279" s="720"/>
      <c r="HFH279" s="720"/>
      <c r="HFI279" s="720"/>
      <c r="HFJ279" s="720"/>
      <c r="HFK279" s="720"/>
      <c r="HFL279" s="720"/>
      <c r="HFM279" s="720"/>
      <c r="HFN279" s="720"/>
      <c r="HFO279" s="720"/>
      <c r="HFP279" s="720"/>
      <c r="HFQ279" s="720"/>
      <c r="HFR279" s="720"/>
      <c r="HFS279" s="720"/>
      <c r="HFT279" s="720"/>
      <c r="HFU279" s="720"/>
      <c r="HFV279" s="720"/>
      <c r="HFW279" s="720"/>
      <c r="HFX279" s="720"/>
      <c r="HFY279" s="720"/>
      <c r="HFZ279" s="720"/>
      <c r="HGA279" s="720"/>
      <c r="HGB279" s="720"/>
      <c r="HGC279" s="720"/>
      <c r="HGD279" s="720"/>
      <c r="HGE279" s="720"/>
      <c r="HGF279" s="720"/>
      <c r="HGG279" s="720"/>
      <c r="HGH279" s="720"/>
      <c r="HGI279" s="720"/>
      <c r="HGJ279" s="720"/>
      <c r="HGK279" s="720"/>
      <c r="HGL279" s="720"/>
      <c r="HGM279" s="720"/>
      <c r="HGN279" s="720"/>
      <c r="HGO279" s="720"/>
      <c r="HGP279" s="720"/>
      <c r="HGQ279" s="720"/>
      <c r="HGR279" s="720"/>
      <c r="HGS279" s="720"/>
      <c r="HGT279" s="720"/>
      <c r="HGU279" s="720"/>
      <c r="HGV279" s="720"/>
      <c r="HGW279" s="720"/>
      <c r="HGX279" s="720"/>
      <c r="HGY279" s="720"/>
      <c r="HGZ279" s="721"/>
      <c r="HHA279" s="719"/>
      <c r="HHB279" s="720"/>
      <c r="HHC279" s="720"/>
      <c r="HHD279" s="720"/>
      <c r="HHE279" s="720"/>
      <c r="HHF279" s="720"/>
      <c r="HHG279" s="720"/>
      <c r="HHH279" s="720"/>
      <c r="HHI279" s="720"/>
      <c r="HHJ279" s="720"/>
      <c r="HHK279" s="720"/>
      <c r="HHL279" s="720"/>
      <c r="HHM279" s="720"/>
      <c r="HHN279" s="720"/>
      <c r="HHO279" s="720"/>
      <c r="HHP279" s="720"/>
      <c r="HHQ279" s="720"/>
      <c r="HHR279" s="720"/>
      <c r="HHS279" s="720"/>
      <c r="HHT279" s="720"/>
      <c r="HHU279" s="720"/>
      <c r="HHV279" s="720"/>
      <c r="HHW279" s="720"/>
      <c r="HHX279" s="720"/>
      <c r="HHY279" s="720"/>
      <c r="HHZ279" s="720"/>
      <c r="HIA279" s="720"/>
      <c r="HIB279" s="720"/>
      <c r="HIC279" s="720"/>
      <c r="HID279" s="720"/>
      <c r="HIE279" s="720"/>
      <c r="HIF279" s="720"/>
      <c r="HIG279" s="720"/>
      <c r="HIH279" s="720"/>
      <c r="HII279" s="720"/>
      <c r="HIJ279" s="720"/>
      <c r="HIK279" s="720"/>
      <c r="HIL279" s="720"/>
      <c r="HIM279" s="720"/>
      <c r="HIN279" s="720"/>
      <c r="HIO279" s="720"/>
      <c r="HIP279" s="720"/>
      <c r="HIQ279" s="720"/>
      <c r="HIR279" s="720"/>
      <c r="HIS279" s="720"/>
      <c r="HIT279" s="720"/>
      <c r="HIU279" s="720"/>
      <c r="HIV279" s="720"/>
      <c r="HIW279" s="720"/>
      <c r="HIX279" s="720"/>
      <c r="HIY279" s="720"/>
      <c r="HIZ279" s="720"/>
      <c r="HJA279" s="720"/>
      <c r="HJB279" s="721"/>
      <c r="HJC279" s="719"/>
      <c r="HJD279" s="720"/>
      <c r="HJE279" s="720"/>
      <c r="HJF279" s="720"/>
      <c r="HJG279" s="720"/>
      <c r="HJH279" s="720"/>
      <c r="HJI279" s="720"/>
      <c r="HJJ279" s="720"/>
      <c r="HJK279" s="720"/>
      <c r="HJL279" s="720"/>
      <c r="HJM279" s="720"/>
      <c r="HJN279" s="720"/>
      <c r="HJO279" s="720"/>
      <c r="HJP279" s="720"/>
      <c r="HJQ279" s="720"/>
      <c r="HJR279" s="720"/>
      <c r="HJS279" s="720"/>
      <c r="HJT279" s="720"/>
      <c r="HJU279" s="720"/>
      <c r="HJV279" s="720"/>
      <c r="HJW279" s="720"/>
      <c r="HJX279" s="720"/>
      <c r="HJY279" s="720"/>
      <c r="HJZ279" s="720"/>
      <c r="HKA279" s="720"/>
      <c r="HKB279" s="720"/>
      <c r="HKC279" s="720"/>
      <c r="HKD279" s="720"/>
      <c r="HKE279" s="720"/>
      <c r="HKF279" s="720"/>
      <c r="HKG279" s="720"/>
      <c r="HKH279" s="720"/>
      <c r="HKI279" s="720"/>
      <c r="HKJ279" s="720"/>
      <c r="HKK279" s="720"/>
      <c r="HKL279" s="720"/>
      <c r="HKM279" s="720"/>
      <c r="HKN279" s="720"/>
      <c r="HKO279" s="720"/>
      <c r="HKP279" s="720"/>
      <c r="HKQ279" s="720"/>
      <c r="HKR279" s="720"/>
      <c r="HKS279" s="720"/>
      <c r="HKT279" s="720"/>
      <c r="HKU279" s="720"/>
      <c r="HKV279" s="720"/>
      <c r="HKW279" s="720"/>
      <c r="HKX279" s="720"/>
      <c r="HKY279" s="720"/>
      <c r="HKZ279" s="720"/>
      <c r="HLA279" s="720"/>
      <c r="HLB279" s="720"/>
      <c r="HLC279" s="720"/>
      <c r="HLD279" s="721"/>
      <c r="HLE279" s="719"/>
      <c r="HLF279" s="720"/>
      <c r="HLG279" s="720"/>
      <c r="HLH279" s="720"/>
      <c r="HLI279" s="720"/>
      <c r="HLJ279" s="720"/>
      <c r="HLK279" s="720"/>
      <c r="HLL279" s="720"/>
      <c r="HLM279" s="720"/>
      <c r="HLN279" s="720"/>
      <c r="HLO279" s="720"/>
      <c r="HLP279" s="720"/>
      <c r="HLQ279" s="720"/>
      <c r="HLR279" s="720"/>
      <c r="HLS279" s="720"/>
      <c r="HLT279" s="720"/>
      <c r="HLU279" s="720"/>
      <c r="HLV279" s="720"/>
      <c r="HLW279" s="720"/>
      <c r="HLX279" s="720"/>
      <c r="HLY279" s="720"/>
      <c r="HLZ279" s="720"/>
      <c r="HMA279" s="720"/>
      <c r="HMB279" s="720"/>
      <c r="HMC279" s="720"/>
      <c r="HMD279" s="720"/>
      <c r="HME279" s="720"/>
      <c r="HMF279" s="720"/>
      <c r="HMG279" s="720"/>
      <c r="HMH279" s="720"/>
      <c r="HMI279" s="720"/>
      <c r="HMJ279" s="720"/>
      <c r="HMK279" s="720"/>
      <c r="HML279" s="720"/>
      <c r="HMM279" s="720"/>
      <c r="HMN279" s="720"/>
      <c r="HMO279" s="720"/>
      <c r="HMP279" s="720"/>
      <c r="HMQ279" s="720"/>
      <c r="HMR279" s="720"/>
      <c r="HMS279" s="720"/>
      <c r="HMT279" s="720"/>
      <c r="HMU279" s="720"/>
      <c r="HMV279" s="720"/>
      <c r="HMW279" s="720"/>
      <c r="HMX279" s="720"/>
      <c r="HMY279" s="720"/>
      <c r="HMZ279" s="720"/>
      <c r="HNA279" s="720"/>
      <c r="HNB279" s="720"/>
      <c r="HNC279" s="720"/>
      <c r="HND279" s="720"/>
      <c r="HNE279" s="720"/>
      <c r="HNF279" s="721"/>
      <c r="HNG279" s="719"/>
      <c r="HNH279" s="720"/>
      <c r="HNI279" s="720"/>
      <c r="HNJ279" s="720"/>
      <c r="HNK279" s="720"/>
      <c r="HNL279" s="720"/>
      <c r="HNM279" s="720"/>
      <c r="HNN279" s="720"/>
      <c r="HNO279" s="720"/>
      <c r="HNP279" s="720"/>
      <c r="HNQ279" s="720"/>
      <c r="HNR279" s="720"/>
      <c r="HNS279" s="720"/>
      <c r="HNT279" s="720"/>
      <c r="HNU279" s="720"/>
      <c r="HNV279" s="720"/>
      <c r="HNW279" s="720"/>
      <c r="HNX279" s="720"/>
      <c r="HNY279" s="720"/>
      <c r="HNZ279" s="720"/>
      <c r="HOA279" s="720"/>
      <c r="HOB279" s="720"/>
      <c r="HOC279" s="720"/>
      <c r="HOD279" s="720"/>
      <c r="HOE279" s="720"/>
      <c r="HOF279" s="720"/>
      <c r="HOG279" s="720"/>
      <c r="HOH279" s="720"/>
      <c r="HOI279" s="720"/>
      <c r="HOJ279" s="720"/>
      <c r="HOK279" s="720"/>
      <c r="HOL279" s="720"/>
      <c r="HOM279" s="720"/>
      <c r="HON279" s="720"/>
      <c r="HOO279" s="720"/>
      <c r="HOP279" s="720"/>
      <c r="HOQ279" s="720"/>
      <c r="HOR279" s="720"/>
      <c r="HOS279" s="720"/>
      <c r="HOT279" s="720"/>
      <c r="HOU279" s="720"/>
      <c r="HOV279" s="720"/>
      <c r="HOW279" s="720"/>
      <c r="HOX279" s="720"/>
      <c r="HOY279" s="720"/>
      <c r="HOZ279" s="720"/>
      <c r="HPA279" s="720"/>
      <c r="HPB279" s="720"/>
      <c r="HPC279" s="720"/>
      <c r="HPD279" s="720"/>
      <c r="HPE279" s="720"/>
      <c r="HPF279" s="720"/>
      <c r="HPG279" s="720"/>
      <c r="HPH279" s="721"/>
      <c r="HPI279" s="719"/>
      <c r="HPJ279" s="720"/>
      <c r="HPK279" s="720"/>
      <c r="HPL279" s="720"/>
      <c r="HPM279" s="720"/>
      <c r="HPN279" s="720"/>
      <c r="HPO279" s="720"/>
      <c r="HPP279" s="720"/>
      <c r="HPQ279" s="720"/>
      <c r="HPR279" s="720"/>
      <c r="HPS279" s="720"/>
      <c r="HPT279" s="720"/>
      <c r="HPU279" s="720"/>
      <c r="HPV279" s="720"/>
      <c r="HPW279" s="720"/>
      <c r="HPX279" s="720"/>
      <c r="HPY279" s="720"/>
      <c r="HPZ279" s="720"/>
      <c r="HQA279" s="720"/>
      <c r="HQB279" s="720"/>
      <c r="HQC279" s="720"/>
      <c r="HQD279" s="720"/>
      <c r="HQE279" s="720"/>
      <c r="HQF279" s="720"/>
      <c r="HQG279" s="720"/>
      <c r="HQH279" s="720"/>
      <c r="HQI279" s="720"/>
      <c r="HQJ279" s="720"/>
      <c r="HQK279" s="720"/>
      <c r="HQL279" s="720"/>
      <c r="HQM279" s="720"/>
      <c r="HQN279" s="720"/>
      <c r="HQO279" s="720"/>
      <c r="HQP279" s="720"/>
      <c r="HQQ279" s="720"/>
      <c r="HQR279" s="720"/>
      <c r="HQS279" s="720"/>
      <c r="HQT279" s="720"/>
      <c r="HQU279" s="720"/>
      <c r="HQV279" s="720"/>
      <c r="HQW279" s="720"/>
      <c r="HQX279" s="720"/>
      <c r="HQY279" s="720"/>
      <c r="HQZ279" s="720"/>
      <c r="HRA279" s="720"/>
      <c r="HRB279" s="720"/>
      <c r="HRC279" s="720"/>
      <c r="HRD279" s="720"/>
      <c r="HRE279" s="720"/>
      <c r="HRF279" s="720"/>
      <c r="HRG279" s="720"/>
      <c r="HRH279" s="720"/>
      <c r="HRI279" s="720"/>
      <c r="HRJ279" s="721"/>
      <c r="HRK279" s="719"/>
      <c r="HRL279" s="720"/>
      <c r="HRM279" s="720"/>
      <c r="HRN279" s="720"/>
      <c r="HRO279" s="720"/>
      <c r="HRP279" s="720"/>
      <c r="HRQ279" s="720"/>
      <c r="HRR279" s="720"/>
      <c r="HRS279" s="720"/>
      <c r="HRT279" s="720"/>
      <c r="HRU279" s="720"/>
      <c r="HRV279" s="720"/>
      <c r="HRW279" s="720"/>
      <c r="HRX279" s="720"/>
      <c r="HRY279" s="720"/>
      <c r="HRZ279" s="720"/>
      <c r="HSA279" s="720"/>
      <c r="HSB279" s="720"/>
      <c r="HSC279" s="720"/>
      <c r="HSD279" s="720"/>
      <c r="HSE279" s="720"/>
      <c r="HSF279" s="720"/>
      <c r="HSG279" s="720"/>
      <c r="HSH279" s="720"/>
      <c r="HSI279" s="720"/>
      <c r="HSJ279" s="720"/>
      <c r="HSK279" s="720"/>
      <c r="HSL279" s="720"/>
      <c r="HSM279" s="720"/>
      <c r="HSN279" s="720"/>
      <c r="HSO279" s="720"/>
      <c r="HSP279" s="720"/>
      <c r="HSQ279" s="720"/>
      <c r="HSR279" s="720"/>
      <c r="HSS279" s="720"/>
      <c r="HST279" s="720"/>
      <c r="HSU279" s="720"/>
      <c r="HSV279" s="720"/>
      <c r="HSW279" s="720"/>
      <c r="HSX279" s="720"/>
      <c r="HSY279" s="720"/>
      <c r="HSZ279" s="720"/>
      <c r="HTA279" s="720"/>
      <c r="HTB279" s="720"/>
      <c r="HTC279" s="720"/>
      <c r="HTD279" s="720"/>
      <c r="HTE279" s="720"/>
      <c r="HTF279" s="720"/>
      <c r="HTG279" s="720"/>
      <c r="HTH279" s="720"/>
      <c r="HTI279" s="720"/>
      <c r="HTJ279" s="720"/>
      <c r="HTK279" s="720"/>
      <c r="HTL279" s="721"/>
      <c r="HTM279" s="719"/>
      <c r="HTN279" s="720"/>
      <c r="HTO279" s="720"/>
      <c r="HTP279" s="720"/>
      <c r="HTQ279" s="720"/>
      <c r="HTR279" s="720"/>
      <c r="HTS279" s="720"/>
      <c r="HTT279" s="720"/>
      <c r="HTU279" s="720"/>
      <c r="HTV279" s="720"/>
      <c r="HTW279" s="720"/>
      <c r="HTX279" s="720"/>
      <c r="HTY279" s="720"/>
      <c r="HTZ279" s="720"/>
      <c r="HUA279" s="720"/>
      <c r="HUB279" s="720"/>
      <c r="HUC279" s="720"/>
      <c r="HUD279" s="720"/>
      <c r="HUE279" s="720"/>
      <c r="HUF279" s="720"/>
      <c r="HUG279" s="720"/>
      <c r="HUH279" s="720"/>
      <c r="HUI279" s="720"/>
      <c r="HUJ279" s="720"/>
      <c r="HUK279" s="720"/>
      <c r="HUL279" s="720"/>
      <c r="HUM279" s="720"/>
      <c r="HUN279" s="720"/>
      <c r="HUO279" s="720"/>
      <c r="HUP279" s="720"/>
      <c r="HUQ279" s="720"/>
      <c r="HUR279" s="720"/>
      <c r="HUS279" s="720"/>
      <c r="HUT279" s="720"/>
      <c r="HUU279" s="720"/>
      <c r="HUV279" s="720"/>
      <c r="HUW279" s="720"/>
      <c r="HUX279" s="720"/>
      <c r="HUY279" s="720"/>
      <c r="HUZ279" s="720"/>
      <c r="HVA279" s="720"/>
      <c r="HVB279" s="720"/>
      <c r="HVC279" s="720"/>
      <c r="HVD279" s="720"/>
      <c r="HVE279" s="720"/>
      <c r="HVF279" s="720"/>
      <c r="HVG279" s="720"/>
      <c r="HVH279" s="720"/>
      <c r="HVI279" s="720"/>
      <c r="HVJ279" s="720"/>
      <c r="HVK279" s="720"/>
      <c r="HVL279" s="720"/>
      <c r="HVM279" s="720"/>
      <c r="HVN279" s="721"/>
      <c r="HVO279" s="719"/>
      <c r="HVP279" s="720"/>
      <c r="HVQ279" s="720"/>
      <c r="HVR279" s="720"/>
      <c r="HVS279" s="720"/>
      <c r="HVT279" s="720"/>
      <c r="HVU279" s="720"/>
      <c r="HVV279" s="720"/>
      <c r="HVW279" s="720"/>
      <c r="HVX279" s="720"/>
      <c r="HVY279" s="720"/>
      <c r="HVZ279" s="720"/>
      <c r="HWA279" s="720"/>
      <c r="HWB279" s="720"/>
      <c r="HWC279" s="720"/>
      <c r="HWD279" s="720"/>
      <c r="HWE279" s="720"/>
      <c r="HWF279" s="720"/>
      <c r="HWG279" s="720"/>
      <c r="HWH279" s="720"/>
      <c r="HWI279" s="720"/>
      <c r="HWJ279" s="720"/>
      <c r="HWK279" s="720"/>
      <c r="HWL279" s="720"/>
      <c r="HWM279" s="720"/>
      <c r="HWN279" s="720"/>
      <c r="HWO279" s="720"/>
      <c r="HWP279" s="720"/>
      <c r="HWQ279" s="720"/>
      <c r="HWR279" s="720"/>
      <c r="HWS279" s="720"/>
      <c r="HWT279" s="720"/>
      <c r="HWU279" s="720"/>
      <c r="HWV279" s="720"/>
      <c r="HWW279" s="720"/>
      <c r="HWX279" s="720"/>
      <c r="HWY279" s="720"/>
      <c r="HWZ279" s="720"/>
      <c r="HXA279" s="720"/>
      <c r="HXB279" s="720"/>
      <c r="HXC279" s="720"/>
      <c r="HXD279" s="720"/>
      <c r="HXE279" s="720"/>
      <c r="HXF279" s="720"/>
      <c r="HXG279" s="720"/>
      <c r="HXH279" s="720"/>
      <c r="HXI279" s="720"/>
      <c r="HXJ279" s="720"/>
      <c r="HXK279" s="720"/>
      <c r="HXL279" s="720"/>
      <c r="HXM279" s="720"/>
      <c r="HXN279" s="720"/>
      <c r="HXO279" s="720"/>
      <c r="HXP279" s="721"/>
      <c r="HXQ279" s="719"/>
      <c r="HXR279" s="720"/>
      <c r="HXS279" s="720"/>
      <c r="HXT279" s="720"/>
      <c r="HXU279" s="720"/>
      <c r="HXV279" s="720"/>
      <c r="HXW279" s="720"/>
      <c r="HXX279" s="720"/>
      <c r="HXY279" s="720"/>
      <c r="HXZ279" s="720"/>
      <c r="HYA279" s="720"/>
      <c r="HYB279" s="720"/>
      <c r="HYC279" s="720"/>
      <c r="HYD279" s="720"/>
      <c r="HYE279" s="720"/>
      <c r="HYF279" s="720"/>
      <c r="HYG279" s="720"/>
      <c r="HYH279" s="720"/>
      <c r="HYI279" s="720"/>
      <c r="HYJ279" s="720"/>
      <c r="HYK279" s="720"/>
      <c r="HYL279" s="720"/>
      <c r="HYM279" s="720"/>
      <c r="HYN279" s="720"/>
      <c r="HYO279" s="720"/>
      <c r="HYP279" s="720"/>
      <c r="HYQ279" s="720"/>
      <c r="HYR279" s="720"/>
      <c r="HYS279" s="720"/>
      <c r="HYT279" s="720"/>
      <c r="HYU279" s="720"/>
      <c r="HYV279" s="720"/>
      <c r="HYW279" s="720"/>
      <c r="HYX279" s="720"/>
      <c r="HYY279" s="720"/>
      <c r="HYZ279" s="720"/>
      <c r="HZA279" s="720"/>
      <c r="HZB279" s="720"/>
      <c r="HZC279" s="720"/>
      <c r="HZD279" s="720"/>
      <c r="HZE279" s="720"/>
      <c r="HZF279" s="720"/>
      <c r="HZG279" s="720"/>
      <c r="HZH279" s="720"/>
      <c r="HZI279" s="720"/>
      <c r="HZJ279" s="720"/>
      <c r="HZK279" s="720"/>
      <c r="HZL279" s="720"/>
      <c r="HZM279" s="720"/>
      <c r="HZN279" s="720"/>
      <c r="HZO279" s="720"/>
      <c r="HZP279" s="720"/>
      <c r="HZQ279" s="720"/>
      <c r="HZR279" s="721"/>
      <c r="HZS279" s="719"/>
      <c r="HZT279" s="720"/>
      <c r="HZU279" s="720"/>
      <c r="HZV279" s="720"/>
      <c r="HZW279" s="720"/>
      <c r="HZX279" s="720"/>
      <c r="HZY279" s="720"/>
      <c r="HZZ279" s="720"/>
      <c r="IAA279" s="720"/>
      <c r="IAB279" s="720"/>
      <c r="IAC279" s="720"/>
      <c r="IAD279" s="720"/>
      <c r="IAE279" s="720"/>
      <c r="IAF279" s="720"/>
      <c r="IAG279" s="720"/>
      <c r="IAH279" s="720"/>
      <c r="IAI279" s="720"/>
      <c r="IAJ279" s="720"/>
      <c r="IAK279" s="720"/>
      <c r="IAL279" s="720"/>
      <c r="IAM279" s="720"/>
      <c r="IAN279" s="720"/>
      <c r="IAO279" s="720"/>
      <c r="IAP279" s="720"/>
      <c r="IAQ279" s="720"/>
      <c r="IAR279" s="720"/>
      <c r="IAS279" s="720"/>
      <c r="IAT279" s="720"/>
      <c r="IAU279" s="720"/>
      <c r="IAV279" s="720"/>
      <c r="IAW279" s="720"/>
      <c r="IAX279" s="720"/>
      <c r="IAY279" s="720"/>
      <c r="IAZ279" s="720"/>
      <c r="IBA279" s="720"/>
      <c r="IBB279" s="720"/>
      <c r="IBC279" s="720"/>
      <c r="IBD279" s="720"/>
      <c r="IBE279" s="720"/>
      <c r="IBF279" s="720"/>
      <c r="IBG279" s="720"/>
      <c r="IBH279" s="720"/>
      <c r="IBI279" s="720"/>
      <c r="IBJ279" s="720"/>
      <c r="IBK279" s="720"/>
      <c r="IBL279" s="720"/>
      <c r="IBM279" s="720"/>
      <c r="IBN279" s="720"/>
      <c r="IBO279" s="720"/>
      <c r="IBP279" s="720"/>
      <c r="IBQ279" s="720"/>
      <c r="IBR279" s="720"/>
      <c r="IBS279" s="720"/>
      <c r="IBT279" s="721"/>
      <c r="IBU279" s="719"/>
      <c r="IBV279" s="720"/>
      <c r="IBW279" s="720"/>
      <c r="IBX279" s="720"/>
      <c r="IBY279" s="720"/>
      <c r="IBZ279" s="720"/>
      <c r="ICA279" s="720"/>
      <c r="ICB279" s="720"/>
      <c r="ICC279" s="720"/>
      <c r="ICD279" s="720"/>
      <c r="ICE279" s="720"/>
      <c r="ICF279" s="720"/>
      <c r="ICG279" s="720"/>
      <c r="ICH279" s="720"/>
      <c r="ICI279" s="720"/>
      <c r="ICJ279" s="720"/>
      <c r="ICK279" s="720"/>
      <c r="ICL279" s="720"/>
      <c r="ICM279" s="720"/>
      <c r="ICN279" s="720"/>
      <c r="ICO279" s="720"/>
      <c r="ICP279" s="720"/>
      <c r="ICQ279" s="720"/>
      <c r="ICR279" s="720"/>
      <c r="ICS279" s="720"/>
      <c r="ICT279" s="720"/>
      <c r="ICU279" s="720"/>
      <c r="ICV279" s="720"/>
      <c r="ICW279" s="720"/>
      <c r="ICX279" s="720"/>
      <c r="ICY279" s="720"/>
      <c r="ICZ279" s="720"/>
      <c r="IDA279" s="720"/>
      <c r="IDB279" s="720"/>
      <c r="IDC279" s="720"/>
      <c r="IDD279" s="720"/>
      <c r="IDE279" s="720"/>
      <c r="IDF279" s="720"/>
      <c r="IDG279" s="720"/>
      <c r="IDH279" s="720"/>
      <c r="IDI279" s="720"/>
      <c r="IDJ279" s="720"/>
      <c r="IDK279" s="720"/>
      <c r="IDL279" s="720"/>
      <c r="IDM279" s="720"/>
      <c r="IDN279" s="720"/>
      <c r="IDO279" s="720"/>
      <c r="IDP279" s="720"/>
      <c r="IDQ279" s="720"/>
      <c r="IDR279" s="720"/>
      <c r="IDS279" s="720"/>
      <c r="IDT279" s="720"/>
      <c r="IDU279" s="720"/>
      <c r="IDV279" s="721"/>
      <c r="IDW279" s="719"/>
      <c r="IDX279" s="720"/>
      <c r="IDY279" s="720"/>
      <c r="IDZ279" s="720"/>
      <c r="IEA279" s="720"/>
      <c r="IEB279" s="720"/>
      <c r="IEC279" s="720"/>
      <c r="IED279" s="720"/>
      <c r="IEE279" s="720"/>
      <c r="IEF279" s="720"/>
      <c r="IEG279" s="720"/>
      <c r="IEH279" s="720"/>
      <c r="IEI279" s="720"/>
      <c r="IEJ279" s="720"/>
      <c r="IEK279" s="720"/>
      <c r="IEL279" s="720"/>
      <c r="IEM279" s="720"/>
      <c r="IEN279" s="720"/>
      <c r="IEO279" s="720"/>
      <c r="IEP279" s="720"/>
      <c r="IEQ279" s="720"/>
      <c r="IER279" s="720"/>
      <c r="IES279" s="720"/>
      <c r="IET279" s="720"/>
      <c r="IEU279" s="720"/>
      <c r="IEV279" s="720"/>
      <c r="IEW279" s="720"/>
      <c r="IEX279" s="720"/>
      <c r="IEY279" s="720"/>
      <c r="IEZ279" s="720"/>
      <c r="IFA279" s="720"/>
      <c r="IFB279" s="720"/>
      <c r="IFC279" s="720"/>
      <c r="IFD279" s="720"/>
      <c r="IFE279" s="720"/>
      <c r="IFF279" s="720"/>
      <c r="IFG279" s="720"/>
      <c r="IFH279" s="720"/>
      <c r="IFI279" s="720"/>
      <c r="IFJ279" s="720"/>
      <c r="IFK279" s="720"/>
      <c r="IFL279" s="720"/>
      <c r="IFM279" s="720"/>
      <c r="IFN279" s="720"/>
      <c r="IFO279" s="720"/>
      <c r="IFP279" s="720"/>
      <c r="IFQ279" s="720"/>
      <c r="IFR279" s="720"/>
      <c r="IFS279" s="720"/>
      <c r="IFT279" s="720"/>
      <c r="IFU279" s="720"/>
      <c r="IFV279" s="720"/>
      <c r="IFW279" s="720"/>
      <c r="IFX279" s="721"/>
      <c r="IFY279" s="719"/>
      <c r="IFZ279" s="720"/>
      <c r="IGA279" s="720"/>
      <c r="IGB279" s="720"/>
      <c r="IGC279" s="720"/>
      <c r="IGD279" s="720"/>
      <c r="IGE279" s="720"/>
      <c r="IGF279" s="720"/>
      <c r="IGG279" s="720"/>
      <c r="IGH279" s="720"/>
      <c r="IGI279" s="720"/>
      <c r="IGJ279" s="720"/>
      <c r="IGK279" s="720"/>
      <c r="IGL279" s="720"/>
      <c r="IGM279" s="720"/>
      <c r="IGN279" s="720"/>
      <c r="IGO279" s="720"/>
      <c r="IGP279" s="720"/>
      <c r="IGQ279" s="720"/>
      <c r="IGR279" s="720"/>
      <c r="IGS279" s="720"/>
      <c r="IGT279" s="720"/>
      <c r="IGU279" s="720"/>
      <c r="IGV279" s="720"/>
      <c r="IGW279" s="720"/>
      <c r="IGX279" s="720"/>
      <c r="IGY279" s="720"/>
      <c r="IGZ279" s="720"/>
      <c r="IHA279" s="720"/>
      <c r="IHB279" s="720"/>
      <c r="IHC279" s="720"/>
      <c r="IHD279" s="720"/>
      <c r="IHE279" s="720"/>
      <c r="IHF279" s="720"/>
      <c r="IHG279" s="720"/>
      <c r="IHH279" s="720"/>
      <c r="IHI279" s="720"/>
      <c r="IHJ279" s="720"/>
      <c r="IHK279" s="720"/>
      <c r="IHL279" s="720"/>
      <c r="IHM279" s="720"/>
      <c r="IHN279" s="720"/>
      <c r="IHO279" s="720"/>
      <c r="IHP279" s="720"/>
      <c r="IHQ279" s="720"/>
      <c r="IHR279" s="720"/>
      <c r="IHS279" s="720"/>
      <c r="IHT279" s="720"/>
      <c r="IHU279" s="720"/>
      <c r="IHV279" s="720"/>
      <c r="IHW279" s="720"/>
      <c r="IHX279" s="720"/>
      <c r="IHY279" s="720"/>
      <c r="IHZ279" s="721"/>
      <c r="IIA279" s="719"/>
      <c r="IIB279" s="720"/>
      <c r="IIC279" s="720"/>
      <c r="IID279" s="720"/>
      <c r="IIE279" s="720"/>
      <c r="IIF279" s="720"/>
      <c r="IIG279" s="720"/>
      <c r="IIH279" s="720"/>
      <c r="III279" s="720"/>
      <c r="IIJ279" s="720"/>
      <c r="IIK279" s="720"/>
      <c r="IIL279" s="720"/>
      <c r="IIM279" s="720"/>
      <c r="IIN279" s="720"/>
      <c r="IIO279" s="720"/>
      <c r="IIP279" s="720"/>
      <c r="IIQ279" s="720"/>
      <c r="IIR279" s="720"/>
      <c r="IIS279" s="720"/>
      <c r="IIT279" s="720"/>
      <c r="IIU279" s="720"/>
      <c r="IIV279" s="720"/>
      <c r="IIW279" s="720"/>
      <c r="IIX279" s="720"/>
      <c r="IIY279" s="720"/>
      <c r="IIZ279" s="720"/>
      <c r="IJA279" s="720"/>
      <c r="IJB279" s="720"/>
      <c r="IJC279" s="720"/>
      <c r="IJD279" s="720"/>
      <c r="IJE279" s="720"/>
      <c r="IJF279" s="720"/>
      <c r="IJG279" s="720"/>
      <c r="IJH279" s="720"/>
      <c r="IJI279" s="720"/>
      <c r="IJJ279" s="720"/>
      <c r="IJK279" s="720"/>
      <c r="IJL279" s="720"/>
      <c r="IJM279" s="720"/>
      <c r="IJN279" s="720"/>
      <c r="IJO279" s="720"/>
      <c r="IJP279" s="720"/>
      <c r="IJQ279" s="720"/>
      <c r="IJR279" s="720"/>
      <c r="IJS279" s="720"/>
      <c r="IJT279" s="720"/>
      <c r="IJU279" s="720"/>
      <c r="IJV279" s="720"/>
      <c r="IJW279" s="720"/>
      <c r="IJX279" s="720"/>
      <c r="IJY279" s="720"/>
      <c r="IJZ279" s="720"/>
      <c r="IKA279" s="720"/>
      <c r="IKB279" s="721"/>
      <c r="IKC279" s="719"/>
      <c r="IKD279" s="720"/>
      <c r="IKE279" s="720"/>
      <c r="IKF279" s="720"/>
      <c r="IKG279" s="720"/>
      <c r="IKH279" s="720"/>
      <c r="IKI279" s="720"/>
      <c r="IKJ279" s="720"/>
      <c r="IKK279" s="720"/>
      <c r="IKL279" s="720"/>
      <c r="IKM279" s="720"/>
      <c r="IKN279" s="720"/>
      <c r="IKO279" s="720"/>
      <c r="IKP279" s="720"/>
      <c r="IKQ279" s="720"/>
      <c r="IKR279" s="720"/>
      <c r="IKS279" s="720"/>
      <c r="IKT279" s="720"/>
      <c r="IKU279" s="720"/>
      <c r="IKV279" s="720"/>
      <c r="IKW279" s="720"/>
      <c r="IKX279" s="720"/>
      <c r="IKY279" s="720"/>
      <c r="IKZ279" s="720"/>
      <c r="ILA279" s="720"/>
      <c r="ILB279" s="720"/>
      <c r="ILC279" s="720"/>
      <c r="ILD279" s="720"/>
      <c r="ILE279" s="720"/>
      <c r="ILF279" s="720"/>
      <c r="ILG279" s="720"/>
      <c r="ILH279" s="720"/>
      <c r="ILI279" s="720"/>
      <c r="ILJ279" s="720"/>
      <c r="ILK279" s="720"/>
      <c r="ILL279" s="720"/>
      <c r="ILM279" s="720"/>
      <c r="ILN279" s="720"/>
      <c r="ILO279" s="720"/>
      <c r="ILP279" s="720"/>
      <c r="ILQ279" s="720"/>
      <c r="ILR279" s="720"/>
      <c r="ILS279" s="720"/>
      <c r="ILT279" s="720"/>
      <c r="ILU279" s="720"/>
      <c r="ILV279" s="720"/>
      <c r="ILW279" s="720"/>
      <c r="ILX279" s="720"/>
      <c r="ILY279" s="720"/>
      <c r="ILZ279" s="720"/>
      <c r="IMA279" s="720"/>
      <c r="IMB279" s="720"/>
      <c r="IMC279" s="720"/>
      <c r="IMD279" s="721"/>
      <c r="IME279" s="719"/>
      <c r="IMF279" s="720"/>
      <c r="IMG279" s="720"/>
      <c r="IMH279" s="720"/>
      <c r="IMI279" s="720"/>
      <c r="IMJ279" s="720"/>
      <c r="IMK279" s="720"/>
      <c r="IML279" s="720"/>
      <c r="IMM279" s="720"/>
      <c r="IMN279" s="720"/>
      <c r="IMO279" s="720"/>
      <c r="IMP279" s="720"/>
      <c r="IMQ279" s="720"/>
      <c r="IMR279" s="720"/>
      <c r="IMS279" s="720"/>
      <c r="IMT279" s="720"/>
      <c r="IMU279" s="720"/>
      <c r="IMV279" s="720"/>
      <c r="IMW279" s="720"/>
      <c r="IMX279" s="720"/>
      <c r="IMY279" s="720"/>
      <c r="IMZ279" s="720"/>
      <c r="INA279" s="720"/>
      <c r="INB279" s="720"/>
      <c r="INC279" s="720"/>
      <c r="IND279" s="720"/>
      <c r="INE279" s="720"/>
      <c r="INF279" s="720"/>
      <c r="ING279" s="720"/>
      <c r="INH279" s="720"/>
      <c r="INI279" s="720"/>
      <c r="INJ279" s="720"/>
      <c r="INK279" s="720"/>
      <c r="INL279" s="720"/>
      <c r="INM279" s="720"/>
      <c r="INN279" s="720"/>
      <c r="INO279" s="720"/>
      <c r="INP279" s="720"/>
      <c r="INQ279" s="720"/>
      <c r="INR279" s="720"/>
      <c r="INS279" s="720"/>
      <c r="INT279" s="720"/>
      <c r="INU279" s="720"/>
      <c r="INV279" s="720"/>
      <c r="INW279" s="720"/>
      <c r="INX279" s="720"/>
      <c r="INY279" s="720"/>
      <c r="INZ279" s="720"/>
      <c r="IOA279" s="720"/>
      <c r="IOB279" s="720"/>
      <c r="IOC279" s="720"/>
      <c r="IOD279" s="720"/>
      <c r="IOE279" s="720"/>
      <c r="IOF279" s="721"/>
      <c r="IOG279" s="719"/>
      <c r="IOH279" s="720"/>
      <c r="IOI279" s="720"/>
      <c r="IOJ279" s="720"/>
      <c r="IOK279" s="720"/>
      <c r="IOL279" s="720"/>
      <c r="IOM279" s="720"/>
      <c r="ION279" s="720"/>
      <c r="IOO279" s="720"/>
      <c r="IOP279" s="720"/>
      <c r="IOQ279" s="720"/>
      <c r="IOR279" s="720"/>
      <c r="IOS279" s="720"/>
      <c r="IOT279" s="720"/>
      <c r="IOU279" s="720"/>
      <c r="IOV279" s="720"/>
      <c r="IOW279" s="720"/>
      <c r="IOX279" s="720"/>
      <c r="IOY279" s="720"/>
      <c r="IOZ279" s="720"/>
      <c r="IPA279" s="720"/>
      <c r="IPB279" s="720"/>
      <c r="IPC279" s="720"/>
      <c r="IPD279" s="720"/>
      <c r="IPE279" s="720"/>
      <c r="IPF279" s="720"/>
      <c r="IPG279" s="720"/>
      <c r="IPH279" s="720"/>
      <c r="IPI279" s="720"/>
      <c r="IPJ279" s="720"/>
      <c r="IPK279" s="720"/>
      <c r="IPL279" s="720"/>
      <c r="IPM279" s="720"/>
      <c r="IPN279" s="720"/>
      <c r="IPO279" s="720"/>
      <c r="IPP279" s="720"/>
      <c r="IPQ279" s="720"/>
      <c r="IPR279" s="720"/>
      <c r="IPS279" s="720"/>
      <c r="IPT279" s="720"/>
      <c r="IPU279" s="720"/>
      <c r="IPV279" s="720"/>
      <c r="IPW279" s="720"/>
      <c r="IPX279" s="720"/>
      <c r="IPY279" s="720"/>
      <c r="IPZ279" s="720"/>
      <c r="IQA279" s="720"/>
      <c r="IQB279" s="720"/>
      <c r="IQC279" s="720"/>
      <c r="IQD279" s="720"/>
      <c r="IQE279" s="720"/>
      <c r="IQF279" s="720"/>
      <c r="IQG279" s="720"/>
      <c r="IQH279" s="721"/>
      <c r="IQI279" s="719"/>
      <c r="IQJ279" s="720"/>
      <c r="IQK279" s="720"/>
      <c r="IQL279" s="720"/>
      <c r="IQM279" s="720"/>
      <c r="IQN279" s="720"/>
      <c r="IQO279" s="720"/>
      <c r="IQP279" s="720"/>
      <c r="IQQ279" s="720"/>
      <c r="IQR279" s="720"/>
      <c r="IQS279" s="720"/>
      <c r="IQT279" s="720"/>
      <c r="IQU279" s="720"/>
      <c r="IQV279" s="720"/>
      <c r="IQW279" s="720"/>
      <c r="IQX279" s="720"/>
      <c r="IQY279" s="720"/>
      <c r="IQZ279" s="720"/>
      <c r="IRA279" s="720"/>
      <c r="IRB279" s="720"/>
      <c r="IRC279" s="720"/>
      <c r="IRD279" s="720"/>
      <c r="IRE279" s="720"/>
      <c r="IRF279" s="720"/>
      <c r="IRG279" s="720"/>
      <c r="IRH279" s="720"/>
      <c r="IRI279" s="720"/>
      <c r="IRJ279" s="720"/>
      <c r="IRK279" s="720"/>
      <c r="IRL279" s="720"/>
      <c r="IRM279" s="720"/>
      <c r="IRN279" s="720"/>
      <c r="IRO279" s="720"/>
      <c r="IRP279" s="720"/>
      <c r="IRQ279" s="720"/>
      <c r="IRR279" s="720"/>
      <c r="IRS279" s="720"/>
      <c r="IRT279" s="720"/>
      <c r="IRU279" s="720"/>
      <c r="IRV279" s="720"/>
      <c r="IRW279" s="720"/>
      <c r="IRX279" s="720"/>
      <c r="IRY279" s="720"/>
      <c r="IRZ279" s="720"/>
      <c r="ISA279" s="720"/>
      <c r="ISB279" s="720"/>
      <c r="ISC279" s="720"/>
      <c r="ISD279" s="720"/>
      <c r="ISE279" s="720"/>
      <c r="ISF279" s="720"/>
      <c r="ISG279" s="720"/>
      <c r="ISH279" s="720"/>
      <c r="ISI279" s="720"/>
      <c r="ISJ279" s="721"/>
      <c r="ISK279" s="719"/>
      <c r="ISL279" s="720"/>
      <c r="ISM279" s="720"/>
      <c r="ISN279" s="720"/>
      <c r="ISO279" s="720"/>
      <c r="ISP279" s="720"/>
      <c r="ISQ279" s="720"/>
      <c r="ISR279" s="720"/>
      <c r="ISS279" s="720"/>
      <c r="IST279" s="720"/>
      <c r="ISU279" s="720"/>
      <c r="ISV279" s="720"/>
      <c r="ISW279" s="720"/>
      <c r="ISX279" s="720"/>
      <c r="ISY279" s="720"/>
      <c r="ISZ279" s="720"/>
      <c r="ITA279" s="720"/>
      <c r="ITB279" s="720"/>
      <c r="ITC279" s="720"/>
      <c r="ITD279" s="720"/>
      <c r="ITE279" s="720"/>
      <c r="ITF279" s="720"/>
      <c r="ITG279" s="720"/>
      <c r="ITH279" s="720"/>
      <c r="ITI279" s="720"/>
      <c r="ITJ279" s="720"/>
      <c r="ITK279" s="720"/>
      <c r="ITL279" s="720"/>
      <c r="ITM279" s="720"/>
      <c r="ITN279" s="720"/>
      <c r="ITO279" s="720"/>
      <c r="ITP279" s="720"/>
      <c r="ITQ279" s="720"/>
      <c r="ITR279" s="720"/>
      <c r="ITS279" s="720"/>
      <c r="ITT279" s="720"/>
      <c r="ITU279" s="720"/>
      <c r="ITV279" s="720"/>
      <c r="ITW279" s="720"/>
      <c r="ITX279" s="720"/>
      <c r="ITY279" s="720"/>
      <c r="ITZ279" s="720"/>
      <c r="IUA279" s="720"/>
      <c r="IUB279" s="720"/>
      <c r="IUC279" s="720"/>
      <c r="IUD279" s="720"/>
      <c r="IUE279" s="720"/>
      <c r="IUF279" s="720"/>
      <c r="IUG279" s="720"/>
      <c r="IUH279" s="720"/>
      <c r="IUI279" s="720"/>
      <c r="IUJ279" s="720"/>
      <c r="IUK279" s="720"/>
      <c r="IUL279" s="721"/>
      <c r="IUM279" s="719"/>
      <c r="IUN279" s="720"/>
      <c r="IUO279" s="720"/>
      <c r="IUP279" s="720"/>
      <c r="IUQ279" s="720"/>
      <c r="IUR279" s="720"/>
      <c r="IUS279" s="720"/>
      <c r="IUT279" s="720"/>
      <c r="IUU279" s="720"/>
      <c r="IUV279" s="720"/>
      <c r="IUW279" s="720"/>
      <c r="IUX279" s="720"/>
      <c r="IUY279" s="720"/>
      <c r="IUZ279" s="720"/>
      <c r="IVA279" s="720"/>
      <c r="IVB279" s="720"/>
      <c r="IVC279" s="720"/>
      <c r="IVD279" s="720"/>
      <c r="IVE279" s="720"/>
      <c r="IVF279" s="720"/>
      <c r="IVG279" s="720"/>
      <c r="IVH279" s="720"/>
      <c r="IVI279" s="720"/>
      <c r="IVJ279" s="720"/>
      <c r="IVK279" s="720"/>
      <c r="IVL279" s="720"/>
      <c r="IVM279" s="720"/>
      <c r="IVN279" s="720"/>
      <c r="IVO279" s="720"/>
      <c r="IVP279" s="720"/>
      <c r="IVQ279" s="720"/>
      <c r="IVR279" s="720"/>
      <c r="IVS279" s="720"/>
      <c r="IVT279" s="720"/>
      <c r="IVU279" s="720"/>
      <c r="IVV279" s="720"/>
      <c r="IVW279" s="720"/>
      <c r="IVX279" s="720"/>
      <c r="IVY279" s="720"/>
      <c r="IVZ279" s="720"/>
      <c r="IWA279" s="720"/>
      <c r="IWB279" s="720"/>
      <c r="IWC279" s="720"/>
      <c r="IWD279" s="720"/>
      <c r="IWE279" s="720"/>
      <c r="IWF279" s="720"/>
      <c r="IWG279" s="720"/>
      <c r="IWH279" s="720"/>
      <c r="IWI279" s="720"/>
      <c r="IWJ279" s="720"/>
      <c r="IWK279" s="720"/>
      <c r="IWL279" s="720"/>
      <c r="IWM279" s="720"/>
      <c r="IWN279" s="721"/>
      <c r="IWO279" s="719"/>
      <c r="IWP279" s="720"/>
      <c r="IWQ279" s="720"/>
      <c r="IWR279" s="720"/>
      <c r="IWS279" s="720"/>
      <c r="IWT279" s="720"/>
      <c r="IWU279" s="720"/>
      <c r="IWV279" s="720"/>
      <c r="IWW279" s="720"/>
      <c r="IWX279" s="720"/>
      <c r="IWY279" s="720"/>
      <c r="IWZ279" s="720"/>
      <c r="IXA279" s="720"/>
      <c r="IXB279" s="720"/>
      <c r="IXC279" s="720"/>
      <c r="IXD279" s="720"/>
      <c r="IXE279" s="720"/>
      <c r="IXF279" s="720"/>
      <c r="IXG279" s="720"/>
      <c r="IXH279" s="720"/>
      <c r="IXI279" s="720"/>
      <c r="IXJ279" s="720"/>
      <c r="IXK279" s="720"/>
      <c r="IXL279" s="720"/>
      <c r="IXM279" s="720"/>
      <c r="IXN279" s="720"/>
      <c r="IXO279" s="720"/>
      <c r="IXP279" s="720"/>
      <c r="IXQ279" s="720"/>
      <c r="IXR279" s="720"/>
      <c r="IXS279" s="720"/>
      <c r="IXT279" s="720"/>
      <c r="IXU279" s="720"/>
      <c r="IXV279" s="720"/>
      <c r="IXW279" s="720"/>
      <c r="IXX279" s="720"/>
      <c r="IXY279" s="720"/>
      <c r="IXZ279" s="720"/>
      <c r="IYA279" s="720"/>
      <c r="IYB279" s="720"/>
      <c r="IYC279" s="720"/>
      <c r="IYD279" s="720"/>
      <c r="IYE279" s="720"/>
      <c r="IYF279" s="720"/>
      <c r="IYG279" s="720"/>
      <c r="IYH279" s="720"/>
      <c r="IYI279" s="720"/>
      <c r="IYJ279" s="720"/>
      <c r="IYK279" s="720"/>
      <c r="IYL279" s="720"/>
      <c r="IYM279" s="720"/>
      <c r="IYN279" s="720"/>
      <c r="IYO279" s="720"/>
      <c r="IYP279" s="721"/>
      <c r="IYQ279" s="719"/>
      <c r="IYR279" s="720"/>
      <c r="IYS279" s="720"/>
      <c r="IYT279" s="720"/>
      <c r="IYU279" s="720"/>
      <c r="IYV279" s="720"/>
      <c r="IYW279" s="720"/>
      <c r="IYX279" s="720"/>
      <c r="IYY279" s="720"/>
      <c r="IYZ279" s="720"/>
      <c r="IZA279" s="720"/>
      <c r="IZB279" s="720"/>
      <c r="IZC279" s="720"/>
      <c r="IZD279" s="720"/>
      <c r="IZE279" s="720"/>
      <c r="IZF279" s="720"/>
      <c r="IZG279" s="720"/>
      <c r="IZH279" s="720"/>
      <c r="IZI279" s="720"/>
      <c r="IZJ279" s="720"/>
      <c r="IZK279" s="720"/>
      <c r="IZL279" s="720"/>
      <c r="IZM279" s="720"/>
      <c r="IZN279" s="720"/>
      <c r="IZO279" s="720"/>
      <c r="IZP279" s="720"/>
      <c r="IZQ279" s="720"/>
      <c r="IZR279" s="720"/>
      <c r="IZS279" s="720"/>
      <c r="IZT279" s="720"/>
      <c r="IZU279" s="720"/>
      <c r="IZV279" s="720"/>
      <c r="IZW279" s="720"/>
      <c r="IZX279" s="720"/>
      <c r="IZY279" s="720"/>
      <c r="IZZ279" s="720"/>
      <c r="JAA279" s="720"/>
      <c r="JAB279" s="720"/>
      <c r="JAC279" s="720"/>
      <c r="JAD279" s="720"/>
      <c r="JAE279" s="720"/>
      <c r="JAF279" s="720"/>
      <c r="JAG279" s="720"/>
      <c r="JAH279" s="720"/>
      <c r="JAI279" s="720"/>
      <c r="JAJ279" s="720"/>
      <c r="JAK279" s="720"/>
      <c r="JAL279" s="720"/>
      <c r="JAM279" s="720"/>
      <c r="JAN279" s="720"/>
      <c r="JAO279" s="720"/>
      <c r="JAP279" s="720"/>
      <c r="JAQ279" s="720"/>
      <c r="JAR279" s="721"/>
      <c r="JAS279" s="719"/>
      <c r="JAT279" s="720"/>
      <c r="JAU279" s="720"/>
      <c r="JAV279" s="720"/>
      <c r="JAW279" s="720"/>
      <c r="JAX279" s="720"/>
      <c r="JAY279" s="720"/>
      <c r="JAZ279" s="720"/>
      <c r="JBA279" s="720"/>
      <c r="JBB279" s="720"/>
      <c r="JBC279" s="720"/>
      <c r="JBD279" s="720"/>
      <c r="JBE279" s="720"/>
      <c r="JBF279" s="720"/>
      <c r="JBG279" s="720"/>
      <c r="JBH279" s="720"/>
      <c r="JBI279" s="720"/>
      <c r="JBJ279" s="720"/>
      <c r="JBK279" s="720"/>
      <c r="JBL279" s="720"/>
      <c r="JBM279" s="720"/>
      <c r="JBN279" s="720"/>
      <c r="JBO279" s="720"/>
      <c r="JBP279" s="720"/>
      <c r="JBQ279" s="720"/>
      <c r="JBR279" s="720"/>
      <c r="JBS279" s="720"/>
      <c r="JBT279" s="720"/>
      <c r="JBU279" s="720"/>
      <c r="JBV279" s="720"/>
      <c r="JBW279" s="720"/>
      <c r="JBX279" s="720"/>
      <c r="JBY279" s="720"/>
      <c r="JBZ279" s="720"/>
      <c r="JCA279" s="720"/>
      <c r="JCB279" s="720"/>
      <c r="JCC279" s="720"/>
      <c r="JCD279" s="720"/>
      <c r="JCE279" s="720"/>
      <c r="JCF279" s="720"/>
      <c r="JCG279" s="720"/>
      <c r="JCH279" s="720"/>
      <c r="JCI279" s="720"/>
      <c r="JCJ279" s="720"/>
      <c r="JCK279" s="720"/>
      <c r="JCL279" s="720"/>
      <c r="JCM279" s="720"/>
      <c r="JCN279" s="720"/>
      <c r="JCO279" s="720"/>
      <c r="JCP279" s="720"/>
      <c r="JCQ279" s="720"/>
      <c r="JCR279" s="720"/>
      <c r="JCS279" s="720"/>
      <c r="JCT279" s="721"/>
      <c r="JCU279" s="719"/>
      <c r="JCV279" s="720"/>
      <c r="JCW279" s="720"/>
      <c r="JCX279" s="720"/>
      <c r="JCY279" s="720"/>
      <c r="JCZ279" s="720"/>
      <c r="JDA279" s="720"/>
      <c r="JDB279" s="720"/>
      <c r="JDC279" s="720"/>
      <c r="JDD279" s="720"/>
      <c r="JDE279" s="720"/>
      <c r="JDF279" s="720"/>
      <c r="JDG279" s="720"/>
      <c r="JDH279" s="720"/>
      <c r="JDI279" s="720"/>
      <c r="JDJ279" s="720"/>
      <c r="JDK279" s="720"/>
      <c r="JDL279" s="720"/>
      <c r="JDM279" s="720"/>
      <c r="JDN279" s="720"/>
      <c r="JDO279" s="720"/>
      <c r="JDP279" s="720"/>
      <c r="JDQ279" s="720"/>
      <c r="JDR279" s="720"/>
      <c r="JDS279" s="720"/>
      <c r="JDT279" s="720"/>
      <c r="JDU279" s="720"/>
      <c r="JDV279" s="720"/>
      <c r="JDW279" s="720"/>
      <c r="JDX279" s="720"/>
      <c r="JDY279" s="720"/>
      <c r="JDZ279" s="720"/>
      <c r="JEA279" s="720"/>
      <c r="JEB279" s="720"/>
      <c r="JEC279" s="720"/>
      <c r="JED279" s="720"/>
      <c r="JEE279" s="720"/>
      <c r="JEF279" s="720"/>
      <c r="JEG279" s="720"/>
      <c r="JEH279" s="720"/>
      <c r="JEI279" s="720"/>
      <c r="JEJ279" s="720"/>
      <c r="JEK279" s="720"/>
      <c r="JEL279" s="720"/>
      <c r="JEM279" s="720"/>
      <c r="JEN279" s="720"/>
      <c r="JEO279" s="720"/>
      <c r="JEP279" s="720"/>
      <c r="JEQ279" s="720"/>
      <c r="JER279" s="720"/>
      <c r="JES279" s="720"/>
      <c r="JET279" s="720"/>
      <c r="JEU279" s="720"/>
      <c r="JEV279" s="721"/>
      <c r="JEW279" s="719"/>
      <c r="JEX279" s="720"/>
      <c r="JEY279" s="720"/>
      <c r="JEZ279" s="720"/>
      <c r="JFA279" s="720"/>
      <c r="JFB279" s="720"/>
      <c r="JFC279" s="720"/>
      <c r="JFD279" s="720"/>
      <c r="JFE279" s="720"/>
      <c r="JFF279" s="720"/>
      <c r="JFG279" s="720"/>
      <c r="JFH279" s="720"/>
      <c r="JFI279" s="720"/>
      <c r="JFJ279" s="720"/>
      <c r="JFK279" s="720"/>
      <c r="JFL279" s="720"/>
      <c r="JFM279" s="720"/>
      <c r="JFN279" s="720"/>
      <c r="JFO279" s="720"/>
      <c r="JFP279" s="720"/>
      <c r="JFQ279" s="720"/>
      <c r="JFR279" s="720"/>
      <c r="JFS279" s="720"/>
      <c r="JFT279" s="720"/>
      <c r="JFU279" s="720"/>
      <c r="JFV279" s="720"/>
      <c r="JFW279" s="720"/>
      <c r="JFX279" s="720"/>
      <c r="JFY279" s="720"/>
      <c r="JFZ279" s="720"/>
      <c r="JGA279" s="720"/>
      <c r="JGB279" s="720"/>
      <c r="JGC279" s="720"/>
      <c r="JGD279" s="720"/>
      <c r="JGE279" s="720"/>
      <c r="JGF279" s="720"/>
      <c r="JGG279" s="720"/>
      <c r="JGH279" s="720"/>
      <c r="JGI279" s="720"/>
      <c r="JGJ279" s="720"/>
      <c r="JGK279" s="720"/>
      <c r="JGL279" s="720"/>
      <c r="JGM279" s="720"/>
      <c r="JGN279" s="720"/>
      <c r="JGO279" s="720"/>
      <c r="JGP279" s="720"/>
      <c r="JGQ279" s="720"/>
      <c r="JGR279" s="720"/>
      <c r="JGS279" s="720"/>
      <c r="JGT279" s="720"/>
      <c r="JGU279" s="720"/>
      <c r="JGV279" s="720"/>
      <c r="JGW279" s="720"/>
      <c r="JGX279" s="721"/>
      <c r="JGY279" s="719"/>
      <c r="JGZ279" s="720"/>
      <c r="JHA279" s="720"/>
      <c r="JHB279" s="720"/>
      <c r="JHC279" s="720"/>
      <c r="JHD279" s="720"/>
      <c r="JHE279" s="720"/>
      <c r="JHF279" s="720"/>
      <c r="JHG279" s="720"/>
      <c r="JHH279" s="720"/>
      <c r="JHI279" s="720"/>
      <c r="JHJ279" s="720"/>
      <c r="JHK279" s="720"/>
      <c r="JHL279" s="720"/>
      <c r="JHM279" s="720"/>
      <c r="JHN279" s="720"/>
      <c r="JHO279" s="720"/>
      <c r="JHP279" s="720"/>
      <c r="JHQ279" s="720"/>
      <c r="JHR279" s="720"/>
      <c r="JHS279" s="720"/>
      <c r="JHT279" s="720"/>
      <c r="JHU279" s="720"/>
      <c r="JHV279" s="720"/>
      <c r="JHW279" s="720"/>
      <c r="JHX279" s="720"/>
      <c r="JHY279" s="720"/>
      <c r="JHZ279" s="720"/>
      <c r="JIA279" s="720"/>
      <c r="JIB279" s="720"/>
      <c r="JIC279" s="720"/>
      <c r="JID279" s="720"/>
      <c r="JIE279" s="720"/>
      <c r="JIF279" s="720"/>
      <c r="JIG279" s="720"/>
      <c r="JIH279" s="720"/>
      <c r="JII279" s="720"/>
      <c r="JIJ279" s="720"/>
      <c r="JIK279" s="720"/>
      <c r="JIL279" s="720"/>
      <c r="JIM279" s="720"/>
      <c r="JIN279" s="720"/>
      <c r="JIO279" s="720"/>
      <c r="JIP279" s="720"/>
      <c r="JIQ279" s="720"/>
      <c r="JIR279" s="720"/>
      <c r="JIS279" s="720"/>
      <c r="JIT279" s="720"/>
      <c r="JIU279" s="720"/>
      <c r="JIV279" s="720"/>
      <c r="JIW279" s="720"/>
      <c r="JIX279" s="720"/>
      <c r="JIY279" s="720"/>
      <c r="JIZ279" s="721"/>
      <c r="JJA279" s="719"/>
      <c r="JJB279" s="720"/>
      <c r="JJC279" s="720"/>
      <c r="JJD279" s="720"/>
      <c r="JJE279" s="720"/>
      <c r="JJF279" s="720"/>
      <c r="JJG279" s="720"/>
      <c r="JJH279" s="720"/>
      <c r="JJI279" s="720"/>
      <c r="JJJ279" s="720"/>
      <c r="JJK279" s="720"/>
      <c r="JJL279" s="720"/>
      <c r="JJM279" s="720"/>
      <c r="JJN279" s="720"/>
      <c r="JJO279" s="720"/>
      <c r="JJP279" s="720"/>
      <c r="JJQ279" s="720"/>
      <c r="JJR279" s="720"/>
      <c r="JJS279" s="720"/>
      <c r="JJT279" s="720"/>
      <c r="JJU279" s="720"/>
      <c r="JJV279" s="720"/>
      <c r="JJW279" s="720"/>
      <c r="JJX279" s="720"/>
      <c r="JJY279" s="720"/>
      <c r="JJZ279" s="720"/>
      <c r="JKA279" s="720"/>
      <c r="JKB279" s="720"/>
      <c r="JKC279" s="720"/>
      <c r="JKD279" s="720"/>
      <c r="JKE279" s="720"/>
      <c r="JKF279" s="720"/>
      <c r="JKG279" s="720"/>
      <c r="JKH279" s="720"/>
      <c r="JKI279" s="720"/>
      <c r="JKJ279" s="720"/>
      <c r="JKK279" s="720"/>
      <c r="JKL279" s="720"/>
      <c r="JKM279" s="720"/>
      <c r="JKN279" s="720"/>
      <c r="JKO279" s="720"/>
      <c r="JKP279" s="720"/>
      <c r="JKQ279" s="720"/>
      <c r="JKR279" s="720"/>
      <c r="JKS279" s="720"/>
      <c r="JKT279" s="720"/>
      <c r="JKU279" s="720"/>
      <c r="JKV279" s="720"/>
      <c r="JKW279" s="720"/>
      <c r="JKX279" s="720"/>
      <c r="JKY279" s="720"/>
      <c r="JKZ279" s="720"/>
      <c r="JLA279" s="720"/>
      <c r="JLB279" s="721"/>
      <c r="JLC279" s="719"/>
      <c r="JLD279" s="720"/>
      <c r="JLE279" s="720"/>
      <c r="JLF279" s="720"/>
      <c r="JLG279" s="720"/>
      <c r="JLH279" s="720"/>
      <c r="JLI279" s="720"/>
      <c r="JLJ279" s="720"/>
      <c r="JLK279" s="720"/>
      <c r="JLL279" s="720"/>
      <c r="JLM279" s="720"/>
      <c r="JLN279" s="720"/>
      <c r="JLO279" s="720"/>
      <c r="JLP279" s="720"/>
      <c r="JLQ279" s="720"/>
      <c r="JLR279" s="720"/>
      <c r="JLS279" s="720"/>
      <c r="JLT279" s="720"/>
      <c r="JLU279" s="720"/>
      <c r="JLV279" s="720"/>
      <c r="JLW279" s="720"/>
      <c r="JLX279" s="720"/>
      <c r="JLY279" s="720"/>
      <c r="JLZ279" s="720"/>
      <c r="JMA279" s="720"/>
      <c r="JMB279" s="720"/>
      <c r="JMC279" s="720"/>
      <c r="JMD279" s="720"/>
      <c r="JME279" s="720"/>
      <c r="JMF279" s="720"/>
      <c r="JMG279" s="720"/>
      <c r="JMH279" s="720"/>
      <c r="JMI279" s="720"/>
      <c r="JMJ279" s="720"/>
      <c r="JMK279" s="720"/>
      <c r="JML279" s="720"/>
      <c r="JMM279" s="720"/>
      <c r="JMN279" s="720"/>
      <c r="JMO279" s="720"/>
      <c r="JMP279" s="720"/>
      <c r="JMQ279" s="720"/>
      <c r="JMR279" s="720"/>
      <c r="JMS279" s="720"/>
      <c r="JMT279" s="720"/>
      <c r="JMU279" s="720"/>
      <c r="JMV279" s="720"/>
      <c r="JMW279" s="720"/>
      <c r="JMX279" s="720"/>
      <c r="JMY279" s="720"/>
      <c r="JMZ279" s="720"/>
      <c r="JNA279" s="720"/>
      <c r="JNB279" s="720"/>
      <c r="JNC279" s="720"/>
      <c r="JND279" s="721"/>
      <c r="JNE279" s="719"/>
      <c r="JNF279" s="720"/>
      <c r="JNG279" s="720"/>
      <c r="JNH279" s="720"/>
      <c r="JNI279" s="720"/>
      <c r="JNJ279" s="720"/>
      <c r="JNK279" s="720"/>
      <c r="JNL279" s="720"/>
      <c r="JNM279" s="720"/>
      <c r="JNN279" s="720"/>
      <c r="JNO279" s="720"/>
      <c r="JNP279" s="720"/>
      <c r="JNQ279" s="720"/>
      <c r="JNR279" s="720"/>
      <c r="JNS279" s="720"/>
      <c r="JNT279" s="720"/>
      <c r="JNU279" s="720"/>
      <c r="JNV279" s="720"/>
      <c r="JNW279" s="720"/>
      <c r="JNX279" s="720"/>
      <c r="JNY279" s="720"/>
      <c r="JNZ279" s="720"/>
      <c r="JOA279" s="720"/>
      <c r="JOB279" s="720"/>
      <c r="JOC279" s="720"/>
      <c r="JOD279" s="720"/>
      <c r="JOE279" s="720"/>
      <c r="JOF279" s="720"/>
      <c r="JOG279" s="720"/>
      <c r="JOH279" s="720"/>
      <c r="JOI279" s="720"/>
      <c r="JOJ279" s="720"/>
      <c r="JOK279" s="720"/>
      <c r="JOL279" s="720"/>
      <c r="JOM279" s="720"/>
      <c r="JON279" s="720"/>
      <c r="JOO279" s="720"/>
      <c r="JOP279" s="720"/>
      <c r="JOQ279" s="720"/>
      <c r="JOR279" s="720"/>
      <c r="JOS279" s="720"/>
      <c r="JOT279" s="720"/>
      <c r="JOU279" s="720"/>
      <c r="JOV279" s="720"/>
      <c r="JOW279" s="720"/>
      <c r="JOX279" s="720"/>
      <c r="JOY279" s="720"/>
      <c r="JOZ279" s="720"/>
      <c r="JPA279" s="720"/>
      <c r="JPB279" s="720"/>
      <c r="JPC279" s="720"/>
      <c r="JPD279" s="720"/>
      <c r="JPE279" s="720"/>
      <c r="JPF279" s="721"/>
      <c r="JPG279" s="719"/>
      <c r="JPH279" s="720"/>
      <c r="JPI279" s="720"/>
      <c r="JPJ279" s="720"/>
      <c r="JPK279" s="720"/>
      <c r="JPL279" s="720"/>
      <c r="JPM279" s="720"/>
      <c r="JPN279" s="720"/>
      <c r="JPO279" s="720"/>
      <c r="JPP279" s="720"/>
      <c r="JPQ279" s="720"/>
      <c r="JPR279" s="720"/>
      <c r="JPS279" s="720"/>
      <c r="JPT279" s="720"/>
      <c r="JPU279" s="720"/>
      <c r="JPV279" s="720"/>
      <c r="JPW279" s="720"/>
      <c r="JPX279" s="720"/>
      <c r="JPY279" s="720"/>
      <c r="JPZ279" s="720"/>
      <c r="JQA279" s="720"/>
      <c r="JQB279" s="720"/>
      <c r="JQC279" s="720"/>
      <c r="JQD279" s="720"/>
      <c r="JQE279" s="720"/>
      <c r="JQF279" s="720"/>
      <c r="JQG279" s="720"/>
      <c r="JQH279" s="720"/>
      <c r="JQI279" s="720"/>
      <c r="JQJ279" s="720"/>
      <c r="JQK279" s="720"/>
      <c r="JQL279" s="720"/>
      <c r="JQM279" s="720"/>
      <c r="JQN279" s="720"/>
      <c r="JQO279" s="720"/>
      <c r="JQP279" s="720"/>
      <c r="JQQ279" s="720"/>
      <c r="JQR279" s="720"/>
      <c r="JQS279" s="720"/>
      <c r="JQT279" s="720"/>
      <c r="JQU279" s="720"/>
      <c r="JQV279" s="720"/>
      <c r="JQW279" s="720"/>
      <c r="JQX279" s="720"/>
      <c r="JQY279" s="720"/>
      <c r="JQZ279" s="720"/>
      <c r="JRA279" s="720"/>
      <c r="JRB279" s="720"/>
      <c r="JRC279" s="720"/>
      <c r="JRD279" s="720"/>
      <c r="JRE279" s="720"/>
      <c r="JRF279" s="720"/>
      <c r="JRG279" s="720"/>
      <c r="JRH279" s="721"/>
      <c r="JRI279" s="719"/>
      <c r="JRJ279" s="720"/>
      <c r="JRK279" s="720"/>
      <c r="JRL279" s="720"/>
      <c r="JRM279" s="720"/>
      <c r="JRN279" s="720"/>
      <c r="JRO279" s="720"/>
      <c r="JRP279" s="720"/>
      <c r="JRQ279" s="720"/>
      <c r="JRR279" s="720"/>
      <c r="JRS279" s="720"/>
      <c r="JRT279" s="720"/>
      <c r="JRU279" s="720"/>
      <c r="JRV279" s="720"/>
      <c r="JRW279" s="720"/>
      <c r="JRX279" s="720"/>
      <c r="JRY279" s="720"/>
      <c r="JRZ279" s="720"/>
      <c r="JSA279" s="720"/>
      <c r="JSB279" s="720"/>
      <c r="JSC279" s="720"/>
      <c r="JSD279" s="720"/>
      <c r="JSE279" s="720"/>
      <c r="JSF279" s="720"/>
      <c r="JSG279" s="720"/>
      <c r="JSH279" s="720"/>
      <c r="JSI279" s="720"/>
      <c r="JSJ279" s="720"/>
      <c r="JSK279" s="720"/>
      <c r="JSL279" s="720"/>
      <c r="JSM279" s="720"/>
      <c r="JSN279" s="720"/>
      <c r="JSO279" s="720"/>
      <c r="JSP279" s="720"/>
      <c r="JSQ279" s="720"/>
      <c r="JSR279" s="720"/>
      <c r="JSS279" s="720"/>
      <c r="JST279" s="720"/>
      <c r="JSU279" s="720"/>
      <c r="JSV279" s="720"/>
      <c r="JSW279" s="720"/>
      <c r="JSX279" s="720"/>
      <c r="JSY279" s="720"/>
      <c r="JSZ279" s="720"/>
      <c r="JTA279" s="720"/>
      <c r="JTB279" s="720"/>
      <c r="JTC279" s="720"/>
      <c r="JTD279" s="720"/>
      <c r="JTE279" s="720"/>
      <c r="JTF279" s="720"/>
      <c r="JTG279" s="720"/>
      <c r="JTH279" s="720"/>
      <c r="JTI279" s="720"/>
      <c r="JTJ279" s="721"/>
      <c r="JTK279" s="719"/>
      <c r="JTL279" s="720"/>
      <c r="JTM279" s="720"/>
      <c r="JTN279" s="720"/>
      <c r="JTO279" s="720"/>
      <c r="JTP279" s="720"/>
      <c r="JTQ279" s="720"/>
      <c r="JTR279" s="720"/>
      <c r="JTS279" s="720"/>
      <c r="JTT279" s="720"/>
      <c r="JTU279" s="720"/>
      <c r="JTV279" s="720"/>
      <c r="JTW279" s="720"/>
      <c r="JTX279" s="720"/>
      <c r="JTY279" s="720"/>
      <c r="JTZ279" s="720"/>
      <c r="JUA279" s="720"/>
      <c r="JUB279" s="720"/>
      <c r="JUC279" s="720"/>
      <c r="JUD279" s="720"/>
      <c r="JUE279" s="720"/>
      <c r="JUF279" s="720"/>
      <c r="JUG279" s="720"/>
      <c r="JUH279" s="720"/>
      <c r="JUI279" s="720"/>
      <c r="JUJ279" s="720"/>
      <c r="JUK279" s="720"/>
      <c r="JUL279" s="720"/>
      <c r="JUM279" s="720"/>
      <c r="JUN279" s="720"/>
      <c r="JUO279" s="720"/>
      <c r="JUP279" s="720"/>
      <c r="JUQ279" s="720"/>
      <c r="JUR279" s="720"/>
      <c r="JUS279" s="720"/>
      <c r="JUT279" s="720"/>
      <c r="JUU279" s="720"/>
      <c r="JUV279" s="720"/>
      <c r="JUW279" s="720"/>
      <c r="JUX279" s="720"/>
      <c r="JUY279" s="720"/>
      <c r="JUZ279" s="720"/>
      <c r="JVA279" s="720"/>
      <c r="JVB279" s="720"/>
      <c r="JVC279" s="720"/>
      <c r="JVD279" s="720"/>
      <c r="JVE279" s="720"/>
      <c r="JVF279" s="720"/>
      <c r="JVG279" s="720"/>
      <c r="JVH279" s="720"/>
      <c r="JVI279" s="720"/>
      <c r="JVJ279" s="720"/>
      <c r="JVK279" s="720"/>
      <c r="JVL279" s="721"/>
      <c r="JVM279" s="719"/>
      <c r="JVN279" s="720"/>
      <c r="JVO279" s="720"/>
      <c r="JVP279" s="720"/>
      <c r="JVQ279" s="720"/>
      <c r="JVR279" s="720"/>
      <c r="JVS279" s="720"/>
      <c r="JVT279" s="720"/>
      <c r="JVU279" s="720"/>
      <c r="JVV279" s="720"/>
      <c r="JVW279" s="720"/>
      <c r="JVX279" s="720"/>
      <c r="JVY279" s="720"/>
      <c r="JVZ279" s="720"/>
      <c r="JWA279" s="720"/>
      <c r="JWB279" s="720"/>
      <c r="JWC279" s="720"/>
      <c r="JWD279" s="720"/>
      <c r="JWE279" s="720"/>
      <c r="JWF279" s="720"/>
      <c r="JWG279" s="720"/>
      <c r="JWH279" s="720"/>
      <c r="JWI279" s="720"/>
      <c r="JWJ279" s="720"/>
      <c r="JWK279" s="720"/>
      <c r="JWL279" s="720"/>
      <c r="JWM279" s="720"/>
      <c r="JWN279" s="720"/>
      <c r="JWO279" s="720"/>
      <c r="JWP279" s="720"/>
      <c r="JWQ279" s="720"/>
      <c r="JWR279" s="720"/>
      <c r="JWS279" s="720"/>
      <c r="JWT279" s="720"/>
      <c r="JWU279" s="720"/>
      <c r="JWV279" s="720"/>
      <c r="JWW279" s="720"/>
      <c r="JWX279" s="720"/>
      <c r="JWY279" s="720"/>
      <c r="JWZ279" s="720"/>
      <c r="JXA279" s="720"/>
      <c r="JXB279" s="720"/>
      <c r="JXC279" s="720"/>
      <c r="JXD279" s="720"/>
      <c r="JXE279" s="720"/>
      <c r="JXF279" s="720"/>
      <c r="JXG279" s="720"/>
      <c r="JXH279" s="720"/>
      <c r="JXI279" s="720"/>
      <c r="JXJ279" s="720"/>
      <c r="JXK279" s="720"/>
      <c r="JXL279" s="720"/>
      <c r="JXM279" s="720"/>
      <c r="JXN279" s="721"/>
      <c r="JXO279" s="719"/>
      <c r="JXP279" s="720"/>
      <c r="JXQ279" s="720"/>
      <c r="JXR279" s="720"/>
      <c r="JXS279" s="720"/>
      <c r="JXT279" s="720"/>
      <c r="JXU279" s="720"/>
      <c r="JXV279" s="720"/>
      <c r="JXW279" s="720"/>
      <c r="JXX279" s="720"/>
      <c r="JXY279" s="720"/>
      <c r="JXZ279" s="720"/>
      <c r="JYA279" s="720"/>
      <c r="JYB279" s="720"/>
      <c r="JYC279" s="720"/>
      <c r="JYD279" s="720"/>
      <c r="JYE279" s="720"/>
      <c r="JYF279" s="720"/>
      <c r="JYG279" s="720"/>
      <c r="JYH279" s="720"/>
      <c r="JYI279" s="720"/>
      <c r="JYJ279" s="720"/>
      <c r="JYK279" s="720"/>
      <c r="JYL279" s="720"/>
      <c r="JYM279" s="720"/>
      <c r="JYN279" s="720"/>
      <c r="JYO279" s="720"/>
      <c r="JYP279" s="720"/>
      <c r="JYQ279" s="720"/>
      <c r="JYR279" s="720"/>
      <c r="JYS279" s="720"/>
      <c r="JYT279" s="720"/>
      <c r="JYU279" s="720"/>
      <c r="JYV279" s="720"/>
      <c r="JYW279" s="720"/>
      <c r="JYX279" s="720"/>
      <c r="JYY279" s="720"/>
      <c r="JYZ279" s="720"/>
      <c r="JZA279" s="720"/>
      <c r="JZB279" s="720"/>
      <c r="JZC279" s="720"/>
      <c r="JZD279" s="720"/>
      <c r="JZE279" s="720"/>
      <c r="JZF279" s="720"/>
      <c r="JZG279" s="720"/>
      <c r="JZH279" s="720"/>
      <c r="JZI279" s="720"/>
      <c r="JZJ279" s="720"/>
      <c r="JZK279" s="720"/>
      <c r="JZL279" s="720"/>
      <c r="JZM279" s="720"/>
      <c r="JZN279" s="720"/>
      <c r="JZO279" s="720"/>
      <c r="JZP279" s="721"/>
      <c r="JZQ279" s="719"/>
      <c r="JZR279" s="720"/>
      <c r="JZS279" s="720"/>
      <c r="JZT279" s="720"/>
      <c r="JZU279" s="720"/>
      <c r="JZV279" s="720"/>
      <c r="JZW279" s="720"/>
      <c r="JZX279" s="720"/>
      <c r="JZY279" s="720"/>
      <c r="JZZ279" s="720"/>
      <c r="KAA279" s="720"/>
      <c r="KAB279" s="720"/>
      <c r="KAC279" s="720"/>
      <c r="KAD279" s="720"/>
      <c r="KAE279" s="720"/>
      <c r="KAF279" s="720"/>
      <c r="KAG279" s="720"/>
      <c r="KAH279" s="720"/>
      <c r="KAI279" s="720"/>
      <c r="KAJ279" s="720"/>
      <c r="KAK279" s="720"/>
      <c r="KAL279" s="720"/>
      <c r="KAM279" s="720"/>
      <c r="KAN279" s="720"/>
      <c r="KAO279" s="720"/>
      <c r="KAP279" s="720"/>
      <c r="KAQ279" s="720"/>
      <c r="KAR279" s="720"/>
      <c r="KAS279" s="720"/>
      <c r="KAT279" s="720"/>
      <c r="KAU279" s="720"/>
      <c r="KAV279" s="720"/>
      <c r="KAW279" s="720"/>
      <c r="KAX279" s="720"/>
      <c r="KAY279" s="720"/>
      <c r="KAZ279" s="720"/>
      <c r="KBA279" s="720"/>
      <c r="KBB279" s="720"/>
      <c r="KBC279" s="720"/>
      <c r="KBD279" s="720"/>
      <c r="KBE279" s="720"/>
      <c r="KBF279" s="720"/>
      <c r="KBG279" s="720"/>
      <c r="KBH279" s="720"/>
      <c r="KBI279" s="720"/>
      <c r="KBJ279" s="720"/>
      <c r="KBK279" s="720"/>
      <c r="KBL279" s="720"/>
      <c r="KBM279" s="720"/>
      <c r="KBN279" s="720"/>
      <c r="KBO279" s="720"/>
      <c r="KBP279" s="720"/>
      <c r="KBQ279" s="720"/>
      <c r="KBR279" s="721"/>
      <c r="KBS279" s="719"/>
      <c r="KBT279" s="720"/>
      <c r="KBU279" s="720"/>
      <c r="KBV279" s="720"/>
      <c r="KBW279" s="720"/>
      <c r="KBX279" s="720"/>
      <c r="KBY279" s="720"/>
      <c r="KBZ279" s="720"/>
      <c r="KCA279" s="720"/>
      <c r="KCB279" s="720"/>
      <c r="KCC279" s="720"/>
      <c r="KCD279" s="720"/>
      <c r="KCE279" s="720"/>
      <c r="KCF279" s="720"/>
      <c r="KCG279" s="720"/>
      <c r="KCH279" s="720"/>
      <c r="KCI279" s="720"/>
      <c r="KCJ279" s="720"/>
      <c r="KCK279" s="720"/>
      <c r="KCL279" s="720"/>
      <c r="KCM279" s="720"/>
      <c r="KCN279" s="720"/>
      <c r="KCO279" s="720"/>
      <c r="KCP279" s="720"/>
      <c r="KCQ279" s="720"/>
      <c r="KCR279" s="720"/>
      <c r="KCS279" s="720"/>
      <c r="KCT279" s="720"/>
      <c r="KCU279" s="720"/>
      <c r="KCV279" s="720"/>
      <c r="KCW279" s="720"/>
      <c r="KCX279" s="720"/>
      <c r="KCY279" s="720"/>
      <c r="KCZ279" s="720"/>
      <c r="KDA279" s="720"/>
      <c r="KDB279" s="720"/>
      <c r="KDC279" s="720"/>
      <c r="KDD279" s="720"/>
      <c r="KDE279" s="720"/>
      <c r="KDF279" s="720"/>
      <c r="KDG279" s="720"/>
      <c r="KDH279" s="720"/>
      <c r="KDI279" s="720"/>
      <c r="KDJ279" s="720"/>
      <c r="KDK279" s="720"/>
      <c r="KDL279" s="720"/>
      <c r="KDM279" s="720"/>
      <c r="KDN279" s="720"/>
      <c r="KDO279" s="720"/>
      <c r="KDP279" s="720"/>
      <c r="KDQ279" s="720"/>
      <c r="KDR279" s="720"/>
      <c r="KDS279" s="720"/>
      <c r="KDT279" s="721"/>
      <c r="KDU279" s="719"/>
      <c r="KDV279" s="720"/>
      <c r="KDW279" s="720"/>
      <c r="KDX279" s="720"/>
      <c r="KDY279" s="720"/>
      <c r="KDZ279" s="720"/>
      <c r="KEA279" s="720"/>
      <c r="KEB279" s="720"/>
      <c r="KEC279" s="720"/>
      <c r="KED279" s="720"/>
      <c r="KEE279" s="720"/>
      <c r="KEF279" s="720"/>
      <c r="KEG279" s="720"/>
      <c r="KEH279" s="720"/>
      <c r="KEI279" s="720"/>
      <c r="KEJ279" s="720"/>
      <c r="KEK279" s="720"/>
      <c r="KEL279" s="720"/>
      <c r="KEM279" s="720"/>
      <c r="KEN279" s="720"/>
      <c r="KEO279" s="720"/>
      <c r="KEP279" s="720"/>
      <c r="KEQ279" s="720"/>
      <c r="KER279" s="720"/>
      <c r="KES279" s="720"/>
      <c r="KET279" s="720"/>
      <c r="KEU279" s="720"/>
      <c r="KEV279" s="720"/>
      <c r="KEW279" s="720"/>
      <c r="KEX279" s="720"/>
      <c r="KEY279" s="720"/>
      <c r="KEZ279" s="720"/>
      <c r="KFA279" s="720"/>
      <c r="KFB279" s="720"/>
      <c r="KFC279" s="720"/>
      <c r="KFD279" s="720"/>
      <c r="KFE279" s="720"/>
      <c r="KFF279" s="720"/>
      <c r="KFG279" s="720"/>
      <c r="KFH279" s="720"/>
      <c r="KFI279" s="720"/>
      <c r="KFJ279" s="720"/>
      <c r="KFK279" s="720"/>
      <c r="KFL279" s="720"/>
      <c r="KFM279" s="720"/>
      <c r="KFN279" s="720"/>
      <c r="KFO279" s="720"/>
      <c r="KFP279" s="720"/>
      <c r="KFQ279" s="720"/>
      <c r="KFR279" s="720"/>
      <c r="KFS279" s="720"/>
      <c r="KFT279" s="720"/>
      <c r="KFU279" s="720"/>
      <c r="KFV279" s="721"/>
      <c r="KFW279" s="719"/>
      <c r="KFX279" s="720"/>
      <c r="KFY279" s="720"/>
      <c r="KFZ279" s="720"/>
      <c r="KGA279" s="720"/>
      <c r="KGB279" s="720"/>
      <c r="KGC279" s="720"/>
      <c r="KGD279" s="720"/>
      <c r="KGE279" s="720"/>
      <c r="KGF279" s="720"/>
      <c r="KGG279" s="720"/>
      <c r="KGH279" s="720"/>
      <c r="KGI279" s="720"/>
      <c r="KGJ279" s="720"/>
      <c r="KGK279" s="720"/>
      <c r="KGL279" s="720"/>
      <c r="KGM279" s="720"/>
      <c r="KGN279" s="720"/>
      <c r="KGO279" s="720"/>
      <c r="KGP279" s="720"/>
      <c r="KGQ279" s="720"/>
      <c r="KGR279" s="720"/>
      <c r="KGS279" s="720"/>
      <c r="KGT279" s="720"/>
      <c r="KGU279" s="720"/>
      <c r="KGV279" s="720"/>
      <c r="KGW279" s="720"/>
      <c r="KGX279" s="720"/>
      <c r="KGY279" s="720"/>
      <c r="KGZ279" s="720"/>
      <c r="KHA279" s="720"/>
      <c r="KHB279" s="720"/>
      <c r="KHC279" s="720"/>
      <c r="KHD279" s="720"/>
      <c r="KHE279" s="720"/>
      <c r="KHF279" s="720"/>
      <c r="KHG279" s="720"/>
      <c r="KHH279" s="720"/>
      <c r="KHI279" s="720"/>
      <c r="KHJ279" s="720"/>
      <c r="KHK279" s="720"/>
      <c r="KHL279" s="720"/>
      <c r="KHM279" s="720"/>
      <c r="KHN279" s="720"/>
      <c r="KHO279" s="720"/>
      <c r="KHP279" s="720"/>
      <c r="KHQ279" s="720"/>
      <c r="KHR279" s="720"/>
      <c r="KHS279" s="720"/>
      <c r="KHT279" s="720"/>
      <c r="KHU279" s="720"/>
      <c r="KHV279" s="720"/>
      <c r="KHW279" s="720"/>
      <c r="KHX279" s="721"/>
      <c r="KHY279" s="719"/>
      <c r="KHZ279" s="720"/>
      <c r="KIA279" s="720"/>
      <c r="KIB279" s="720"/>
      <c r="KIC279" s="720"/>
      <c r="KID279" s="720"/>
      <c r="KIE279" s="720"/>
      <c r="KIF279" s="720"/>
      <c r="KIG279" s="720"/>
      <c r="KIH279" s="720"/>
      <c r="KII279" s="720"/>
      <c r="KIJ279" s="720"/>
      <c r="KIK279" s="720"/>
      <c r="KIL279" s="720"/>
      <c r="KIM279" s="720"/>
      <c r="KIN279" s="720"/>
      <c r="KIO279" s="720"/>
      <c r="KIP279" s="720"/>
      <c r="KIQ279" s="720"/>
      <c r="KIR279" s="720"/>
      <c r="KIS279" s="720"/>
      <c r="KIT279" s="720"/>
      <c r="KIU279" s="720"/>
      <c r="KIV279" s="720"/>
      <c r="KIW279" s="720"/>
      <c r="KIX279" s="720"/>
      <c r="KIY279" s="720"/>
      <c r="KIZ279" s="720"/>
      <c r="KJA279" s="720"/>
      <c r="KJB279" s="720"/>
      <c r="KJC279" s="720"/>
      <c r="KJD279" s="720"/>
      <c r="KJE279" s="720"/>
      <c r="KJF279" s="720"/>
      <c r="KJG279" s="720"/>
      <c r="KJH279" s="720"/>
      <c r="KJI279" s="720"/>
      <c r="KJJ279" s="720"/>
      <c r="KJK279" s="720"/>
      <c r="KJL279" s="720"/>
      <c r="KJM279" s="720"/>
      <c r="KJN279" s="720"/>
      <c r="KJO279" s="720"/>
      <c r="KJP279" s="720"/>
      <c r="KJQ279" s="720"/>
      <c r="KJR279" s="720"/>
      <c r="KJS279" s="720"/>
      <c r="KJT279" s="720"/>
      <c r="KJU279" s="720"/>
      <c r="KJV279" s="720"/>
      <c r="KJW279" s="720"/>
      <c r="KJX279" s="720"/>
      <c r="KJY279" s="720"/>
      <c r="KJZ279" s="721"/>
      <c r="KKA279" s="719"/>
      <c r="KKB279" s="720"/>
      <c r="KKC279" s="720"/>
      <c r="KKD279" s="720"/>
      <c r="KKE279" s="720"/>
      <c r="KKF279" s="720"/>
      <c r="KKG279" s="720"/>
      <c r="KKH279" s="720"/>
      <c r="KKI279" s="720"/>
      <c r="KKJ279" s="720"/>
      <c r="KKK279" s="720"/>
      <c r="KKL279" s="720"/>
      <c r="KKM279" s="720"/>
      <c r="KKN279" s="720"/>
      <c r="KKO279" s="720"/>
      <c r="KKP279" s="720"/>
      <c r="KKQ279" s="720"/>
      <c r="KKR279" s="720"/>
      <c r="KKS279" s="720"/>
      <c r="KKT279" s="720"/>
      <c r="KKU279" s="720"/>
      <c r="KKV279" s="720"/>
      <c r="KKW279" s="720"/>
      <c r="KKX279" s="720"/>
      <c r="KKY279" s="720"/>
      <c r="KKZ279" s="720"/>
      <c r="KLA279" s="720"/>
      <c r="KLB279" s="720"/>
      <c r="KLC279" s="720"/>
      <c r="KLD279" s="720"/>
      <c r="KLE279" s="720"/>
      <c r="KLF279" s="720"/>
      <c r="KLG279" s="720"/>
      <c r="KLH279" s="720"/>
      <c r="KLI279" s="720"/>
      <c r="KLJ279" s="720"/>
      <c r="KLK279" s="720"/>
      <c r="KLL279" s="720"/>
      <c r="KLM279" s="720"/>
      <c r="KLN279" s="720"/>
      <c r="KLO279" s="720"/>
      <c r="KLP279" s="720"/>
      <c r="KLQ279" s="720"/>
      <c r="KLR279" s="720"/>
      <c r="KLS279" s="720"/>
      <c r="KLT279" s="720"/>
      <c r="KLU279" s="720"/>
      <c r="KLV279" s="720"/>
      <c r="KLW279" s="720"/>
      <c r="KLX279" s="720"/>
      <c r="KLY279" s="720"/>
      <c r="KLZ279" s="720"/>
      <c r="KMA279" s="720"/>
      <c r="KMB279" s="721"/>
      <c r="KMC279" s="719"/>
      <c r="KMD279" s="720"/>
      <c r="KME279" s="720"/>
      <c r="KMF279" s="720"/>
      <c r="KMG279" s="720"/>
      <c r="KMH279" s="720"/>
      <c r="KMI279" s="720"/>
      <c r="KMJ279" s="720"/>
      <c r="KMK279" s="720"/>
      <c r="KML279" s="720"/>
      <c r="KMM279" s="720"/>
      <c r="KMN279" s="720"/>
      <c r="KMO279" s="720"/>
      <c r="KMP279" s="720"/>
      <c r="KMQ279" s="720"/>
      <c r="KMR279" s="720"/>
      <c r="KMS279" s="720"/>
      <c r="KMT279" s="720"/>
      <c r="KMU279" s="720"/>
      <c r="KMV279" s="720"/>
      <c r="KMW279" s="720"/>
      <c r="KMX279" s="720"/>
      <c r="KMY279" s="720"/>
      <c r="KMZ279" s="720"/>
      <c r="KNA279" s="720"/>
      <c r="KNB279" s="720"/>
      <c r="KNC279" s="720"/>
      <c r="KND279" s="720"/>
      <c r="KNE279" s="720"/>
      <c r="KNF279" s="720"/>
      <c r="KNG279" s="720"/>
      <c r="KNH279" s="720"/>
      <c r="KNI279" s="720"/>
      <c r="KNJ279" s="720"/>
      <c r="KNK279" s="720"/>
      <c r="KNL279" s="720"/>
      <c r="KNM279" s="720"/>
      <c r="KNN279" s="720"/>
      <c r="KNO279" s="720"/>
      <c r="KNP279" s="720"/>
      <c r="KNQ279" s="720"/>
      <c r="KNR279" s="720"/>
      <c r="KNS279" s="720"/>
      <c r="KNT279" s="720"/>
      <c r="KNU279" s="720"/>
      <c r="KNV279" s="720"/>
      <c r="KNW279" s="720"/>
      <c r="KNX279" s="720"/>
      <c r="KNY279" s="720"/>
      <c r="KNZ279" s="720"/>
      <c r="KOA279" s="720"/>
      <c r="KOB279" s="720"/>
      <c r="KOC279" s="720"/>
      <c r="KOD279" s="721"/>
      <c r="KOE279" s="719"/>
      <c r="KOF279" s="720"/>
      <c r="KOG279" s="720"/>
      <c r="KOH279" s="720"/>
      <c r="KOI279" s="720"/>
      <c r="KOJ279" s="720"/>
      <c r="KOK279" s="720"/>
      <c r="KOL279" s="720"/>
      <c r="KOM279" s="720"/>
      <c r="KON279" s="720"/>
      <c r="KOO279" s="720"/>
      <c r="KOP279" s="720"/>
      <c r="KOQ279" s="720"/>
      <c r="KOR279" s="720"/>
      <c r="KOS279" s="720"/>
      <c r="KOT279" s="720"/>
      <c r="KOU279" s="720"/>
      <c r="KOV279" s="720"/>
      <c r="KOW279" s="720"/>
      <c r="KOX279" s="720"/>
      <c r="KOY279" s="720"/>
      <c r="KOZ279" s="720"/>
      <c r="KPA279" s="720"/>
      <c r="KPB279" s="720"/>
      <c r="KPC279" s="720"/>
      <c r="KPD279" s="720"/>
      <c r="KPE279" s="720"/>
      <c r="KPF279" s="720"/>
      <c r="KPG279" s="720"/>
      <c r="KPH279" s="720"/>
      <c r="KPI279" s="720"/>
      <c r="KPJ279" s="720"/>
      <c r="KPK279" s="720"/>
      <c r="KPL279" s="720"/>
      <c r="KPM279" s="720"/>
      <c r="KPN279" s="720"/>
      <c r="KPO279" s="720"/>
      <c r="KPP279" s="720"/>
      <c r="KPQ279" s="720"/>
      <c r="KPR279" s="720"/>
      <c r="KPS279" s="720"/>
      <c r="KPT279" s="720"/>
      <c r="KPU279" s="720"/>
      <c r="KPV279" s="720"/>
      <c r="KPW279" s="720"/>
      <c r="KPX279" s="720"/>
      <c r="KPY279" s="720"/>
      <c r="KPZ279" s="720"/>
      <c r="KQA279" s="720"/>
      <c r="KQB279" s="720"/>
      <c r="KQC279" s="720"/>
      <c r="KQD279" s="720"/>
      <c r="KQE279" s="720"/>
      <c r="KQF279" s="721"/>
      <c r="KQG279" s="719"/>
      <c r="KQH279" s="720"/>
      <c r="KQI279" s="720"/>
      <c r="KQJ279" s="720"/>
      <c r="KQK279" s="720"/>
      <c r="KQL279" s="720"/>
      <c r="KQM279" s="720"/>
      <c r="KQN279" s="720"/>
      <c r="KQO279" s="720"/>
      <c r="KQP279" s="720"/>
      <c r="KQQ279" s="720"/>
      <c r="KQR279" s="720"/>
      <c r="KQS279" s="720"/>
      <c r="KQT279" s="720"/>
      <c r="KQU279" s="720"/>
      <c r="KQV279" s="720"/>
      <c r="KQW279" s="720"/>
      <c r="KQX279" s="720"/>
      <c r="KQY279" s="720"/>
      <c r="KQZ279" s="720"/>
      <c r="KRA279" s="720"/>
      <c r="KRB279" s="720"/>
      <c r="KRC279" s="720"/>
      <c r="KRD279" s="720"/>
      <c r="KRE279" s="720"/>
      <c r="KRF279" s="720"/>
      <c r="KRG279" s="720"/>
      <c r="KRH279" s="720"/>
      <c r="KRI279" s="720"/>
      <c r="KRJ279" s="720"/>
      <c r="KRK279" s="720"/>
      <c r="KRL279" s="720"/>
      <c r="KRM279" s="720"/>
      <c r="KRN279" s="720"/>
      <c r="KRO279" s="720"/>
      <c r="KRP279" s="720"/>
      <c r="KRQ279" s="720"/>
      <c r="KRR279" s="720"/>
      <c r="KRS279" s="720"/>
      <c r="KRT279" s="720"/>
      <c r="KRU279" s="720"/>
      <c r="KRV279" s="720"/>
      <c r="KRW279" s="720"/>
      <c r="KRX279" s="720"/>
      <c r="KRY279" s="720"/>
      <c r="KRZ279" s="720"/>
      <c r="KSA279" s="720"/>
      <c r="KSB279" s="720"/>
      <c r="KSC279" s="720"/>
      <c r="KSD279" s="720"/>
      <c r="KSE279" s="720"/>
      <c r="KSF279" s="720"/>
      <c r="KSG279" s="720"/>
      <c r="KSH279" s="721"/>
      <c r="KSI279" s="719"/>
      <c r="KSJ279" s="720"/>
      <c r="KSK279" s="720"/>
      <c r="KSL279" s="720"/>
      <c r="KSM279" s="720"/>
      <c r="KSN279" s="720"/>
      <c r="KSO279" s="720"/>
      <c r="KSP279" s="720"/>
      <c r="KSQ279" s="720"/>
      <c r="KSR279" s="720"/>
      <c r="KSS279" s="720"/>
      <c r="KST279" s="720"/>
      <c r="KSU279" s="720"/>
      <c r="KSV279" s="720"/>
      <c r="KSW279" s="720"/>
      <c r="KSX279" s="720"/>
      <c r="KSY279" s="720"/>
      <c r="KSZ279" s="720"/>
      <c r="KTA279" s="720"/>
      <c r="KTB279" s="720"/>
      <c r="KTC279" s="720"/>
      <c r="KTD279" s="720"/>
      <c r="KTE279" s="720"/>
      <c r="KTF279" s="720"/>
      <c r="KTG279" s="720"/>
      <c r="KTH279" s="720"/>
      <c r="KTI279" s="720"/>
      <c r="KTJ279" s="720"/>
      <c r="KTK279" s="720"/>
      <c r="KTL279" s="720"/>
      <c r="KTM279" s="720"/>
      <c r="KTN279" s="720"/>
      <c r="KTO279" s="720"/>
      <c r="KTP279" s="720"/>
      <c r="KTQ279" s="720"/>
      <c r="KTR279" s="720"/>
      <c r="KTS279" s="720"/>
      <c r="KTT279" s="720"/>
      <c r="KTU279" s="720"/>
      <c r="KTV279" s="720"/>
      <c r="KTW279" s="720"/>
      <c r="KTX279" s="720"/>
      <c r="KTY279" s="720"/>
      <c r="KTZ279" s="720"/>
      <c r="KUA279" s="720"/>
      <c r="KUB279" s="720"/>
      <c r="KUC279" s="720"/>
      <c r="KUD279" s="720"/>
      <c r="KUE279" s="720"/>
      <c r="KUF279" s="720"/>
      <c r="KUG279" s="720"/>
      <c r="KUH279" s="720"/>
      <c r="KUI279" s="720"/>
      <c r="KUJ279" s="721"/>
      <c r="KUK279" s="719"/>
      <c r="KUL279" s="720"/>
      <c r="KUM279" s="720"/>
      <c r="KUN279" s="720"/>
      <c r="KUO279" s="720"/>
      <c r="KUP279" s="720"/>
      <c r="KUQ279" s="720"/>
      <c r="KUR279" s="720"/>
      <c r="KUS279" s="720"/>
      <c r="KUT279" s="720"/>
      <c r="KUU279" s="720"/>
      <c r="KUV279" s="720"/>
      <c r="KUW279" s="720"/>
      <c r="KUX279" s="720"/>
      <c r="KUY279" s="720"/>
      <c r="KUZ279" s="720"/>
      <c r="KVA279" s="720"/>
      <c r="KVB279" s="720"/>
      <c r="KVC279" s="720"/>
      <c r="KVD279" s="720"/>
      <c r="KVE279" s="720"/>
      <c r="KVF279" s="720"/>
      <c r="KVG279" s="720"/>
      <c r="KVH279" s="720"/>
      <c r="KVI279" s="720"/>
      <c r="KVJ279" s="720"/>
      <c r="KVK279" s="720"/>
      <c r="KVL279" s="720"/>
      <c r="KVM279" s="720"/>
      <c r="KVN279" s="720"/>
      <c r="KVO279" s="720"/>
      <c r="KVP279" s="720"/>
      <c r="KVQ279" s="720"/>
      <c r="KVR279" s="720"/>
      <c r="KVS279" s="720"/>
      <c r="KVT279" s="720"/>
      <c r="KVU279" s="720"/>
      <c r="KVV279" s="720"/>
      <c r="KVW279" s="720"/>
      <c r="KVX279" s="720"/>
      <c r="KVY279" s="720"/>
      <c r="KVZ279" s="720"/>
      <c r="KWA279" s="720"/>
      <c r="KWB279" s="720"/>
      <c r="KWC279" s="720"/>
      <c r="KWD279" s="720"/>
      <c r="KWE279" s="720"/>
      <c r="KWF279" s="720"/>
      <c r="KWG279" s="720"/>
      <c r="KWH279" s="720"/>
      <c r="KWI279" s="720"/>
      <c r="KWJ279" s="720"/>
      <c r="KWK279" s="720"/>
      <c r="KWL279" s="721"/>
      <c r="KWM279" s="719"/>
      <c r="KWN279" s="720"/>
      <c r="KWO279" s="720"/>
      <c r="KWP279" s="720"/>
      <c r="KWQ279" s="720"/>
      <c r="KWR279" s="720"/>
      <c r="KWS279" s="720"/>
      <c r="KWT279" s="720"/>
      <c r="KWU279" s="720"/>
      <c r="KWV279" s="720"/>
      <c r="KWW279" s="720"/>
      <c r="KWX279" s="720"/>
      <c r="KWY279" s="720"/>
      <c r="KWZ279" s="720"/>
      <c r="KXA279" s="720"/>
      <c r="KXB279" s="720"/>
      <c r="KXC279" s="720"/>
      <c r="KXD279" s="720"/>
      <c r="KXE279" s="720"/>
      <c r="KXF279" s="720"/>
      <c r="KXG279" s="720"/>
      <c r="KXH279" s="720"/>
      <c r="KXI279" s="720"/>
      <c r="KXJ279" s="720"/>
      <c r="KXK279" s="720"/>
      <c r="KXL279" s="720"/>
      <c r="KXM279" s="720"/>
      <c r="KXN279" s="720"/>
      <c r="KXO279" s="720"/>
      <c r="KXP279" s="720"/>
      <c r="KXQ279" s="720"/>
      <c r="KXR279" s="720"/>
      <c r="KXS279" s="720"/>
      <c r="KXT279" s="720"/>
      <c r="KXU279" s="720"/>
      <c r="KXV279" s="720"/>
      <c r="KXW279" s="720"/>
      <c r="KXX279" s="720"/>
      <c r="KXY279" s="720"/>
      <c r="KXZ279" s="720"/>
      <c r="KYA279" s="720"/>
      <c r="KYB279" s="720"/>
      <c r="KYC279" s="720"/>
      <c r="KYD279" s="720"/>
      <c r="KYE279" s="720"/>
      <c r="KYF279" s="720"/>
      <c r="KYG279" s="720"/>
      <c r="KYH279" s="720"/>
      <c r="KYI279" s="720"/>
      <c r="KYJ279" s="720"/>
      <c r="KYK279" s="720"/>
      <c r="KYL279" s="720"/>
      <c r="KYM279" s="720"/>
      <c r="KYN279" s="721"/>
      <c r="KYO279" s="719"/>
      <c r="KYP279" s="720"/>
      <c r="KYQ279" s="720"/>
      <c r="KYR279" s="720"/>
      <c r="KYS279" s="720"/>
      <c r="KYT279" s="720"/>
      <c r="KYU279" s="720"/>
      <c r="KYV279" s="720"/>
      <c r="KYW279" s="720"/>
      <c r="KYX279" s="720"/>
      <c r="KYY279" s="720"/>
      <c r="KYZ279" s="720"/>
      <c r="KZA279" s="720"/>
      <c r="KZB279" s="720"/>
      <c r="KZC279" s="720"/>
      <c r="KZD279" s="720"/>
      <c r="KZE279" s="720"/>
      <c r="KZF279" s="720"/>
      <c r="KZG279" s="720"/>
      <c r="KZH279" s="720"/>
      <c r="KZI279" s="720"/>
      <c r="KZJ279" s="720"/>
      <c r="KZK279" s="720"/>
      <c r="KZL279" s="720"/>
      <c r="KZM279" s="720"/>
      <c r="KZN279" s="720"/>
      <c r="KZO279" s="720"/>
      <c r="KZP279" s="720"/>
      <c r="KZQ279" s="720"/>
      <c r="KZR279" s="720"/>
      <c r="KZS279" s="720"/>
      <c r="KZT279" s="720"/>
      <c r="KZU279" s="720"/>
      <c r="KZV279" s="720"/>
      <c r="KZW279" s="720"/>
      <c r="KZX279" s="720"/>
      <c r="KZY279" s="720"/>
      <c r="KZZ279" s="720"/>
      <c r="LAA279" s="720"/>
      <c r="LAB279" s="720"/>
      <c r="LAC279" s="720"/>
      <c r="LAD279" s="720"/>
      <c r="LAE279" s="720"/>
      <c r="LAF279" s="720"/>
      <c r="LAG279" s="720"/>
      <c r="LAH279" s="720"/>
      <c r="LAI279" s="720"/>
      <c r="LAJ279" s="720"/>
      <c r="LAK279" s="720"/>
      <c r="LAL279" s="720"/>
      <c r="LAM279" s="720"/>
      <c r="LAN279" s="720"/>
      <c r="LAO279" s="720"/>
      <c r="LAP279" s="721"/>
      <c r="LAQ279" s="719"/>
      <c r="LAR279" s="720"/>
      <c r="LAS279" s="720"/>
      <c r="LAT279" s="720"/>
      <c r="LAU279" s="720"/>
      <c r="LAV279" s="720"/>
      <c r="LAW279" s="720"/>
      <c r="LAX279" s="720"/>
      <c r="LAY279" s="720"/>
      <c r="LAZ279" s="720"/>
      <c r="LBA279" s="720"/>
      <c r="LBB279" s="720"/>
      <c r="LBC279" s="720"/>
      <c r="LBD279" s="720"/>
      <c r="LBE279" s="720"/>
      <c r="LBF279" s="720"/>
      <c r="LBG279" s="720"/>
      <c r="LBH279" s="720"/>
      <c r="LBI279" s="720"/>
      <c r="LBJ279" s="720"/>
      <c r="LBK279" s="720"/>
      <c r="LBL279" s="720"/>
      <c r="LBM279" s="720"/>
      <c r="LBN279" s="720"/>
      <c r="LBO279" s="720"/>
      <c r="LBP279" s="720"/>
      <c r="LBQ279" s="720"/>
      <c r="LBR279" s="720"/>
      <c r="LBS279" s="720"/>
      <c r="LBT279" s="720"/>
      <c r="LBU279" s="720"/>
      <c r="LBV279" s="720"/>
      <c r="LBW279" s="720"/>
      <c r="LBX279" s="720"/>
      <c r="LBY279" s="720"/>
      <c r="LBZ279" s="720"/>
      <c r="LCA279" s="720"/>
      <c r="LCB279" s="720"/>
      <c r="LCC279" s="720"/>
      <c r="LCD279" s="720"/>
      <c r="LCE279" s="720"/>
      <c r="LCF279" s="720"/>
      <c r="LCG279" s="720"/>
      <c r="LCH279" s="720"/>
      <c r="LCI279" s="720"/>
      <c r="LCJ279" s="720"/>
      <c r="LCK279" s="720"/>
      <c r="LCL279" s="720"/>
      <c r="LCM279" s="720"/>
      <c r="LCN279" s="720"/>
      <c r="LCO279" s="720"/>
      <c r="LCP279" s="720"/>
      <c r="LCQ279" s="720"/>
      <c r="LCR279" s="721"/>
      <c r="LCS279" s="719"/>
      <c r="LCT279" s="720"/>
      <c r="LCU279" s="720"/>
      <c r="LCV279" s="720"/>
      <c r="LCW279" s="720"/>
      <c r="LCX279" s="720"/>
      <c r="LCY279" s="720"/>
      <c r="LCZ279" s="720"/>
      <c r="LDA279" s="720"/>
      <c r="LDB279" s="720"/>
      <c r="LDC279" s="720"/>
      <c r="LDD279" s="720"/>
      <c r="LDE279" s="720"/>
      <c r="LDF279" s="720"/>
      <c r="LDG279" s="720"/>
      <c r="LDH279" s="720"/>
      <c r="LDI279" s="720"/>
      <c r="LDJ279" s="720"/>
      <c r="LDK279" s="720"/>
      <c r="LDL279" s="720"/>
      <c r="LDM279" s="720"/>
      <c r="LDN279" s="720"/>
      <c r="LDO279" s="720"/>
      <c r="LDP279" s="720"/>
      <c r="LDQ279" s="720"/>
      <c r="LDR279" s="720"/>
      <c r="LDS279" s="720"/>
      <c r="LDT279" s="720"/>
      <c r="LDU279" s="720"/>
      <c r="LDV279" s="720"/>
      <c r="LDW279" s="720"/>
      <c r="LDX279" s="720"/>
      <c r="LDY279" s="720"/>
      <c r="LDZ279" s="720"/>
      <c r="LEA279" s="720"/>
      <c r="LEB279" s="720"/>
      <c r="LEC279" s="720"/>
      <c r="LED279" s="720"/>
      <c r="LEE279" s="720"/>
      <c r="LEF279" s="720"/>
      <c r="LEG279" s="720"/>
      <c r="LEH279" s="720"/>
      <c r="LEI279" s="720"/>
      <c r="LEJ279" s="720"/>
      <c r="LEK279" s="720"/>
      <c r="LEL279" s="720"/>
      <c r="LEM279" s="720"/>
      <c r="LEN279" s="720"/>
      <c r="LEO279" s="720"/>
      <c r="LEP279" s="720"/>
      <c r="LEQ279" s="720"/>
      <c r="LER279" s="720"/>
      <c r="LES279" s="720"/>
      <c r="LET279" s="721"/>
      <c r="LEU279" s="719"/>
      <c r="LEV279" s="720"/>
      <c r="LEW279" s="720"/>
      <c r="LEX279" s="720"/>
      <c r="LEY279" s="720"/>
      <c r="LEZ279" s="720"/>
      <c r="LFA279" s="720"/>
      <c r="LFB279" s="720"/>
      <c r="LFC279" s="720"/>
      <c r="LFD279" s="720"/>
      <c r="LFE279" s="720"/>
      <c r="LFF279" s="720"/>
      <c r="LFG279" s="720"/>
      <c r="LFH279" s="720"/>
      <c r="LFI279" s="720"/>
      <c r="LFJ279" s="720"/>
      <c r="LFK279" s="720"/>
      <c r="LFL279" s="720"/>
      <c r="LFM279" s="720"/>
      <c r="LFN279" s="720"/>
      <c r="LFO279" s="720"/>
      <c r="LFP279" s="720"/>
      <c r="LFQ279" s="720"/>
      <c r="LFR279" s="720"/>
      <c r="LFS279" s="720"/>
      <c r="LFT279" s="720"/>
      <c r="LFU279" s="720"/>
      <c r="LFV279" s="720"/>
      <c r="LFW279" s="720"/>
      <c r="LFX279" s="720"/>
      <c r="LFY279" s="720"/>
      <c r="LFZ279" s="720"/>
      <c r="LGA279" s="720"/>
      <c r="LGB279" s="720"/>
      <c r="LGC279" s="720"/>
      <c r="LGD279" s="720"/>
      <c r="LGE279" s="720"/>
      <c r="LGF279" s="720"/>
      <c r="LGG279" s="720"/>
      <c r="LGH279" s="720"/>
      <c r="LGI279" s="720"/>
      <c r="LGJ279" s="720"/>
      <c r="LGK279" s="720"/>
      <c r="LGL279" s="720"/>
      <c r="LGM279" s="720"/>
      <c r="LGN279" s="720"/>
      <c r="LGO279" s="720"/>
      <c r="LGP279" s="720"/>
      <c r="LGQ279" s="720"/>
      <c r="LGR279" s="720"/>
      <c r="LGS279" s="720"/>
      <c r="LGT279" s="720"/>
      <c r="LGU279" s="720"/>
      <c r="LGV279" s="721"/>
      <c r="LGW279" s="719"/>
      <c r="LGX279" s="720"/>
      <c r="LGY279" s="720"/>
      <c r="LGZ279" s="720"/>
      <c r="LHA279" s="720"/>
      <c r="LHB279" s="720"/>
      <c r="LHC279" s="720"/>
      <c r="LHD279" s="720"/>
      <c r="LHE279" s="720"/>
      <c r="LHF279" s="720"/>
      <c r="LHG279" s="720"/>
      <c r="LHH279" s="720"/>
      <c r="LHI279" s="720"/>
      <c r="LHJ279" s="720"/>
      <c r="LHK279" s="720"/>
      <c r="LHL279" s="720"/>
      <c r="LHM279" s="720"/>
      <c r="LHN279" s="720"/>
      <c r="LHO279" s="720"/>
      <c r="LHP279" s="720"/>
      <c r="LHQ279" s="720"/>
      <c r="LHR279" s="720"/>
      <c r="LHS279" s="720"/>
      <c r="LHT279" s="720"/>
      <c r="LHU279" s="720"/>
      <c r="LHV279" s="720"/>
      <c r="LHW279" s="720"/>
      <c r="LHX279" s="720"/>
      <c r="LHY279" s="720"/>
      <c r="LHZ279" s="720"/>
      <c r="LIA279" s="720"/>
      <c r="LIB279" s="720"/>
      <c r="LIC279" s="720"/>
      <c r="LID279" s="720"/>
      <c r="LIE279" s="720"/>
      <c r="LIF279" s="720"/>
      <c r="LIG279" s="720"/>
      <c r="LIH279" s="720"/>
      <c r="LII279" s="720"/>
      <c r="LIJ279" s="720"/>
      <c r="LIK279" s="720"/>
      <c r="LIL279" s="720"/>
      <c r="LIM279" s="720"/>
      <c r="LIN279" s="720"/>
      <c r="LIO279" s="720"/>
      <c r="LIP279" s="720"/>
      <c r="LIQ279" s="720"/>
      <c r="LIR279" s="720"/>
      <c r="LIS279" s="720"/>
      <c r="LIT279" s="720"/>
      <c r="LIU279" s="720"/>
      <c r="LIV279" s="720"/>
      <c r="LIW279" s="720"/>
      <c r="LIX279" s="721"/>
      <c r="LIY279" s="719"/>
      <c r="LIZ279" s="720"/>
      <c r="LJA279" s="720"/>
      <c r="LJB279" s="720"/>
      <c r="LJC279" s="720"/>
      <c r="LJD279" s="720"/>
      <c r="LJE279" s="720"/>
      <c r="LJF279" s="720"/>
      <c r="LJG279" s="720"/>
      <c r="LJH279" s="720"/>
      <c r="LJI279" s="720"/>
      <c r="LJJ279" s="720"/>
      <c r="LJK279" s="720"/>
      <c r="LJL279" s="720"/>
      <c r="LJM279" s="720"/>
      <c r="LJN279" s="720"/>
      <c r="LJO279" s="720"/>
      <c r="LJP279" s="720"/>
      <c r="LJQ279" s="720"/>
      <c r="LJR279" s="720"/>
      <c r="LJS279" s="720"/>
      <c r="LJT279" s="720"/>
      <c r="LJU279" s="720"/>
      <c r="LJV279" s="720"/>
      <c r="LJW279" s="720"/>
      <c r="LJX279" s="720"/>
      <c r="LJY279" s="720"/>
      <c r="LJZ279" s="720"/>
      <c r="LKA279" s="720"/>
      <c r="LKB279" s="720"/>
      <c r="LKC279" s="720"/>
      <c r="LKD279" s="720"/>
      <c r="LKE279" s="720"/>
      <c r="LKF279" s="720"/>
      <c r="LKG279" s="720"/>
      <c r="LKH279" s="720"/>
      <c r="LKI279" s="720"/>
      <c r="LKJ279" s="720"/>
      <c r="LKK279" s="720"/>
      <c r="LKL279" s="720"/>
      <c r="LKM279" s="720"/>
      <c r="LKN279" s="720"/>
      <c r="LKO279" s="720"/>
      <c r="LKP279" s="720"/>
      <c r="LKQ279" s="720"/>
      <c r="LKR279" s="720"/>
      <c r="LKS279" s="720"/>
      <c r="LKT279" s="720"/>
      <c r="LKU279" s="720"/>
      <c r="LKV279" s="720"/>
      <c r="LKW279" s="720"/>
      <c r="LKX279" s="720"/>
      <c r="LKY279" s="720"/>
      <c r="LKZ279" s="721"/>
      <c r="LLA279" s="719"/>
      <c r="LLB279" s="720"/>
      <c r="LLC279" s="720"/>
      <c r="LLD279" s="720"/>
      <c r="LLE279" s="720"/>
      <c r="LLF279" s="720"/>
      <c r="LLG279" s="720"/>
      <c r="LLH279" s="720"/>
      <c r="LLI279" s="720"/>
      <c r="LLJ279" s="720"/>
      <c r="LLK279" s="720"/>
      <c r="LLL279" s="720"/>
      <c r="LLM279" s="720"/>
      <c r="LLN279" s="720"/>
      <c r="LLO279" s="720"/>
      <c r="LLP279" s="720"/>
      <c r="LLQ279" s="720"/>
      <c r="LLR279" s="720"/>
      <c r="LLS279" s="720"/>
      <c r="LLT279" s="720"/>
      <c r="LLU279" s="720"/>
      <c r="LLV279" s="720"/>
      <c r="LLW279" s="720"/>
      <c r="LLX279" s="720"/>
      <c r="LLY279" s="720"/>
      <c r="LLZ279" s="720"/>
      <c r="LMA279" s="720"/>
      <c r="LMB279" s="720"/>
      <c r="LMC279" s="720"/>
      <c r="LMD279" s="720"/>
      <c r="LME279" s="720"/>
      <c r="LMF279" s="720"/>
      <c r="LMG279" s="720"/>
      <c r="LMH279" s="720"/>
      <c r="LMI279" s="720"/>
      <c r="LMJ279" s="720"/>
      <c r="LMK279" s="720"/>
      <c r="LML279" s="720"/>
      <c r="LMM279" s="720"/>
      <c r="LMN279" s="720"/>
      <c r="LMO279" s="720"/>
      <c r="LMP279" s="720"/>
      <c r="LMQ279" s="720"/>
      <c r="LMR279" s="720"/>
      <c r="LMS279" s="720"/>
      <c r="LMT279" s="720"/>
      <c r="LMU279" s="720"/>
      <c r="LMV279" s="720"/>
      <c r="LMW279" s="720"/>
      <c r="LMX279" s="720"/>
      <c r="LMY279" s="720"/>
      <c r="LMZ279" s="720"/>
      <c r="LNA279" s="720"/>
      <c r="LNB279" s="721"/>
      <c r="LNC279" s="719"/>
      <c r="LND279" s="720"/>
      <c r="LNE279" s="720"/>
      <c r="LNF279" s="720"/>
      <c r="LNG279" s="720"/>
      <c r="LNH279" s="720"/>
      <c r="LNI279" s="720"/>
      <c r="LNJ279" s="720"/>
      <c r="LNK279" s="720"/>
      <c r="LNL279" s="720"/>
      <c r="LNM279" s="720"/>
      <c r="LNN279" s="720"/>
      <c r="LNO279" s="720"/>
      <c r="LNP279" s="720"/>
      <c r="LNQ279" s="720"/>
      <c r="LNR279" s="720"/>
      <c r="LNS279" s="720"/>
      <c r="LNT279" s="720"/>
      <c r="LNU279" s="720"/>
      <c r="LNV279" s="720"/>
      <c r="LNW279" s="720"/>
      <c r="LNX279" s="720"/>
      <c r="LNY279" s="720"/>
      <c r="LNZ279" s="720"/>
      <c r="LOA279" s="720"/>
      <c r="LOB279" s="720"/>
      <c r="LOC279" s="720"/>
      <c r="LOD279" s="720"/>
      <c r="LOE279" s="720"/>
      <c r="LOF279" s="720"/>
      <c r="LOG279" s="720"/>
      <c r="LOH279" s="720"/>
      <c r="LOI279" s="720"/>
      <c r="LOJ279" s="720"/>
      <c r="LOK279" s="720"/>
      <c r="LOL279" s="720"/>
      <c r="LOM279" s="720"/>
      <c r="LON279" s="720"/>
      <c r="LOO279" s="720"/>
      <c r="LOP279" s="720"/>
      <c r="LOQ279" s="720"/>
      <c r="LOR279" s="720"/>
      <c r="LOS279" s="720"/>
      <c r="LOT279" s="720"/>
      <c r="LOU279" s="720"/>
      <c r="LOV279" s="720"/>
      <c r="LOW279" s="720"/>
      <c r="LOX279" s="720"/>
      <c r="LOY279" s="720"/>
      <c r="LOZ279" s="720"/>
      <c r="LPA279" s="720"/>
      <c r="LPB279" s="720"/>
      <c r="LPC279" s="720"/>
      <c r="LPD279" s="721"/>
      <c r="LPE279" s="719"/>
      <c r="LPF279" s="720"/>
      <c r="LPG279" s="720"/>
      <c r="LPH279" s="720"/>
      <c r="LPI279" s="720"/>
      <c r="LPJ279" s="720"/>
      <c r="LPK279" s="720"/>
      <c r="LPL279" s="720"/>
      <c r="LPM279" s="720"/>
      <c r="LPN279" s="720"/>
      <c r="LPO279" s="720"/>
      <c r="LPP279" s="720"/>
      <c r="LPQ279" s="720"/>
      <c r="LPR279" s="720"/>
      <c r="LPS279" s="720"/>
      <c r="LPT279" s="720"/>
      <c r="LPU279" s="720"/>
      <c r="LPV279" s="720"/>
      <c r="LPW279" s="720"/>
      <c r="LPX279" s="720"/>
      <c r="LPY279" s="720"/>
      <c r="LPZ279" s="720"/>
      <c r="LQA279" s="720"/>
      <c r="LQB279" s="720"/>
      <c r="LQC279" s="720"/>
      <c r="LQD279" s="720"/>
      <c r="LQE279" s="720"/>
      <c r="LQF279" s="720"/>
      <c r="LQG279" s="720"/>
      <c r="LQH279" s="720"/>
      <c r="LQI279" s="720"/>
      <c r="LQJ279" s="720"/>
      <c r="LQK279" s="720"/>
      <c r="LQL279" s="720"/>
      <c r="LQM279" s="720"/>
      <c r="LQN279" s="720"/>
      <c r="LQO279" s="720"/>
      <c r="LQP279" s="720"/>
      <c r="LQQ279" s="720"/>
      <c r="LQR279" s="720"/>
      <c r="LQS279" s="720"/>
      <c r="LQT279" s="720"/>
      <c r="LQU279" s="720"/>
      <c r="LQV279" s="720"/>
      <c r="LQW279" s="720"/>
      <c r="LQX279" s="720"/>
      <c r="LQY279" s="720"/>
      <c r="LQZ279" s="720"/>
      <c r="LRA279" s="720"/>
      <c r="LRB279" s="720"/>
      <c r="LRC279" s="720"/>
      <c r="LRD279" s="720"/>
      <c r="LRE279" s="720"/>
      <c r="LRF279" s="721"/>
      <c r="LRG279" s="719"/>
      <c r="LRH279" s="720"/>
      <c r="LRI279" s="720"/>
      <c r="LRJ279" s="720"/>
      <c r="LRK279" s="720"/>
      <c r="LRL279" s="720"/>
      <c r="LRM279" s="720"/>
      <c r="LRN279" s="720"/>
      <c r="LRO279" s="720"/>
      <c r="LRP279" s="720"/>
      <c r="LRQ279" s="720"/>
      <c r="LRR279" s="720"/>
      <c r="LRS279" s="720"/>
      <c r="LRT279" s="720"/>
      <c r="LRU279" s="720"/>
      <c r="LRV279" s="720"/>
      <c r="LRW279" s="720"/>
      <c r="LRX279" s="720"/>
      <c r="LRY279" s="720"/>
      <c r="LRZ279" s="720"/>
      <c r="LSA279" s="720"/>
      <c r="LSB279" s="720"/>
      <c r="LSC279" s="720"/>
      <c r="LSD279" s="720"/>
      <c r="LSE279" s="720"/>
      <c r="LSF279" s="720"/>
      <c r="LSG279" s="720"/>
      <c r="LSH279" s="720"/>
      <c r="LSI279" s="720"/>
      <c r="LSJ279" s="720"/>
      <c r="LSK279" s="720"/>
      <c r="LSL279" s="720"/>
      <c r="LSM279" s="720"/>
      <c r="LSN279" s="720"/>
      <c r="LSO279" s="720"/>
      <c r="LSP279" s="720"/>
      <c r="LSQ279" s="720"/>
      <c r="LSR279" s="720"/>
      <c r="LSS279" s="720"/>
      <c r="LST279" s="720"/>
      <c r="LSU279" s="720"/>
      <c r="LSV279" s="720"/>
      <c r="LSW279" s="720"/>
      <c r="LSX279" s="720"/>
      <c r="LSY279" s="720"/>
      <c r="LSZ279" s="720"/>
      <c r="LTA279" s="720"/>
      <c r="LTB279" s="720"/>
      <c r="LTC279" s="720"/>
      <c r="LTD279" s="720"/>
      <c r="LTE279" s="720"/>
      <c r="LTF279" s="720"/>
      <c r="LTG279" s="720"/>
      <c r="LTH279" s="721"/>
      <c r="LTI279" s="719"/>
      <c r="LTJ279" s="720"/>
      <c r="LTK279" s="720"/>
      <c r="LTL279" s="720"/>
      <c r="LTM279" s="720"/>
      <c r="LTN279" s="720"/>
      <c r="LTO279" s="720"/>
      <c r="LTP279" s="720"/>
      <c r="LTQ279" s="720"/>
      <c r="LTR279" s="720"/>
      <c r="LTS279" s="720"/>
      <c r="LTT279" s="720"/>
      <c r="LTU279" s="720"/>
      <c r="LTV279" s="720"/>
      <c r="LTW279" s="720"/>
      <c r="LTX279" s="720"/>
      <c r="LTY279" s="720"/>
      <c r="LTZ279" s="720"/>
      <c r="LUA279" s="720"/>
      <c r="LUB279" s="720"/>
      <c r="LUC279" s="720"/>
      <c r="LUD279" s="720"/>
      <c r="LUE279" s="720"/>
      <c r="LUF279" s="720"/>
      <c r="LUG279" s="720"/>
      <c r="LUH279" s="720"/>
      <c r="LUI279" s="720"/>
      <c r="LUJ279" s="720"/>
      <c r="LUK279" s="720"/>
      <c r="LUL279" s="720"/>
      <c r="LUM279" s="720"/>
      <c r="LUN279" s="720"/>
      <c r="LUO279" s="720"/>
      <c r="LUP279" s="720"/>
      <c r="LUQ279" s="720"/>
      <c r="LUR279" s="720"/>
      <c r="LUS279" s="720"/>
      <c r="LUT279" s="720"/>
      <c r="LUU279" s="720"/>
      <c r="LUV279" s="720"/>
      <c r="LUW279" s="720"/>
      <c r="LUX279" s="720"/>
      <c r="LUY279" s="720"/>
      <c r="LUZ279" s="720"/>
      <c r="LVA279" s="720"/>
      <c r="LVB279" s="720"/>
      <c r="LVC279" s="720"/>
      <c r="LVD279" s="720"/>
      <c r="LVE279" s="720"/>
      <c r="LVF279" s="720"/>
      <c r="LVG279" s="720"/>
      <c r="LVH279" s="720"/>
      <c r="LVI279" s="720"/>
      <c r="LVJ279" s="721"/>
      <c r="LVK279" s="719"/>
      <c r="LVL279" s="720"/>
      <c r="LVM279" s="720"/>
      <c r="LVN279" s="720"/>
      <c r="LVO279" s="720"/>
      <c r="LVP279" s="720"/>
      <c r="LVQ279" s="720"/>
      <c r="LVR279" s="720"/>
      <c r="LVS279" s="720"/>
      <c r="LVT279" s="720"/>
      <c r="LVU279" s="720"/>
      <c r="LVV279" s="720"/>
      <c r="LVW279" s="720"/>
      <c r="LVX279" s="720"/>
      <c r="LVY279" s="720"/>
      <c r="LVZ279" s="720"/>
      <c r="LWA279" s="720"/>
      <c r="LWB279" s="720"/>
      <c r="LWC279" s="720"/>
      <c r="LWD279" s="720"/>
      <c r="LWE279" s="720"/>
      <c r="LWF279" s="720"/>
      <c r="LWG279" s="720"/>
      <c r="LWH279" s="720"/>
      <c r="LWI279" s="720"/>
      <c r="LWJ279" s="720"/>
      <c r="LWK279" s="720"/>
      <c r="LWL279" s="720"/>
      <c r="LWM279" s="720"/>
      <c r="LWN279" s="720"/>
      <c r="LWO279" s="720"/>
      <c r="LWP279" s="720"/>
      <c r="LWQ279" s="720"/>
      <c r="LWR279" s="720"/>
      <c r="LWS279" s="720"/>
      <c r="LWT279" s="720"/>
      <c r="LWU279" s="720"/>
      <c r="LWV279" s="720"/>
      <c r="LWW279" s="720"/>
      <c r="LWX279" s="720"/>
      <c r="LWY279" s="720"/>
      <c r="LWZ279" s="720"/>
      <c r="LXA279" s="720"/>
      <c r="LXB279" s="720"/>
      <c r="LXC279" s="720"/>
      <c r="LXD279" s="720"/>
      <c r="LXE279" s="720"/>
      <c r="LXF279" s="720"/>
      <c r="LXG279" s="720"/>
      <c r="LXH279" s="720"/>
      <c r="LXI279" s="720"/>
      <c r="LXJ279" s="720"/>
      <c r="LXK279" s="720"/>
      <c r="LXL279" s="721"/>
      <c r="LXM279" s="719"/>
      <c r="LXN279" s="720"/>
      <c r="LXO279" s="720"/>
      <c r="LXP279" s="720"/>
      <c r="LXQ279" s="720"/>
      <c r="LXR279" s="720"/>
      <c r="LXS279" s="720"/>
      <c r="LXT279" s="720"/>
      <c r="LXU279" s="720"/>
      <c r="LXV279" s="720"/>
      <c r="LXW279" s="720"/>
      <c r="LXX279" s="720"/>
      <c r="LXY279" s="720"/>
      <c r="LXZ279" s="720"/>
      <c r="LYA279" s="720"/>
      <c r="LYB279" s="720"/>
      <c r="LYC279" s="720"/>
      <c r="LYD279" s="720"/>
      <c r="LYE279" s="720"/>
      <c r="LYF279" s="720"/>
      <c r="LYG279" s="720"/>
      <c r="LYH279" s="720"/>
      <c r="LYI279" s="720"/>
      <c r="LYJ279" s="720"/>
      <c r="LYK279" s="720"/>
      <c r="LYL279" s="720"/>
      <c r="LYM279" s="720"/>
      <c r="LYN279" s="720"/>
      <c r="LYO279" s="720"/>
      <c r="LYP279" s="720"/>
      <c r="LYQ279" s="720"/>
      <c r="LYR279" s="720"/>
      <c r="LYS279" s="720"/>
      <c r="LYT279" s="720"/>
      <c r="LYU279" s="720"/>
      <c r="LYV279" s="720"/>
      <c r="LYW279" s="720"/>
      <c r="LYX279" s="720"/>
      <c r="LYY279" s="720"/>
      <c r="LYZ279" s="720"/>
      <c r="LZA279" s="720"/>
      <c r="LZB279" s="720"/>
      <c r="LZC279" s="720"/>
      <c r="LZD279" s="720"/>
      <c r="LZE279" s="720"/>
      <c r="LZF279" s="720"/>
      <c r="LZG279" s="720"/>
      <c r="LZH279" s="720"/>
      <c r="LZI279" s="720"/>
      <c r="LZJ279" s="720"/>
      <c r="LZK279" s="720"/>
      <c r="LZL279" s="720"/>
      <c r="LZM279" s="720"/>
      <c r="LZN279" s="721"/>
      <c r="LZO279" s="719"/>
      <c r="LZP279" s="720"/>
      <c r="LZQ279" s="720"/>
      <c r="LZR279" s="720"/>
      <c r="LZS279" s="720"/>
      <c r="LZT279" s="720"/>
      <c r="LZU279" s="720"/>
      <c r="LZV279" s="720"/>
      <c r="LZW279" s="720"/>
      <c r="LZX279" s="720"/>
      <c r="LZY279" s="720"/>
      <c r="LZZ279" s="720"/>
      <c r="MAA279" s="720"/>
      <c r="MAB279" s="720"/>
      <c r="MAC279" s="720"/>
      <c r="MAD279" s="720"/>
      <c r="MAE279" s="720"/>
      <c r="MAF279" s="720"/>
      <c r="MAG279" s="720"/>
      <c r="MAH279" s="720"/>
      <c r="MAI279" s="720"/>
      <c r="MAJ279" s="720"/>
      <c r="MAK279" s="720"/>
      <c r="MAL279" s="720"/>
      <c r="MAM279" s="720"/>
      <c r="MAN279" s="720"/>
      <c r="MAO279" s="720"/>
      <c r="MAP279" s="720"/>
      <c r="MAQ279" s="720"/>
      <c r="MAR279" s="720"/>
      <c r="MAS279" s="720"/>
      <c r="MAT279" s="720"/>
      <c r="MAU279" s="720"/>
      <c r="MAV279" s="720"/>
      <c r="MAW279" s="720"/>
      <c r="MAX279" s="720"/>
      <c r="MAY279" s="720"/>
      <c r="MAZ279" s="720"/>
      <c r="MBA279" s="720"/>
      <c r="MBB279" s="720"/>
      <c r="MBC279" s="720"/>
      <c r="MBD279" s="720"/>
      <c r="MBE279" s="720"/>
      <c r="MBF279" s="720"/>
      <c r="MBG279" s="720"/>
      <c r="MBH279" s="720"/>
      <c r="MBI279" s="720"/>
      <c r="MBJ279" s="720"/>
      <c r="MBK279" s="720"/>
      <c r="MBL279" s="720"/>
      <c r="MBM279" s="720"/>
      <c r="MBN279" s="720"/>
      <c r="MBO279" s="720"/>
      <c r="MBP279" s="721"/>
      <c r="MBQ279" s="719"/>
      <c r="MBR279" s="720"/>
      <c r="MBS279" s="720"/>
      <c r="MBT279" s="720"/>
      <c r="MBU279" s="720"/>
      <c r="MBV279" s="720"/>
      <c r="MBW279" s="720"/>
      <c r="MBX279" s="720"/>
      <c r="MBY279" s="720"/>
      <c r="MBZ279" s="720"/>
      <c r="MCA279" s="720"/>
      <c r="MCB279" s="720"/>
      <c r="MCC279" s="720"/>
      <c r="MCD279" s="720"/>
      <c r="MCE279" s="720"/>
      <c r="MCF279" s="720"/>
      <c r="MCG279" s="720"/>
      <c r="MCH279" s="720"/>
      <c r="MCI279" s="720"/>
      <c r="MCJ279" s="720"/>
      <c r="MCK279" s="720"/>
      <c r="MCL279" s="720"/>
      <c r="MCM279" s="720"/>
      <c r="MCN279" s="720"/>
      <c r="MCO279" s="720"/>
      <c r="MCP279" s="720"/>
      <c r="MCQ279" s="720"/>
      <c r="MCR279" s="720"/>
      <c r="MCS279" s="720"/>
      <c r="MCT279" s="720"/>
      <c r="MCU279" s="720"/>
      <c r="MCV279" s="720"/>
      <c r="MCW279" s="720"/>
      <c r="MCX279" s="720"/>
      <c r="MCY279" s="720"/>
      <c r="MCZ279" s="720"/>
      <c r="MDA279" s="720"/>
      <c r="MDB279" s="720"/>
      <c r="MDC279" s="720"/>
      <c r="MDD279" s="720"/>
      <c r="MDE279" s="720"/>
      <c r="MDF279" s="720"/>
      <c r="MDG279" s="720"/>
      <c r="MDH279" s="720"/>
      <c r="MDI279" s="720"/>
      <c r="MDJ279" s="720"/>
      <c r="MDK279" s="720"/>
      <c r="MDL279" s="720"/>
      <c r="MDM279" s="720"/>
      <c r="MDN279" s="720"/>
      <c r="MDO279" s="720"/>
      <c r="MDP279" s="720"/>
      <c r="MDQ279" s="720"/>
      <c r="MDR279" s="721"/>
      <c r="MDS279" s="719"/>
      <c r="MDT279" s="720"/>
      <c r="MDU279" s="720"/>
      <c r="MDV279" s="720"/>
      <c r="MDW279" s="720"/>
      <c r="MDX279" s="720"/>
      <c r="MDY279" s="720"/>
      <c r="MDZ279" s="720"/>
      <c r="MEA279" s="720"/>
      <c r="MEB279" s="720"/>
      <c r="MEC279" s="720"/>
      <c r="MED279" s="720"/>
      <c r="MEE279" s="720"/>
      <c r="MEF279" s="720"/>
      <c r="MEG279" s="720"/>
      <c r="MEH279" s="720"/>
      <c r="MEI279" s="720"/>
      <c r="MEJ279" s="720"/>
      <c r="MEK279" s="720"/>
      <c r="MEL279" s="720"/>
      <c r="MEM279" s="720"/>
      <c r="MEN279" s="720"/>
      <c r="MEO279" s="720"/>
      <c r="MEP279" s="720"/>
      <c r="MEQ279" s="720"/>
      <c r="MER279" s="720"/>
      <c r="MES279" s="720"/>
      <c r="MET279" s="720"/>
      <c r="MEU279" s="720"/>
      <c r="MEV279" s="720"/>
      <c r="MEW279" s="720"/>
      <c r="MEX279" s="720"/>
      <c r="MEY279" s="720"/>
      <c r="MEZ279" s="720"/>
      <c r="MFA279" s="720"/>
      <c r="MFB279" s="720"/>
      <c r="MFC279" s="720"/>
      <c r="MFD279" s="720"/>
      <c r="MFE279" s="720"/>
      <c r="MFF279" s="720"/>
      <c r="MFG279" s="720"/>
      <c r="MFH279" s="720"/>
      <c r="MFI279" s="720"/>
      <c r="MFJ279" s="720"/>
      <c r="MFK279" s="720"/>
      <c r="MFL279" s="720"/>
      <c r="MFM279" s="720"/>
      <c r="MFN279" s="720"/>
      <c r="MFO279" s="720"/>
      <c r="MFP279" s="720"/>
      <c r="MFQ279" s="720"/>
      <c r="MFR279" s="720"/>
      <c r="MFS279" s="720"/>
      <c r="MFT279" s="721"/>
      <c r="MFU279" s="719"/>
      <c r="MFV279" s="720"/>
      <c r="MFW279" s="720"/>
      <c r="MFX279" s="720"/>
      <c r="MFY279" s="720"/>
      <c r="MFZ279" s="720"/>
      <c r="MGA279" s="720"/>
      <c r="MGB279" s="720"/>
      <c r="MGC279" s="720"/>
      <c r="MGD279" s="720"/>
      <c r="MGE279" s="720"/>
      <c r="MGF279" s="720"/>
      <c r="MGG279" s="720"/>
      <c r="MGH279" s="720"/>
      <c r="MGI279" s="720"/>
      <c r="MGJ279" s="720"/>
      <c r="MGK279" s="720"/>
      <c r="MGL279" s="720"/>
      <c r="MGM279" s="720"/>
      <c r="MGN279" s="720"/>
      <c r="MGO279" s="720"/>
      <c r="MGP279" s="720"/>
      <c r="MGQ279" s="720"/>
      <c r="MGR279" s="720"/>
      <c r="MGS279" s="720"/>
      <c r="MGT279" s="720"/>
      <c r="MGU279" s="720"/>
      <c r="MGV279" s="720"/>
      <c r="MGW279" s="720"/>
      <c r="MGX279" s="720"/>
      <c r="MGY279" s="720"/>
      <c r="MGZ279" s="720"/>
      <c r="MHA279" s="720"/>
      <c r="MHB279" s="720"/>
      <c r="MHC279" s="720"/>
      <c r="MHD279" s="720"/>
      <c r="MHE279" s="720"/>
      <c r="MHF279" s="720"/>
      <c r="MHG279" s="720"/>
      <c r="MHH279" s="720"/>
      <c r="MHI279" s="720"/>
      <c r="MHJ279" s="720"/>
      <c r="MHK279" s="720"/>
      <c r="MHL279" s="720"/>
      <c r="MHM279" s="720"/>
      <c r="MHN279" s="720"/>
      <c r="MHO279" s="720"/>
      <c r="MHP279" s="720"/>
      <c r="MHQ279" s="720"/>
      <c r="MHR279" s="720"/>
      <c r="MHS279" s="720"/>
      <c r="MHT279" s="720"/>
      <c r="MHU279" s="720"/>
      <c r="MHV279" s="721"/>
      <c r="MHW279" s="719"/>
      <c r="MHX279" s="720"/>
      <c r="MHY279" s="720"/>
      <c r="MHZ279" s="720"/>
      <c r="MIA279" s="720"/>
      <c r="MIB279" s="720"/>
      <c r="MIC279" s="720"/>
      <c r="MID279" s="720"/>
      <c r="MIE279" s="720"/>
      <c r="MIF279" s="720"/>
      <c r="MIG279" s="720"/>
      <c r="MIH279" s="720"/>
      <c r="MII279" s="720"/>
      <c r="MIJ279" s="720"/>
      <c r="MIK279" s="720"/>
      <c r="MIL279" s="720"/>
      <c r="MIM279" s="720"/>
      <c r="MIN279" s="720"/>
      <c r="MIO279" s="720"/>
      <c r="MIP279" s="720"/>
      <c r="MIQ279" s="720"/>
      <c r="MIR279" s="720"/>
      <c r="MIS279" s="720"/>
      <c r="MIT279" s="720"/>
      <c r="MIU279" s="720"/>
      <c r="MIV279" s="720"/>
      <c r="MIW279" s="720"/>
      <c r="MIX279" s="720"/>
      <c r="MIY279" s="720"/>
      <c r="MIZ279" s="720"/>
      <c r="MJA279" s="720"/>
      <c r="MJB279" s="720"/>
      <c r="MJC279" s="720"/>
      <c r="MJD279" s="720"/>
      <c r="MJE279" s="720"/>
      <c r="MJF279" s="720"/>
      <c r="MJG279" s="720"/>
      <c r="MJH279" s="720"/>
      <c r="MJI279" s="720"/>
      <c r="MJJ279" s="720"/>
      <c r="MJK279" s="720"/>
      <c r="MJL279" s="720"/>
      <c r="MJM279" s="720"/>
      <c r="MJN279" s="720"/>
      <c r="MJO279" s="720"/>
      <c r="MJP279" s="720"/>
      <c r="MJQ279" s="720"/>
      <c r="MJR279" s="720"/>
      <c r="MJS279" s="720"/>
      <c r="MJT279" s="720"/>
      <c r="MJU279" s="720"/>
      <c r="MJV279" s="720"/>
      <c r="MJW279" s="720"/>
      <c r="MJX279" s="721"/>
      <c r="MJY279" s="719"/>
      <c r="MJZ279" s="720"/>
      <c r="MKA279" s="720"/>
      <c r="MKB279" s="720"/>
      <c r="MKC279" s="720"/>
      <c r="MKD279" s="720"/>
      <c r="MKE279" s="720"/>
      <c r="MKF279" s="720"/>
      <c r="MKG279" s="720"/>
      <c r="MKH279" s="720"/>
      <c r="MKI279" s="720"/>
      <c r="MKJ279" s="720"/>
      <c r="MKK279" s="720"/>
      <c r="MKL279" s="720"/>
      <c r="MKM279" s="720"/>
      <c r="MKN279" s="720"/>
      <c r="MKO279" s="720"/>
      <c r="MKP279" s="720"/>
      <c r="MKQ279" s="720"/>
      <c r="MKR279" s="720"/>
      <c r="MKS279" s="720"/>
      <c r="MKT279" s="720"/>
      <c r="MKU279" s="720"/>
      <c r="MKV279" s="720"/>
      <c r="MKW279" s="720"/>
      <c r="MKX279" s="720"/>
      <c r="MKY279" s="720"/>
      <c r="MKZ279" s="720"/>
      <c r="MLA279" s="720"/>
      <c r="MLB279" s="720"/>
      <c r="MLC279" s="720"/>
      <c r="MLD279" s="720"/>
      <c r="MLE279" s="720"/>
      <c r="MLF279" s="720"/>
      <c r="MLG279" s="720"/>
      <c r="MLH279" s="720"/>
      <c r="MLI279" s="720"/>
      <c r="MLJ279" s="720"/>
      <c r="MLK279" s="720"/>
      <c r="MLL279" s="720"/>
      <c r="MLM279" s="720"/>
      <c r="MLN279" s="720"/>
      <c r="MLO279" s="720"/>
      <c r="MLP279" s="720"/>
      <c r="MLQ279" s="720"/>
      <c r="MLR279" s="720"/>
      <c r="MLS279" s="720"/>
      <c r="MLT279" s="720"/>
      <c r="MLU279" s="720"/>
      <c r="MLV279" s="720"/>
      <c r="MLW279" s="720"/>
      <c r="MLX279" s="720"/>
      <c r="MLY279" s="720"/>
      <c r="MLZ279" s="721"/>
      <c r="MMA279" s="719"/>
      <c r="MMB279" s="720"/>
      <c r="MMC279" s="720"/>
      <c r="MMD279" s="720"/>
      <c r="MME279" s="720"/>
      <c r="MMF279" s="720"/>
      <c r="MMG279" s="720"/>
      <c r="MMH279" s="720"/>
      <c r="MMI279" s="720"/>
      <c r="MMJ279" s="720"/>
      <c r="MMK279" s="720"/>
      <c r="MML279" s="720"/>
      <c r="MMM279" s="720"/>
      <c r="MMN279" s="720"/>
      <c r="MMO279" s="720"/>
      <c r="MMP279" s="720"/>
      <c r="MMQ279" s="720"/>
      <c r="MMR279" s="720"/>
      <c r="MMS279" s="720"/>
      <c r="MMT279" s="720"/>
      <c r="MMU279" s="720"/>
      <c r="MMV279" s="720"/>
      <c r="MMW279" s="720"/>
      <c r="MMX279" s="720"/>
      <c r="MMY279" s="720"/>
      <c r="MMZ279" s="720"/>
      <c r="MNA279" s="720"/>
      <c r="MNB279" s="720"/>
      <c r="MNC279" s="720"/>
      <c r="MND279" s="720"/>
      <c r="MNE279" s="720"/>
      <c r="MNF279" s="720"/>
      <c r="MNG279" s="720"/>
      <c r="MNH279" s="720"/>
      <c r="MNI279" s="720"/>
      <c r="MNJ279" s="720"/>
      <c r="MNK279" s="720"/>
      <c r="MNL279" s="720"/>
      <c r="MNM279" s="720"/>
      <c r="MNN279" s="720"/>
      <c r="MNO279" s="720"/>
      <c r="MNP279" s="720"/>
      <c r="MNQ279" s="720"/>
      <c r="MNR279" s="720"/>
      <c r="MNS279" s="720"/>
      <c r="MNT279" s="720"/>
      <c r="MNU279" s="720"/>
      <c r="MNV279" s="720"/>
      <c r="MNW279" s="720"/>
      <c r="MNX279" s="720"/>
      <c r="MNY279" s="720"/>
      <c r="MNZ279" s="720"/>
      <c r="MOA279" s="720"/>
      <c r="MOB279" s="721"/>
      <c r="MOC279" s="719"/>
      <c r="MOD279" s="720"/>
      <c r="MOE279" s="720"/>
      <c r="MOF279" s="720"/>
      <c r="MOG279" s="720"/>
      <c r="MOH279" s="720"/>
      <c r="MOI279" s="720"/>
      <c r="MOJ279" s="720"/>
      <c r="MOK279" s="720"/>
      <c r="MOL279" s="720"/>
      <c r="MOM279" s="720"/>
      <c r="MON279" s="720"/>
      <c r="MOO279" s="720"/>
      <c r="MOP279" s="720"/>
      <c r="MOQ279" s="720"/>
      <c r="MOR279" s="720"/>
      <c r="MOS279" s="720"/>
      <c r="MOT279" s="720"/>
      <c r="MOU279" s="720"/>
      <c r="MOV279" s="720"/>
      <c r="MOW279" s="720"/>
      <c r="MOX279" s="720"/>
      <c r="MOY279" s="720"/>
      <c r="MOZ279" s="720"/>
      <c r="MPA279" s="720"/>
      <c r="MPB279" s="720"/>
      <c r="MPC279" s="720"/>
      <c r="MPD279" s="720"/>
      <c r="MPE279" s="720"/>
      <c r="MPF279" s="720"/>
      <c r="MPG279" s="720"/>
      <c r="MPH279" s="720"/>
      <c r="MPI279" s="720"/>
      <c r="MPJ279" s="720"/>
      <c r="MPK279" s="720"/>
      <c r="MPL279" s="720"/>
      <c r="MPM279" s="720"/>
      <c r="MPN279" s="720"/>
      <c r="MPO279" s="720"/>
      <c r="MPP279" s="720"/>
      <c r="MPQ279" s="720"/>
      <c r="MPR279" s="720"/>
      <c r="MPS279" s="720"/>
      <c r="MPT279" s="720"/>
      <c r="MPU279" s="720"/>
      <c r="MPV279" s="720"/>
      <c r="MPW279" s="720"/>
      <c r="MPX279" s="720"/>
      <c r="MPY279" s="720"/>
      <c r="MPZ279" s="720"/>
      <c r="MQA279" s="720"/>
      <c r="MQB279" s="720"/>
      <c r="MQC279" s="720"/>
      <c r="MQD279" s="721"/>
      <c r="MQE279" s="719"/>
      <c r="MQF279" s="720"/>
      <c r="MQG279" s="720"/>
      <c r="MQH279" s="720"/>
      <c r="MQI279" s="720"/>
      <c r="MQJ279" s="720"/>
      <c r="MQK279" s="720"/>
      <c r="MQL279" s="720"/>
      <c r="MQM279" s="720"/>
      <c r="MQN279" s="720"/>
      <c r="MQO279" s="720"/>
      <c r="MQP279" s="720"/>
      <c r="MQQ279" s="720"/>
      <c r="MQR279" s="720"/>
      <c r="MQS279" s="720"/>
      <c r="MQT279" s="720"/>
      <c r="MQU279" s="720"/>
      <c r="MQV279" s="720"/>
      <c r="MQW279" s="720"/>
      <c r="MQX279" s="720"/>
      <c r="MQY279" s="720"/>
      <c r="MQZ279" s="720"/>
      <c r="MRA279" s="720"/>
      <c r="MRB279" s="720"/>
      <c r="MRC279" s="720"/>
      <c r="MRD279" s="720"/>
      <c r="MRE279" s="720"/>
      <c r="MRF279" s="720"/>
      <c r="MRG279" s="720"/>
      <c r="MRH279" s="720"/>
      <c r="MRI279" s="720"/>
      <c r="MRJ279" s="720"/>
      <c r="MRK279" s="720"/>
      <c r="MRL279" s="720"/>
      <c r="MRM279" s="720"/>
      <c r="MRN279" s="720"/>
      <c r="MRO279" s="720"/>
      <c r="MRP279" s="720"/>
      <c r="MRQ279" s="720"/>
      <c r="MRR279" s="720"/>
      <c r="MRS279" s="720"/>
      <c r="MRT279" s="720"/>
      <c r="MRU279" s="720"/>
      <c r="MRV279" s="720"/>
      <c r="MRW279" s="720"/>
      <c r="MRX279" s="720"/>
      <c r="MRY279" s="720"/>
      <c r="MRZ279" s="720"/>
      <c r="MSA279" s="720"/>
      <c r="MSB279" s="720"/>
      <c r="MSC279" s="720"/>
      <c r="MSD279" s="720"/>
      <c r="MSE279" s="720"/>
      <c r="MSF279" s="721"/>
      <c r="MSG279" s="719"/>
      <c r="MSH279" s="720"/>
      <c r="MSI279" s="720"/>
      <c r="MSJ279" s="720"/>
      <c r="MSK279" s="720"/>
      <c r="MSL279" s="720"/>
      <c r="MSM279" s="720"/>
      <c r="MSN279" s="720"/>
      <c r="MSO279" s="720"/>
      <c r="MSP279" s="720"/>
      <c r="MSQ279" s="720"/>
      <c r="MSR279" s="720"/>
      <c r="MSS279" s="720"/>
      <c r="MST279" s="720"/>
      <c r="MSU279" s="720"/>
      <c r="MSV279" s="720"/>
      <c r="MSW279" s="720"/>
      <c r="MSX279" s="720"/>
      <c r="MSY279" s="720"/>
      <c r="MSZ279" s="720"/>
      <c r="MTA279" s="720"/>
      <c r="MTB279" s="720"/>
      <c r="MTC279" s="720"/>
      <c r="MTD279" s="720"/>
      <c r="MTE279" s="720"/>
      <c r="MTF279" s="720"/>
      <c r="MTG279" s="720"/>
      <c r="MTH279" s="720"/>
      <c r="MTI279" s="720"/>
      <c r="MTJ279" s="720"/>
      <c r="MTK279" s="720"/>
      <c r="MTL279" s="720"/>
      <c r="MTM279" s="720"/>
      <c r="MTN279" s="720"/>
      <c r="MTO279" s="720"/>
      <c r="MTP279" s="720"/>
      <c r="MTQ279" s="720"/>
      <c r="MTR279" s="720"/>
      <c r="MTS279" s="720"/>
      <c r="MTT279" s="720"/>
      <c r="MTU279" s="720"/>
      <c r="MTV279" s="720"/>
      <c r="MTW279" s="720"/>
      <c r="MTX279" s="720"/>
      <c r="MTY279" s="720"/>
      <c r="MTZ279" s="720"/>
      <c r="MUA279" s="720"/>
      <c r="MUB279" s="720"/>
      <c r="MUC279" s="720"/>
      <c r="MUD279" s="720"/>
      <c r="MUE279" s="720"/>
      <c r="MUF279" s="720"/>
      <c r="MUG279" s="720"/>
      <c r="MUH279" s="721"/>
      <c r="MUI279" s="719"/>
      <c r="MUJ279" s="720"/>
      <c r="MUK279" s="720"/>
      <c r="MUL279" s="720"/>
      <c r="MUM279" s="720"/>
      <c r="MUN279" s="720"/>
      <c r="MUO279" s="720"/>
      <c r="MUP279" s="720"/>
      <c r="MUQ279" s="720"/>
      <c r="MUR279" s="720"/>
      <c r="MUS279" s="720"/>
      <c r="MUT279" s="720"/>
      <c r="MUU279" s="720"/>
      <c r="MUV279" s="720"/>
      <c r="MUW279" s="720"/>
      <c r="MUX279" s="720"/>
      <c r="MUY279" s="720"/>
      <c r="MUZ279" s="720"/>
      <c r="MVA279" s="720"/>
      <c r="MVB279" s="720"/>
      <c r="MVC279" s="720"/>
      <c r="MVD279" s="720"/>
      <c r="MVE279" s="720"/>
      <c r="MVF279" s="720"/>
      <c r="MVG279" s="720"/>
      <c r="MVH279" s="720"/>
      <c r="MVI279" s="720"/>
      <c r="MVJ279" s="720"/>
      <c r="MVK279" s="720"/>
      <c r="MVL279" s="720"/>
      <c r="MVM279" s="720"/>
      <c r="MVN279" s="720"/>
      <c r="MVO279" s="720"/>
      <c r="MVP279" s="720"/>
      <c r="MVQ279" s="720"/>
      <c r="MVR279" s="720"/>
      <c r="MVS279" s="720"/>
      <c r="MVT279" s="720"/>
      <c r="MVU279" s="720"/>
      <c r="MVV279" s="720"/>
      <c r="MVW279" s="720"/>
      <c r="MVX279" s="720"/>
      <c r="MVY279" s="720"/>
      <c r="MVZ279" s="720"/>
      <c r="MWA279" s="720"/>
      <c r="MWB279" s="720"/>
      <c r="MWC279" s="720"/>
      <c r="MWD279" s="720"/>
      <c r="MWE279" s="720"/>
      <c r="MWF279" s="720"/>
      <c r="MWG279" s="720"/>
      <c r="MWH279" s="720"/>
      <c r="MWI279" s="720"/>
      <c r="MWJ279" s="721"/>
      <c r="MWK279" s="719"/>
      <c r="MWL279" s="720"/>
      <c r="MWM279" s="720"/>
      <c r="MWN279" s="720"/>
      <c r="MWO279" s="720"/>
      <c r="MWP279" s="720"/>
      <c r="MWQ279" s="720"/>
      <c r="MWR279" s="720"/>
      <c r="MWS279" s="720"/>
      <c r="MWT279" s="720"/>
      <c r="MWU279" s="720"/>
      <c r="MWV279" s="720"/>
      <c r="MWW279" s="720"/>
      <c r="MWX279" s="720"/>
      <c r="MWY279" s="720"/>
      <c r="MWZ279" s="720"/>
      <c r="MXA279" s="720"/>
      <c r="MXB279" s="720"/>
      <c r="MXC279" s="720"/>
      <c r="MXD279" s="720"/>
      <c r="MXE279" s="720"/>
      <c r="MXF279" s="720"/>
      <c r="MXG279" s="720"/>
      <c r="MXH279" s="720"/>
      <c r="MXI279" s="720"/>
      <c r="MXJ279" s="720"/>
      <c r="MXK279" s="720"/>
      <c r="MXL279" s="720"/>
      <c r="MXM279" s="720"/>
      <c r="MXN279" s="720"/>
      <c r="MXO279" s="720"/>
      <c r="MXP279" s="720"/>
      <c r="MXQ279" s="720"/>
      <c r="MXR279" s="720"/>
      <c r="MXS279" s="720"/>
      <c r="MXT279" s="720"/>
      <c r="MXU279" s="720"/>
      <c r="MXV279" s="720"/>
      <c r="MXW279" s="720"/>
      <c r="MXX279" s="720"/>
      <c r="MXY279" s="720"/>
      <c r="MXZ279" s="720"/>
      <c r="MYA279" s="720"/>
      <c r="MYB279" s="720"/>
      <c r="MYC279" s="720"/>
      <c r="MYD279" s="720"/>
      <c r="MYE279" s="720"/>
      <c r="MYF279" s="720"/>
      <c r="MYG279" s="720"/>
      <c r="MYH279" s="720"/>
      <c r="MYI279" s="720"/>
      <c r="MYJ279" s="720"/>
      <c r="MYK279" s="720"/>
      <c r="MYL279" s="721"/>
      <c r="MYM279" s="719"/>
      <c r="MYN279" s="720"/>
      <c r="MYO279" s="720"/>
      <c r="MYP279" s="720"/>
      <c r="MYQ279" s="720"/>
      <c r="MYR279" s="720"/>
      <c r="MYS279" s="720"/>
      <c r="MYT279" s="720"/>
      <c r="MYU279" s="720"/>
      <c r="MYV279" s="720"/>
      <c r="MYW279" s="720"/>
      <c r="MYX279" s="720"/>
      <c r="MYY279" s="720"/>
      <c r="MYZ279" s="720"/>
      <c r="MZA279" s="720"/>
      <c r="MZB279" s="720"/>
      <c r="MZC279" s="720"/>
      <c r="MZD279" s="720"/>
      <c r="MZE279" s="720"/>
      <c r="MZF279" s="720"/>
      <c r="MZG279" s="720"/>
      <c r="MZH279" s="720"/>
      <c r="MZI279" s="720"/>
      <c r="MZJ279" s="720"/>
      <c r="MZK279" s="720"/>
      <c r="MZL279" s="720"/>
      <c r="MZM279" s="720"/>
      <c r="MZN279" s="720"/>
      <c r="MZO279" s="720"/>
      <c r="MZP279" s="720"/>
      <c r="MZQ279" s="720"/>
      <c r="MZR279" s="720"/>
      <c r="MZS279" s="720"/>
      <c r="MZT279" s="720"/>
      <c r="MZU279" s="720"/>
      <c r="MZV279" s="720"/>
      <c r="MZW279" s="720"/>
      <c r="MZX279" s="720"/>
      <c r="MZY279" s="720"/>
      <c r="MZZ279" s="720"/>
      <c r="NAA279" s="720"/>
      <c r="NAB279" s="720"/>
      <c r="NAC279" s="720"/>
      <c r="NAD279" s="720"/>
      <c r="NAE279" s="720"/>
      <c r="NAF279" s="720"/>
      <c r="NAG279" s="720"/>
      <c r="NAH279" s="720"/>
      <c r="NAI279" s="720"/>
      <c r="NAJ279" s="720"/>
      <c r="NAK279" s="720"/>
      <c r="NAL279" s="720"/>
      <c r="NAM279" s="720"/>
      <c r="NAN279" s="721"/>
      <c r="NAO279" s="719"/>
      <c r="NAP279" s="720"/>
      <c r="NAQ279" s="720"/>
      <c r="NAR279" s="720"/>
      <c r="NAS279" s="720"/>
      <c r="NAT279" s="720"/>
      <c r="NAU279" s="720"/>
      <c r="NAV279" s="720"/>
      <c r="NAW279" s="720"/>
      <c r="NAX279" s="720"/>
      <c r="NAY279" s="720"/>
      <c r="NAZ279" s="720"/>
      <c r="NBA279" s="720"/>
      <c r="NBB279" s="720"/>
      <c r="NBC279" s="720"/>
      <c r="NBD279" s="720"/>
      <c r="NBE279" s="720"/>
      <c r="NBF279" s="720"/>
      <c r="NBG279" s="720"/>
      <c r="NBH279" s="720"/>
      <c r="NBI279" s="720"/>
      <c r="NBJ279" s="720"/>
      <c r="NBK279" s="720"/>
      <c r="NBL279" s="720"/>
      <c r="NBM279" s="720"/>
      <c r="NBN279" s="720"/>
      <c r="NBO279" s="720"/>
      <c r="NBP279" s="720"/>
      <c r="NBQ279" s="720"/>
      <c r="NBR279" s="720"/>
      <c r="NBS279" s="720"/>
      <c r="NBT279" s="720"/>
      <c r="NBU279" s="720"/>
      <c r="NBV279" s="720"/>
      <c r="NBW279" s="720"/>
      <c r="NBX279" s="720"/>
      <c r="NBY279" s="720"/>
      <c r="NBZ279" s="720"/>
      <c r="NCA279" s="720"/>
      <c r="NCB279" s="720"/>
      <c r="NCC279" s="720"/>
      <c r="NCD279" s="720"/>
      <c r="NCE279" s="720"/>
      <c r="NCF279" s="720"/>
      <c r="NCG279" s="720"/>
      <c r="NCH279" s="720"/>
      <c r="NCI279" s="720"/>
      <c r="NCJ279" s="720"/>
      <c r="NCK279" s="720"/>
      <c r="NCL279" s="720"/>
      <c r="NCM279" s="720"/>
      <c r="NCN279" s="720"/>
      <c r="NCO279" s="720"/>
      <c r="NCP279" s="721"/>
      <c r="NCQ279" s="719"/>
      <c r="NCR279" s="720"/>
      <c r="NCS279" s="720"/>
      <c r="NCT279" s="720"/>
      <c r="NCU279" s="720"/>
      <c r="NCV279" s="720"/>
      <c r="NCW279" s="720"/>
      <c r="NCX279" s="720"/>
      <c r="NCY279" s="720"/>
      <c r="NCZ279" s="720"/>
      <c r="NDA279" s="720"/>
      <c r="NDB279" s="720"/>
      <c r="NDC279" s="720"/>
      <c r="NDD279" s="720"/>
      <c r="NDE279" s="720"/>
      <c r="NDF279" s="720"/>
      <c r="NDG279" s="720"/>
      <c r="NDH279" s="720"/>
      <c r="NDI279" s="720"/>
      <c r="NDJ279" s="720"/>
      <c r="NDK279" s="720"/>
      <c r="NDL279" s="720"/>
      <c r="NDM279" s="720"/>
      <c r="NDN279" s="720"/>
      <c r="NDO279" s="720"/>
      <c r="NDP279" s="720"/>
      <c r="NDQ279" s="720"/>
      <c r="NDR279" s="720"/>
      <c r="NDS279" s="720"/>
      <c r="NDT279" s="720"/>
      <c r="NDU279" s="720"/>
      <c r="NDV279" s="720"/>
      <c r="NDW279" s="720"/>
      <c r="NDX279" s="720"/>
      <c r="NDY279" s="720"/>
      <c r="NDZ279" s="720"/>
      <c r="NEA279" s="720"/>
      <c r="NEB279" s="720"/>
      <c r="NEC279" s="720"/>
      <c r="NED279" s="720"/>
      <c r="NEE279" s="720"/>
      <c r="NEF279" s="720"/>
      <c r="NEG279" s="720"/>
      <c r="NEH279" s="720"/>
      <c r="NEI279" s="720"/>
      <c r="NEJ279" s="720"/>
      <c r="NEK279" s="720"/>
      <c r="NEL279" s="720"/>
      <c r="NEM279" s="720"/>
      <c r="NEN279" s="720"/>
      <c r="NEO279" s="720"/>
      <c r="NEP279" s="720"/>
      <c r="NEQ279" s="720"/>
      <c r="NER279" s="721"/>
      <c r="NES279" s="719"/>
      <c r="NET279" s="720"/>
      <c r="NEU279" s="720"/>
      <c r="NEV279" s="720"/>
      <c r="NEW279" s="720"/>
      <c r="NEX279" s="720"/>
      <c r="NEY279" s="720"/>
      <c r="NEZ279" s="720"/>
      <c r="NFA279" s="720"/>
      <c r="NFB279" s="720"/>
      <c r="NFC279" s="720"/>
      <c r="NFD279" s="720"/>
      <c r="NFE279" s="720"/>
      <c r="NFF279" s="720"/>
      <c r="NFG279" s="720"/>
      <c r="NFH279" s="720"/>
      <c r="NFI279" s="720"/>
      <c r="NFJ279" s="720"/>
      <c r="NFK279" s="720"/>
      <c r="NFL279" s="720"/>
      <c r="NFM279" s="720"/>
      <c r="NFN279" s="720"/>
      <c r="NFO279" s="720"/>
      <c r="NFP279" s="720"/>
      <c r="NFQ279" s="720"/>
      <c r="NFR279" s="720"/>
      <c r="NFS279" s="720"/>
      <c r="NFT279" s="720"/>
      <c r="NFU279" s="720"/>
      <c r="NFV279" s="720"/>
      <c r="NFW279" s="720"/>
      <c r="NFX279" s="720"/>
      <c r="NFY279" s="720"/>
      <c r="NFZ279" s="720"/>
      <c r="NGA279" s="720"/>
      <c r="NGB279" s="720"/>
      <c r="NGC279" s="720"/>
      <c r="NGD279" s="720"/>
      <c r="NGE279" s="720"/>
      <c r="NGF279" s="720"/>
      <c r="NGG279" s="720"/>
      <c r="NGH279" s="720"/>
      <c r="NGI279" s="720"/>
      <c r="NGJ279" s="720"/>
      <c r="NGK279" s="720"/>
      <c r="NGL279" s="720"/>
      <c r="NGM279" s="720"/>
      <c r="NGN279" s="720"/>
      <c r="NGO279" s="720"/>
      <c r="NGP279" s="720"/>
      <c r="NGQ279" s="720"/>
      <c r="NGR279" s="720"/>
      <c r="NGS279" s="720"/>
      <c r="NGT279" s="721"/>
      <c r="NGU279" s="719"/>
      <c r="NGV279" s="720"/>
      <c r="NGW279" s="720"/>
      <c r="NGX279" s="720"/>
      <c r="NGY279" s="720"/>
      <c r="NGZ279" s="720"/>
      <c r="NHA279" s="720"/>
      <c r="NHB279" s="720"/>
      <c r="NHC279" s="720"/>
      <c r="NHD279" s="720"/>
      <c r="NHE279" s="720"/>
      <c r="NHF279" s="720"/>
      <c r="NHG279" s="720"/>
      <c r="NHH279" s="720"/>
      <c r="NHI279" s="720"/>
      <c r="NHJ279" s="720"/>
      <c r="NHK279" s="720"/>
      <c r="NHL279" s="720"/>
      <c r="NHM279" s="720"/>
      <c r="NHN279" s="720"/>
      <c r="NHO279" s="720"/>
      <c r="NHP279" s="720"/>
      <c r="NHQ279" s="720"/>
      <c r="NHR279" s="720"/>
      <c r="NHS279" s="720"/>
      <c r="NHT279" s="720"/>
      <c r="NHU279" s="720"/>
      <c r="NHV279" s="720"/>
      <c r="NHW279" s="720"/>
      <c r="NHX279" s="720"/>
      <c r="NHY279" s="720"/>
      <c r="NHZ279" s="720"/>
      <c r="NIA279" s="720"/>
      <c r="NIB279" s="720"/>
      <c r="NIC279" s="720"/>
      <c r="NID279" s="720"/>
      <c r="NIE279" s="720"/>
      <c r="NIF279" s="720"/>
      <c r="NIG279" s="720"/>
      <c r="NIH279" s="720"/>
      <c r="NII279" s="720"/>
      <c r="NIJ279" s="720"/>
      <c r="NIK279" s="720"/>
      <c r="NIL279" s="720"/>
      <c r="NIM279" s="720"/>
      <c r="NIN279" s="720"/>
      <c r="NIO279" s="720"/>
      <c r="NIP279" s="720"/>
      <c r="NIQ279" s="720"/>
      <c r="NIR279" s="720"/>
      <c r="NIS279" s="720"/>
      <c r="NIT279" s="720"/>
      <c r="NIU279" s="720"/>
      <c r="NIV279" s="721"/>
      <c r="NIW279" s="719"/>
      <c r="NIX279" s="720"/>
      <c r="NIY279" s="720"/>
      <c r="NIZ279" s="720"/>
      <c r="NJA279" s="720"/>
      <c r="NJB279" s="720"/>
      <c r="NJC279" s="720"/>
      <c r="NJD279" s="720"/>
      <c r="NJE279" s="720"/>
      <c r="NJF279" s="720"/>
      <c r="NJG279" s="720"/>
      <c r="NJH279" s="720"/>
      <c r="NJI279" s="720"/>
      <c r="NJJ279" s="720"/>
      <c r="NJK279" s="720"/>
      <c r="NJL279" s="720"/>
      <c r="NJM279" s="720"/>
      <c r="NJN279" s="720"/>
      <c r="NJO279" s="720"/>
      <c r="NJP279" s="720"/>
      <c r="NJQ279" s="720"/>
      <c r="NJR279" s="720"/>
      <c r="NJS279" s="720"/>
      <c r="NJT279" s="720"/>
      <c r="NJU279" s="720"/>
      <c r="NJV279" s="720"/>
      <c r="NJW279" s="720"/>
      <c r="NJX279" s="720"/>
      <c r="NJY279" s="720"/>
      <c r="NJZ279" s="720"/>
      <c r="NKA279" s="720"/>
      <c r="NKB279" s="720"/>
      <c r="NKC279" s="720"/>
      <c r="NKD279" s="720"/>
      <c r="NKE279" s="720"/>
      <c r="NKF279" s="720"/>
      <c r="NKG279" s="720"/>
      <c r="NKH279" s="720"/>
      <c r="NKI279" s="720"/>
      <c r="NKJ279" s="720"/>
      <c r="NKK279" s="720"/>
      <c r="NKL279" s="720"/>
      <c r="NKM279" s="720"/>
      <c r="NKN279" s="720"/>
      <c r="NKO279" s="720"/>
      <c r="NKP279" s="720"/>
      <c r="NKQ279" s="720"/>
      <c r="NKR279" s="720"/>
      <c r="NKS279" s="720"/>
      <c r="NKT279" s="720"/>
      <c r="NKU279" s="720"/>
      <c r="NKV279" s="720"/>
      <c r="NKW279" s="720"/>
      <c r="NKX279" s="721"/>
      <c r="NKY279" s="719"/>
      <c r="NKZ279" s="720"/>
      <c r="NLA279" s="720"/>
      <c r="NLB279" s="720"/>
      <c r="NLC279" s="720"/>
      <c r="NLD279" s="720"/>
      <c r="NLE279" s="720"/>
      <c r="NLF279" s="720"/>
      <c r="NLG279" s="720"/>
      <c r="NLH279" s="720"/>
      <c r="NLI279" s="720"/>
      <c r="NLJ279" s="720"/>
      <c r="NLK279" s="720"/>
      <c r="NLL279" s="720"/>
      <c r="NLM279" s="720"/>
      <c r="NLN279" s="720"/>
      <c r="NLO279" s="720"/>
      <c r="NLP279" s="720"/>
      <c r="NLQ279" s="720"/>
      <c r="NLR279" s="720"/>
      <c r="NLS279" s="720"/>
      <c r="NLT279" s="720"/>
      <c r="NLU279" s="720"/>
      <c r="NLV279" s="720"/>
      <c r="NLW279" s="720"/>
      <c r="NLX279" s="720"/>
      <c r="NLY279" s="720"/>
      <c r="NLZ279" s="720"/>
      <c r="NMA279" s="720"/>
      <c r="NMB279" s="720"/>
      <c r="NMC279" s="720"/>
      <c r="NMD279" s="720"/>
      <c r="NME279" s="720"/>
      <c r="NMF279" s="720"/>
      <c r="NMG279" s="720"/>
      <c r="NMH279" s="720"/>
      <c r="NMI279" s="720"/>
      <c r="NMJ279" s="720"/>
      <c r="NMK279" s="720"/>
      <c r="NML279" s="720"/>
      <c r="NMM279" s="720"/>
      <c r="NMN279" s="720"/>
      <c r="NMO279" s="720"/>
      <c r="NMP279" s="720"/>
      <c r="NMQ279" s="720"/>
      <c r="NMR279" s="720"/>
      <c r="NMS279" s="720"/>
      <c r="NMT279" s="720"/>
      <c r="NMU279" s="720"/>
      <c r="NMV279" s="720"/>
      <c r="NMW279" s="720"/>
      <c r="NMX279" s="720"/>
      <c r="NMY279" s="720"/>
      <c r="NMZ279" s="721"/>
      <c r="NNA279" s="719"/>
      <c r="NNB279" s="720"/>
      <c r="NNC279" s="720"/>
      <c r="NND279" s="720"/>
      <c r="NNE279" s="720"/>
      <c r="NNF279" s="720"/>
      <c r="NNG279" s="720"/>
      <c r="NNH279" s="720"/>
      <c r="NNI279" s="720"/>
      <c r="NNJ279" s="720"/>
      <c r="NNK279" s="720"/>
      <c r="NNL279" s="720"/>
      <c r="NNM279" s="720"/>
      <c r="NNN279" s="720"/>
      <c r="NNO279" s="720"/>
      <c r="NNP279" s="720"/>
      <c r="NNQ279" s="720"/>
      <c r="NNR279" s="720"/>
      <c r="NNS279" s="720"/>
      <c r="NNT279" s="720"/>
      <c r="NNU279" s="720"/>
      <c r="NNV279" s="720"/>
      <c r="NNW279" s="720"/>
      <c r="NNX279" s="720"/>
      <c r="NNY279" s="720"/>
      <c r="NNZ279" s="720"/>
      <c r="NOA279" s="720"/>
      <c r="NOB279" s="720"/>
      <c r="NOC279" s="720"/>
      <c r="NOD279" s="720"/>
      <c r="NOE279" s="720"/>
      <c r="NOF279" s="720"/>
      <c r="NOG279" s="720"/>
      <c r="NOH279" s="720"/>
      <c r="NOI279" s="720"/>
      <c r="NOJ279" s="720"/>
      <c r="NOK279" s="720"/>
      <c r="NOL279" s="720"/>
      <c r="NOM279" s="720"/>
      <c r="NON279" s="720"/>
      <c r="NOO279" s="720"/>
      <c r="NOP279" s="720"/>
      <c r="NOQ279" s="720"/>
      <c r="NOR279" s="720"/>
      <c r="NOS279" s="720"/>
      <c r="NOT279" s="720"/>
      <c r="NOU279" s="720"/>
      <c r="NOV279" s="720"/>
      <c r="NOW279" s="720"/>
      <c r="NOX279" s="720"/>
      <c r="NOY279" s="720"/>
      <c r="NOZ279" s="720"/>
      <c r="NPA279" s="720"/>
      <c r="NPB279" s="721"/>
      <c r="NPC279" s="719"/>
      <c r="NPD279" s="720"/>
      <c r="NPE279" s="720"/>
      <c r="NPF279" s="720"/>
      <c r="NPG279" s="720"/>
      <c r="NPH279" s="720"/>
      <c r="NPI279" s="720"/>
      <c r="NPJ279" s="720"/>
      <c r="NPK279" s="720"/>
      <c r="NPL279" s="720"/>
      <c r="NPM279" s="720"/>
      <c r="NPN279" s="720"/>
      <c r="NPO279" s="720"/>
      <c r="NPP279" s="720"/>
      <c r="NPQ279" s="720"/>
      <c r="NPR279" s="720"/>
      <c r="NPS279" s="720"/>
      <c r="NPT279" s="720"/>
      <c r="NPU279" s="720"/>
      <c r="NPV279" s="720"/>
      <c r="NPW279" s="720"/>
      <c r="NPX279" s="720"/>
      <c r="NPY279" s="720"/>
      <c r="NPZ279" s="720"/>
      <c r="NQA279" s="720"/>
      <c r="NQB279" s="720"/>
      <c r="NQC279" s="720"/>
      <c r="NQD279" s="720"/>
      <c r="NQE279" s="720"/>
      <c r="NQF279" s="720"/>
      <c r="NQG279" s="720"/>
      <c r="NQH279" s="720"/>
      <c r="NQI279" s="720"/>
      <c r="NQJ279" s="720"/>
      <c r="NQK279" s="720"/>
      <c r="NQL279" s="720"/>
      <c r="NQM279" s="720"/>
      <c r="NQN279" s="720"/>
      <c r="NQO279" s="720"/>
      <c r="NQP279" s="720"/>
      <c r="NQQ279" s="720"/>
      <c r="NQR279" s="720"/>
      <c r="NQS279" s="720"/>
      <c r="NQT279" s="720"/>
      <c r="NQU279" s="720"/>
      <c r="NQV279" s="720"/>
      <c r="NQW279" s="720"/>
      <c r="NQX279" s="720"/>
      <c r="NQY279" s="720"/>
      <c r="NQZ279" s="720"/>
      <c r="NRA279" s="720"/>
      <c r="NRB279" s="720"/>
      <c r="NRC279" s="720"/>
      <c r="NRD279" s="721"/>
      <c r="NRE279" s="719"/>
      <c r="NRF279" s="720"/>
      <c r="NRG279" s="720"/>
      <c r="NRH279" s="720"/>
      <c r="NRI279" s="720"/>
      <c r="NRJ279" s="720"/>
      <c r="NRK279" s="720"/>
      <c r="NRL279" s="720"/>
      <c r="NRM279" s="720"/>
      <c r="NRN279" s="720"/>
      <c r="NRO279" s="720"/>
      <c r="NRP279" s="720"/>
      <c r="NRQ279" s="720"/>
      <c r="NRR279" s="720"/>
      <c r="NRS279" s="720"/>
      <c r="NRT279" s="720"/>
      <c r="NRU279" s="720"/>
      <c r="NRV279" s="720"/>
      <c r="NRW279" s="720"/>
      <c r="NRX279" s="720"/>
      <c r="NRY279" s="720"/>
      <c r="NRZ279" s="720"/>
      <c r="NSA279" s="720"/>
      <c r="NSB279" s="720"/>
      <c r="NSC279" s="720"/>
      <c r="NSD279" s="720"/>
      <c r="NSE279" s="720"/>
      <c r="NSF279" s="720"/>
      <c r="NSG279" s="720"/>
      <c r="NSH279" s="720"/>
      <c r="NSI279" s="720"/>
      <c r="NSJ279" s="720"/>
      <c r="NSK279" s="720"/>
      <c r="NSL279" s="720"/>
      <c r="NSM279" s="720"/>
      <c r="NSN279" s="720"/>
      <c r="NSO279" s="720"/>
      <c r="NSP279" s="720"/>
      <c r="NSQ279" s="720"/>
      <c r="NSR279" s="720"/>
      <c r="NSS279" s="720"/>
      <c r="NST279" s="720"/>
      <c r="NSU279" s="720"/>
      <c r="NSV279" s="720"/>
      <c r="NSW279" s="720"/>
      <c r="NSX279" s="720"/>
      <c r="NSY279" s="720"/>
      <c r="NSZ279" s="720"/>
      <c r="NTA279" s="720"/>
      <c r="NTB279" s="720"/>
      <c r="NTC279" s="720"/>
      <c r="NTD279" s="720"/>
      <c r="NTE279" s="720"/>
      <c r="NTF279" s="721"/>
      <c r="NTG279" s="719"/>
      <c r="NTH279" s="720"/>
      <c r="NTI279" s="720"/>
      <c r="NTJ279" s="720"/>
      <c r="NTK279" s="720"/>
      <c r="NTL279" s="720"/>
      <c r="NTM279" s="720"/>
      <c r="NTN279" s="720"/>
      <c r="NTO279" s="720"/>
      <c r="NTP279" s="720"/>
      <c r="NTQ279" s="720"/>
      <c r="NTR279" s="720"/>
      <c r="NTS279" s="720"/>
      <c r="NTT279" s="720"/>
      <c r="NTU279" s="720"/>
      <c r="NTV279" s="720"/>
      <c r="NTW279" s="720"/>
      <c r="NTX279" s="720"/>
      <c r="NTY279" s="720"/>
      <c r="NTZ279" s="720"/>
      <c r="NUA279" s="720"/>
      <c r="NUB279" s="720"/>
      <c r="NUC279" s="720"/>
      <c r="NUD279" s="720"/>
      <c r="NUE279" s="720"/>
      <c r="NUF279" s="720"/>
      <c r="NUG279" s="720"/>
      <c r="NUH279" s="720"/>
      <c r="NUI279" s="720"/>
      <c r="NUJ279" s="720"/>
      <c r="NUK279" s="720"/>
      <c r="NUL279" s="720"/>
      <c r="NUM279" s="720"/>
      <c r="NUN279" s="720"/>
      <c r="NUO279" s="720"/>
      <c r="NUP279" s="720"/>
      <c r="NUQ279" s="720"/>
      <c r="NUR279" s="720"/>
      <c r="NUS279" s="720"/>
      <c r="NUT279" s="720"/>
      <c r="NUU279" s="720"/>
      <c r="NUV279" s="720"/>
      <c r="NUW279" s="720"/>
      <c r="NUX279" s="720"/>
      <c r="NUY279" s="720"/>
      <c r="NUZ279" s="720"/>
      <c r="NVA279" s="720"/>
      <c r="NVB279" s="720"/>
      <c r="NVC279" s="720"/>
      <c r="NVD279" s="720"/>
      <c r="NVE279" s="720"/>
      <c r="NVF279" s="720"/>
      <c r="NVG279" s="720"/>
      <c r="NVH279" s="721"/>
      <c r="NVI279" s="719"/>
      <c r="NVJ279" s="720"/>
      <c r="NVK279" s="720"/>
      <c r="NVL279" s="720"/>
      <c r="NVM279" s="720"/>
      <c r="NVN279" s="720"/>
      <c r="NVO279" s="720"/>
      <c r="NVP279" s="720"/>
      <c r="NVQ279" s="720"/>
      <c r="NVR279" s="720"/>
      <c r="NVS279" s="720"/>
      <c r="NVT279" s="720"/>
      <c r="NVU279" s="720"/>
      <c r="NVV279" s="720"/>
      <c r="NVW279" s="720"/>
      <c r="NVX279" s="720"/>
      <c r="NVY279" s="720"/>
      <c r="NVZ279" s="720"/>
      <c r="NWA279" s="720"/>
      <c r="NWB279" s="720"/>
      <c r="NWC279" s="720"/>
      <c r="NWD279" s="720"/>
      <c r="NWE279" s="720"/>
      <c r="NWF279" s="720"/>
      <c r="NWG279" s="720"/>
      <c r="NWH279" s="720"/>
      <c r="NWI279" s="720"/>
      <c r="NWJ279" s="720"/>
      <c r="NWK279" s="720"/>
      <c r="NWL279" s="720"/>
      <c r="NWM279" s="720"/>
      <c r="NWN279" s="720"/>
      <c r="NWO279" s="720"/>
      <c r="NWP279" s="720"/>
      <c r="NWQ279" s="720"/>
      <c r="NWR279" s="720"/>
      <c r="NWS279" s="720"/>
      <c r="NWT279" s="720"/>
      <c r="NWU279" s="720"/>
      <c r="NWV279" s="720"/>
      <c r="NWW279" s="720"/>
      <c r="NWX279" s="720"/>
      <c r="NWY279" s="720"/>
      <c r="NWZ279" s="720"/>
      <c r="NXA279" s="720"/>
      <c r="NXB279" s="720"/>
      <c r="NXC279" s="720"/>
      <c r="NXD279" s="720"/>
      <c r="NXE279" s="720"/>
      <c r="NXF279" s="720"/>
      <c r="NXG279" s="720"/>
      <c r="NXH279" s="720"/>
      <c r="NXI279" s="720"/>
      <c r="NXJ279" s="721"/>
      <c r="NXK279" s="719"/>
      <c r="NXL279" s="720"/>
      <c r="NXM279" s="720"/>
      <c r="NXN279" s="720"/>
      <c r="NXO279" s="720"/>
      <c r="NXP279" s="720"/>
      <c r="NXQ279" s="720"/>
      <c r="NXR279" s="720"/>
      <c r="NXS279" s="720"/>
      <c r="NXT279" s="720"/>
      <c r="NXU279" s="720"/>
      <c r="NXV279" s="720"/>
      <c r="NXW279" s="720"/>
      <c r="NXX279" s="720"/>
      <c r="NXY279" s="720"/>
      <c r="NXZ279" s="720"/>
      <c r="NYA279" s="720"/>
      <c r="NYB279" s="720"/>
      <c r="NYC279" s="720"/>
      <c r="NYD279" s="720"/>
      <c r="NYE279" s="720"/>
      <c r="NYF279" s="720"/>
      <c r="NYG279" s="720"/>
      <c r="NYH279" s="720"/>
      <c r="NYI279" s="720"/>
      <c r="NYJ279" s="720"/>
      <c r="NYK279" s="720"/>
      <c r="NYL279" s="720"/>
      <c r="NYM279" s="720"/>
      <c r="NYN279" s="720"/>
      <c r="NYO279" s="720"/>
      <c r="NYP279" s="720"/>
      <c r="NYQ279" s="720"/>
      <c r="NYR279" s="720"/>
      <c r="NYS279" s="720"/>
      <c r="NYT279" s="720"/>
      <c r="NYU279" s="720"/>
      <c r="NYV279" s="720"/>
      <c r="NYW279" s="720"/>
      <c r="NYX279" s="720"/>
      <c r="NYY279" s="720"/>
      <c r="NYZ279" s="720"/>
      <c r="NZA279" s="720"/>
      <c r="NZB279" s="720"/>
      <c r="NZC279" s="720"/>
      <c r="NZD279" s="720"/>
      <c r="NZE279" s="720"/>
      <c r="NZF279" s="720"/>
      <c r="NZG279" s="720"/>
      <c r="NZH279" s="720"/>
      <c r="NZI279" s="720"/>
      <c r="NZJ279" s="720"/>
      <c r="NZK279" s="720"/>
      <c r="NZL279" s="721"/>
      <c r="NZM279" s="719"/>
      <c r="NZN279" s="720"/>
      <c r="NZO279" s="720"/>
      <c r="NZP279" s="720"/>
      <c r="NZQ279" s="720"/>
      <c r="NZR279" s="720"/>
      <c r="NZS279" s="720"/>
      <c r="NZT279" s="720"/>
      <c r="NZU279" s="720"/>
      <c r="NZV279" s="720"/>
      <c r="NZW279" s="720"/>
      <c r="NZX279" s="720"/>
      <c r="NZY279" s="720"/>
      <c r="NZZ279" s="720"/>
      <c r="OAA279" s="720"/>
      <c r="OAB279" s="720"/>
      <c r="OAC279" s="720"/>
      <c r="OAD279" s="720"/>
      <c r="OAE279" s="720"/>
      <c r="OAF279" s="720"/>
      <c r="OAG279" s="720"/>
      <c r="OAH279" s="720"/>
      <c r="OAI279" s="720"/>
      <c r="OAJ279" s="720"/>
      <c r="OAK279" s="720"/>
      <c r="OAL279" s="720"/>
      <c r="OAM279" s="720"/>
      <c r="OAN279" s="720"/>
      <c r="OAO279" s="720"/>
      <c r="OAP279" s="720"/>
      <c r="OAQ279" s="720"/>
      <c r="OAR279" s="720"/>
      <c r="OAS279" s="720"/>
      <c r="OAT279" s="720"/>
      <c r="OAU279" s="720"/>
      <c r="OAV279" s="720"/>
      <c r="OAW279" s="720"/>
      <c r="OAX279" s="720"/>
      <c r="OAY279" s="720"/>
      <c r="OAZ279" s="720"/>
      <c r="OBA279" s="720"/>
      <c r="OBB279" s="720"/>
      <c r="OBC279" s="720"/>
      <c r="OBD279" s="720"/>
      <c r="OBE279" s="720"/>
      <c r="OBF279" s="720"/>
      <c r="OBG279" s="720"/>
      <c r="OBH279" s="720"/>
      <c r="OBI279" s="720"/>
      <c r="OBJ279" s="720"/>
      <c r="OBK279" s="720"/>
      <c r="OBL279" s="720"/>
      <c r="OBM279" s="720"/>
      <c r="OBN279" s="721"/>
      <c r="OBO279" s="719"/>
      <c r="OBP279" s="720"/>
      <c r="OBQ279" s="720"/>
      <c r="OBR279" s="720"/>
      <c r="OBS279" s="720"/>
      <c r="OBT279" s="720"/>
      <c r="OBU279" s="720"/>
      <c r="OBV279" s="720"/>
      <c r="OBW279" s="720"/>
      <c r="OBX279" s="720"/>
      <c r="OBY279" s="720"/>
      <c r="OBZ279" s="720"/>
      <c r="OCA279" s="720"/>
      <c r="OCB279" s="720"/>
      <c r="OCC279" s="720"/>
      <c r="OCD279" s="720"/>
      <c r="OCE279" s="720"/>
      <c r="OCF279" s="720"/>
      <c r="OCG279" s="720"/>
      <c r="OCH279" s="720"/>
      <c r="OCI279" s="720"/>
      <c r="OCJ279" s="720"/>
      <c r="OCK279" s="720"/>
      <c r="OCL279" s="720"/>
      <c r="OCM279" s="720"/>
      <c r="OCN279" s="720"/>
      <c r="OCO279" s="720"/>
      <c r="OCP279" s="720"/>
      <c r="OCQ279" s="720"/>
      <c r="OCR279" s="720"/>
      <c r="OCS279" s="720"/>
      <c r="OCT279" s="720"/>
      <c r="OCU279" s="720"/>
      <c r="OCV279" s="720"/>
      <c r="OCW279" s="720"/>
      <c r="OCX279" s="720"/>
      <c r="OCY279" s="720"/>
      <c r="OCZ279" s="720"/>
      <c r="ODA279" s="720"/>
      <c r="ODB279" s="720"/>
      <c r="ODC279" s="720"/>
      <c r="ODD279" s="720"/>
      <c r="ODE279" s="720"/>
      <c r="ODF279" s="720"/>
      <c r="ODG279" s="720"/>
      <c r="ODH279" s="720"/>
      <c r="ODI279" s="720"/>
      <c r="ODJ279" s="720"/>
      <c r="ODK279" s="720"/>
      <c r="ODL279" s="720"/>
      <c r="ODM279" s="720"/>
      <c r="ODN279" s="720"/>
      <c r="ODO279" s="720"/>
      <c r="ODP279" s="721"/>
      <c r="ODQ279" s="719"/>
      <c r="ODR279" s="720"/>
      <c r="ODS279" s="720"/>
      <c r="ODT279" s="720"/>
      <c r="ODU279" s="720"/>
      <c r="ODV279" s="720"/>
      <c r="ODW279" s="720"/>
      <c r="ODX279" s="720"/>
      <c r="ODY279" s="720"/>
      <c r="ODZ279" s="720"/>
      <c r="OEA279" s="720"/>
      <c r="OEB279" s="720"/>
      <c r="OEC279" s="720"/>
      <c r="OED279" s="720"/>
      <c r="OEE279" s="720"/>
      <c r="OEF279" s="720"/>
      <c r="OEG279" s="720"/>
      <c r="OEH279" s="720"/>
      <c r="OEI279" s="720"/>
      <c r="OEJ279" s="720"/>
      <c r="OEK279" s="720"/>
      <c r="OEL279" s="720"/>
      <c r="OEM279" s="720"/>
      <c r="OEN279" s="720"/>
      <c r="OEO279" s="720"/>
      <c r="OEP279" s="720"/>
      <c r="OEQ279" s="720"/>
      <c r="OER279" s="720"/>
      <c r="OES279" s="720"/>
      <c r="OET279" s="720"/>
      <c r="OEU279" s="720"/>
      <c r="OEV279" s="720"/>
      <c r="OEW279" s="720"/>
      <c r="OEX279" s="720"/>
      <c r="OEY279" s="720"/>
      <c r="OEZ279" s="720"/>
      <c r="OFA279" s="720"/>
      <c r="OFB279" s="720"/>
      <c r="OFC279" s="720"/>
      <c r="OFD279" s="720"/>
      <c r="OFE279" s="720"/>
      <c r="OFF279" s="720"/>
      <c r="OFG279" s="720"/>
      <c r="OFH279" s="720"/>
      <c r="OFI279" s="720"/>
      <c r="OFJ279" s="720"/>
      <c r="OFK279" s="720"/>
      <c r="OFL279" s="720"/>
      <c r="OFM279" s="720"/>
      <c r="OFN279" s="720"/>
      <c r="OFO279" s="720"/>
      <c r="OFP279" s="720"/>
      <c r="OFQ279" s="720"/>
      <c r="OFR279" s="721"/>
      <c r="OFS279" s="719"/>
      <c r="OFT279" s="720"/>
      <c r="OFU279" s="720"/>
      <c r="OFV279" s="720"/>
      <c r="OFW279" s="720"/>
      <c r="OFX279" s="720"/>
      <c r="OFY279" s="720"/>
      <c r="OFZ279" s="720"/>
      <c r="OGA279" s="720"/>
      <c r="OGB279" s="720"/>
      <c r="OGC279" s="720"/>
      <c r="OGD279" s="720"/>
      <c r="OGE279" s="720"/>
      <c r="OGF279" s="720"/>
      <c r="OGG279" s="720"/>
      <c r="OGH279" s="720"/>
      <c r="OGI279" s="720"/>
      <c r="OGJ279" s="720"/>
      <c r="OGK279" s="720"/>
      <c r="OGL279" s="720"/>
      <c r="OGM279" s="720"/>
      <c r="OGN279" s="720"/>
      <c r="OGO279" s="720"/>
      <c r="OGP279" s="720"/>
      <c r="OGQ279" s="720"/>
      <c r="OGR279" s="720"/>
      <c r="OGS279" s="720"/>
      <c r="OGT279" s="720"/>
      <c r="OGU279" s="720"/>
      <c r="OGV279" s="720"/>
      <c r="OGW279" s="720"/>
      <c r="OGX279" s="720"/>
      <c r="OGY279" s="720"/>
      <c r="OGZ279" s="720"/>
      <c r="OHA279" s="720"/>
      <c r="OHB279" s="720"/>
      <c r="OHC279" s="720"/>
      <c r="OHD279" s="720"/>
      <c r="OHE279" s="720"/>
      <c r="OHF279" s="720"/>
      <c r="OHG279" s="720"/>
      <c r="OHH279" s="720"/>
      <c r="OHI279" s="720"/>
      <c r="OHJ279" s="720"/>
      <c r="OHK279" s="720"/>
      <c r="OHL279" s="720"/>
      <c r="OHM279" s="720"/>
      <c r="OHN279" s="720"/>
      <c r="OHO279" s="720"/>
      <c r="OHP279" s="720"/>
      <c r="OHQ279" s="720"/>
      <c r="OHR279" s="720"/>
      <c r="OHS279" s="720"/>
      <c r="OHT279" s="721"/>
      <c r="OHU279" s="719"/>
      <c r="OHV279" s="720"/>
      <c r="OHW279" s="720"/>
      <c r="OHX279" s="720"/>
      <c r="OHY279" s="720"/>
      <c r="OHZ279" s="720"/>
      <c r="OIA279" s="720"/>
      <c r="OIB279" s="720"/>
      <c r="OIC279" s="720"/>
      <c r="OID279" s="720"/>
      <c r="OIE279" s="720"/>
      <c r="OIF279" s="720"/>
      <c r="OIG279" s="720"/>
      <c r="OIH279" s="720"/>
      <c r="OII279" s="720"/>
      <c r="OIJ279" s="720"/>
      <c r="OIK279" s="720"/>
      <c r="OIL279" s="720"/>
      <c r="OIM279" s="720"/>
      <c r="OIN279" s="720"/>
      <c r="OIO279" s="720"/>
      <c r="OIP279" s="720"/>
      <c r="OIQ279" s="720"/>
      <c r="OIR279" s="720"/>
      <c r="OIS279" s="720"/>
      <c r="OIT279" s="720"/>
      <c r="OIU279" s="720"/>
      <c r="OIV279" s="720"/>
      <c r="OIW279" s="720"/>
      <c r="OIX279" s="720"/>
      <c r="OIY279" s="720"/>
      <c r="OIZ279" s="720"/>
      <c r="OJA279" s="720"/>
      <c r="OJB279" s="720"/>
      <c r="OJC279" s="720"/>
      <c r="OJD279" s="720"/>
      <c r="OJE279" s="720"/>
      <c r="OJF279" s="720"/>
      <c r="OJG279" s="720"/>
      <c r="OJH279" s="720"/>
      <c r="OJI279" s="720"/>
      <c r="OJJ279" s="720"/>
      <c r="OJK279" s="720"/>
      <c r="OJL279" s="720"/>
      <c r="OJM279" s="720"/>
      <c r="OJN279" s="720"/>
      <c r="OJO279" s="720"/>
      <c r="OJP279" s="720"/>
      <c r="OJQ279" s="720"/>
      <c r="OJR279" s="720"/>
      <c r="OJS279" s="720"/>
      <c r="OJT279" s="720"/>
      <c r="OJU279" s="720"/>
      <c r="OJV279" s="721"/>
      <c r="OJW279" s="719"/>
      <c r="OJX279" s="720"/>
      <c r="OJY279" s="720"/>
      <c r="OJZ279" s="720"/>
      <c r="OKA279" s="720"/>
      <c r="OKB279" s="720"/>
      <c r="OKC279" s="720"/>
      <c r="OKD279" s="720"/>
      <c r="OKE279" s="720"/>
      <c r="OKF279" s="720"/>
      <c r="OKG279" s="720"/>
      <c r="OKH279" s="720"/>
      <c r="OKI279" s="720"/>
      <c r="OKJ279" s="720"/>
      <c r="OKK279" s="720"/>
      <c r="OKL279" s="720"/>
      <c r="OKM279" s="720"/>
      <c r="OKN279" s="720"/>
      <c r="OKO279" s="720"/>
      <c r="OKP279" s="720"/>
      <c r="OKQ279" s="720"/>
      <c r="OKR279" s="720"/>
      <c r="OKS279" s="720"/>
      <c r="OKT279" s="720"/>
      <c r="OKU279" s="720"/>
      <c r="OKV279" s="720"/>
      <c r="OKW279" s="720"/>
      <c r="OKX279" s="720"/>
      <c r="OKY279" s="720"/>
      <c r="OKZ279" s="720"/>
      <c r="OLA279" s="720"/>
      <c r="OLB279" s="720"/>
      <c r="OLC279" s="720"/>
      <c r="OLD279" s="720"/>
      <c r="OLE279" s="720"/>
      <c r="OLF279" s="720"/>
      <c r="OLG279" s="720"/>
      <c r="OLH279" s="720"/>
      <c r="OLI279" s="720"/>
      <c r="OLJ279" s="720"/>
      <c r="OLK279" s="720"/>
      <c r="OLL279" s="720"/>
      <c r="OLM279" s="720"/>
      <c r="OLN279" s="720"/>
      <c r="OLO279" s="720"/>
      <c r="OLP279" s="720"/>
      <c r="OLQ279" s="720"/>
      <c r="OLR279" s="720"/>
      <c r="OLS279" s="720"/>
      <c r="OLT279" s="720"/>
      <c r="OLU279" s="720"/>
      <c r="OLV279" s="720"/>
      <c r="OLW279" s="720"/>
      <c r="OLX279" s="721"/>
      <c r="OLY279" s="719"/>
      <c r="OLZ279" s="720"/>
      <c r="OMA279" s="720"/>
      <c r="OMB279" s="720"/>
      <c r="OMC279" s="720"/>
      <c r="OMD279" s="720"/>
      <c r="OME279" s="720"/>
      <c r="OMF279" s="720"/>
      <c r="OMG279" s="720"/>
      <c r="OMH279" s="720"/>
      <c r="OMI279" s="720"/>
      <c r="OMJ279" s="720"/>
      <c r="OMK279" s="720"/>
      <c r="OML279" s="720"/>
      <c r="OMM279" s="720"/>
      <c r="OMN279" s="720"/>
      <c r="OMO279" s="720"/>
      <c r="OMP279" s="720"/>
      <c r="OMQ279" s="720"/>
      <c r="OMR279" s="720"/>
      <c r="OMS279" s="720"/>
      <c r="OMT279" s="720"/>
      <c r="OMU279" s="720"/>
      <c r="OMV279" s="720"/>
      <c r="OMW279" s="720"/>
      <c r="OMX279" s="720"/>
      <c r="OMY279" s="720"/>
      <c r="OMZ279" s="720"/>
      <c r="ONA279" s="720"/>
      <c r="ONB279" s="720"/>
      <c r="ONC279" s="720"/>
      <c r="OND279" s="720"/>
      <c r="ONE279" s="720"/>
      <c r="ONF279" s="720"/>
      <c r="ONG279" s="720"/>
      <c r="ONH279" s="720"/>
      <c r="ONI279" s="720"/>
      <c r="ONJ279" s="720"/>
      <c r="ONK279" s="720"/>
      <c r="ONL279" s="720"/>
      <c r="ONM279" s="720"/>
      <c r="ONN279" s="720"/>
      <c r="ONO279" s="720"/>
      <c r="ONP279" s="720"/>
      <c r="ONQ279" s="720"/>
      <c r="ONR279" s="720"/>
      <c r="ONS279" s="720"/>
      <c r="ONT279" s="720"/>
      <c r="ONU279" s="720"/>
      <c r="ONV279" s="720"/>
      <c r="ONW279" s="720"/>
      <c r="ONX279" s="720"/>
      <c r="ONY279" s="720"/>
      <c r="ONZ279" s="721"/>
      <c r="OOA279" s="719"/>
      <c r="OOB279" s="720"/>
      <c r="OOC279" s="720"/>
      <c r="OOD279" s="720"/>
      <c r="OOE279" s="720"/>
      <c r="OOF279" s="720"/>
      <c r="OOG279" s="720"/>
      <c r="OOH279" s="720"/>
      <c r="OOI279" s="720"/>
      <c r="OOJ279" s="720"/>
      <c r="OOK279" s="720"/>
      <c r="OOL279" s="720"/>
      <c r="OOM279" s="720"/>
      <c r="OON279" s="720"/>
      <c r="OOO279" s="720"/>
      <c r="OOP279" s="720"/>
      <c r="OOQ279" s="720"/>
      <c r="OOR279" s="720"/>
      <c r="OOS279" s="720"/>
      <c r="OOT279" s="720"/>
      <c r="OOU279" s="720"/>
      <c r="OOV279" s="720"/>
      <c r="OOW279" s="720"/>
      <c r="OOX279" s="720"/>
      <c r="OOY279" s="720"/>
      <c r="OOZ279" s="720"/>
      <c r="OPA279" s="720"/>
      <c r="OPB279" s="720"/>
      <c r="OPC279" s="720"/>
      <c r="OPD279" s="720"/>
      <c r="OPE279" s="720"/>
      <c r="OPF279" s="720"/>
      <c r="OPG279" s="720"/>
      <c r="OPH279" s="720"/>
      <c r="OPI279" s="720"/>
      <c r="OPJ279" s="720"/>
      <c r="OPK279" s="720"/>
      <c r="OPL279" s="720"/>
      <c r="OPM279" s="720"/>
      <c r="OPN279" s="720"/>
      <c r="OPO279" s="720"/>
      <c r="OPP279" s="720"/>
      <c r="OPQ279" s="720"/>
      <c r="OPR279" s="720"/>
      <c r="OPS279" s="720"/>
      <c r="OPT279" s="720"/>
      <c r="OPU279" s="720"/>
      <c r="OPV279" s="720"/>
      <c r="OPW279" s="720"/>
      <c r="OPX279" s="720"/>
      <c r="OPY279" s="720"/>
      <c r="OPZ279" s="720"/>
      <c r="OQA279" s="720"/>
      <c r="OQB279" s="721"/>
      <c r="OQC279" s="719"/>
      <c r="OQD279" s="720"/>
      <c r="OQE279" s="720"/>
      <c r="OQF279" s="720"/>
      <c r="OQG279" s="720"/>
      <c r="OQH279" s="720"/>
      <c r="OQI279" s="720"/>
      <c r="OQJ279" s="720"/>
      <c r="OQK279" s="720"/>
      <c r="OQL279" s="720"/>
      <c r="OQM279" s="720"/>
      <c r="OQN279" s="720"/>
      <c r="OQO279" s="720"/>
      <c r="OQP279" s="720"/>
      <c r="OQQ279" s="720"/>
      <c r="OQR279" s="720"/>
      <c r="OQS279" s="720"/>
      <c r="OQT279" s="720"/>
      <c r="OQU279" s="720"/>
      <c r="OQV279" s="720"/>
      <c r="OQW279" s="720"/>
      <c r="OQX279" s="720"/>
      <c r="OQY279" s="720"/>
      <c r="OQZ279" s="720"/>
      <c r="ORA279" s="720"/>
      <c r="ORB279" s="720"/>
      <c r="ORC279" s="720"/>
      <c r="ORD279" s="720"/>
      <c r="ORE279" s="720"/>
      <c r="ORF279" s="720"/>
      <c r="ORG279" s="720"/>
      <c r="ORH279" s="720"/>
      <c r="ORI279" s="720"/>
      <c r="ORJ279" s="720"/>
      <c r="ORK279" s="720"/>
      <c r="ORL279" s="720"/>
      <c r="ORM279" s="720"/>
      <c r="ORN279" s="720"/>
      <c r="ORO279" s="720"/>
      <c r="ORP279" s="720"/>
      <c r="ORQ279" s="720"/>
      <c r="ORR279" s="720"/>
      <c r="ORS279" s="720"/>
      <c r="ORT279" s="720"/>
      <c r="ORU279" s="720"/>
      <c r="ORV279" s="720"/>
      <c r="ORW279" s="720"/>
      <c r="ORX279" s="720"/>
      <c r="ORY279" s="720"/>
      <c r="ORZ279" s="720"/>
      <c r="OSA279" s="720"/>
      <c r="OSB279" s="720"/>
      <c r="OSC279" s="720"/>
      <c r="OSD279" s="721"/>
      <c r="OSE279" s="719"/>
      <c r="OSF279" s="720"/>
      <c r="OSG279" s="720"/>
      <c r="OSH279" s="720"/>
      <c r="OSI279" s="720"/>
      <c r="OSJ279" s="720"/>
      <c r="OSK279" s="720"/>
      <c r="OSL279" s="720"/>
      <c r="OSM279" s="720"/>
      <c r="OSN279" s="720"/>
      <c r="OSO279" s="720"/>
      <c r="OSP279" s="720"/>
      <c r="OSQ279" s="720"/>
      <c r="OSR279" s="720"/>
      <c r="OSS279" s="720"/>
      <c r="OST279" s="720"/>
      <c r="OSU279" s="720"/>
      <c r="OSV279" s="720"/>
      <c r="OSW279" s="720"/>
      <c r="OSX279" s="720"/>
      <c r="OSY279" s="720"/>
      <c r="OSZ279" s="720"/>
      <c r="OTA279" s="720"/>
      <c r="OTB279" s="720"/>
      <c r="OTC279" s="720"/>
      <c r="OTD279" s="720"/>
      <c r="OTE279" s="720"/>
      <c r="OTF279" s="720"/>
      <c r="OTG279" s="720"/>
      <c r="OTH279" s="720"/>
      <c r="OTI279" s="720"/>
      <c r="OTJ279" s="720"/>
      <c r="OTK279" s="720"/>
      <c r="OTL279" s="720"/>
      <c r="OTM279" s="720"/>
      <c r="OTN279" s="720"/>
      <c r="OTO279" s="720"/>
      <c r="OTP279" s="720"/>
      <c r="OTQ279" s="720"/>
      <c r="OTR279" s="720"/>
      <c r="OTS279" s="720"/>
      <c r="OTT279" s="720"/>
      <c r="OTU279" s="720"/>
      <c r="OTV279" s="720"/>
      <c r="OTW279" s="720"/>
      <c r="OTX279" s="720"/>
      <c r="OTY279" s="720"/>
      <c r="OTZ279" s="720"/>
      <c r="OUA279" s="720"/>
      <c r="OUB279" s="720"/>
      <c r="OUC279" s="720"/>
      <c r="OUD279" s="720"/>
      <c r="OUE279" s="720"/>
      <c r="OUF279" s="721"/>
      <c r="OUG279" s="719"/>
      <c r="OUH279" s="720"/>
      <c r="OUI279" s="720"/>
      <c r="OUJ279" s="720"/>
      <c r="OUK279" s="720"/>
      <c r="OUL279" s="720"/>
      <c r="OUM279" s="720"/>
      <c r="OUN279" s="720"/>
      <c r="OUO279" s="720"/>
      <c r="OUP279" s="720"/>
      <c r="OUQ279" s="720"/>
      <c r="OUR279" s="720"/>
      <c r="OUS279" s="720"/>
      <c r="OUT279" s="720"/>
      <c r="OUU279" s="720"/>
      <c r="OUV279" s="720"/>
      <c r="OUW279" s="720"/>
      <c r="OUX279" s="720"/>
      <c r="OUY279" s="720"/>
      <c r="OUZ279" s="720"/>
      <c r="OVA279" s="720"/>
      <c r="OVB279" s="720"/>
      <c r="OVC279" s="720"/>
      <c r="OVD279" s="720"/>
      <c r="OVE279" s="720"/>
      <c r="OVF279" s="720"/>
      <c r="OVG279" s="720"/>
      <c r="OVH279" s="720"/>
      <c r="OVI279" s="720"/>
      <c r="OVJ279" s="720"/>
      <c r="OVK279" s="720"/>
      <c r="OVL279" s="720"/>
      <c r="OVM279" s="720"/>
      <c r="OVN279" s="720"/>
      <c r="OVO279" s="720"/>
      <c r="OVP279" s="720"/>
      <c r="OVQ279" s="720"/>
      <c r="OVR279" s="720"/>
      <c r="OVS279" s="720"/>
      <c r="OVT279" s="720"/>
      <c r="OVU279" s="720"/>
      <c r="OVV279" s="720"/>
      <c r="OVW279" s="720"/>
      <c r="OVX279" s="720"/>
      <c r="OVY279" s="720"/>
      <c r="OVZ279" s="720"/>
      <c r="OWA279" s="720"/>
      <c r="OWB279" s="720"/>
      <c r="OWC279" s="720"/>
      <c r="OWD279" s="720"/>
      <c r="OWE279" s="720"/>
      <c r="OWF279" s="720"/>
      <c r="OWG279" s="720"/>
      <c r="OWH279" s="721"/>
      <c r="OWI279" s="719"/>
      <c r="OWJ279" s="720"/>
      <c r="OWK279" s="720"/>
      <c r="OWL279" s="720"/>
      <c r="OWM279" s="720"/>
      <c r="OWN279" s="720"/>
      <c r="OWO279" s="720"/>
      <c r="OWP279" s="720"/>
      <c r="OWQ279" s="720"/>
      <c r="OWR279" s="720"/>
      <c r="OWS279" s="720"/>
      <c r="OWT279" s="720"/>
      <c r="OWU279" s="720"/>
      <c r="OWV279" s="720"/>
      <c r="OWW279" s="720"/>
      <c r="OWX279" s="720"/>
      <c r="OWY279" s="720"/>
      <c r="OWZ279" s="720"/>
      <c r="OXA279" s="720"/>
      <c r="OXB279" s="720"/>
      <c r="OXC279" s="720"/>
      <c r="OXD279" s="720"/>
      <c r="OXE279" s="720"/>
      <c r="OXF279" s="720"/>
      <c r="OXG279" s="720"/>
      <c r="OXH279" s="720"/>
      <c r="OXI279" s="720"/>
      <c r="OXJ279" s="720"/>
      <c r="OXK279" s="720"/>
      <c r="OXL279" s="720"/>
      <c r="OXM279" s="720"/>
      <c r="OXN279" s="720"/>
      <c r="OXO279" s="720"/>
      <c r="OXP279" s="720"/>
      <c r="OXQ279" s="720"/>
      <c r="OXR279" s="720"/>
      <c r="OXS279" s="720"/>
      <c r="OXT279" s="720"/>
      <c r="OXU279" s="720"/>
      <c r="OXV279" s="720"/>
      <c r="OXW279" s="720"/>
      <c r="OXX279" s="720"/>
      <c r="OXY279" s="720"/>
      <c r="OXZ279" s="720"/>
      <c r="OYA279" s="720"/>
      <c r="OYB279" s="720"/>
      <c r="OYC279" s="720"/>
      <c r="OYD279" s="720"/>
      <c r="OYE279" s="720"/>
      <c r="OYF279" s="720"/>
      <c r="OYG279" s="720"/>
      <c r="OYH279" s="720"/>
      <c r="OYI279" s="720"/>
      <c r="OYJ279" s="721"/>
      <c r="OYK279" s="719"/>
      <c r="OYL279" s="720"/>
      <c r="OYM279" s="720"/>
      <c r="OYN279" s="720"/>
      <c r="OYO279" s="720"/>
      <c r="OYP279" s="720"/>
      <c r="OYQ279" s="720"/>
      <c r="OYR279" s="720"/>
      <c r="OYS279" s="720"/>
      <c r="OYT279" s="720"/>
      <c r="OYU279" s="720"/>
      <c r="OYV279" s="720"/>
      <c r="OYW279" s="720"/>
      <c r="OYX279" s="720"/>
      <c r="OYY279" s="720"/>
      <c r="OYZ279" s="720"/>
      <c r="OZA279" s="720"/>
      <c r="OZB279" s="720"/>
      <c r="OZC279" s="720"/>
      <c r="OZD279" s="720"/>
      <c r="OZE279" s="720"/>
      <c r="OZF279" s="720"/>
      <c r="OZG279" s="720"/>
      <c r="OZH279" s="720"/>
      <c r="OZI279" s="720"/>
      <c r="OZJ279" s="720"/>
      <c r="OZK279" s="720"/>
      <c r="OZL279" s="720"/>
      <c r="OZM279" s="720"/>
      <c r="OZN279" s="720"/>
      <c r="OZO279" s="720"/>
      <c r="OZP279" s="720"/>
      <c r="OZQ279" s="720"/>
      <c r="OZR279" s="720"/>
      <c r="OZS279" s="720"/>
      <c r="OZT279" s="720"/>
      <c r="OZU279" s="720"/>
      <c r="OZV279" s="720"/>
      <c r="OZW279" s="720"/>
      <c r="OZX279" s="720"/>
      <c r="OZY279" s="720"/>
      <c r="OZZ279" s="720"/>
      <c r="PAA279" s="720"/>
      <c r="PAB279" s="720"/>
      <c r="PAC279" s="720"/>
      <c r="PAD279" s="720"/>
      <c r="PAE279" s="720"/>
      <c r="PAF279" s="720"/>
      <c r="PAG279" s="720"/>
      <c r="PAH279" s="720"/>
      <c r="PAI279" s="720"/>
      <c r="PAJ279" s="720"/>
      <c r="PAK279" s="720"/>
      <c r="PAL279" s="721"/>
      <c r="PAM279" s="719"/>
      <c r="PAN279" s="720"/>
      <c r="PAO279" s="720"/>
      <c r="PAP279" s="720"/>
      <c r="PAQ279" s="720"/>
      <c r="PAR279" s="720"/>
      <c r="PAS279" s="720"/>
      <c r="PAT279" s="720"/>
      <c r="PAU279" s="720"/>
      <c r="PAV279" s="720"/>
      <c r="PAW279" s="720"/>
      <c r="PAX279" s="720"/>
      <c r="PAY279" s="720"/>
      <c r="PAZ279" s="720"/>
      <c r="PBA279" s="720"/>
      <c r="PBB279" s="720"/>
      <c r="PBC279" s="720"/>
      <c r="PBD279" s="720"/>
      <c r="PBE279" s="720"/>
      <c r="PBF279" s="720"/>
      <c r="PBG279" s="720"/>
      <c r="PBH279" s="720"/>
      <c r="PBI279" s="720"/>
      <c r="PBJ279" s="720"/>
      <c r="PBK279" s="720"/>
      <c r="PBL279" s="720"/>
      <c r="PBM279" s="720"/>
      <c r="PBN279" s="720"/>
      <c r="PBO279" s="720"/>
      <c r="PBP279" s="720"/>
      <c r="PBQ279" s="720"/>
      <c r="PBR279" s="720"/>
      <c r="PBS279" s="720"/>
      <c r="PBT279" s="720"/>
      <c r="PBU279" s="720"/>
      <c r="PBV279" s="720"/>
      <c r="PBW279" s="720"/>
      <c r="PBX279" s="720"/>
      <c r="PBY279" s="720"/>
      <c r="PBZ279" s="720"/>
      <c r="PCA279" s="720"/>
      <c r="PCB279" s="720"/>
      <c r="PCC279" s="720"/>
      <c r="PCD279" s="720"/>
      <c r="PCE279" s="720"/>
      <c r="PCF279" s="720"/>
      <c r="PCG279" s="720"/>
      <c r="PCH279" s="720"/>
      <c r="PCI279" s="720"/>
      <c r="PCJ279" s="720"/>
      <c r="PCK279" s="720"/>
      <c r="PCL279" s="720"/>
      <c r="PCM279" s="720"/>
      <c r="PCN279" s="721"/>
      <c r="PCO279" s="719"/>
      <c r="PCP279" s="720"/>
      <c r="PCQ279" s="720"/>
      <c r="PCR279" s="720"/>
      <c r="PCS279" s="720"/>
      <c r="PCT279" s="720"/>
      <c r="PCU279" s="720"/>
      <c r="PCV279" s="720"/>
      <c r="PCW279" s="720"/>
      <c r="PCX279" s="720"/>
      <c r="PCY279" s="720"/>
      <c r="PCZ279" s="720"/>
      <c r="PDA279" s="720"/>
      <c r="PDB279" s="720"/>
      <c r="PDC279" s="720"/>
      <c r="PDD279" s="720"/>
      <c r="PDE279" s="720"/>
      <c r="PDF279" s="720"/>
      <c r="PDG279" s="720"/>
      <c r="PDH279" s="720"/>
      <c r="PDI279" s="720"/>
      <c r="PDJ279" s="720"/>
      <c r="PDK279" s="720"/>
      <c r="PDL279" s="720"/>
      <c r="PDM279" s="720"/>
      <c r="PDN279" s="720"/>
      <c r="PDO279" s="720"/>
      <c r="PDP279" s="720"/>
      <c r="PDQ279" s="720"/>
      <c r="PDR279" s="720"/>
      <c r="PDS279" s="720"/>
      <c r="PDT279" s="720"/>
      <c r="PDU279" s="720"/>
      <c r="PDV279" s="720"/>
      <c r="PDW279" s="720"/>
      <c r="PDX279" s="720"/>
      <c r="PDY279" s="720"/>
      <c r="PDZ279" s="720"/>
      <c r="PEA279" s="720"/>
      <c r="PEB279" s="720"/>
      <c r="PEC279" s="720"/>
      <c r="PED279" s="720"/>
      <c r="PEE279" s="720"/>
      <c r="PEF279" s="720"/>
      <c r="PEG279" s="720"/>
      <c r="PEH279" s="720"/>
      <c r="PEI279" s="720"/>
      <c r="PEJ279" s="720"/>
      <c r="PEK279" s="720"/>
      <c r="PEL279" s="720"/>
      <c r="PEM279" s="720"/>
      <c r="PEN279" s="720"/>
      <c r="PEO279" s="720"/>
      <c r="PEP279" s="721"/>
      <c r="PEQ279" s="719"/>
      <c r="PER279" s="720"/>
      <c r="PES279" s="720"/>
      <c r="PET279" s="720"/>
      <c r="PEU279" s="720"/>
      <c r="PEV279" s="720"/>
      <c r="PEW279" s="720"/>
      <c r="PEX279" s="720"/>
      <c r="PEY279" s="720"/>
      <c r="PEZ279" s="720"/>
      <c r="PFA279" s="720"/>
      <c r="PFB279" s="720"/>
      <c r="PFC279" s="720"/>
      <c r="PFD279" s="720"/>
      <c r="PFE279" s="720"/>
      <c r="PFF279" s="720"/>
      <c r="PFG279" s="720"/>
      <c r="PFH279" s="720"/>
      <c r="PFI279" s="720"/>
      <c r="PFJ279" s="720"/>
      <c r="PFK279" s="720"/>
      <c r="PFL279" s="720"/>
      <c r="PFM279" s="720"/>
      <c r="PFN279" s="720"/>
      <c r="PFO279" s="720"/>
      <c r="PFP279" s="720"/>
      <c r="PFQ279" s="720"/>
      <c r="PFR279" s="720"/>
      <c r="PFS279" s="720"/>
      <c r="PFT279" s="720"/>
      <c r="PFU279" s="720"/>
      <c r="PFV279" s="720"/>
      <c r="PFW279" s="720"/>
      <c r="PFX279" s="720"/>
      <c r="PFY279" s="720"/>
      <c r="PFZ279" s="720"/>
      <c r="PGA279" s="720"/>
      <c r="PGB279" s="720"/>
      <c r="PGC279" s="720"/>
      <c r="PGD279" s="720"/>
      <c r="PGE279" s="720"/>
      <c r="PGF279" s="720"/>
      <c r="PGG279" s="720"/>
      <c r="PGH279" s="720"/>
      <c r="PGI279" s="720"/>
      <c r="PGJ279" s="720"/>
      <c r="PGK279" s="720"/>
      <c r="PGL279" s="720"/>
      <c r="PGM279" s="720"/>
      <c r="PGN279" s="720"/>
      <c r="PGO279" s="720"/>
      <c r="PGP279" s="720"/>
      <c r="PGQ279" s="720"/>
      <c r="PGR279" s="721"/>
      <c r="PGS279" s="719"/>
      <c r="PGT279" s="720"/>
      <c r="PGU279" s="720"/>
      <c r="PGV279" s="720"/>
      <c r="PGW279" s="720"/>
      <c r="PGX279" s="720"/>
      <c r="PGY279" s="720"/>
      <c r="PGZ279" s="720"/>
      <c r="PHA279" s="720"/>
      <c r="PHB279" s="720"/>
      <c r="PHC279" s="720"/>
      <c r="PHD279" s="720"/>
      <c r="PHE279" s="720"/>
      <c r="PHF279" s="720"/>
      <c r="PHG279" s="720"/>
      <c r="PHH279" s="720"/>
      <c r="PHI279" s="720"/>
      <c r="PHJ279" s="720"/>
      <c r="PHK279" s="720"/>
      <c r="PHL279" s="720"/>
      <c r="PHM279" s="720"/>
      <c r="PHN279" s="720"/>
      <c r="PHO279" s="720"/>
      <c r="PHP279" s="720"/>
      <c r="PHQ279" s="720"/>
      <c r="PHR279" s="720"/>
      <c r="PHS279" s="720"/>
      <c r="PHT279" s="720"/>
      <c r="PHU279" s="720"/>
      <c r="PHV279" s="720"/>
      <c r="PHW279" s="720"/>
      <c r="PHX279" s="720"/>
      <c r="PHY279" s="720"/>
      <c r="PHZ279" s="720"/>
      <c r="PIA279" s="720"/>
      <c r="PIB279" s="720"/>
      <c r="PIC279" s="720"/>
      <c r="PID279" s="720"/>
      <c r="PIE279" s="720"/>
      <c r="PIF279" s="720"/>
      <c r="PIG279" s="720"/>
      <c r="PIH279" s="720"/>
      <c r="PII279" s="720"/>
      <c r="PIJ279" s="720"/>
      <c r="PIK279" s="720"/>
      <c r="PIL279" s="720"/>
      <c r="PIM279" s="720"/>
      <c r="PIN279" s="720"/>
      <c r="PIO279" s="720"/>
      <c r="PIP279" s="720"/>
      <c r="PIQ279" s="720"/>
      <c r="PIR279" s="720"/>
      <c r="PIS279" s="720"/>
      <c r="PIT279" s="721"/>
      <c r="PIU279" s="719"/>
      <c r="PIV279" s="720"/>
      <c r="PIW279" s="720"/>
      <c r="PIX279" s="720"/>
      <c r="PIY279" s="720"/>
      <c r="PIZ279" s="720"/>
      <c r="PJA279" s="720"/>
      <c r="PJB279" s="720"/>
      <c r="PJC279" s="720"/>
      <c r="PJD279" s="720"/>
      <c r="PJE279" s="720"/>
      <c r="PJF279" s="720"/>
      <c r="PJG279" s="720"/>
      <c r="PJH279" s="720"/>
      <c r="PJI279" s="720"/>
      <c r="PJJ279" s="720"/>
      <c r="PJK279" s="720"/>
      <c r="PJL279" s="720"/>
      <c r="PJM279" s="720"/>
      <c r="PJN279" s="720"/>
      <c r="PJO279" s="720"/>
      <c r="PJP279" s="720"/>
      <c r="PJQ279" s="720"/>
      <c r="PJR279" s="720"/>
      <c r="PJS279" s="720"/>
      <c r="PJT279" s="720"/>
      <c r="PJU279" s="720"/>
      <c r="PJV279" s="720"/>
      <c r="PJW279" s="720"/>
      <c r="PJX279" s="720"/>
      <c r="PJY279" s="720"/>
      <c r="PJZ279" s="720"/>
      <c r="PKA279" s="720"/>
      <c r="PKB279" s="720"/>
      <c r="PKC279" s="720"/>
      <c r="PKD279" s="720"/>
      <c r="PKE279" s="720"/>
      <c r="PKF279" s="720"/>
      <c r="PKG279" s="720"/>
      <c r="PKH279" s="720"/>
      <c r="PKI279" s="720"/>
      <c r="PKJ279" s="720"/>
      <c r="PKK279" s="720"/>
      <c r="PKL279" s="720"/>
      <c r="PKM279" s="720"/>
      <c r="PKN279" s="720"/>
      <c r="PKO279" s="720"/>
      <c r="PKP279" s="720"/>
      <c r="PKQ279" s="720"/>
      <c r="PKR279" s="720"/>
      <c r="PKS279" s="720"/>
      <c r="PKT279" s="720"/>
      <c r="PKU279" s="720"/>
      <c r="PKV279" s="721"/>
      <c r="PKW279" s="719"/>
      <c r="PKX279" s="720"/>
      <c r="PKY279" s="720"/>
      <c r="PKZ279" s="720"/>
      <c r="PLA279" s="720"/>
      <c r="PLB279" s="720"/>
      <c r="PLC279" s="720"/>
      <c r="PLD279" s="720"/>
      <c r="PLE279" s="720"/>
      <c r="PLF279" s="720"/>
      <c r="PLG279" s="720"/>
      <c r="PLH279" s="720"/>
      <c r="PLI279" s="720"/>
      <c r="PLJ279" s="720"/>
      <c r="PLK279" s="720"/>
      <c r="PLL279" s="720"/>
      <c r="PLM279" s="720"/>
      <c r="PLN279" s="720"/>
      <c r="PLO279" s="720"/>
      <c r="PLP279" s="720"/>
      <c r="PLQ279" s="720"/>
      <c r="PLR279" s="720"/>
      <c r="PLS279" s="720"/>
      <c r="PLT279" s="720"/>
      <c r="PLU279" s="720"/>
      <c r="PLV279" s="720"/>
      <c r="PLW279" s="720"/>
      <c r="PLX279" s="720"/>
      <c r="PLY279" s="720"/>
      <c r="PLZ279" s="720"/>
      <c r="PMA279" s="720"/>
      <c r="PMB279" s="720"/>
      <c r="PMC279" s="720"/>
      <c r="PMD279" s="720"/>
      <c r="PME279" s="720"/>
      <c r="PMF279" s="720"/>
      <c r="PMG279" s="720"/>
      <c r="PMH279" s="720"/>
      <c r="PMI279" s="720"/>
      <c r="PMJ279" s="720"/>
      <c r="PMK279" s="720"/>
      <c r="PML279" s="720"/>
      <c r="PMM279" s="720"/>
      <c r="PMN279" s="720"/>
      <c r="PMO279" s="720"/>
      <c r="PMP279" s="720"/>
      <c r="PMQ279" s="720"/>
      <c r="PMR279" s="720"/>
      <c r="PMS279" s="720"/>
      <c r="PMT279" s="720"/>
      <c r="PMU279" s="720"/>
      <c r="PMV279" s="720"/>
      <c r="PMW279" s="720"/>
      <c r="PMX279" s="721"/>
      <c r="PMY279" s="719"/>
      <c r="PMZ279" s="720"/>
      <c r="PNA279" s="720"/>
      <c r="PNB279" s="720"/>
      <c r="PNC279" s="720"/>
      <c r="PND279" s="720"/>
      <c r="PNE279" s="720"/>
      <c r="PNF279" s="720"/>
      <c r="PNG279" s="720"/>
      <c r="PNH279" s="720"/>
      <c r="PNI279" s="720"/>
      <c r="PNJ279" s="720"/>
      <c r="PNK279" s="720"/>
      <c r="PNL279" s="720"/>
      <c r="PNM279" s="720"/>
      <c r="PNN279" s="720"/>
      <c r="PNO279" s="720"/>
      <c r="PNP279" s="720"/>
      <c r="PNQ279" s="720"/>
      <c r="PNR279" s="720"/>
      <c r="PNS279" s="720"/>
      <c r="PNT279" s="720"/>
      <c r="PNU279" s="720"/>
      <c r="PNV279" s="720"/>
      <c r="PNW279" s="720"/>
      <c r="PNX279" s="720"/>
      <c r="PNY279" s="720"/>
      <c r="PNZ279" s="720"/>
      <c r="POA279" s="720"/>
      <c r="POB279" s="720"/>
      <c r="POC279" s="720"/>
      <c r="POD279" s="720"/>
      <c r="POE279" s="720"/>
      <c r="POF279" s="720"/>
      <c r="POG279" s="720"/>
      <c r="POH279" s="720"/>
      <c r="POI279" s="720"/>
      <c r="POJ279" s="720"/>
      <c r="POK279" s="720"/>
      <c r="POL279" s="720"/>
      <c r="POM279" s="720"/>
      <c r="PON279" s="720"/>
      <c r="POO279" s="720"/>
      <c r="POP279" s="720"/>
      <c r="POQ279" s="720"/>
      <c r="POR279" s="720"/>
      <c r="POS279" s="720"/>
      <c r="POT279" s="720"/>
      <c r="POU279" s="720"/>
      <c r="POV279" s="720"/>
      <c r="POW279" s="720"/>
      <c r="POX279" s="720"/>
      <c r="POY279" s="720"/>
      <c r="POZ279" s="721"/>
      <c r="PPA279" s="719"/>
      <c r="PPB279" s="720"/>
      <c r="PPC279" s="720"/>
      <c r="PPD279" s="720"/>
      <c r="PPE279" s="720"/>
      <c r="PPF279" s="720"/>
      <c r="PPG279" s="720"/>
      <c r="PPH279" s="720"/>
      <c r="PPI279" s="720"/>
      <c r="PPJ279" s="720"/>
      <c r="PPK279" s="720"/>
      <c r="PPL279" s="720"/>
      <c r="PPM279" s="720"/>
      <c r="PPN279" s="720"/>
      <c r="PPO279" s="720"/>
      <c r="PPP279" s="720"/>
      <c r="PPQ279" s="720"/>
      <c r="PPR279" s="720"/>
      <c r="PPS279" s="720"/>
      <c r="PPT279" s="720"/>
      <c r="PPU279" s="720"/>
      <c r="PPV279" s="720"/>
      <c r="PPW279" s="720"/>
      <c r="PPX279" s="720"/>
      <c r="PPY279" s="720"/>
      <c r="PPZ279" s="720"/>
      <c r="PQA279" s="720"/>
      <c r="PQB279" s="720"/>
      <c r="PQC279" s="720"/>
      <c r="PQD279" s="720"/>
      <c r="PQE279" s="720"/>
      <c r="PQF279" s="720"/>
      <c r="PQG279" s="720"/>
      <c r="PQH279" s="720"/>
      <c r="PQI279" s="720"/>
      <c r="PQJ279" s="720"/>
      <c r="PQK279" s="720"/>
      <c r="PQL279" s="720"/>
      <c r="PQM279" s="720"/>
      <c r="PQN279" s="720"/>
      <c r="PQO279" s="720"/>
      <c r="PQP279" s="720"/>
      <c r="PQQ279" s="720"/>
      <c r="PQR279" s="720"/>
      <c r="PQS279" s="720"/>
      <c r="PQT279" s="720"/>
      <c r="PQU279" s="720"/>
      <c r="PQV279" s="720"/>
      <c r="PQW279" s="720"/>
      <c r="PQX279" s="720"/>
      <c r="PQY279" s="720"/>
      <c r="PQZ279" s="720"/>
      <c r="PRA279" s="720"/>
      <c r="PRB279" s="721"/>
      <c r="PRC279" s="719"/>
      <c r="PRD279" s="720"/>
      <c r="PRE279" s="720"/>
      <c r="PRF279" s="720"/>
      <c r="PRG279" s="720"/>
      <c r="PRH279" s="720"/>
      <c r="PRI279" s="720"/>
      <c r="PRJ279" s="720"/>
      <c r="PRK279" s="720"/>
      <c r="PRL279" s="720"/>
      <c r="PRM279" s="720"/>
      <c r="PRN279" s="720"/>
      <c r="PRO279" s="720"/>
      <c r="PRP279" s="720"/>
      <c r="PRQ279" s="720"/>
      <c r="PRR279" s="720"/>
      <c r="PRS279" s="720"/>
      <c r="PRT279" s="720"/>
      <c r="PRU279" s="720"/>
      <c r="PRV279" s="720"/>
      <c r="PRW279" s="720"/>
      <c r="PRX279" s="720"/>
      <c r="PRY279" s="720"/>
      <c r="PRZ279" s="720"/>
      <c r="PSA279" s="720"/>
      <c r="PSB279" s="720"/>
      <c r="PSC279" s="720"/>
      <c r="PSD279" s="720"/>
      <c r="PSE279" s="720"/>
      <c r="PSF279" s="720"/>
      <c r="PSG279" s="720"/>
      <c r="PSH279" s="720"/>
      <c r="PSI279" s="720"/>
      <c r="PSJ279" s="720"/>
      <c r="PSK279" s="720"/>
      <c r="PSL279" s="720"/>
      <c r="PSM279" s="720"/>
      <c r="PSN279" s="720"/>
      <c r="PSO279" s="720"/>
      <c r="PSP279" s="720"/>
      <c r="PSQ279" s="720"/>
      <c r="PSR279" s="720"/>
      <c r="PSS279" s="720"/>
      <c r="PST279" s="720"/>
      <c r="PSU279" s="720"/>
      <c r="PSV279" s="720"/>
      <c r="PSW279" s="720"/>
      <c r="PSX279" s="720"/>
      <c r="PSY279" s="720"/>
      <c r="PSZ279" s="720"/>
      <c r="PTA279" s="720"/>
      <c r="PTB279" s="720"/>
      <c r="PTC279" s="720"/>
      <c r="PTD279" s="721"/>
      <c r="PTE279" s="719"/>
      <c r="PTF279" s="720"/>
      <c r="PTG279" s="720"/>
      <c r="PTH279" s="720"/>
      <c r="PTI279" s="720"/>
      <c r="PTJ279" s="720"/>
      <c r="PTK279" s="720"/>
      <c r="PTL279" s="720"/>
      <c r="PTM279" s="720"/>
      <c r="PTN279" s="720"/>
      <c r="PTO279" s="720"/>
      <c r="PTP279" s="720"/>
      <c r="PTQ279" s="720"/>
      <c r="PTR279" s="720"/>
      <c r="PTS279" s="720"/>
      <c r="PTT279" s="720"/>
      <c r="PTU279" s="720"/>
      <c r="PTV279" s="720"/>
      <c r="PTW279" s="720"/>
      <c r="PTX279" s="720"/>
      <c r="PTY279" s="720"/>
      <c r="PTZ279" s="720"/>
      <c r="PUA279" s="720"/>
      <c r="PUB279" s="720"/>
      <c r="PUC279" s="720"/>
      <c r="PUD279" s="720"/>
      <c r="PUE279" s="720"/>
      <c r="PUF279" s="720"/>
      <c r="PUG279" s="720"/>
      <c r="PUH279" s="720"/>
      <c r="PUI279" s="720"/>
      <c r="PUJ279" s="720"/>
      <c r="PUK279" s="720"/>
      <c r="PUL279" s="720"/>
      <c r="PUM279" s="720"/>
      <c r="PUN279" s="720"/>
      <c r="PUO279" s="720"/>
      <c r="PUP279" s="720"/>
      <c r="PUQ279" s="720"/>
      <c r="PUR279" s="720"/>
      <c r="PUS279" s="720"/>
      <c r="PUT279" s="720"/>
      <c r="PUU279" s="720"/>
      <c r="PUV279" s="720"/>
      <c r="PUW279" s="720"/>
      <c r="PUX279" s="720"/>
      <c r="PUY279" s="720"/>
      <c r="PUZ279" s="720"/>
      <c r="PVA279" s="720"/>
      <c r="PVB279" s="720"/>
      <c r="PVC279" s="720"/>
      <c r="PVD279" s="720"/>
      <c r="PVE279" s="720"/>
      <c r="PVF279" s="721"/>
      <c r="PVG279" s="719"/>
      <c r="PVH279" s="720"/>
      <c r="PVI279" s="720"/>
      <c r="PVJ279" s="720"/>
      <c r="PVK279" s="720"/>
      <c r="PVL279" s="720"/>
      <c r="PVM279" s="720"/>
      <c r="PVN279" s="720"/>
      <c r="PVO279" s="720"/>
      <c r="PVP279" s="720"/>
      <c r="PVQ279" s="720"/>
      <c r="PVR279" s="720"/>
      <c r="PVS279" s="720"/>
      <c r="PVT279" s="720"/>
      <c r="PVU279" s="720"/>
      <c r="PVV279" s="720"/>
      <c r="PVW279" s="720"/>
      <c r="PVX279" s="720"/>
      <c r="PVY279" s="720"/>
      <c r="PVZ279" s="720"/>
      <c r="PWA279" s="720"/>
      <c r="PWB279" s="720"/>
      <c r="PWC279" s="720"/>
      <c r="PWD279" s="720"/>
      <c r="PWE279" s="720"/>
      <c r="PWF279" s="720"/>
      <c r="PWG279" s="720"/>
      <c r="PWH279" s="720"/>
      <c r="PWI279" s="720"/>
      <c r="PWJ279" s="720"/>
      <c r="PWK279" s="720"/>
      <c r="PWL279" s="720"/>
      <c r="PWM279" s="720"/>
      <c r="PWN279" s="720"/>
      <c r="PWO279" s="720"/>
      <c r="PWP279" s="720"/>
      <c r="PWQ279" s="720"/>
      <c r="PWR279" s="720"/>
      <c r="PWS279" s="720"/>
      <c r="PWT279" s="720"/>
      <c r="PWU279" s="720"/>
      <c r="PWV279" s="720"/>
      <c r="PWW279" s="720"/>
      <c r="PWX279" s="720"/>
      <c r="PWY279" s="720"/>
      <c r="PWZ279" s="720"/>
      <c r="PXA279" s="720"/>
      <c r="PXB279" s="720"/>
      <c r="PXC279" s="720"/>
      <c r="PXD279" s="720"/>
      <c r="PXE279" s="720"/>
      <c r="PXF279" s="720"/>
      <c r="PXG279" s="720"/>
      <c r="PXH279" s="721"/>
      <c r="PXI279" s="719"/>
      <c r="PXJ279" s="720"/>
      <c r="PXK279" s="720"/>
      <c r="PXL279" s="720"/>
      <c r="PXM279" s="720"/>
      <c r="PXN279" s="720"/>
      <c r="PXO279" s="720"/>
      <c r="PXP279" s="720"/>
      <c r="PXQ279" s="720"/>
      <c r="PXR279" s="720"/>
      <c r="PXS279" s="720"/>
      <c r="PXT279" s="720"/>
      <c r="PXU279" s="720"/>
      <c r="PXV279" s="720"/>
      <c r="PXW279" s="720"/>
      <c r="PXX279" s="720"/>
      <c r="PXY279" s="720"/>
      <c r="PXZ279" s="720"/>
      <c r="PYA279" s="720"/>
      <c r="PYB279" s="720"/>
      <c r="PYC279" s="720"/>
      <c r="PYD279" s="720"/>
      <c r="PYE279" s="720"/>
      <c r="PYF279" s="720"/>
      <c r="PYG279" s="720"/>
      <c r="PYH279" s="720"/>
      <c r="PYI279" s="720"/>
      <c r="PYJ279" s="720"/>
      <c r="PYK279" s="720"/>
      <c r="PYL279" s="720"/>
      <c r="PYM279" s="720"/>
      <c r="PYN279" s="720"/>
      <c r="PYO279" s="720"/>
      <c r="PYP279" s="720"/>
      <c r="PYQ279" s="720"/>
      <c r="PYR279" s="720"/>
      <c r="PYS279" s="720"/>
      <c r="PYT279" s="720"/>
      <c r="PYU279" s="720"/>
      <c r="PYV279" s="720"/>
      <c r="PYW279" s="720"/>
      <c r="PYX279" s="720"/>
      <c r="PYY279" s="720"/>
      <c r="PYZ279" s="720"/>
      <c r="PZA279" s="720"/>
      <c r="PZB279" s="720"/>
      <c r="PZC279" s="720"/>
      <c r="PZD279" s="720"/>
      <c r="PZE279" s="720"/>
      <c r="PZF279" s="720"/>
      <c r="PZG279" s="720"/>
      <c r="PZH279" s="720"/>
      <c r="PZI279" s="720"/>
      <c r="PZJ279" s="721"/>
      <c r="PZK279" s="719"/>
      <c r="PZL279" s="720"/>
      <c r="PZM279" s="720"/>
      <c r="PZN279" s="720"/>
      <c r="PZO279" s="720"/>
      <c r="PZP279" s="720"/>
      <c r="PZQ279" s="720"/>
      <c r="PZR279" s="720"/>
      <c r="PZS279" s="720"/>
      <c r="PZT279" s="720"/>
      <c r="PZU279" s="720"/>
      <c r="PZV279" s="720"/>
      <c r="PZW279" s="720"/>
      <c r="PZX279" s="720"/>
      <c r="PZY279" s="720"/>
      <c r="PZZ279" s="720"/>
      <c r="QAA279" s="720"/>
      <c r="QAB279" s="720"/>
      <c r="QAC279" s="720"/>
      <c r="QAD279" s="720"/>
      <c r="QAE279" s="720"/>
      <c r="QAF279" s="720"/>
      <c r="QAG279" s="720"/>
      <c r="QAH279" s="720"/>
      <c r="QAI279" s="720"/>
      <c r="QAJ279" s="720"/>
      <c r="QAK279" s="720"/>
      <c r="QAL279" s="720"/>
      <c r="QAM279" s="720"/>
      <c r="QAN279" s="720"/>
      <c r="QAO279" s="720"/>
      <c r="QAP279" s="720"/>
      <c r="QAQ279" s="720"/>
      <c r="QAR279" s="720"/>
      <c r="QAS279" s="720"/>
      <c r="QAT279" s="720"/>
      <c r="QAU279" s="720"/>
      <c r="QAV279" s="720"/>
      <c r="QAW279" s="720"/>
      <c r="QAX279" s="720"/>
      <c r="QAY279" s="720"/>
      <c r="QAZ279" s="720"/>
      <c r="QBA279" s="720"/>
      <c r="QBB279" s="720"/>
      <c r="QBC279" s="720"/>
      <c r="QBD279" s="720"/>
      <c r="QBE279" s="720"/>
      <c r="QBF279" s="720"/>
      <c r="QBG279" s="720"/>
      <c r="QBH279" s="720"/>
      <c r="QBI279" s="720"/>
      <c r="QBJ279" s="720"/>
      <c r="QBK279" s="720"/>
      <c r="QBL279" s="721"/>
      <c r="QBM279" s="719"/>
      <c r="QBN279" s="720"/>
      <c r="QBO279" s="720"/>
      <c r="QBP279" s="720"/>
      <c r="QBQ279" s="720"/>
      <c r="QBR279" s="720"/>
      <c r="QBS279" s="720"/>
      <c r="QBT279" s="720"/>
      <c r="QBU279" s="720"/>
      <c r="QBV279" s="720"/>
      <c r="QBW279" s="720"/>
      <c r="QBX279" s="720"/>
      <c r="QBY279" s="720"/>
      <c r="QBZ279" s="720"/>
      <c r="QCA279" s="720"/>
      <c r="QCB279" s="720"/>
      <c r="QCC279" s="720"/>
      <c r="QCD279" s="720"/>
      <c r="QCE279" s="720"/>
      <c r="QCF279" s="720"/>
      <c r="QCG279" s="720"/>
      <c r="QCH279" s="720"/>
      <c r="QCI279" s="720"/>
      <c r="QCJ279" s="720"/>
      <c r="QCK279" s="720"/>
      <c r="QCL279" s="720"/>
      <c r="QCM279" s="720"/>
      <c r="QCN279" s="720"/>
      <c r="QCO279" s="720"/>
      <c r="QCP279" s="720"/>
      <c r="QCQ279" s="720"/>
      <c r="QCR279" s="720"/>
      <c r="QCS279" s="720"/>
      <c r="QCT279" s="720"/>
      <c r="QCU279" s="720"/>
      <c r="QCV279" s="720"/>
      <c r="QCW279" s="720"/>
      <c r="QCX279" s="720"/>
      <c r="QCY279" s="720"/>
      <c r="QCZ279" s="720"/>
      <c r="QDA279" s="720"/>
      <c r="QDB279" s="720"/>
      <c r="QDC279" s="720"/>
      <c r="QDD279" s="720"/>
      <c r="QDE279" s="720"/>
      <c r="QDF279" s="720"/>
      <c r="QDG279" s="720"/>
      <c r="QDH279" s="720"/>
      <c r="QDI279" s="720"/>
      <c r="QDJ279" s="720"/>
      <c r="QDK279" s="720"/>
      <c r="QDL279" s="720"/>
      <c r="QDM279" s="720"/>
      <c r="QDN279" s="721"/>
      <c r="QDO279" s="719"/>
      <c r="QDP279" s="720"/>
      <c r="QDQ279" s="720"/>
      <c r="QDR279" s="720"/>
      <c r="QDS279" s="720"/>
      <c r="QDT279" s="720"/>
      <c r="QDU279" s="720"/>
      <c r="QDV279" s="720"/>
      <c r="QDW279" s="720"/>
      <c r="QDX279" s="720"/>
      <c r="QDY279" s="720"/>
      <c r="QDZ279" s="720"/>
      <c r="QEA279" s="720"/>
      <c r="QEB279" s="720"/>
      <c r="QEC279" s="720"/>
      <c r="QED279" s="720"/>
      <c r="QEE279" s="720"/>
      <c r="QEF279" s="720"/>
      <c r="QEG279" s="720"/>
      <c r="QEH279" s="720"/>
      <c r="QEI279" s="720"/>
      <c r="QEJ279" s="720"/>
      <c r="QEK279" s="720"/>
      <c r="QEL279" s="720"/>
      <c r="QEM279" s="720"/>
      <c r="QEN279" s="720"/>
      <c r="QEO279" s="720"/>
      <c r="QEP279" s="720"/>
      <c r="QEQ279" s="720"/>
      <c r="QER279" s="720"/>
      <c r="QES279" s="720"/>
      <c r="QET279" s="720"/>
      <c r="QEU279" s="720"/>
      <c r="QEV279" s="720"/>
      <c r="QEW279" s="720"/>
      <c r="QEX279" s="720"/>
      <c r="QEY279" s="720"/>
      <c r="QEZ279" s="720"/>
      <c r="QFA279" s="720"/>
      <c r="QFB279" s="720"/>
      <c r="QFC279" s="720"/>
      <c r="QFD279" s="720"/>
      <c r="QFE279" s="720"/>
      <c r="QFF279" s="720"/>
      <c r="QFG279" s="720"/>
      <c r="QFH279" s="720"/>
      <c r="QFI279" s="720"/>
      <c r="QFJ279" s="720"/>
      <c r="QFK279" s="720"/>
      <c r="QFL279" s="720"/>
      <c r="QFM279" s="720"/>
      <c r="QFN279" s="720"/>
      <c r="QFO279" s="720"/>
      <c r="QFP279" s="721"/>
      <c r="QFQ279" s="719"/>
      <c r="QFR279" s="720"/>
      <c r="QFS279" s="720"/>
      <c r="QFT279" s="720"/>
      <c r="QFU279" s="720"/>
      <c r="QFV279" s="720"/>
      <c r="QFW279" s="720"/>
      <c r="QFX279" s="720"/>
      <c r="QFY279" s="720"/>
      <c r="QFZ279" s="720"/>
      <c r="QGA279" s="720"/>
      <c r="QGB279" s="720"/>
      <c r="QGC279" s="720"/>
      <c r="QGD279" s="720"/>
      <c r="QGE279" s="720"/>
      <c r="QGF279" s="720"/>
      <c r="QGG279" s="720"/>
      <c r="QGH279" s="720"/>
      <c r="QGI279" s="720"/>
      <c r="QGJ279" s="720"/>
      <c r="QGK279" s="720"/>
      <c r="QGL279" s="720"/>
      <c r="QGM279" s="720"/>
      <c r="QGN279" s="720"/>
      <c r="QGO279" s="720"/>
      <c r="QGP279" s="720"/>
      <c r="QGQ279" s="720"/>
      <c r="QGR279" s="720"/>
      <c r="QGS279" s="720"/>
      <c r="QGT279" s="720"/>
      <c r="QGU279" s="720"/>
      <c r="QGV279" s="720"/>
      <c r="QGW279" s="720"/>
      <c r="QGX279" s="720"/>
      <c r="QGY279" s="720"/>
      <c r="QGZ279" s="720"/>
      <c r="QHA279" s="720"/>
      <c r="QHB279" s="720"/>
      <c r="QHC279" s="720"/>
      <c r="QHD279" s="720"/>
      <c r="QHE279" s="720"/>
      <c r="QHF279" s="720"/>
      <c r="QHG279" s="720"/>
      <c r="QHH279" s="720"/>
      <c r="QHI279" s="720"/>
      <c r="QHJ279" s="720"/>
      <c r="QHK279" s="720"/>
      <c r="QHL279" s="720"/>
      <c r="QHM279" s="720"/>
      <c r="QHN279" s="720"/>
      <c r="QHO279" s="720"/>
      <c r="QHP279" s="720"/>
      <c r="QHQ279" s="720"/>
      <c r="QHR279" s="721"/>
      <c r="QHS279" s="719"/>
      <c r="QHT279" s="720"/>
      <c r="QHU279" s="720"/>
      <c r="QHV279" s="720"/>
      <c r="QHW279" s="720"/>
      <c r="QHX279" s="720"/>
      <c r="QHY279" s="720"/>
      <c r="QHZ279" s="720"/>
      <c r="QIA279" s="720"/>
      <c r="QIB279" s="720"/>
      <c r="QIC279" s="720"/>
      <c r="QID279" s="720"/>
      <c r="QIE279" s="720"/>
      <c r="QIF279" s="720"/>
      <c r="QIG279" s="720"/>
      <c r="QIH279" s="720"/>
      <c r="QII279" s="720"/>
      <c r="QIJ279" s="720"/>
      <c r="QIK279" s="720"/>
      <c r="QIL279" s="720"/>
      <c r="QIM279" s="720"/>
      <c r="QIN279" s="720"/>
      <c r="QIO279" s="720"/>
      <c r="QIP279" s="720"/>
      <c r="QIQ279" s="720"/>
      <c r="QIR279" s="720"/>
      <c r="QIS279" s="720"/>
      <c r="QIT279" s="720"/>
      <c r="QIU279" s="720"/>
      <c r="QIV279" s="720"/>
      <c r="QIW279" s="720"/>
      <c r="QIX279" s="720"/>
      <c r="QIY279" s="720"/>
      <c r="QIZ279" s="720"/>
      <c r="QJA279" s="720"/>
      <c r="QJB279" s="720"/>
      <c r="QJC279" s="720"/>
      <c r="QJD279" s="720"/>
      <c r="QJE279" s="720"/>
      <c r="QJF279" s="720"/>
      <c r="QJG279" s="720"/>
      <c r="QJH279" s="720"/>
      <c r="QJI279" s="720"/>
      <c r="QJJ279" s="720"/>
      <c r="QJK279" s="720"/>
      <c r="QJL279" s="720"/>
      <c r="QJM279" s="720"/>
      <c r="QJN279" s="720"/>
      <c r="QJO279" s="720"/>
      <c r="QJP279" s="720"/>
      <c r="QJQ279" s="720"/>
      <c r="QJR279" s="720"/>
      <c r="QJS279" s="720"/>
      <c r="QJT279" s="721"/>
      <c r="QJU279" s="719"/>
      <c r="QJV279" s="720"/>
      <c r="QJW279" s="720"/>
      <c r="QJX279" s="720"/>
      <c r="QJY279" s="720"/>
      <c r="QJZ279" s="720"/>
      <c r="QKA279" s="720"/>
      <c r="QKB279" s="720"/>
      <c r="QKC279" s="720"/>
      <c r="QKD279" s="720"/>
      <c r="QKE279" s="720"/>
      <c r="QKF279" s="720"/>
      <c r="QKG279" s="720"/>
      <c r="QKH279" s="720"/>
      <c r="QKI279" s="720"/>
      <c r="QKJ279" s="720"/>
      <c r="QKK279" s="720"/>
      <c r="QKL279" s="720"/>
      <c r="QKM279" s="720"/>
      <c r="QKN279" s="720"/>
      <c r="QKO279" s="720"/>
      <c r="QKP279" s="720"/>
      <c r="QKQ279" s="720"/>
      <c r="QKR279" s="720"/>
      <c r="QKS279" s="720"/>
      <c r="QKT279" s="720"/>
      <c r="QKU279" s="720"/>
      <c r="QKV279" s="720"/>
      <c r="QKW279" s="720"/>
      <c r="QKX279" s="720"/>
      <c r="QKY279" s="720"/>
      <c r="QKZ279" s="720"/>
      <c r="QLA279" s="720"/>
      <c r="QLB279" s="720"/>
      <c r="QLC279" s="720"/>
      <c r="QLD279" s="720"/>
      <c r="QLE279" s="720"/>
      <c r="QLF279" s="720"/>
      <c r="QLG279" s="720"/>
      <c r="QLH279" s="720"/>
      <c r="QLI279" s="720"/>
      <c r="QLJ279" s="720"/>
      <c r="QLK279" s="720"/>
      <c r="QLL279" s="720"/>
      <c r="QLM279" s="720"/>
      <c r="QLN279" s="720"/>
      <c r="QLO279" s="720"/>
      <c r="QLP279" s="720"/>
      <c r="QLQ279" s="720"/>
      <c r="QLR279" s="720"/>
      <c r="QLS279" s="720"/>
      <c r="QLT279" s="720"/>
      <c r="QLU279" s="720"/>
      <c r="QLV279" s="721"/>
      <c r="QLW279" s="719"/>
      <c r="QLX279" s="720"/>
      <c r="QLY279" s="720"/>
      <c r="QLZ279" s="720"/>
      <c r="QMA279" s="720"/>
      <c r="QMB279" s="720"/>
      <c r="QMC279" s="720"/>
      <c r="QMD279" s="720"/>
      <c r="QME279" s="720"/>
      <c r="QMF279" s="720"/>
      <c r="QMG279" s="720"/>
      <c r="QMH279" s="720"/>
      <c r="QMI279" s="720"/>
      <c r="QMJ279" s="720"/>
      <c r="QMK279" s="720"/>
      <c r="QML279" s="720"/>
      <c r="QMM279" s="720"/>
      <c r="QMN279" s="720"/>
      <c r="QMO279" s="720"/>
      <c r="QMP279" s="720"/>
      <c r="QMQ279" s="720"/>
      <c r="QMR279" s="720"/>
      <c r="QMS279" s="720"/>
      <c r="QMT279" s="720"/>
      <c r="QMU279" s="720"/>
      <c r="QMV279" s="720"/>
      <c r="QMW279" s="720"/>
      <c r="QMX279" s="720"/>
      <c r="QMY279" s="720"/>
      <c r="QMZ279" s="720"/>
      <c r="QNA279" s="720"/>
      <c r="QNB279" s="720"/>
      <c r="QNC279" s="720"/>
      <c r="QND279" s="720"/>
      <c r="QNE279" s="720"/>
      <c r="QNF279" s="720"/>
      <c r="QNG279" s="720"/>
      <c r="QNH279" s="720"/>
      <c r="QNI279" s="720"/>
      <c r="QNJ279" s="720"/>
      <c r="QNK279" s="720"/>
      <c r="QNL279" s="720"/>
      <c r="QNM279" s="720"/>
      <c r="QNN279" s="720"/>
      <c r="QNO279" s="720"/>
      <c r="QNP279" s="720"/>
      <c r="QNQ279" s="720"/>
      <c r="QNR279" s="720"/>
      <c r="QNS279" s="720"/>
      <c r="QNT279" s="720"/>
      <c r="QNU279" s="720"/>
      <c r="QNV279" s="720"/>
      <c r="QNW279" s="720"/>
      <c r="QNX279" s="721"/>
      <c r="QNY279" s="719"/>
      <c r="QNZ279" s="720"/>
      <c r="QOA279" s="720"/>
      <c r="QOB279" s="720"/>
      <c r="QOC279" s="720"/>
      <c r="QOD279" s="720"/>
      <c r="QOE279" s="720"/>
      <c r="QOF279" s="720"/>
      <c r="QOG279" s="720"/>
      <c r="QOH279" s="720"/>
      <c r="QOI279" s="720"/>
      <c r="QOJ279" s="720"/>
      <c r="QOK279" s="720"/>
      <c r="QOL279" s="720"/>
      <c r="QOM279" s="720"/>
      <c r="QON279" s="720"/>
      <c r="QOO279" s="720"/>
      <c r="QOP279" s="720"/>
      <c r="QOQ279" s="720"/>
      <c r="QOR279" s="720"/>
      <c r="QOS279" s="720"/>
      <c r="QOT279" s="720"/>
      <c r="QOU279" s="720"/>
      <c r="QOV279" s="720"/>
      <c r="QOW279" s="720"/>
      <c r="QOX279" s="720"/>
      <c r="QOY279" s="720"/>
      <c r="QOZ279" s="720"/>
      <c r="QPA279" s="720"/>
      <c r="QPB279" s="720"/>
      <c r="QPC279" s="720"/>
      <c r="QPD279" s="720"/>
      <c r="QPE279" s="720"/>
      <c r="QPF279" s="720"/>
      <c r="QPG279" s="720"/>
      <c r="QPH279" s="720"/>
      <c r="QPI279" s="720"/>
      <c r="QPJ279" s="720"/>
      <c r="QPK279" s="720"/>
      <c r="QPL279" s="720"/>
      <c r="QPM279" s="720"/>
      <c r="QPN279" s="720"/>
      <c r="QPO279" s="720"/>
      <c r="QPP279" s="720"/>
      <c r="QPQ279" s="720"/>
      <c r="QPR279" s="720"/>
      <c r="QPS279" s="720"/>
      <c r="QPT279" s="720"/>
      <c r="QPU279" s="720"/>
      <c r="QPV279" s="720"/>
      <c r="QPW279" s="720"/>
      <c r="QPX279" s="720"/>
      <c r="QPY279" s="720"/>
      <c r="QPZ279" s="721"/>
      <c r="QQA279" s="719"/>
      <c r="QQB279" s="720"/>
      <c r="QQC279" s="720"/>
      <c r="QQD279" s="720"/>
      <c r="QQE279" s="720"/>
      <c r="QQF279" s="720"/>
      <c r="QQG279" s="720"/>
      <c r="QQH279" s="720"/>
      <c r="QQI279" s="720"/>
      <c r="QQJ279" s="720"/>
      <c r="QQK279" s="720"/>
      <c r="QQL279" s="720"/>
      <c r="QQM279" s="720"/>
      <c r="QQN279" s="720"/>
      <c r="QQO279" s="720"/>
      <c r="QQP279" s="720"/>
      <c r="QQQ279" s="720"/>
      <c r="QQR279" s="720"/>
      <c r="QQS279" s="720"/>
      <c r="QQT279" s="720"/>
      <c r="QQU279" s="720"/>
      <c r="QQV279" s="720"/>
      <c r="QQW279" s="720"/>
      <c r="QQX279" s="720"/>
      <c r="QQY279" s="720"/>
      <c r="QQZ279" s="720"/>
      <c r="QRA279" s="720"/>
      <c r="QRB279" s="720"/>
      <c r="QRC279" s="720"/>
      <c r="QRD279" s="720"/>
      <c r="QRE279" s="720"/>
      <c r="QRF279" s="720"/>
      <c r="QRG279" s="720"/>
      <c r="QRH279" s="720"/>
      <c r="QRI279" s="720"/>
      <c r="QRJ279" s="720"/>
      <c r="QRK279" s="720"/>
      <c r="QRL279" s="720"/>
      <c r="QRM279" s="720"/>
      <c r="QRN279" s="720"/>
      <c r="QRO279" s="720"/>
      <c r="QRP279" s="720"/>
      <c r="QRQ279" s="720"/>
      <c r="QRR279" s="720"/>
      <c r="QRS279" s="720"/>
      <c r="QRT279" s="720"/>
      <c r="QRU279" s="720"/>
      <c r="QRV279" s="720"/>
      <c r="QRW279" s="720"/>
      <c r="QRX279" s="720"/>
      <c r="QRY279" s="720"/>
      <c r="QRZ279" s="720"/>
      <c r="QSA279" s="720"/>
      <c r="QSB279" s="721"/>
      <c r="QSC279" s="719"/>
      <c r="QSD279" s="720"/>
      <c r="QSE279" s="720"/>
      <c r="QSF279" s="720"/>
      <c r="QSG279" s="720"/>
      <c r="QSH279" s="720"/>
      <c r="QSI279" s="720"/>
      <c r="QSJ279" s="720"/>
      <c r="QSK279" s="720"/>
      <c r="QSL279" s="720"/>
      <c r="QSM279" s="720"/>
      <c r="QSN279" s="720"/>
      <c r="QSO279" s="720"/>
      <c r="QSP279" s="720"/>
      <c r="QSQ279" s="720"/>
      <c r="QSR279" s="720"/>
      <c r="QSS279" s="720"/>
      <c r="QST279" s="720"/>
      <c r="QSU279" s="720"/>
      <c r="QSV279" s="720"/>
      <c r="QSW279" s="720"/>
      <c r="QSX279" s="720"/>
      <c r="QSY279" s="720"/>
      <c r="QSZ279" s="720"/>
      <c r="QTA279" s="720"/>
      <c r="QTB279" s="720"/>
      <c r="QTC279" s="720"/>
      <c r="QTD279" s="720"/>
      <c r="QTE279" s="720"/>
      <c r="QTF279" s="720"/>
      <c r="QTG279" s="720"/>
      <c r="QTH279" s="720"/>
      <c r="QTI279" s="720"/>
      <c r="QTJ279" s="720"/>
      <c r="QTK279" s="720"/>
      <c r="QTL279" s="720"/>
      <c r="QTM279" s="720"/>
      <c r="QTN279" s="720"/>
      <c r="QTO279" s="720"/>
      <c r="QTP279" s="720"/>
      <c r="QTQ279" s="720"/>
      <c r="QTR279" s="720"/>
      <c r="QTS279" s="720"/>
      <c r="QTT279" s="720"/>
      <c r="QTU279" s="720"/>
      <c r="QTV279" s="720"/>
      <c r="QTW279" s="720"/>
      <c r="QTX279" s="720"/>
      <c r="QTY279" s="720"/>
      <c r="QTZ279" s="720"/>
      <c r="QUA279" s="720"/>
      <c r="QUB279" s="720"/>
      <c r="QUC279" s="720"/>
      <c r="QUD279" s="721"/>
      <c r="QUE279" s="719"/>
      <c r="QUF279" s="720"/>
      <c r="QUG279" s="720"/>
      <c r="QUH279" s="720"/>
      <c r="QUI279" s="720"/>
      <c r="QUJ279" s="720"/>
      <c r="QUK279" s="720"/>
      <c r="QUL279" s="720"/>
      <c r="QUM279" s="720"/>
      <c r="QUN279" s="720"/>
      <c r="QUO279" s="720"/>
      <c r="QUP279" s="720"/>
      <c r="QUQ279" s="720"/>
      <c r="QUR279" s="720"/>
      <c r="QUS279" s="720"/>
      <c r="QUT279" s="720"/>
      <c r="QUU279" s="720"/>
      <c r="QUV279" s="720"/>
      <c r="QUW279" s="720"/>
      <c r="QUX279" s="720"/>
      <c r="QUY279" s="720"/>
      <c r="QUZ279" s="720"/>
      <c r="QVA279" s="720"/>
      <c r="QVB279" s="720"/>
      <c r="QVC279" s="720"/>
      <c r="QVD279" s="720"/>
      <c r="QVE279" s="720"/>
      <c r="QVF279" s="720"/>
      <c r="QVG279" s="720"/>
      <c r="QVH279" s="720"/>
      <c r="QVI279" s="720"/>
      <c r="QVJ279" s="720"/>
      <c r="QVK279" s="720"/>
      <c r="QVL279" s="720"/>
      <c r="QVM279" s="720"/>
      <c r="QVN279" s="720"/>
      <c r="QVO279" s="720"/>
      <c r="QVP279" s="720"/>
      <c r="QVQ279" s="720"/>
      <c r="QVR279" s="720"/>
      <c r="QVS279" s="720"/>
      <c r="QVT279" s="720"/>
      <c r="QVU279" s="720"/>
      <c r="QVV279" s="720"/>
      <c r="QVW279" s="720"/>
      <c r="QVX279" s="720"/>
      <c r="QVY279" s="720"/>
      <c r="QVZ279" s="720"/>
      <c r="QWA279" s="720"/>
      <c r="QWB279" s="720"/>
      <c r="QWC279" s="720"/>
      <c r="QWD279" s="720"/>
      <c r="QWE279" s="720"/>
      <c r="QWF279" s="721"/>
      <c r="QWG279" s="719"/>
      <c r="QWH279" s="720"/>
      <c r="QWI279" s="720"/>
      <c r="QWJ279" s="720"/>
      <c r="QWK279" s="720"/>
      <c r="QWL279" s="720"/>
      <c r="QWM279" s="720"/>
      <c r="QWN279" s="720"/>
      <c r="QWO279" s="720"/>
      <c r="QWP279" s="720"/>
      <c r="QWQ279" s="720"/>
      <c r="QWR279" s="720"/>
      <c r="QWS279" s="720"/>
      <c r="QWT279" s="720"/>
      <c r="QWU279" s="720"/>
      <c r="QWV279" s="720"/>
      <c r="QWW279" s="720"/>
      <c r="QWX279" s="720"/>
      <c r="QWY279" s="720"/>
      <c r="QWZ279" s="720"/>
      <c r="QXA279" s="720"/>
      <c r="QXB279" s="720"/>
      <c r="QXC279" s="720"/>
      <c r="QXD279" s="720"/>
      <c r="QXE279" s="720"/>
      <c r="QXF279" s="720"/>
      <c r="QXG279" s="720"/>
      <c r="QXH279" s="720"/>
      <c r="QXI279" s="720"/>
      <c r="QXJ279" s="720"/>
      <c r="QXK279" s="720"/>
      <c r="QXL279" s="720"/>
      <c r="QXM279" s="720"/>
      <c r="QXN279" s="720"/>
      <c r="QXO279" s="720"/>
      <c r="QXP279" s="720"/>
      <c r="QXQ279" s="720"/>
      <c r="QXR279" s="720"/>
      <c r="QXS279" s="720"/>
      <c r="QXT279" s="720"/>
      <c r="QXU279" s="720"/>
      <c r="QXV279" s="720"/>
      <c r="QXW279" s="720"/>
      <c r="QXX279" s="720"/>
      <c r="QXY279" s="720"/>
      <c r="QXZ279" s="720"/>
      <c r="QYA279" s="720"/>
      <c r="QYB279" s="720"/>
      <c r="QYC279" s="720"/>
      <c r="QYD279" s="720"/>
      <c r="QYE279" s="720"/>
      <c r="QYF279" s="720"/>
      <c r="QYG279" s="720"/>
      <c r="QYH279" s="721"/>
      <c r="QYI279" s="719"/>
      <c r="QYJ279" s="720"/>
      <c r="QYK279" s="720"/>
      <c r="QYL279" s="720"/>
      <c r="QYM279" s="720"/>
      <c r="QYN279" s="720"/>
      <c r="QYO279" s="720"/>
      <c r="QYP279" s="720"/>
      <c r="QYQ279" s="720"/>
      <c r="QYR279" s="720"/>
      <c r="QYS279" s="720"/>
      <c r="QYT279" s="720"/>
      <c r="QYU279" s="720"/>
      <c r="QYV279" s="720"/>
      <c r="QYW279" s="720"/>
      <c r="QYX279" s="720"/>
      <c r="QYY279" s="720"/>
      <c r="QYZ279" s="720"/>
      <c r="QZA279" s="720"/>
      <c r="QZB279" s="720"/>
      <c r="QZC279" s="720"/>
      <c r="QZD279" s="720"/>
      <c r="QZE279" s="720"/>
      <c r="QZF279" s="720"/>
      <c r="QZG279" s="720"/>
      <c r="QZH279" s="720"/>
      <c r="QZI279" s="720"/>
      <c r="QZJ279" s="720"/>
      <c r="QZK279" s="720"/>
      <c r="QZL279" s="720"/>
      <c r="QZM279" s="720"/>
      <c r="QZN279" s="720"/>
      <c r="QZO279" s="720"/>
      <c r="QZP279" s="720"/>
      <c r="QZQ279" s="720"/>
      <c r="QZR279" s="720"/>
      <c r="QZS279" s="720"/>
      <c r="QZT279" s="720"/>
      <c r="QZU279" s="720"/>
      <c r="QZV279" s="720"/>
      <c r="QZW279" s="720"/>
      <c r="QZX279" s="720"/>
      <c r="QZY279" s="720"/>
      <c r="QZZ279" s="720"/>
      <c r="RAA279" s="720"/>
      <c r="RAB279" s="720"/>
      <c r="RAC279" s="720"/>
      <c r="RAD279" s="720"/>
      <c r="RAE279" s="720"/>
      <c r="RAF279" s="720"/>
      <c r="RAG279" s="720"/>
      <c r="RAH279" s="720"/>
      <c r="RAI279" s="720"/>
      <c r="RAJ279" s="721"/>
      <c r="RAK279" s="719"/>
      <c r="RAL279" s="720"/>
      <c r="RAM279" s="720"/>
      <c r="RAN279" s="720"/>
      <c r="RAO279" s="720"/>
      <c r="RAP279" s="720"/>
      <c r="RAQ279" s="720"/>
      <c r="RAR279" s="720"/>
      <c r="RAS279" s="720"/>
      <c r="RAT279" s="720"/>
      <c r="RAU279" s="720"/>
      <c r="RAV279" s="720"/>
      <c r="RAW279" s="720"/>
      <c r="RAX279" s="720"/>
      <c r="RAY279" s="720"/>
      <c r="RAZ279" s="720"/>
      <c r="RBA279" s="720"/>
      <c r="RBB279" s="720"/>
      <c r="RBC279" s="720"/>
      <c r="RBD279" s="720"/>
      <c r="RBE279" s="720"/>
      <c r="RBF279" s="720"/>
      <c r="RBG279" s="720"/>
      <c r="RBH279" s="720"/>
      <c r="RBI279" s="720"/>
      <c r="RBJ279" s="720"/>
      <c r="RBK279" s="720"/>
      <c r="RBL279" s="720"/>
      <c r="RBM279" s="720"/>
      <c r="RBN279" s="720"/>
      <c r="RBO279" s="720"/>
      <c r="RBP279" s="720"/>
      <c r="RBQ279" s="720"/>
      <c r="RBR279" s="720"/>
      <c r="RBS279" s="720"/>
      <c r="RBT279" s="720"/>
      <c r="RBU279" s="720"/>
      <c r="RBV279" s="720"/>
      <c r="RBW279" s="720"/>
      <c r="RBX279" s="720"/>
      <c r="RBY279" s="720"/>
      <c r="RBZ279" s="720"/>
      <c r="RCA279" s="720"/>
      <c r="RCB279" s="720"/>
      <c r="RCC279" s="720"/>
      <c r="RCD279" s="720"/>
      <c r="RCE279" s="720"/>
      <c r="RCF279" s="720"/>
      <c r="RCG279" s="720"/>
      <c r="RCH279" s="720"/>
      <c r="RCI279" s="720"/>
      <c r="RCJ279" s="720"/>
      <c r="RCK279" s="720"/>
      <c r="RCL279" s="721"/>
      <c r="RCM279" s="719"/>
      <c r="RCN279" s="720"/>
      <c r="RCO279" s="720"/>
      <c r="RCP279" s="720"/>
      <c r="RCQ279" s="720"/>
      <c r="RCR279" s="720"/>
      <c r="RCS279" s="720"/>
      <c r="RCT279" s="720"/>
      <c r="RCU279" s="720"/>
      <c r="RCV279" s="720"/>
      <c r="RCW279" s="720"/>
      <c r="RCX279" s="720"/>
      <c r="RCY279" s="720"/>
      <c r="RCZ279" s="720"/>
      <c r="RDA279" s="720"/>
      <c r="RDB279" s="720"/>
      <c r="RDC279" s="720"/>
      <c r="RDD279" s="720"/>
      <c r="RDE279" s="720"/>
      <c r="RDF279" s="720"/>
      <c r="RDG279" s="720"/>
      <c r="RDH279" s="720"/>
      <c r="RDI279" s="720"/>
      <c r="RDJ279" s="720"/>
      <c r="RDK279" s="720"/>
      <c r="RDL279" s="720"/>
      <c r="RDM279" s="720"/>
      <c r="RDN279" s="720"/>
      <c r="RDO279" s="720"/>
      <c r="RDP279" s="720"/>
      <c r="RDQ279" s="720"/>
      <c r="RDR279" s="720"/>
      <c r="RDS279" s="720"/>
      <c r="RDT279" s="720"/>
      <c r="RDU279" s="720"/>
      <c r="RDV279" s="720"/>
      <c r="RDW279" s="720"/>
      <c r="RDX279" s="720"/>
      <c r="RDY279" s="720"/>
      <c r="RDZ279" s="720"/>
      <c r="REA279" s="720"/>
      <c r="REB279" s="720"/>
      <c r="REC279" s="720"/>
      <c r="RED279" s="720"/>
      <c r="REE279" s="720"/>
      <c r="REF279" s="720"/>
      <c r="REG279" s="720"/>
      <c r="REH279" s="720"/>
      <c r="REI279" s="720"/>
      <c r="REJ279" s="720"/>
      <c r="REK279" s="720"/>
      <c r="REL279" s="720"/>
      <c r="REM279" s="720"/>
      <c r="REN279" s="721"/>
      <c r="REO279" s="719"/>
      <c r="REP279" s="720"/>
      <c r="REQ279" s="720"/>
      <c r="RER279" s="720"/>
      <c r="RES279" s="720"/>
      <c r="RET279" s="720"/>
      <c r="REU279" s="720"/>
      <c r="REV279" s="720"/>
      <c r="REW279" s="720"/>
      <c r="REX279" s="720"/>
      <c r="REY279" s="720"/>
      <c r="REZ279" s="720"/>
      <c r="RFA279" s="720"/>
      <c r="RFB279" s="720"/>
      <c r="RFC279" s="720"/>
      <c r="RFD279" s="720"/>
      <c r="RFE279" s="720"/>
      <c r="RFF279" s="720"/>
      <c r="RFG279" s="720"/>
      <c r="RFH279" s="720"/>
      <c r="RFI279" s="720"/>
      <c r="RFJ279" s="720"/>
      <c r="RFK279" s="720"/>
      <c r="RFL279" s="720"/>
      <c r="RFM279" s="720"/>
      <c r="RFN279" s="720"/>
      <c r="RFO279" s="720"/>
      <c r="RFP279" s="720"/>
      <c r="RFQ279" s="720"/>
      <c r="RFR279" s="720"/>
      <c r="RFS279" s="720"/>
      <c r="RFT279" s="720"/>
      <c r="RFU279" s="720"/>
      <c r="RFV279" s="720"/>
      <c r="RFW279" s="720"/>
      <c r="RFX279" s="720"/>
      <c r="RFY279" s="720"/>
      <c r="RFZ279" s="720"/>
      <c r="RGA279" s="720"/>
      <c r="RGB279" s="720"/>
      <c r="RGC279" s="720"/>
      <c r="RGD279" s="720"/>
      <c r="RGE279" s="720"/>
      <c r="RGF279" s="720"/>
      <c r="RGG279" s="720"/>
      <c r="RGH279" s="720"/>
      <c r="RGI279" s="720"/>
      <c r="RGJ279" s="720"/>
      <c r="RGK279" s="720"/>
      <c r="RGL279" s="720"/>
      <c r="RGM279" s="720"/>
      <c r="RGN279" s="720"/>
      <c r="RGO279" s="720"/>
      <c r="RGP279" s="721"/>
      <c r="RGQ279" s="719"/>
      <c r="RGR279" s="720"/>
      <c r="RGS279" s="720"/>
      <c r="RGT279" s="720"/>
      <c r="RGU279" s="720"/>
      <c r="RGV279" s="720"/>
      <c r="RGW279" s="720"/>
      <c r="RGX279" s="720"/>
      <c r="RGY279" s="720"/>
      <c r="RGZ279" s="720"/>
      <c r="RHA279" s="720"/>
      <c r="RHB279" s="720"/>
      <c r="RHC279" s="720"/>
      <c r="RHD279" s="720"/>
      <c r="RHE279" s="720"/>
      <c r="RHF279" s="720"/>
      <c r="RHG279" s="720"/>
      <c r="RHH279" s="720"/>
      <c r="RHI279" s="720"/>
      <c r="RHJ279" s="720"/>
      <c r="RHK279" s="720"/>
      <c r="RHL279" s="720"/>
      <c r="RHM279" s="720"/>
      <c r="RHN279" s="720"/>
      <c r="RHO279" s="720"/>
      <c r="RHP279" s="720"/>
      <c r="RHQ279" s="720"/>
      <c r="RHR279" s="720"/>
      <c r="RHS279" s="720"/>
      <c r="RHT279" s="720"/>
      <c r="RHU279" s="720"/>
      <c r="RHV279" s="720"/>
      <c r="RHW279" s="720"/>
      <c r="RHX279" s="720"/>
      <c r="RHY279" s="720"/>
      <c r="RHZ279" s="720"/>
      <c r="RIA279" s="720"/>
      <c r="RIB279" s="720"/>
      <c r="RIC279" s="720"/>
      <c r="RID279" s="720"/>
      <c r="RIE279" s="720"/>
      <c r="RIF279" s="720"/>
      <c r="RIG279" s="720"/>
      <c r="RIH279" s="720"/>
      <c r="RII279" s="720"/>
      <c r="RIJ279" s="720"/>
      <c r="RIK279" s="720"/>
      <c r="RIL279" s="720"/>
      <c r="RIM279" s="720"/>
      <c r="RIN279" s="720"/>
      <c r="RIO279" s="720"/>
      <c r="RIP279" s="720"/>
      <c r="RIQ279" s="720"/>
      <c r="RIR279" s="721"/>
      <c r="RIS279" s="719"/>
      <c r="RIT279" s="720"/>
      <c r="RIU279" s="720"/>
      <c r="RIV279" s="720"/>
      <c r="RIW279" s="720"/>
      <c r="RIX279" s="720"/>
      <c r="RIY279" s="720"/>
      <c r="RIZ279" s="720"/>
      <c r="RJA279" s="720"/>
      <c r="RJB279" s="720"/>
      <c r="RJC279" s="720"/>
      <c r="RJD279" s="720"/>
      <c r="RJE279" s="720"/>
      <c r="RJF279" s="720"/>
      <c r="RJG279" s="720"/>
      <c r="RJH279" s="720"/>
      <c r="RJI279" s="720"/>
      <c r="RJJ279" s="720"/>
      <c r="RJK279" s="720"/>
      <c r="RJL279" s="720"/>
      <c r="RJM279" s="720"/>
      <c r="RJN279" s="720"/>
      <c r="RJO279" s="720"/>
      <c r="RJP279" s="720"/>
      <c r="RJQ279" s="720"/>
      <c r="RJR279" s="720"/>
      <c r="RJS279" s="720"/>
      <c r="RJT279" s="720"/>
      <c r="RJU279" s="720"/>
      <c r="RJV279" s="720"/>
      <c r="RJW279" s="720"/>
      <c r="RJX279" s="720"/>
      <c r="RJY279" s="720"/>
      <c r="RJZ279" s="720"/>
      <c r="RKA279" s="720"/>
      <c r="RKB279" s="720"/>
      <c r="RKC279" s="720"/>
      <c r="RKD279" s="720"/>
      <c r="RKE279" s="720"/>
      <c r="RKF279" s="720"/>
      <c r="RKG279" s="720"/>
      <c r="RKH279" s="720"/>
      <c r="RKI279" s="720"/>
      <c r="RKJ279" s="720"/>
      <c r="RKK279" s="720"/>
      <c r="RKL279" s="720"/>
      <c r="RKM279" s="720"/>
      <c r="RKN279" s="720"/>
      <c r="RKO279" s="720"/>
      <c r="RKP279" s="720"/>
      <c r="RKQ279" s="720"/>
      <c r="RKR279" s="720"/>
      <c r="RKS279" s="720"/>
      <c r="RKT279" s="721"/>
      <c r="RKU279" s="719"/>
      <c r="RKV279" s="720"/>
      <c r="RKW279" s="720"/>
      <c r="RKX279" s="720"/>
      <c r="RKY279" s="720"/>
      <c r="RKZ279" s="720"/>
      <c r="RLA279" s="720"/>
      <c r="RLB279" s="720"/>
      <c r="RLC279" s="720"/>
      <c r="RLD279" s="720"/>
      <c r="RLE279" s="720"/>
      <c r="RLF279" s="720"/>
      <c r="RLG279" s="720"/>
      <c r="RLH279" s="720"/>
      <c r="RLI279" s="720"/>
      <c r="RLJ279" s="720"/>
      <c r="RLK279" s="720"/>
      <c r="RLL279" s="720"/>
      <c r="RLM279" s="720"/>
      <c r="RLN279" s="720"/>
      <c r="RLO279" s="720"/>
      <c r="RLP279" s="720"/>
      <c r="RLQ279" s="720"/>
      <c r="RLR279" s="720"/>
      <c r="RLS279" s="720"/>
      <c r="RLT279" s="720"/>
      <c r="RLU279" s="720"/>
      <c r="RLV279" s="720"/>
      <c r="RLW279" s="720"/>
      <c r="RLX279" s="720"/>
      <c r="RLY279" s="720"/>
      <c r="RLZ279" s="720"/>
      <c r="RMA279" s="720"/>
      <c r="RMB279" s="720"/>
      <c r="RMC279" s="720"/>
      <c r="RMD279" s="720"/>
      <c r="RME279" s="720"/>
      <c r="RMF279" s="720"/>
      <c r="RMG279" s="720"/>
      <c r="RMH279" s="720"/>
      <c r="RMI279" s="720"/>
      <c r="RMJ279" s="720"/>
      <c r="RMK279" s="720"/>
      <c r="RML279" s="720"/>
      <c r="RMM279" s="720"/>
      <c r="RMN279" s="720"/>
      <c r="RMO279" s="720"/>
      <c r="RMP279" s="720"/>
      <c r="RMQ279" s="720"/>
      <c r="RMR279" s="720"/>
      <c r="RMS279" s="720"/>
      <c r="RMT279" s="720"/>
      <c r="RMU279" s="720"/>
      <c r="RMV279" s="721"/>
      <c r="RMW279" s="719"/>
      <c r="RMX279" s="720"/>
      <c r="RMY279" s="720"/>
      <c r="RMZ279" s="720"/>
      <c r="RNA279" s="720"/>
      <c r="RNB279" s="720"/>
      <c r="RNC279" s="720"/>
      <c r="RND279" s="720"/>
      <c r="RNE279" s="720"/>
      <c r="RNF279" s="720"/>
      <c r="RNG279" s="720"/>
      <c r="RNH279" s="720"/>
      <c r="RNI279" s="720"/>
      <c r="RNJ279" s="720"/>
      <c r="RNK279" s="720"/>
      <c r="RNL279" s="720"/>
      <c r="RNM279" s="720"/>
      <c r="RNN279" s="720"/>
      <c r="RNO279" s="720"/>
      <c r="RNP279" s="720"/>
      <c r="RNQ279" s="720"/>
      <c r="RNR279" s="720"/>
      <c r="RNS279" s="720"/>
      <c r="RNT279" s="720"/>
      <c r="RNU279" s="720"/>
      <c r="RNV279" s="720"/>
      <c r="RNW279" s="720"/>
      <c r="RNX279" s="720"/>
      <c r="RNY279" s="720"/>
      <c r="RNZ279" s="720"/>
      <c r="ROA279" s="720"/>
      <c r="ROB279" s="720"/>
      <c r="ROC279" s="720"/>
      <c r="ROD279" s="720"/>
      <c r="ROE279" s="720"/>
      <c r="ROF279" s="720"/>
      <c r="ROG279" s="720"/>
      <c r="ROH279" s="720"/>
      <c r="ROI279" s="720"/>
      <c r="ROJ279" s="720"/>
      <c r="ROK279" s="720"/>
      <c r="ROL279" s="720"/>
      <c r="ROM279" s="720"/>
      <c r="RON279" s="720"/>
      <c r="ROO279" s="720"/>
      <c r="ROP279" s="720"/>
      <c r="ROQ279" s="720"/>
      <c r="ROR279" s="720"/>
      <c r="ROS279" s="720"/>
      <c r="ROT279" s="720"/>
      <c r="ROU279" s="720"/>
      <c r="ROV279" s="720"/>
      <c r="ROW279" s="720"/>
      <c r="ROX279" s="721"/>
      <c r="ROY279" s="719"/>
      <c r="ROZ279" s="720"/>
      <c r="RPA279" s="720"/>
      <c r="RPB279" s="720"/>
      <c r="RPC279" s="720"/>
      <c r="RPD279" s="720"/>
      <c r="RPE279" s="720"/>
      <c r="RPF279" s="720"/>
      <c r="RPG279" s="720"/>
      <c r="RPH279" s="720"/>
      <c r="RPI279" s="720"/>
      <c r="RPJ279" s="720"/>
      <c r="RPK279" s="720"/>
      <c r="RPL279" s="720"/>
      <c r="RPM279" s="720"/>
      <c r="RPN279" s="720"/>
      <c r="RPO279" s="720"/>
      <c r="RPP279" s="720"/>
      <c r="RPQ279" s="720"/>
      <c r="RPR279" s="720"/>
      <c r="RPS279" s="720"/>
      <c r="RPT279" s="720"/>
      <c r="RPU279" s="720"/>
      <c r="RPV279" s="720"/>
      <c r="RPW279" s="720"/>
      <c r="RPX279" s="720"/>
      <c r="RPY279" s="720"/>
      <c r="RPZ279" s="720"/>
      <c r="RQA279" s="720"/>
      <c r="RQB279" s="720"/>
      <c r="RQC279" s="720"/>
      <c r="RQD279" s="720"/>
      <c r="RQE279" s="720"/>
      <c r="RQF279" s="720"/>
      <c r="RQG279" s="720"/>
      <c r="RQH279" s="720"/>
      <c r="RQI279" s="720"/>
      <c r="RQJ279" s="720"/>
      <c r="RQK279" s="720"/>
      <c r="RQL279" s="720"/>
      <c r="RQM279" s="720"/>
      <c r="RQN279" s="720"/>
      <c r="RQO279" s="720"/>
      <c r="RQP279" s="720"/>
      <c r="RQQ279" s="720"/>
      <c r="RQR279" s="720"/>
      <c r="RQS279" s="720"/>
      <c r="RQT279" s="720"/>
      <c r="RQU279" s="720"/>
      <c r="RQV279" s="720"/>
      <c r="RQW279" s="720"/>
      <c r="RQX279" s="720"/>
      <c r="RQY279" s="720"/>
      <c r="RQZ279" s="721"/>
      <c r="RRA279" s="719"/>
      <c r="RRB279" s="720"/>
      <c r="RRC279" s="720"/>
      <c r="RRD279" s="720"/>
      <c r="RRE279" s="720"/>
      <c r="RRF279" s="720"/>
      <c r="RRG279" s="720"/>
      <c r="RRH279" s="720"/>
      <c r="RRI279" s="720"/>
      <c r="RRJ279" s="720"/>
      <c r="RRK279" s="720"/>
      <c r="RRL279" s="720"/>
      <c r="RRM279" s="720"/>
      <c r="RRN279" s="720"/>
      <c r="RRO279" s="720"/>
      <c r="RRP279" s="720"/>
      <c r="RRQ279" s="720"/>
      <c r="RRR279" s="720"/>
      <c r="RRS279" s="720"/>
      <c r="RRT279" s="720"/>
      <c r="RRU279" s="720"/>
      <c r="RRV279" s="720"/>
      <c r="RRW279" s="720"/>
      <c r="RRX279" s="720"/>
      <c r="RRY279" s="720"/>
      <c r="RRZ279" s="720"/>
      <c r="RSA279" s="720"/>
      <c r="RSB279" s="720"/>
      <c r="RSC279" s="720"/>
      <c r="RSD279" s="720"/>
      <c r="RSE279" s="720"/>
      <c r="RSF279" s="720"/>
      <c r="RSG279" s="720"/>
      <c r="RSH279" s="720"/>
      <c r="RSI279" s="720"/>
      <c r="RSJ279" s="720"/>
      <c r="RSK279" s="720"/>
      <c r="RSL279" s="720"/>
      <c r="RSM279" s="720"/>
      <c r="RSN279" s="720"/>
      <c r="RSO279" s="720"/>
      <c r="RSP279" s="720"/>
      <c r="RSQ279" s="720"/>
      <c r="RSR279" s="720"/>
      <c r="RSS279" s="720"/>
      <c r="RST279" s="720"/>
      <c r="RSU279" s="720"/>
      <c r="RSV279" s="720"/>
      <c r="RSW279" s="720"/>
      <c r="RSX279" s="720"/>
      <c r="RSY279" s="720"/>
      <c r="RSZ279" s="720"/>
      <c r="RTA279" s="720"/>
      <c r="RTB279" s="721"/>
      <c r="RTC279" s="719"/>
      <c r="RTD279" s="720"/>
      <c r="RTE279" s="720"/>
      <c r="RTF279" s="720"/>
      <c r="RTG279" s="720"/>
      <c r="RTH279" s="720"/>
      <c r="RTI279" s="720"/>
      <c r="RTJ279" s="720"/>
      <c r="RTK279" s="720"/>
      <c r="RTL279" s="720"/>
      <c r="RTM279" s="720"/>
      <c r="RTN279" s="720"/>
      <c r="RTO279" s="720"/>
      <c r="RTP279" s="720"/>
      <c r="RTQ279" s="720"/>
      <c r="RTR279" s="720"/>
      <c r="RTS279" s="720"/>
      <c r="RTT279" s="720"/>
      <c r="RTU279" s="720"/>
      <c r="RTV279" s="720"/>
      <c r="RTW279" s="720"/>
      <c r="RTX279" s="720"/>
      <c r="RTY279" s="720"/>
      <c r="RTZ279" s="720"/>
      <c r="RUA279" s="720"/>
      <c r="RUB279" s="720"/>
      <c r="RUC279" s="720"/>
      <c r="RUD279" s="720"/>
      <c r="RUE279" s="720"/>
      <c r="RUF279" s="720"/>
      <c r="RUG279" s="720"/>
      <c r="RUH279" s="720"/>
      <c r="RUI279" s="720"/>
      <c r="RUJ279" s="720"/>
      <c r="RUK279" s="720"/>
      <c r="RUL279" s="720"/>
      <c r="RUM279" s="720"/>
      <c r="RUN279" s="720"/>
      <c r="RUO279" s="720"/>
      <c r="RUP279" s="720"/>
      <c r="RUQ279" s="720"/>
      <c r="RUR279" s="720"/>
      <c r="RUS279" s="720"/>
      <c r="RUT279" s="720"/>
      <c r="RUU279" s="720"/>
      <c r="RUV279" s="720"/>
      <c r="RUW279" s="720"/>
      <c r="RUX279" s="720"/>
      <c r="RUY279" s="720"/>
      <c r="RUZ279" s="720"/>
      <c r="RVA279" s="720"/>
      <c r="RVB279" s="720"/>
      <c r="RVC279" s="720"/>
      <c r="RVD279" s="721"/>
      <c r="RVE279" s="719"/>
      <c r="RVF279" s="720"/>
      <c r="RVG279" s="720"/>
      <c r="RVH279" s="720"/>
      <c r="RVI279" s="720"/>
      <c r="RVJ279" s="720"/>
      <c r="RVK279" s="720"/>
      <c r="RVL279" s="720"/>
      <c r="RVM279" s="720"/>
      <c r="RVN279" s="720"/>
      <c r="RVO279" s="720"/>
      <c r="RVP279" s="720"/>
      <c r="RVQ279" s="720"/>
      <c r="RVR279" s="720"/>
      <c r="RVS279" s="720"/>
      <c r="RVT279" s="720"/>
      <c r="RVU279" s="720"/>
      <c r="RVV279" s="720"/>
      <c r="RVW279" s="720"/>
      <c r="RVX279" s="720"/>
      <c r="RVY279" s="720"/>
      <c r="RVZ279" s="720"/>
      <c r="RWA279" s="720"/>
      <c r="RWB279" s="720"/>
      <c r="RWC279" s="720"/>
      <c r="RWD279" s="720"/>
      <c r="RWE279" s="720"/>
      <c r="RWF279" s="720"/>
      <c r="RWG279" s="720"/>
      <c r="RWH279" s="720"/>
      <c r="RWI279" s="720"/>
      <c r="RWJ279" s="720"/>
      <c r="RWK279" s="720"/>
      <c r="RWL279" s="720"/>
      <c r="RWM279" s="720"/>
      <c r="RWN279" s="720"/>
      <c r="RWO279" s="720"/>
      <c r="RWP279" s="720"/>
      <c r="RWQ279" s="720"/>
      <c r="RWR279" s="720"/>
      <c r="RWS279" s="720"/>
      <c r="RWT279" s="720"/>
      <c r="RWU279" s="720"/>
      <c r="RWV279" s="720"/>
      <c r="RWW279" s="720"/>
      <c r="RWX279" s="720"/>
      <c r="RWY279" s="720"/>
      <c r="RWZ279" s="720"/>
      <c r="RXA279" s="720"/>
      <c r="RXB279" s="720"/>
      <c r="RXC279" s="720"/>
      <c r="RXD279" s="720"/>
      <c r="RXE279" s="720"/>
      <c r="RXF279" s="721"/>
      <c r="RXG279" s="719"/>
      <c r="RXH279" s="720"/>
      <c r="RXI279" s="720"/>
      <c r="RXJ279" s="720"/>
      <c r="RXK279" s="720"/>
      <c r="RXL279" s="720"/>
      <c r="RXM279" s="720"/>
      <c r="RXN279" s="720"/>
      <c r="RXO279" s="720"/>
      <c r="RXP279" s="720"/>
      <c r="RXQ279" s="720"/>
      <c r="RXR279" s="720"/>
      <c r="RXS279" s="720"/>
      <c r="RXT279" s="720"/>
      <c r="RXU279" s="720"/>
      <c r="RXV279" s="720"/>
      <c r="RXW279" s="720"/>
      <c r="RXX279" s="720"/>
      <c r="RXY279" s="720"/>
      <c r="RXZ279" s="720"/>
      <c r="RYA279" s="720"/>
      <c r="RYB279" s="720"/>
      <c r="RYC279" s="720"/>
      <c r="RYD279" s="720"/>
      <c r="RYE279" s="720"/>
      <c r="RYF279" s="720"/>
      <c r="RYG279" s="720"/>
      <c r="RYH279" s="720"/>
      <c r="RYI279" s="720"/>
      <c r="RYJ279" s="720"/>
      <c r="RYK279" s="720"/>
      <c r="RYL279" s="720"/>
      <c r="RYM279" s="720"/>
      <c r="RYN279" s="720"/>
      <c r="RYO279" s="720"/>
      <c r="RYP279" s="720"/>
      <c r="RYQ279" s="720"/>
      <c r="RYR279" s="720"/>
      <c r="RYS279" s="720"/>
      <c r="RYT279" s="720"/>
      <c r="RYU279" s="720"/>
      <c r="RYV279" s="720"/>
      <c r="RYW279" s="720"/>
      <c r="RYX279" s="720"/>
      <c r="RYY279" s="720"/>
      <c r="RYZ279" s="720"/>
      <c r="RZA279" s="720"/>
      <c r="RZB279" s="720"/>
      <c r="RZC279" s="720"/>
      <c r="RZD279" s="720"/>
      <c r="RZE279" s="720"/>
      <c r="RZF279" s="720"/>
      <c r="RZG279" s="720"/>
      <c r="RZH279" s="721"/>
      <c r="RZI279" s="719"/>
      <c r="RZJ279" s="720"/>
      <c r="RZK279" s="720"/>
      <c r="RZL279" s="720"/>
      <c r="RZM279" s="720"/>
      <c r="RZN279" s="720"/>
      <c r="RZO279" s="720"/>
      <c r="RZP279" s="720"/>
      <c r="RZQ279" s="720"/>
      <c r="RZR279" s="720"/>
      <c r="RZS279" s="720"/>
      <c r="RZT279" s="720"/>
      <c r="RZU279" s="720"/>
      <c r="RZV279" s="720"/>
      <c r="RZW279" s="720"/>
      <c r="RZX279" s="720"/>
      <c r="RZY279" s="720"/>
      <c r="RZZ279" s="720"/>
      <c r="SAA279" s="720"/>
      <c r="SAB279" s="720"/>
      <c r="SAC279" s="720"/>
      <c r="SAD279" s="720"/>
      <c r="SAE279" s="720"/>
      <c r="SAF279" s="720"/>
      <c r="SAG279" s="720"/>
      <c r="SAH279" s="720"/>
      <c r="SAI279" s="720"/>
      <c r="SAJ279" s="720"/>
      <c r="SAK279" s="720"/>
      <c r="SAL279" s="720"/>
      <c r="SAM279" s="720"/>
      <c r="SAN279" s="720"/>
      <c r="SAO279" s="720"/>
      <c r="SAP279" s="720"/>
      <c r="SAQ279" s="720"/>
      <c r="SAR279" s="720"/>
      <c r="SAS279" s="720"/>
      <c r="SAT279" s="720"/>
      <c r="SAU279" s="720"/>
      <c r="SAV279" s="720"/>
      <c r="SAW279" s="720"/>
      <c r="SAX279" s="720"/>
      <c r="SAY279" s="720"/>
      <c r="SAZ279" s="720"/>
      <c r="SBA279" s="720"/>
      <c r="SBB279" s="720"/>
      <c r="SBC279" s="720"/>
      <c r="SBD279" s="720"/>
      <c r="SBE279" s="720"/>
      <c r="SBF279" s="720"/>
      <c r="SBG279" s="720"/>
      <c r="SBH279" s="720"/>
      <c r="SBI279" s="720"/>
      <c r="SBJ279" s="721"/>
      <c r="SBK279" s="719"/>
      <c r="SBL279" s="720"/>
      <c r="SBM279" s="720"/>
      <c r="SBN279" s="720"/>
      <c r="SBO279" s="720"/>
      <c r="SBP279" s="720"/>
      <c r="SBQ279" s="720"/>
      <c r="SBR279" s="720"/>
      <c r="SBS279" s="720"/>
      <c r="SBT279" s="720"/>
      <c r="SBU279" s="720"/>
      <c r="SBV279" s="720"/>
      <c r="SBW279" s="720"/>
      <c r="SBX279" s="720"/>
      <c r="SBY279" s="720"/>
      <c r="SBZ279" s="720"/>
      <c r="SCA279" s="720"/>
      <c r="SCB279" s="720"/>
      <c r="SCC279" s="720"/>
      <c r="SCD279" s="720"/>
      <c r="SCE279" s="720"/>
      <c r="SCF279" s="720"/>
      <c r="SCG279" s="720"/>
      <c r="SCH279" s="720"/>
      <c r="SCI279" s="720"/>
      <c r="SCJ279" s="720"/>
      <c r="SCK279" s="720"/>
      <c r="SCL279" s="720"/>
      <c r="SCM279" s="720"/>
      <c r="SCN279" s="720"/>
      <c r="SCO279" s="720"/>
      <c r="SCP279" s="720"/>
      <c r="SCQ279" s="720"/>
      <c r="SCR279" s="720"/>
      <c r="SCS279" s="720"/>
      <c r="SCT279" s="720"/>
      <c r="SCU279" s="720"/>
      <c r="SCV279" s="720"/>
      <c r="SCW279" s="720"/>
      <c r="SCX279" s="720"/>
      <c r="SCY279" s="720"/>
      <c r="SCZ279" s="720"/>
      <c r="SDA279" s="720"/>
      <c r="SDB279" s="720"/>
      <c r="SDC279" s="720"/>
      <c r="SDD279" s="720"/>
      <c r="SDE279" s="720"/>
      <c r="SDF279" s="720"/>
      <c r="SDG279" s="720"/>
      <c r="SDH279" s="720"/>
      <c r="SDI279" s="720"/>
      <c r="SDJ279" s="720"/>
      <c r="SDK279" s="720"/>
      <c r="SDL279" s="721"/>
      <c r="SDM279" s="719"/>
      <c r="SDN279" s="720"/>
      <c r="SDO279" s="720"/>
      <c r="SDP279" s="720"/>
      <c r="SDQ279" s="720"/>
      <c r="SDR279" s="720"/>
      <c r="SDS279" s="720"/>
      <c r="SDT279" s="720"/>
      <c r="SDU279" s="720"/>
      <c r="SDV279" s="720"/>
      <c r="SDW279" s="720"/>
      <c r="SDX279" s="720"/>
      <c r="SDY279" s="720"/>
      <c r="SDZ279" s="720"/>
      <c r="SEA279" s="720"/>
      <c r="SEB279" s="720"/>
      <c r="SEC279" s="720"/>
      <c r="SED279" s="720"/>
      <c r="SEE279" s="720"/>
      <c r="SEF279" s="720"/>
      <c r="SEG279" s="720"/>
      <c r="SEH279" s="720"/>
      <c r="SEI279" s="720"/>
      <c r="SEJ279" s="720"/>
      <c r="SEK279" s="720"/>
      <c r="SEL279" s="720"/>
      <c r="SEM279" s="720"/>
      <c r="SEN279" s="720"/>
      <c r="SEO279" s="720"/>
      <c r="SEP279" s="720"/>
      <c r="SEQ279" s="720"/>
      <c r="SER279" s="720"/>
      <c r="SES279" s="720"/>
      <c r="SET279" s="720"/>
      <c r="SEU279" s="720"/>
      <c r="SEV279" s="720"/>
      <c r="SEW279" s="720"/>
      <c r="SEX279" s="720"/>
      <c r="SEY279" s="720"/>
      <c r="SEZ279" s="720"/>
      <c r="SFA279" s="720"/>
      <c r="SFB279" s="720"/>
      <c r="SFC279" s="720"/>
      <c r="SFD279" s="720"/>
      <c r="SFE279" s="720"/>
      <c r="SFF279" s="720"/>
      <c r="SFG279" s="720"/>
      <c r="SFH279" s="720"/>
      <c r="SFI279" s="720"/>
      <c r="SFJ279" s="720"/>
      <c r="SFK279" s="720"/>
      <c r="SFL279" s="720"/>
      <c r="SFM279" s="720"/>
      <c r="SFN279" s="721"/>
      <c r="SFO279" s="719"/>
      <c r="SFP279" s="720"/>
      <c r="SFQ279" s="720"/>
      <c r="SFR279" s="720"/>
      <c r="SFS279" s="720"/>
      <c r="SFT279" s="720"/>
      <c r="SFU279" s="720"/>
      <c r="SFV279" s="720"/>
      <c r="SFW279" s="720"/>
      <c r="SFX279" s="720"/>
      <c r="SFY279" s="720"/>
      <c r="SFZ279" s="720"/>
      <c r="SGA279" s="720"/>
      <c r="SGB279" s="720"/>
      <c r="SGC279" s="720"/>
      <c r="SGD279" s="720"/>
      <c r="SGE279" s="720"/>
      <c r="SGF279" s="720"/>
      <c r="SGG279" s="720"/>
      <c r="SGH279" s="720"/>
      <c r="SGI279" s="720"/>
      <c r="SGJ279" s="720"/>
      <c r="SGK279" s="720"/>
      <c r="SGL279" s="720"/>
      <c r="SGM279" s="720"/>
      <c r="SGN279" s="720"/>
      <c r="SGO279" s="720"/>
      <c r="SGP279" s="720"/>
      <c r="SGQ279" s="720"/>
      <c r="SGR279" s="720"/>
      <c r="SGS279" s="720"/>
      <c r="SGT279" s="720"/>
      <c r="SGU279" s="720"/>
      <c r="SGV279" s="720"/>
      <c r="SGW279" s="720"/>
      <c r="SGX279" s="720"/>
      <c r="SGY279" s="720"/>
      <c r="SGZ279" s="720"/>
      <c r="SHA279" s="720"/>
      <c r="SHB279" s="720"/>
      <c r="SHC279" s="720"/>
      <c r="SHD279" s="720"/>
      <c r="SHE279" s="720"/>
      <c r="SHF279" s="720"/>
      <c r="SHG279" s="720"/>
      <c r="SHH279" s="720"/>
      <c r="SHI279" s="720"/>
      <c r="SHJ279" s="720"/>
      <c r="SHK279" s="720"/>
      <c r="SHL279" s="720"/>
      <c r="SHM279" s="720"/>
      <c r="SHN279" s="720"/>
      <c r="SHO279" s="720"/>
      <c r="SHP279" s="721"/>
      <c r="SHQ279" s="719"/>
      <c r="SHR279" s="720"/>
      <c r="SHS279" s="720"/>
      <c r="SHT279" s="720"/>
      <c r="SHU279" s="720"/>
      <c r="SHV279" s="720"/>
      <c r="SHW279" s="720"/>
      <c r="SHX279" s="720"/>
      <c r="SHY279" s="720"/>
      <c r="SHZ279" s="720"/>
      <c r="SIA279" s="720"/>
      <c r="SIB279" s="720"/>
      <c r="SIC279" s="720"/>
      <c r="SID279" s="720"/>
      <c r="SIE279" s="720"/>
      <c r="SIF279" s="720"/>
      <c r="SIG279" s="720"/>
      <c r="SIH279" s="720"/>
      <c r="SII279" s="720"/>
      <c r="SIJ279" s="720"/>
      <c r="SIK279" s="720"/>
      <c r="SIL279" s="720"/>
      <c r="SIM279" s="720"/>
      <c r="SIN279" s="720"/>
      <c r="SIO279" s="720"/>
      <c r="SIP279" s="720"/>
      <c r="SIQ279" s="720"/>
      <c r="SIR279" s="720"/>
      <c r="SIS279" s="720"/>
      <c r="SIT279" s="720"/>
      <c r="SIU279" s="720"/>
      <c r="SIV279" s="720"/>
      <c r="SIW279" s="720"/>
      <c r="SIX279" s="720"/>
      <c r="SIY279" s="720"/>
      <c r="SIZ279" s="720"/>
      <c r="SJA279" s="720"/>
      <c r="SJB279" s="720"/>
      <c r="SJC279" s="720"/>
      <c r="SJD279" s="720"/>
      <c r="SJE279" s="720"/>
      <c r="SJF279" s="720"/>
      <c r="SJG279" s="720"/>
      <c r="SJH279" s="720"/>
      <c r="SJI279" s="720"/>
      <c r="SJJ279" s="720"/>
      <c r="SJK279" s="720"/>
      <c r="SJL279" s="720"/>
      <c r="SJM279" s="720"/>
      <c r="SJN279" s="720"/>
      <c r="SJO279" s="720"/>
      <c r="SJP279" s="720"/>
      <c r="SJQ279" s="720"/>
      <c r="SJR279" s="721"/>
      <c r="SJS279" s="719"/>
      <c r="SJT279" s="720"/>
      <c r="SJU279" s="720"/>
      <c r="SJV279" s="720"/>
      <c r="SJW279" s="720"/>
      <c r="SJX279" s="720"/>
      <c r="SJY279" s="720"/>
      <c r="SJZ279" s="720"/>
      <c r="SKA279" s="720"/>
      <c r="SKB279" s="720"/>
      <c r="SKC279" s="720"/>
      <c r="SKD279" s="720"/>
      <c r="SKE279" s="720"/>
      <c r="SKF279" s="720"/>
      <c r="SKG279" s="720"/>
      <c r="SKH279" s="720"/>
      <c r="SKI279" s="720"/>
      <c r="SKJ279" s="720"/>
      <c r="SKK279" s="720"/>
      <c r="SKL279" s="720"/>
      <c r="SKM279" s="720"/>
      <c r="SKN279" s="720"/>
      <c r="SKO279" s="720"/>
      <c r="SKP279" s="720"/>
      <c r="SKQ279" s="720"/>
      <c r="SKR279" s="720"/>
      <c r="SKS279" s="720"/>
      <c r="SKT279" s="720"/>
      <c r="SKU279" s="720"/>
      <c r="SKV279" s="720"/>
      <c r="SKW279" s="720"/>
      <c r="SKX279" s="720"/>
      <c r="SKY279" s="720"/>
      <c r="SKZ279" s="720"/>
      <c r="SLA279" s="720"/>
      <c r="SLB279" s="720"/>
      <c r="SLC279" s="720"/>
      <c r="SLD279" s="720"/>
      <c r="SLE279" s="720"/>
      <c r="SLF279" s="720"/>
      <c r="SLG279" s="720"/>
      <c r="SLH279" s="720"/>
      <c r="SLI279" s="720"/>
      <c r="SLJ279" s="720"/>
      <c r="SLK279" s="720"/>
      <c r="SLL279" s="720"/>
      <c r="SLM279" s="720"/>
      <c r="SLN279" s="720"/>
      <c r="SLO279" s="720"/>
      <c r="SLP279" s="720"/>
      <c r="SLQ279" s="720"/>
      <c r="SLR279" s="720"/>
      <c r="SLS279" s="720"/>
      <c r="SLT279" s="721"/>
      <c r="SLU279" s="719"/>
      <c r="SLV279" s="720"/>
      <c r="SLW279" s="720"/>
      <c r="SLX279" s="720"/>
      <c r="SLY279" s="720"/>
      <c r="SLZ279" s="720"/>
      <c r="SMA279" s="720"/>
      <c r="SMB279" s="720"/>
      <c r="SMC279" s="720"/>
      <c r="SMD279" s="720"/>
      <c r="SME279" s="720"/>
      <c r="SMF279" s="720"/>
      <c r="SMG279" s="720"/>
      <c r="SMH279" s="720"/>
      <c r="SMI279" s="720"/>
      <c r="SMJ279" s="720"/>
      <c r="SMK279" s="720"/>
      <c r="SML279" s="720"/>
      <c r="SMM279" s="720"/>
      <c r="SMN279" s="720"/>
      <c r="SMO279" s="720"/>
      <c r="SMP279" s="720"/>
      <c r="SMQ279" s="720"/>
      <c r="SMR279" s="720"/>
      <c r="SMS279" s="720"/>
      <c r="SMT279" s="720"/>
      <c r="SMU279" s="720"/>
      <c r="SMV279" s="720"/>
      <c r="SMW279" s="720"/>
      <c r="SMX279" s="720"/>
      <c r="SMY279" s="720"/>
      <c r="SMZ279" s="720"/>
      <c r="SNA279" s="720"/>
      <c r="SNB279" s="720"/>
      <c r="SNC279" s="720"/>
      <c r="SND279" s="720"/>
      <c r="SNE279" s="720"/>
      <c r="SNF279" s="720"/>
      <c r="SNG279" s="720"/>
      <c r="SNH279" s="720"/>
      <c r="SNI279" s="720"/>
      <c r="SNJ279" s="720"/>
      <c r="SNK279" s="720"/>
      <c r="SNL279" s="720"/>
      <c r="SNM279" s="720"/>
      <c r="SNN279" s="720"/>
      <c r="SNO279" s="720"/>
      <c r="SNP279" s="720"/>
      <c r="SNQ279" s="720"/>
      <c r="SNR279" s="720"/>
      <c r="SNS279" s="720"/>
      <c r="SNT279" s="720"/>
      <c r="SNU279" s="720"/>
      <c r="SNV279" s="721"/>
      <c r="SNW279" s="719"/>
      <c r="SNX279" s="720"/>
      <c r="SNY279" s="720"/>
      <c r="SNZ279" s="720"/>
      <c r="SOA279" s="720"/>
      <c r="SOB279" s="720"/>
      <c r="SOC279" s="720"/>
      <c r="SOD279" s="720"/>
      <c r="SOE279" s="720"/>
      <c r="SOF279" s="720"/>
      <c r="SOG279" s="720"/>
      <c r="SOH279" s="720"/>
      <c r="SOI279" s="720"/>
      <c r="SOJ279" s="720"/>
      <c r="SOK279" s="720"/>
      <c r="SOL279" s="720"/>
      <c r="SOM279" s="720"/>
      <c r="SON279" s="720"/>
      <c r="SOO279" s="720"/>
      <c r="SOP279" s="720"/>
      <c r="SOQ279" s="720"/>
      <c r="SOR279" s="720"/>
      <c r="SOS279" s="720"/>
      <c r="SOT279" s="720"/>
      <c r="SOU279" s="720"/>
      <c r="SOV279" s="720"/>
      <c r="SOW279" s="720"/>
      <c r="SOX279" s="720"/>
      <c r="SOY279" s="720"/>
      <c r="SOZ279" s="720"/>
      <c r="SPA279" s="720"/>
      <c r="SPB279" s="720"/>
      <c r="SPC279" s="720"/>
      <c r="SPD279" s="720"/>
      <c r="SPE279" s="720"/>
      <c r="SPF279" s="720"/>
      <c r="SPG279" s="720"/>
      <c r="SPH279" s="720"/>
      <c r="SPI279" s="720"/>
      <c r="SPJ279" s="720"/>
      <c r="SPK279" s="720"/>
      <c r="SPL279" s="720"/>
      <c r="SPM279" s="720"/>
      <c r="SPN279" s="720"/>
      <c r="SPO279" s="720"/>
      <c r="SPP279" s="720"/>
      <c r="SPQ279" s="720"/>
      <c r="SPR279" s="720"/>
      <c r="SPS279" s="720"/>
      <c r="SPT279" s="720"/>
      <c r="SPU279" s="720"/>
      <c r="SPV279" s="720"/>
      <c r="SPW279" s="720"/>
      <c r="SPX279" s="721"/>
      <c r="SPY279" s="719"/>
      <c r="SPZ279" s="720"/>
      <c r="SQA279" s="720"/>
      <c r="SQB279" s="720"/>
      <c r="SQC279" s="720"/>
      <c r="SQD279" s="720"/>
      <c r="SQE279" s="720"/>
      <c r="SQF279" s="720"/>
      <c r="SQG279" s="720"/>
      <c r="SQH279" s="720"/>
      <c r="SQI279" s="720"/>
      <c r="SQJ279" s="720"/>
      <c r="SQK279" s="720"/>
      <c r="SQL279" s="720"/>
      <c r="SQM279" s="720"/>
      <c r="SQN279" s="720"/>
      <c r="SQO279" s="720"/>
      <c r="SQP279" s="720"/>
      <c r="SQQ279" s="720"/>
      <c r="SQR279" s="720"/>
      <c r="SQS279" s="720"/>
      <c r="SQT279" s="720"/>
      <c r="SQU279" s="720"/>
      <c r="SQV279" s="720"/>
      <c r="SQW279" s="720"/>
      <c r="SQX279" s="720"/>
      <c r="SQY279" s="720"/>
      <c r="SQZ279" s="720"/>
      <c r="SRA279" s="720"/>
      <c r="SRB279" s="720"/>
      <c r="SRC279" s="720"/>
      <c r="SRD279" s="720"/>
      <c r="SRE279" s="720"/>
      <c r="SRF279" s="720"/>
      <c r="SRG279" s="720"/>
      <c r="SRH279" s="720"/>
      <c r="SRI279" s="720"/>
      <c r="SRJ279" s="720"/>
      <c r="SRK279" s="720"/>
      <c r="SRL279" s="720"/>
      <c r="SRM279" s="720"/>
      <c r="SRN279" s="720"/>
      <c r="SRO279" s="720"/>
      <c r="SRP279" s="720"/>
      <c r="SRQ279" s="720"/>
      <c r="SRR279" s="720"/>
      <c r="SRS279" s="720"/>
      <c r="SRT279" s="720"/>
      <c r="SRU279" s="720"/>
      <c r="SRV279" s="720"/>
      <c r="SRW279" s="720"/>
      <c r="SRX279" s="720"/>
      <c r="SRY279" s="720"/>
      <c r="SRZ279" s="721"/>
      <c r="SSA279" s="719"/>
      <c r="SSB279" s="720"/>
      <c r="SSC279" s="720"/>
      <c r="SSD279" s="720"/>
      <c r="SSE279" s="720"/>
      <c r="SSF279" s="720"/>
      <c r="SSG279" s="720"/>
      <c r="SSH279" s="720"/>
      <c r="SSI279" s="720"/>
      <c r="SSJ279" s="720"/>
      <c r="SSK279" s="720"/>
      <c r="SSL279" s="720"/>
      <c r="SSM279" s="720"/>
      <c r="SSN279" s="720"/>
      <c r="SSO279" s="720"/>
      <c r="SSP279" s="720"/>
      <c r="SSQ279" s="720"/>
      <c r="SSR279" s="720"/>
      <c r="SSS279" s="720"/>
      <c r="SST279" s="720"/>
      <c r="SSU279" s="720"/>
      <c r="SSV279" s="720"/>
      <c r="SSW279" s="720"/>
      <c r="SSX279" s="720"/>
      <c r="SSY279" s="720"/>
      <c r="SSZ279" s="720"/>
      <c r="STA279" s="720"/>
      <c r="STB279" s="720"/>
      <c r="STC279" s="720"/>
      <c r="STD279" s="720"/>
      <c r="STE279" s="720"/>
      <c r="STF279" s="720"/>
      <c r="STG279" s="720"/>
      <c r="STH279" s="720"/>
      <c r="STI279" s="720"/>
      <c r="STJ279" s="720"/>
      <c r="STK279" s="720"/>
      <c r="STL279" s="720"/>
      <c r="STM279" s="720"/>
      <c r="STN279" s="720"/>
      <c r="STO279" s="720"/>
      <c r="STP279" s="720"/>
      <c r="STQ279" s="720"/>
      <c r="STR279" s="720"/>
      <c r="STS279" s="720"/>
      <c r="STT279" s="720"/>
      <c r="STU279" s="720"/>
      <c r="STV279" s="720"/>
      <c r="STW279" s="720"/>
      <c r="STX279" s="720"/>
      <c r="STY279" s="720"/>
      <c r="STZ279" s="720"/>
      <c r="SUA279" s="720"/>
      <c r="SUB279" s="721"/>
      <c r="SUC279" s="719"/>
      <c r="SUD279" s="720"/>
      <c r="SUE279" s="720"/>
      <c r="SUF279" s="720"/>
      <c r="SUG279" s="720"/>
      <c r="SUH279" s="720"/>
      <c r="SUI279" s="720"/>
      <c r="SUJ279" s="720"/>
      <c r="SUK279" s="720"/>
      <c r="SUL279" s="720"/>
      <c r="SUM279" s="720"/>
      <c r="SUN279" s="720"/>
      <c r="SUO279" s="720"/>
      <c r="SUP279" s="720"/>
      <c r="SUQ279" s="720"/>
      <c r="SUR279" s="720"/>
      <c r="SUS279" s="720"/>
      <c r="SUT279" s="720"/>
      <c r="SUU279" s="720"/>
      <c r="SUV279" s="720"/>
      <c r="SUW279" s="720"/>
      <c r="SUX279" s="720"/>
      <c r="SUY279" s="720"/>
      <c r="SUZ279" s="720"/>
      <c r="SVA279" s="720"/>
      <c r="SVB279" s="720"/>
      <c r="SVC279" s="720"/>
      <c r="SVD279" s="720"/>
      <c r="SVE279" s="720"/>
      <c r="SVF279" s="720"/>
      <c r="SVG279" s="720"/>
      <c r="SVH279" s="720"/>
      <c r="SVI279" s="720"/>
      <c r="SVJ279" s="720"/>
      <c r="SVK279" s="720"/>
      <c r="SVL279" s="720"/>
      <c r="SVM279" s="720"/>
      <c r="SVN279" s="720"/>
      <c r="SVO279" s="720"/>
      <c r="SVP279" s="720"/>
      <c r="SVQ279" s="720"/>
      <c r="SVR279" s="720"/>
      <c r="SVS279" s="720"/>
      <c r="SVT279" s="720"/>
      <c r="SVU279" s="720"/>
      <c r="SVV279" s="720"/>
      <c r="SVW279" s="720"/>
      <c r="SVX279" s="720"/>
      <c r="SVY279" s="720"/>
      <c r="SVZ279" s="720"/>
      <c r="SWA279" s="720"/>
      <c r="SWB279" s="720"/>
      <c r="SWC279" s="720"/>
      <c r="SWD279" s="721"/>
      <c r="SWE279" s="719"/>
      <c r="SWF279" s="720"/>
      <c r="SWG279" s="720"/>
      <c r="SWH279" s="720"/>
      <c r="SWI279" s="720"/>
      <c r="SWJ279" s="720"/>
      <c r="SWK279" s="720"/>
      <c r="SWL279" s="720"/>
      <c r="SWM279" s="720"/>
      <c r="SWN279" s="720"/>
      <c r="SWO279" s="720"/>
      <c r="SWP279" s="720"/>
      <c r="SWQ279" s="720"/>
      <c r="SWR279" s="720"/>
      <c r="SWS279" s="720"/>
      <c r="SWT279" s="720"/>
      <c r="SWU279" s="720"/>
      <c r="SWV279" s="720"/>
      <c r="SWW279" s="720"/>
      <c r="SWX279" s="720"/>
      <c r="SWY279" s="720"/>
      <c r="SWZ279" s="720"/>
      <c r="SXA279" s="720"/>
      <c r="SXB279" s="720"/>
      <c r="SXC279" s="720"/>
      <c r="SXD279" s="720"/>
      <c r="SXE279" s="720"/>
      <c r="SXF279" s="720"/>
      <c r="SXG279" s="720"/>
      <c r="SXH279" s="720"/>
      <c r="SXI279" s="720"/>
      <c r="SXJ279" s="720"/>
      <c r="SXK279" s="720"/>
      <c r="SXL279" s="720"/>
      <c r="SXM279" s="720"/>
      <c r="SXN279" s="720"/>
      <c r="SXO279" s="720"/>
      <c r="SXP279" s="720"/>
      <c r="SXQ279" s="720"/>
      <c r="SXR279" s="720"/>
      <c r="SXS279" s="720"/>
      <c r="SXT279" s="720"/>
      <c r="SXU279" s="720"/>
      <c r="SXV279" s="720"/>
      <c r="SXW279" s="720"/>
      <c r="SXX279" s="720"/>
      <c r="SXY279" s="720"/>
      <c r="SXZ279" s="720"/>
      <c r="SYA279" s="720"/>
      <c r="SYB279" s="720"/>
      <c r="SYC279" s="720"/>
      <c r="SYD279" s="720"/>
      <c r="SYE279" s="720"/>
      <c r="SYF279" s="721"/>
      <c r="SYG279" s="719"/>
      <c r="SYH279" s="720"/>
      <c r="SYI279" s="720"/>
      <c r="SYJ279" s="720"/>
      <c r="SYK279" s="720"/>
      <c r="SYL279" s="720"/>
      <c r="SYM279" s="720"/>
      <c r="SYN279" s="720"/>
      <c r="SYO279" s="720"/>
      <c r="SYP279" s="720"/>
      <c r="SYQ279" s="720"/>
      <c r="SYR279" s="720"/>
      <c r="SYS279" s="720"/>
      <c r="SYT279" s="720"/>
      <c r="SYU279" s="720"/>
      <c r="SYV279" s="720"/>
      <c r="SYW279" s="720"/>
      <c r="SYX279" s="720"/>
      <c r="SYY279" s="720"/>
      <c r="SYZ279" s="720"/>
      <c r="SZA279" s="720"/>
      <c r="SZB279" s="720"/>
      <c r="SZC279" s="720"/>
      <c r="SZD279" s="720"/>
      <c r="SZE279" s="720"/>
      <c r="SZF279" s="720"/>
      <c r="SZG279" s="720"/>
      <c r="SZH279" s="720"/>
      <c r="SZI279" s="720"/>
      <c r="SZJ279" s="720"/>
      <c r="SZK279" s="720"/>
      <c r="SZL279" s="720"/>
      <c r="SZM279" s="720"/>
      <c r="SZN279" s="720"/>
      <c r="SZO279" s="720"/>
      <c r="SZP279" s="720"/>
      <c r="SZQ279" s="720"/>
      <c r="SZR279" s="720"/>
      <c r="SZS279" s="720"/>
      <c r="SZT279" s="720"/>
      <c r="SZU279" s="720"/>
      <c r="SZV279" s="720"/>
      <c r="SZW279" s="720"/>
      <c r="SZX279" s="720"/>
      <c r="SZY279" s="720"/>
      <c r="SZZ279" s="720"/>
      <c r="TAA279" s="720"/>
      <c r="TAB279" s="720"/>
      <c r="TAC279" s="720"/>
      <c r="TAD279" s="720"/>
      <c r="TAE279" s="720"/>
      <c r="TAF279" s="720"/>
      <c r="TAG279" s="720"/>
      <c r="TAH279" s="721"/>
      <c r="TAI279" s="719"/>
      <c r="TAJ279" s="720"/>
      <c r="TAK279" s="720"/>
      <c r="TAL279" s="720"/>
      <c r="TAM279" s="720"/>
      <c r="TAN279" s="720"/>
      <c r="TAO279" s="720"/>
      <c r="TAP279" s="720"/>
      <c r="TAQ279" s="720"/>
      <c r="TAR279" s="720"/>
      <c r="TAS279" s="720"/>
      <c r="TAT279" s="720"/>
      <c r="TAU279" s="720"/>
      <c r="TAV279" s="720"/>
      <c r="TAW279" s="720"/>
      <c r="TAX279" s="720"/>
      <c r="TAY279" s="720"/>
      <c r="TAZ279" s="720"/>
      <c r="TBA279" s="720"/>
      <c r="TBB279" s="720"/>
      <c r="TBC279" s="720"/>
      <c r="TBD279" s="720"/>
      <c r="TBE279" s="720"/>
      <c r="TBF279" s="720"/>
      <c r="TBG279" s="720"/>
      <c r="TBH279" s="720"/>
      <c r="TBI279" s="720"/>
      <c r="TBJ279" s="720"/>
      <c r="TBK279" s="720"/>
      <c r="TBL279" s="720"/>
      <c r="TBM279" s="720"/>
      <c r="TBN279" s="720"/>
      <c r="TBO279" s="720"/>
      <c r="TBP279" s="720"/>
      <c r="TBQ279" s="720"/>
      <c r="TBR279" s="720"/>
      <c r="TBS279" s="720"/>
      <c r="TBT279" s="720"/>
      <c r="TBU279" s="720"/>
      <c r="TBV279" s="720"/>
      <c r="TBW279" s="720"/>
      <c r="TBX279" s="720"/>
      <c r="TBY279" s="720"/>
      <c r="TBZ279" s="720"/>
      <c r="TCA279" s="720"/>
      <c r="TCB279" s="720"/>
      <c r="TCC279" s="720"/>
      <c r="TCD279" s="720"/>
      <c r="TCE279" s="720"/>
      <c r="TCF279" s="720"/>
      <c r="TCG279" s="720"/>
      <c r="TCH279" s="720"/>
      <c r="TCI279" s="720"/>
      <c r="TCJ279" s="721"/>
      <c r="TCK279" s="719"/>
      <c r="TCL279" s="720"/>
      <c r="TCM279" s="720"/>
      <c r="TCN279" s="720"/>
      <c r="TCO279" s="720"/>
      <c r="TCP279" s="720"/>
      <c r="TCQ279" s="720"/>
      <c r="TCR279" s="720"/>
      <c r="TCS279" s="720"/>
      <c r="TCT279" s="720"/>
      <c r="TCU279" s="720"/>
      <c r="TCV279" s="720"/>
      <c r="TCW279" s="720"/>
      <c r="TCX279" s="720"/>
      <c r="TCY279" s="720"/>
      <c r="TCZ279" s="720"/>
      <c r="TDA279" s="720"/>
      <c r="TDB279" s="720"/>
      <c r="TDC279" s="720"/>
      <c r="TDD279" s="720"/>
      <c r="TDE279" s="720"/>
      <c r="TDF279" s="720"/>
      <c r="TDG279" s="720"/>
      <c r="TDH279" s="720"/>
      <c r="TDI279" s="720"/>
      <c r="TDJ279" s="720"/>
      <c r="TDK279" s="720"/>
      <c r="TDL279" s="720"/>
      <c r="TDM279" s="720"/>
      <c r="TDN279" s="720"/>
      <c r="TDO279" s="720"/>
      <c r="TDP279" s="720"/>
      <c r="TDQ279" s="720"/>
      <c r="TDR279" s="720"/>
      <c r="TDS279" s="720"/>
      <c r="TDT279" s="720"/>
      <c r="TDU279" s="720"/>
      <c r="TDV279" s="720"/>
      <c r="TDW279" s="720"/>
      <c r="TDX279" s="720"/>
      <c r="TDY279" s="720"/>
      <c r="TDZ279" s="720"/>
      <c r="TEA279" s="720"/>
      <c r="TEB279" s="720"/>
      <c r="TEC279" s="720"/>
      <c r="TED279" s="720"/>
      <c r="TEE279" s="720"/>
      <c r="TEF279" s="720"/>
      <c r="TEG279" s="720"/>
      <c r="TEH279" s="720"/>
      <c r="TEI279" s="720"/>
      <c r="TEJ279" s="720"/>
      <c r="TEK279" s="720"/>
      <c r="TEL279" s="721"/>
      <c r="TEM279" s="719"/>
      <c r="TEN279" s="720"/>
      <c r="TEO279" s="720"/>
      <c r="TEP279" s="720"/>
      <c r="TEQ279" s="720"/>
      <c r="TER279" s="720"/>
      <c r="TES279" s="720"/>
      <c r="TET279" s="720"/>
      <c r="TEU279" s="720"/>
      <c r="TEV279" s="720"/>
      <c r="TEW279" s="720"/>
      <c r="TEX279" s="720"/>
      <c r="TEY279" s="720"/>
      <c r="TEZ279" s="720"/>
      <c r="TFA279" s="720"/>
      <c r="TFB279" s="720"/>
      <c r="TFC279" s="720"/>
      <c r="TFD279" s="720"/>
      <c r="TFE279" s="720"/>
      <c r="TFF279" s="720"/>
      <c r="TFG279" s="720"/>
      <c r="TFH279" s="720"/>
      <c r="TFI279" s="720"/>
      <c r="TFJ279" s="720"/>
      <c r="TFK279" s="720"/>
      <c r="TFL279" s="720"/>
      <c r="TFM279" s="720"/>
      <c r="TFN279" s="720"/>
      <c r="TFO279" s="720"/>
      <c r="TFP279" s="720"/>
      <c r="TFQ279" s="720"/>
      <c r="TFR279" s="720"/>
      <c r="TFS279" s="720"/>
      <c r="TFT279" s="720"/>
      <c r="TFU279" s="720"/>
      <c r="TFV279" s="720"/>
      <c r="TFW279" s="720"/>
      <c r="TFX279" s="720"/>
      <c r="TFY279" s="720"/>
      <c r="TFZ279" s="720"/>
      <c r="TGA279" s="720"/>
      <c r="TGB279" s="720"/>
      <c r="TGC279" s="720"/>
      <c r="TGD279" s="720"/>
      <c r="TGE279" s="720"/>
      <c r="TGF279" s="720"/>
      <c r="TGG279" s="720"/>
      <c r="TGH279" s="720"/>
      <c r="TGI279" s="720"/>
      <c r="TGJ279" s="720"/>
      <c r="TGK279" s="720"/>
      <c r="TGL279" s="720"/>
      <c r="TGM279" s="720"/>
      <c r="TGN279" s="721"/>
      <c r="TGO279" s="719"/>
      <c r="TGP279" s="720"/>
      <c r="TGQ279" s="720"/>
      <c r="TGR279" s="720"/>
      <c r="TGS279" s="720"/>
      <c r="TGT279" s="720"/>
      <c r="TGU279" s="720"/>
      <c r="TGV279" s="720"/>
      <c r="TGW279" s="720"/>
      <c r="TGX279" s="720"/>
      <c r="TGY279" s="720"/>
      <c r="TGZ279" s="720"/>
      <c r="THA279" s="720"/>
      <c r="THB279" s="720"/>
      <c r="THC279" s="720"/>
      <c r="THD279" s="720"/>
      <c r="THE279" s="720"/>
      <c r="THF279" s="720"/>
      <c r="THG279" s="720"/>
      <c r="THH279" s="720"/>
      <c r="THI279" s="720"/>
      <c r="THJ279" s="720"/>
      <c r="THK279" s="720"/>
      <c r="THL279" s="720"/>
      <c r="THM279" s="720"/>
      <c r="THN279" s="720"/>
      <c r="THO279" s="720"/>
      <c r="THP279" s="720"/>
      <c r="THQ279" s="720"/>
      <c r="THR279" s="720"/>
      <c r="THS279" s="720"/>
      <c r="THT279" s="720"/>
      <c r="THU279" s="720"/>
      <c r="THV279" s="720"/>
      <c r="THW279" s="720"/>
      <c r="THX279" s="720"/>
      <c r="THY279" s="720"/>
      <c r="THZ279" s="720"/>
      <c r="TIA279" s="720"/>
      <c r="TIB279" s="720"/>
      <c r="TIC279" s="720"/>
      <c r="TID279" s="720"/>
      <c r="TIE279" s="720"/>
      <c r="TIF279" s="720"/>
      <c r="TIG279" s="720"/>
      <c r="TIH279" s="720"/>
      <c r="TII279" s="720"/>
      <c r="TIJ279" s="720"/>
      <c r="TIK279" s="720"/>
      <c r="TIL279" s="720"/>
      <c r="TIM279" s="720"/>
      <c r="TIN279" s="720"/>
      <c r="TIO279" s="720"/>
      <c r="TIP279" s="721"/>
      <c r="TIQ279" s="719"/>
      <c r="TIR279" s="720"/>
      <c r="TIS279" s="720"/>
      <c r="TIT279" s="720"/>
      <c r="TIU279" s="720"/>
      <c r="TIV279" s="720"/>
      <c r="TIW279" s="720"/>
      <c r="TIX279" s="720"/>
      <c r="TIY279" s="720"/>
      <c r="TIZ279" s="720"/>
      <c r="TJA279" s="720"/>
      <c r="TJB279" s="720"/>
      <c r="TJC279" s="720"/>
      <c r="TJD279" s="720"/>
      <c r="TJE279" s="720"/>
      <c r="TJF279" s="720"/>
      <c r="TJG279" s="720"/>
      <c r="TJH279" s="720"/>
      <c r="TJI279" s="720"/>
      <c r="TJJ279" s="720"/>
      <c r="TJK279" s="720"/>
      <c r="TJL279" s="720"/>
      <c r="TJM279" s="720"/>
      <c r="TJN279" s="720"/>
      <c r="TJO279" s="720"/>
      <c r="TJP279" s="720"/>
      <c r="TJQ279" s="720"/>
      <c r="TJR279" s="720"/>
      <c r="TJS279" s="720"/>
      <c r="TJT279" s="720"/>
      <c r="TJU279" s="720"/>
      <c r="TJV279" s="720"/>
      <c r="TJW279" s="720"/>
      <c r="TJX279" s="720"/>
      <c r="TJY279" s="720"/>
      <c r="TJZ279" s="720"/>
      <c r="TKA279" s="720"/>
      <c r="TKB279" s="720"/>
      <c r="TKC279" s="720"/>
      <c r="TKD279" s="720"/>
      <c r="TKE279" s="720"/>
      <c r="TKF279" s="720"/>
      <c r="TKG279" s="720"/>
      <c r="TKH279" s="720"/>
      <c r="TKI279" s="720"/>
      <c r="TKJ279" s="720"/>
      <c r="TKK279" s="720"/>
      <c r="TKL279" s="720"/>
      <c r="TKM279" s="720"/>
      <c r="TKN279" s="720"/>
      <c r="TKO279" s="720"/>
      <c r="TKP279" s="720"/>
      <c r="TKQ279" s="720"/>
      <c r="TKR279" s="721"/>
      <c r="TKS279" s="719"/>
      <c r="TKT279" s="720"/>
      <c r="TKU279" s="720"/>
      <c r="TKV279" s="720"/>
      <c r="TKW279" s="720"/>
      <c r="TKX279" s="720"/>
      <c r="TKY279" s="720"/>
      <c r="TKZ279" s="720"/>
      <c r="TLA279" s="720"/>
      <c r="TLB279" s="720"/>
      <c r="TLC279" s="720"/>
      <c r="TLD279" s="720"/>
      <c r="TLE279" s="720"/>
      <c r="TLF279" s="720"/>
      <c r="TLG279" s="720"/>
      <c r="TLH279" s="720"/>
      <c r="TLI279" s="720"/>
      <c r="TLJ279" s="720"/>
      <c r="TLK279" s="720"/>
      <c r="TLL279" s="720"/>
      <c r="TLM279" s="720"/>
      <c r="TLN279" s="720"/>
      <c r="TLO279" s="720"/>
      <c r="TLP279" s="720"/>
      <c r="TLQ279" s="720"/>
      <c r="TLR279" s="720"/>
      <c r="TLS279" s="720"/>
      <c r="TLT279" s="720"/>
      <c r="TLU279" s="720"/>
      <c r="TLV279" s="720"/>
      <c r="TLW279" s="720"/>
      <c r="TLX279" s="720"/>
      <c r="TLY279" s="720"/>
      <c r="TLZ279" s="720"/>
      <c r="TMA279" s="720"/>
      <c r="TMB279" s="720"/>
      <c r="TMC279" s="720"/>
      <c r="TMD279" s="720"/>
      <c r="TME279" s="720"/>
      <c r="TMF279" s="720"/>
      <c r="TMG279" s="720"/>
      <c r="TMH279" s="720"/>
      <c r="TMI279" s="720"/>
      <c r="TMJ279" s="720"/>
      <c r="TMK279" s="720"/>
      <c r="TML279" s="720"/>
      <c r="TMM279" s="720"/>
      <c r="TMN279" s="720"/>
      <c r="TMO279" s="720"/>
      <c r="TMP279" s="720"/>
      <c r="TMQ279" s="720"/>
      <c r="TMR279" s="720"/>
      <c r="TMS279" s="720"/>
      <c r="TMT279" s="721"/>
      <c r="TMU279" s="719"/>
      <c r="TMV279" s="720"/>
      <c r="TMW279" s="720"/>
      <c r="TMX279" s="720"/>
      <c r="TMY279" s="720"/>
      <c r="TMZ279" s="720"/>
      <c r="TNA279" s="720"/>
      <c r="TNB279" s="720"/>
      <c r="TNC279" s="720"/>
      <c r="TND279" s="720"/>
      <c r="TNE279" s="720"/>
      <c r="TNF279" s="720"/>
      <c r="TNG279" s="720"/>
      <c r="TNH279" s="720"/>
      <c r="TNI279" s="720"/>
      <c r="TNJ279" s="720"/>
      <c r="TNK279" s="720"/>
      <c r="TNL279" s="720"/>
      <c r="TNM279" s="720"/>
      <c r="TNN279" s="720"/>
      <c r="TNO279" s="720"/>
      <c r="TNP279" s="720"/>
      <c r="TNQ279" s="720"/>
      <c r="TNR279" s="720"/>
      <c r="TNS279" s="720"/>
      <c r="TNT279" s="720"/>
      <c r="TNU279" s="720"/>
      <c r="TNV279" s="720"/>
      <c r="TNW279" s="720"/>
      <c r="TNX279" s="720"/>
      <c r="TNY279" s="720"/>
      <c r="TNZ279" s="720"/>
      <c r="TOA279" s="720"/>
      <c r="TOB279" s="720"/>
      <c r="TOC279" s="720"/>
      <c r="TOD279" s="720"/>
      <c r="TOE279" s="720"/>
      <c r="TOF279" s="720"/>
      <c r="TOG279" s="720"/>
      <c r="TOH279" s="720"/>
      <c r="TOI279" s="720"/>
      <c r="TOJ279" s="720"/>
      <c r="TOK279" s="720"/>
      <c r="TOL279" s="720"/>
      <c r="TOM279" s="720"/>
      <c r="TON279" s="720"/>
      <c r="TOO279" s="720"/>
      <c r="TOP279" s="720"/>
      <c r="TOQ279" s="720"/>
      <c r="TOR279" s="720"/>
      <c r="TOS279" s="720"/>
      <c r="TOT279" s="720"/>
      <c r="TOU279" s="720"/>
      <c r="TOV279" s="721"/>
      <c r="TOW279" s="719"/>
      <c r="TOX279" s="720"/>
      <c r="TOY279" s="720"/>
      <c r="TOZ279" s="720"/>
      <c r="TPA279" s="720"/>
      <c r="TPB279" s="720"/>
      <c r="TPC279" s="720"/>
      <c r="TPD279" s="720"/>
      <c r="TPE279" s="720"/>
      <c r="TPF279" s="720"/>
      <c r="TPG279" s="720"/>
      <c r="TPH279" s="720"/>
      <c r="TPI279" s="720"/>
      <c r="TPJ279" s="720"/>
      <c r="TPK279" s="720"/>
      <c r="TPL279" s="720"/>
      <c r="TPM279" s="720"/>
      <c r="TPN279" s="720"/>
      <c r="TPO279" s="720"/>
      <c r="TPP279" s="720"/>
      <c r="TPQ279" s="720"/>
      <c r="TPR279" s="720"/>
      <c r="TPS279" s="720"/>
      <c r="TPT279" s="720"/>
      <c r="TPU279" s="720"/>
      <c r="TPV279" s="720"/>
      <c r="TPW279" s="720"/>
      <c r="TPX279" s="720"/>
      <c r="TPY279" s="720"/>
      <c r="TPZ279" s="720"/>
      <c r="TQA279" s="720"/>
      <c r="TQB279" s="720"/>
      <c r="TQC279" s="720"/>
      <c r="TQD279" s="720"/>
      <c r="TQE279" s="720"/>
      <c r="TQF279" s="720"/>
      <c r="TQG279" s="720"/>
      <c r="TQH279" s="720"/>
      <c r="TQI279" s="720"/>
      <c r="TQJ279" s="720"/>
      <c r="TQK279" s="720"/>
      <c r="TQL279" s="720"/>
      <c r="TQM279" s="720"/>
      <c r="TQN279" s="720"/>
      <c r="TQO279" s="720"/>
      <c r="TQP279" s="720"/>
      <c r="TQQ279" s="720"/>
      <c r="TQR279" s="720"/>
      <c r="TQS279" s="720"/>
      <c r="TQT279" s="720"/>
      <c r="TQU279" s="720"/>
      <c r="TQV279" s="720"/>
      <c r="TQW279" s="720"/>
      <c r="TQX279" s="721"/>
      <c r="TQY279" s="719"/>
      <c r="TQZ279" s="720"/>
      <c r="TRA279" s="720"/>
      <c r="TRB279" s="720"/>
      <c r="TRC279" s="720"/>
      <c r="TRD279" s="720"/>
      <c r="TRE279" s="720"/>
      <c r="TRF279" s="720"/>
      <c r="TRG279" s="720"/>
      <c r="TRH279" s="720"/>
      <c r="TRI279" s="720"/>
      <c r="TRJ279" s="720"/>
      <c r="TRK279" s="720"/>
      <c r="TRL279" s="720"/>
      <c r="TRM279" s="720"/>
      <c r="TRN279" s="720"/>
      <c r="TRO279" s="720"/>
      <c r="TRP279" s="720"/>
      <c r="TRQ279" s="720"/>
      <c r="TRR279" s="720"/>
      <c r="TRS279" s="720"/>
      <c r="TRT279" s="720"/>
      <c r="TRU279" s="720"/>
      <c r="TRV279" s="720"/>
      <c r="TRW279" s="720"/>
      <c r="TRX279" s="720"/>
      <c r="TRY279" s="720"/>
      <c r="TRZ279" s="720"/>
      <c r="TSA279" s="720"/>
      <c r="TSB279" s="720"/>
      <c r="TSC279" s="720"/>
      <c r="TSD279" s="720"/>
      <c r="TSE279" s="720"/>
      <c r="TSF279" s="720"/>
      <c r="TSG279" s="720"/>
      <c r="TSH279" s="720"/>
      <c r="TSI279" s="720"/>
      <c r="TSJ279" s="720"/>
      <c r="TSK279" s="720"/>
      <c r="TSL279" s="720"/>
      <c r="TSM279" s="720"/>
      <c r="TSN279" s="720"/>
      <c r="TSO279" s="720"/>
      <c r="TSP279" s="720"/>
      <c r="TSQ279" s="720"/>
      <c r="TSR279" s="720"/>
      <c r="TSS279" s="720"/>
      <c r="TST279" s="720"/>
      <c r="TSU279" s="720"/>
      <c r="TSV279" s="720"/>
      <c r="TSW279" s="720"/>
      <c r="TSX279" s="720"/>
      <c r="TSY279" s="720"/>
      <c r="TSZ279" s="721"/>
      <c r="TTA279" s="719"/>
      <c r="TTB279" s="720"/>
      <c r="TTC279" s="720"/>
      <c r="TTD279" s="720"/>
      <c r="TTE279" s="720"/>
      <c r="TTF279" s="720"/>
      <c r="TTG279" s="720"/>
      <c r="TTH279" s="720"/>
      <c r="TTI279" s="720"/>
      <c r="TTJ279" s="720"/>
      <c r="TTK279" s="720"/>
      <c r="TTL279" s="720"/>
      <c r="TTM279" s="720"/>
      <c r="TTN279" s="720"/>
      <c r="TTO279" s="720"/>
      <c r="TTP279" s="720"/>
      <c r="TTQ279" s="720"/>
      <c r="TTR279" s="720"/>
      <c r="TTS279" s="720"/>
      <c r="TTT279" s="720"/>
      <c r="TTU279" s="720"/>
      <c r="TTV279" s="720"/>
      <c r="TTW279" s="720"/>
      <c r="TTX279" s="720"/>
      <c r="TTY279" s="720"/>
      <c r="TTZ279" s="720"/>
      <c r="TUA279" s="720"/>
      <c r="TUB279" s="720"/>
      <c r="TUC279" s="720"/>
      <c r="TUD279" s="720"/>
      <c r="TUE279" s="720"/>
      <c r="TUF279" s="720"/>
      <c r="TUG279" s="720"/>
      <c r="TUH279" s="720"/>
      <c r="TUI279" s="720"/>
      <c r="TUJ279" s="720"/>
      <c r="TUK279" s="720"/>
      <c r="TUL279" s="720"/>
      <c r="TUM279" s="720"/>
      <c r="TUN279" s="720"/>
      <c r="TUO279" s="720"/>
      <c r="TUP279" s="720"/>
      <c r="TUQ279" s="720"/>
      <c r="TUR279" s="720"/>
      <c r="TUS279" s="720"/>
      <c r="TUT279" s="720"/>
      <c r="TUU279" s="720"/>
      <c r="TUV279" s="720"/>
      <c r="TUW279" s="720"/>
      <c r="TUX279" s="720"/>
      <c r="TUY279" s="720"/>
      <c r="TUZ279" s="720"/>
      <c r="TVA279" s="720"/>
      <c r="TVB279" s="721"/>
      <c r="TVC279" s="719"/>
      <c r="TVD279" s="720"/>
      <c r="TVE279" s="720"/>
      <c r="TVF279" s="720"/>
      <c r="TVG279" s="720"/>
      <c r="TVH279" s="720"/>
      <c r="TVI279" s="720"/>
      <c r="TVJ279" s="720"/>
      <c r="TVK279" s="720"/>
      <c r="TVL279" s="720"/>
      <c r="TVM279" s="720"/>
      <c r="TVN279" s="720"/>
      <c r="TVO279" s="720"/>
      <c r="TVP279" s="720"/>
      <c r="TVQ279" s="720"/>
      <c r="TVR279" s="720"/>
      <c r="TVS279" s="720"/>
      <c r="TVT279" s="720"/>
      <c r="TVU279" s="720"/>
      <c r="TVV279" s="720"/>
      <c r="TVW279" s="720"/>
      <c r="TVX279" s="720"/>
      <c r="TVY279" s="720"/>
      <c r="TVZ279" s="720"/>
      <c r="TWA279" s="720"/>
      <c r="TWB279" s="720"/>
      <c r="TWC279" s="720"/>
      <c r="TWD279" s="720"/>
      <c r="TWE279" s="720"/>
      <c r="TWF279" s="720"/>
      <c r="TWG279" s="720"/>
      <c r="TWH279" s="720"/>
      <c r="TWI279" s="720"/>
      <c r="TWJ279" s="720"/>
      <c r="TWK279" s="720"/>
      <c r="TWL279" s="720"/>
      <c r="TWM279" s="720"/>
      <c r="TWN279" s="720"/>
      <c r="TWO279" s="720"/>
      <c r="TWP279" s="720"/>
      <c r="TWQ279" s="720"/>
      <c r="TWR279" s="720"/>
      <c r="TWS279" s="720"/>
      <c r="TWT279" s="720"/>
      <c r="TWU279" s="720"/>
      <c r="TWV279" s="720"/>
      <c r="TWW279" s="720"/>
      <c r="TWX279" s="720"/>
      <c r="TWY279" s="720"/>
      <c r="TWZ279" s="720"/>
      <c r="TXA279" s="720"/>
      <c r="TXB279" s="720"/>
      <c r="TXC279" s="720"/>
      <c r="TXD279" s="721"/>
      <c r="TXE279" s="719"/>
      <c r="TXF279" s="720"/>
      <c r="TXG279" s="720"/>
      <c r="TXH279" s="720"/>
      <c r="TXI279" s="720"/>
      <c r="TXJ279" s="720"/>
      <c r="TXK279" s="720"/>
      <c r="TXL279" s="720"/>
      <c r="TXM279" s="720"/>
      <c r="TXN279" s="720"/>
      <c r="TXO279" s="720"/>
      <c r="TXP279" s="720"/>
      <c r="TXQ279" s="720"/>
      <c r="TXR279" s="720"/>
      <c r="TXS279" s="720"/>
      <c r="TXT279" s="720"/>
      <c r="TXU279" s="720"/>
      <c r="TXV279" s="720"/>
      <c r="TXW279" s="720"/>
      <c r="TXX279" s="720"/>
      <c r="TXY279" s="720"/>
      <c r="TXZ279" s="720"/>
      <c r="TYA279" s="720"/>
      <c r="TYB279" s="720"/>
      <c r="TYC279" s="720"/>
      <c r="TYD279" s="720"/>
      <c r="TYE279" s="720"/>
      <c r="TYF279" s="720"/>
      <c r="TYG279" s="720"/>
      <c r="TYH279" s="720"/>
      <c r="TYI279" s="720"/>
      <c r="TYJ279" s="720"/>
      <c r="TYK279" s="720"/>
      <c r="TYL279" s="720"/>
      <c r="TYM279" s="720"/>
      <c r="TYN279" s="720"/>
      <c r="TYO279" s="720"/>
      <c r="TYP279" s="720"/>
      <c r="TYQ279" s="720"/>
      <c r="TYR279" s="720"/>
      <c r="TYS279" s="720"/>
      <c r="TYT279" s="720"/>
      <c r="TYU279" s="720"/>
      <c r="TYV279" s="720"/>
      <c r="TYW279" s="720"/>
      <c r="TYX279" s="720"/>
      <c r="TYY279" s="720"/>
      <c r="TYZ279" s="720"/>
      <c r="TZA279" s="720"/>
      <c r="TZB279" s="720"/>
      <c r="TZC279" s="720"/>
      <c r="TZD279" s="720"/>
      <c r="TZE279" s="720"/>
      <c r="TZF279" s="721"/>
      <c r="TZG279" s="719"/>
      <c r="TZH279" s="720"/>
      <c r="TZI279" s="720"/>
      <c r="TZJ279" s="720"/>
      <c r="TZK279" s="720"/>
      <c r="TZL279" s="720"/>
      <c r="TZM279" s="720"/>
      <c r="TZN279" s="720"/>
      <c r="TZO279" s="720"/>
      <c r="TZP279" s="720"/>
      <c r="TZQ279" s="720"/>
      <c r="TZR279" s="720"/>
      <c r="TZS279" s="720"/>
      <c r="TZT279" s="720"/>
      <c r="TZU279" s="720"/>
      <c r="TZV279" s="720"/>
      <c r="TZW279" s="720"/>
      <c r="TZX279" s="720"/>
      <c r="TZY279" s="720"/>
      <c r="TZZ279" s="720"/>
      <c r="UAA279" s="720"/>
      <c r="UAB279" s="720"/>
      <c r="UAC279" s="720"/>
      <c r="UAD279" s="720"/>
      <c r="UAE279" s="720"/>
      <c r="UAF279" s="720"/>
      <c r="UAG279" s="720"/>
      <c r="UAH279" s="720"/>
      <c r="UAI279" s="720"/>
      <c r="UAJ279" s="720"/>
      <c r="UAK279" s="720"/>
      <c r="UAL279" s="720"/>
      <c r="UAM279" s="720"/>
      <c r="UAN279" s="720"/>
      <c r="UAO279" s="720"/>
      <c r="UAP279" s="720"/>
      <c r="UAQ279" s="720"/>
      <c r="UAR279" s="720"/>
      <c r="UAS279" s="720"/>
      <c r="UAT279" s="720"/>
      <c r="UAU279" s="720"/>
      <c r="UAV279" s="720"/>
      <c r="UAW279" s="720"/>
      <c r="UAX279" s="720"/>
      <c r="UAY279" s="720"/>
      <c r="UAZ279" s="720"/>
      <c r="UBA279" s="720"/>
      <c r="UBB279" s="720"/>
      <c r="UBC279" s="720"/>
      <c r="UBD279" s="720"/>
      <c r="UBE279" s="720"/>
      <c r="UBF279" s="720"/>
      <c r="UBG279" s="720"/>
      <c r="UBH279" s="721"/>
      <c r="UBI279" s="719"/>
      <c r="UBJ279" s="720"/>
      <c r="UBK279" s="720"/>
      <c r="UBL279" s="720"/>
      <c r="UBM279" s="720"/>
      <c r="UBN279" s="720"/>
      <c r="UBO279" s="720"/>
      <c r="UBP279" s="720"/>
      <c r="UBQ279" s="720"/>
      <c r="UBR279" s="720"/>
      <c r="UBS279" s="720"/>
      <c r="UBT279" s="720"/>
      <c r="UBU279" s="720"/>
      <c r="UBV279" s="720"/>
      <c r="UBW279" s="720"/>
      <c r="UBX279" s="720"/>
      <c r="UBY279" s="720"/>
      <c r="UBZ279" s="720"/>
      <c r="UCA279" s="720"/>
      <c r="UCB279" s="720"/>
      <c r="UCC279" s="720"/>
      <c r="UCD279" s="720"/>
      <c r="UCE279" s="720"/>
      <c r="UCF279" s="720"/>
      <c r="UCG279" s="720"/>
      <c r="UCH279" s="720"/>
      <c r="UCI279" s="720"/>
      <c r="UCJ279" s="720"/>
      <c r="UCK279" s="720"/>
      <c r="UCL279" s="720"/>
      <c r="UCM279" s="720"/>
      <c r="UCN279" s="720"/>
      <c r="UCO279" s="720"/>
      <c r="UCP279" s="720"/>
      <c r="UCQ279" s="720"/>
      <c r="UCR279" s="720"/>
      <c r="UCS279" s="720"/>
      <c r="UCT279" s="720"/>
      <c r="UCU279" s="720"/>
      <c r="UCV279" s="720"/>
      <c r="UCW279" s="720"/>
      <c r="UCX279" s="720"/>
      <c r="UCY279" s="720"/>
      <c r="UCZ279" s="720"/>
      <c r="UDA279" s="720"/>
      <c r="UDB279" s="720"/>
      <c r="UDC279" s="720"/>
      <c r="UDD279" s="720"/>
      <c r="UDE279" s="720"/>
      <c r="UDF279" s="720"/>
      <c r="UDG279" s="720"/>
      <c r="UDH279" s="720"/>
      <c r="UDI279" s="720"/>
      <c r="UDJ279" s="721"/>
      <c r="UDK279" s="719"/>
      <c r="UDL279" s="720"/>
      <c r="UDM279" s="720"/>
      <c r="UDN279" s="720"/>
      <c r="UDO279" s="720"/>
      <c r="UDP279" s="720"/>
      <c r="UDQ279" s="720"/>
      <c r="UDR279" s="720"/>
      <c r="UDS279" s="720"/>
      <c r="UDT279" s="720"/>
      <c r="UDU279" s="720"/>
      <c r="UDV279" s="720"/>
      <c r="UDW279" s="720"/>
      <c r="UDX279" s="720"/>
      <c r="UDY279" s="720"/>
      <c r="UDZ279" s="720"/>
      <c r="UEA279" s="720"/>
      <c r="UEB279" s="720"/>
      <c r="UEC279" s="720"/>
      <c r="UED279" s="720"/>
      <c r="UEE279" s="720"/>
      <c r="UEF279" s="720"/>
      <c r="UEG279" s="720"/>
      <c r="UEH279" s="720"/>
      <c r="UEI279" s="720"/>
      <c r="UEJ279" s="720"/>
      <c r="UEK279" s="720"/>
      <c r="UEL279" s="720"/>
      <c r="UEM279" s="720"/>
      <c r="UEN279" s="720"/>
      <c r="UEO279" s="720"/>
      <c r="UEP279" s="720"/>
      <c r="UEQ279" s="720"/>
      <c r="UER279" s="720"/>
      <c r="UES279" s="720"/>
      <c r="UET279" s="720"/>
      <c r="UEU279" s="720"/>
      <c r="UEV279" s="720"/>
      <c r="UEW279" s="720"/>
      <c r="UEX279" s="720"/>
      <c r="UEY279" s="720"/>
      <c r="UEZ279" s="720"/>
      <c r="UFA279" s="720"/>
      <c r="UFB279" s="720"/>
      <c r="UFC279" s="720"/>
      <c r="UFD279" s="720"/>
      <c r="UFE279" s="720"/>
      <c r="UFF279" s="720"/>
      <c r="UFG279" s="720"/>
      <c r="UFH279" s="720"/>
      <c r="UFI279" s="720"/>
      <c r="UFJ279" s="720"/>
      <c r="UFK279" s="720"/>
      <c r="UFL279" s="721"/>
      <c r="UFM279" s="719"/>
      <c r="UFN279" s="720"/>
      <c r="UFO279" s="720"/>
      <c r="UFP279" s="720"/>
      <c r="UFQ279" s="720"/>
      <c r="UFR279" s="720"/>
      <c r="UFS279" s="720"/>
      <c r="UFT279" s="720"/>
      <c r="UFU279" s="720"/>
      <c r="UFV279" s="720"/>
      <c r="UFW279" s="720"/>
      <c r="UFX279" s="720"/>
      <c r="UFY279" s="720"/>
      <c r="UFZ279" s="720"/>
      <c r="UGA279" s="720"/>
      <c r="UGB279" s="720"/>
      <c r="UGC279" s="720"/>
      <c r="UGD279" s="720"/>
      <c r="UGE279" s="720"/>
      <c r="UGF279" s="720"/>
      <c r="UGG279" s="720"/>
      <c r="UGH279" s="720"/>
      <c r="UGI279" s="720"/>
      <c r="UGJ279" s="720"/>
      <c r="UGK279" s="720"/>
      <c r="UGL279" s="720"/>
      <c r="UGM279" s="720"/>
      <c r="UGN279" s="720"/>
      <c r="UGO279" s="720"/>
      <c r="UGP279" s="720"/>
      <c r="UGQ279" s="720"/>
      <c r="UGR279" s="720"/>
      <c r="UGS279" s="720"/>
      <c r="UGT279" s="720"/>
      <c r="UGU279" s="720"/>
      <c r="UGV279" s="720"/>
      <c r="UGW279" s="720"/>
      <c r="UGX279" s="720"/>
      <c r="UGY279" s="720"/>
      <c r="UGZ279" s="720"/>
      <c r="UHA279" s="720"/>
      <c r="UHB279" s="720"/>
      <c r="UHC279" s="720"/>
      <c r="UHD279" s="720"/>
      <c r="UHE279" s="720"/>
      <c r="UHF279" s="720"/>
      <c r="UHG279" s="720"/>
      <c r="UHH279" s="720"/>
      <c r="UHI279" s="720"/>
      <c r="UHJ279" s="720"/>
      <c r="UHK279" s="720"/>
      <c r="UHL279" s="720"/>
      <c r="UHM279" s="720"/>
      <c r="UHN279" s="721"/>
      <c r="UHO279" s="719"/>
      <c r="UHP279" s="720"/>
      <c r="UHQ279" s="720"/>
      <c r="UHR279" s="720"/>
      <c r="UHS279" s="720"/>
      <c r="UHT279" s="720"/>
      <c r="UHU279" s="720"/>
      <c r="UHV279" s="720"/>
      <c r="UHW279" s="720"/>
      <c r="UHX279" s="720"/>
      <c r="UHY279" s="720"/>
      <c r="UHZ279" s="720"/>
      <c r="UIA279" s="720"/>
      <c r="UIB279" s="720"/>
      <c r="UIC279" s="720"/>
      <c r="UID279" s="720"/>
      <c r="UIE279" s="720"/>
      <c r="UIF279" s="720"/>
      <c r="UIG279" s="720"/>
      <c r="UIH279" s="720"/>
      <c r="UII279" s="720"/>
      <c r="UIJ279" s="720"/>
      <c r="UIK279" s="720"/>
      <c r="UIL279" s="720"/>
      <c r="UIM279" s="720"/>
      <c r="UIN279" s="720"/>
      <c r="UIO279" s="720"/>
      <c r="UIP279" s="720"/>
      <c r="UIQ279" s="720"/>
      <c r="UIR279" s="720"/>
      <c r="UIS279" s="720"/>
      <c r="UIT279" s="720"/>
      <c r="UIU279" s="720"/>
      <c r="UIV279" s="720"/>
      <c r="UIW279" s="720"/>
      <c r="UIX279" s="720"/>
      <c r="UIY279" s="720"/>
      <c r="UIZ279" s="720"/>
      <c r="UJA279" s="720"/>
      <c r="UJB279" s="720"/>
      <c r="UJC279" s="720"/>
      <c r="UJD279" s="720"/>
      <c r="UJE279" s="720"/>
      <c r="UJF279" s="720"/>
      <c r="UJG279" s="720"/>
      <c r="UJH279" s="720"/>
      <c r="UJI279" s="720"/>
      <c r="UJJ279" s="720"/>
      <c r="UJK279" s="720"/>
      <c r="UJL279" s="720"/>
      <c r="UJM279" s="720"/>
      <c r="UJN279" s="720"/>
      <c r="UJO279" s="720"/>
      <c r="UJP279" s="721"/>
      <c r="UJQ279" s="719"/>
      <c r="UJR279" s="720"/>
      <c r="UJS279" s="720"/>
      <c r="UJT279" s="720"/>
      <c r="UJU279" s="720"/>
      <c r="UJV279" s="720"/>
      <c r="UJW279" s="720"/>
      <c r="UJX279" s="720"/>
      <c r="UJY279" s="720"/>
      <c r="UJZ279" s="720"/>
      <c r="UKA279" s="720"/>
      <c r="UKB279" s="720"/>
      <c r="UKC279" s="720"/>
      <c r="UKD279" s="720"/>
      <c r="UKE279" s="720"/>
      <c r="UKF279" s="720"/>
      <c r="UKG279" s="720"/>
      <c r="UKH279" s="720"/>
      <c r="UKI279" s="720"/>
      <c r="UKJ279" s="720"/>
      <c r="UKK279" s="720"/>
      <c r="UKL279" s="720"/>
      <c r="UKM279" s="720"/>
      <c r="UKN279" s="720"/>
      <c r="UKO279" s="720"/>
      <c r="UKP279" s="720"/>
      <c r="UKQ279" s="720"/>
      <c r="UKR279" s="720"/>
      <c r="UKS279" s="720"/>
      <c r="UKT279" s="720"/>
      <c r="UKU279" s="720"/>
      <c r="UKV279" s="720"/>
      <c r="UKW279" s="720"/>
      <c r="UKX279" s="720"/>
      <c r="UKY279" s="720"/>
      <c r="UKZ279" s="720"/>
      <c r="ULA279" s="720"/>
      <c r="ULB279" s="720"/>
      <c r="ULC279" s="720"/>
      <c r="ULD279" s="720"/>
      <c r="ULE279" s="720"/>
      <c r="ULF279" s="720"/>
      <c r="ULG279" s="720"/>
      <c r="ULH279" s="720"/>
      <c r="ULI279" s="720"/>
      <c r="ULJ279" s="720"/>
      <c r="ULK279" s="720"/>
      <c r="ULL279" s="720"/>
      <c r="ULM279" s="720"/>
      <c r="ULN279" s="720"/>
      <c r="ULO279" s="720"/>
      <c r="ULP279" s="720"/>
      <c r="ULQ279" s="720"/>
      <c r="ULR279" s="721"/>
      <c r="ULS279" s="719"/>
      <c r="ULT279" s="720"/>
      <c r="ULU279" s="720"/>
      <c r="ULV279" s="720"/>
      <c r="ULW279" s="720"/>
      <c r="ULX279" s="720"/>
      <c r="ULY279" s="720"/>
      <c r="ULZ279" s="720"/>
      <c r="UMA279" s="720"/>
      <c r="UMB279" s="720"/>
      <c r="UMC279" s="720"/>
      <c r="UMD279" s="720"/>
      <c r="UME279" s="720"/>
      <c r="UMF279" s="720"/>
      <c r="UMG279" s="720"/>
      <c r="UMH279" s="720"/>
      <c r="UMI279" s="720"/>
      <c r="UMJ279" s="720"/>
      <c r="UMK279" s="720"/>
      <c r="UML279" s="720"/>
      <c r="UMM279" s="720"/>
      <c r="UMN279" s="720"/>
      <c r="UMO279" s="720"/>
      <c r="UMP279" s="720"/>
      <c r="UMQ279" s="720"/>
      <c r="UMR279" s="720"/>
      <c r="UMS279" s="720"/>
      <c r="UMT279" s="720"/>
      <c r="UMU279" s="720"/>
      <c r="UMV279" s="720"/>
      <c r="UMW279" s="720"/>
      <c r="UMX279" s="720"/>
      <c r="UMY279" s="720"/>
      <c r="UMZ279" s="720"/>
      <c r="UNA279" s="720"/>
      <c r="UNB279" s="720"/>
      <c r="UNC279" s="720"/>
      <c r="UND279" s="720"/>
      <c r="UNE279" s="720"/>
      <c r="UNF279" s="720"/>
      <c r="UNG279" s="720"/>
      <c r="UNH279" s="720"/>
      <c r="UNI279" s="720"/>
      <c r="UNJ279" s="720"/>
      <c r="UNK279" s="720"/>
      <c r="UNL279" s="720"/>
      <c r="UNM279" s="720"/>
      <c r="UNN279" s="720"/>
      <c r="UNO279" s="720"/>
      <c r="UNP279" s="720"/>
      <c r="UNQ279" s="720"/>
      <c r="UNR279" s="720"/>
      <c r="UNS279" s="720"/>
      <c r="UNT279" s="721"/>
      <c r="UNU279" s="719"/>
      <c r="UNV279" s="720"/>
      <c r="UNW279" s="720"/>
      <c r="UNX279" s="720"/>
      <c r="UNY279" s="720"/>
      <c r="UNZ279" s="720"/>
      <c r="UOA279" s="720"/>
      <c r="UOB279" s="720"/>
      <c r="UOC279" s="720"/>
      <c r="UOD279" s="720"/>
      <c r="UOE279" s="720"/>
      <c r="UOF279" s="720"/>
      <c r="UOG279" s="720"/>
      <c r="UOH279" s="720"/>
      <c r="UOI279" s="720"/>
      <c r="UOJ279" s="720"/>
      <c r="UOK279" s="720"/>
      <c r="UOL279" s="720"/>
      <c r="UOM279" s="720"/>
      <c r="UON279" s="720"/>
      <c r="UOO279" s="720"/>
      <c r="UOP279" s="720"/>
      <c r="UOQ279" s="720"/>
      <c r="UOR279" s="720"/>
      <c r="UOS279" s="720"/>
      <c r="UOT279" s="720"/>
      <c r="UOU279" s="720"/>
      <c r="UOV279" s="720"/>
      <c r="UOW279" s="720"/>
      <c r="UOX279" s="720"/>
      <c r="UOY279" s="720"/>
      <c r="UOZ279" s="720"/>
      <c r="UPA279" s="720"/>
      <c r="UPB279" s="720"/>
      <c r="UPC279" s="720"/>
      <c r="UPD279" s="720"/>
      <c r="UPE279" s="720"/>
      <c r="UPF279" s="720"/>
      <c r="UPG279" s="720"/>
      <c r="UPH279" s="720"/>
      <c r="UPI279" s="720"/>
      <c r="UPJ279" s="720"/>
      <c r="UPK279" s="720"/>
      <c r="UPL279" s="720"/>
      <c r="UPM279" s="720"/>
      <c r="UPN279" s="720"/>
      <c r="UPO279" s="720"/>
      <c r="UPP279" s="720"/>
      <c r="UPQ279" s="720"/>
      <c r="UPR279" s="720"/>
      <c r="UPS279" s="720"/>
      <c r="UPT279" s="720"/>
      <c r="UPU279" s="720"/>
      <c r="UPV279" s="721"/>
      <c r="UPW279" s="719"/>
      <c r="UPX279" s="720"/>
      <c r="UPY279" s="720"/>
      <c r="UPZ279" s="720"/>
      <c r="UQA279" s="720"/>
      <c r="UQB279" s="720"/>
      <c r="UQC279" s="720"/>
      <c r="UQD279" s="720"/>
      <c r="UQE279" s="720"/>
      <c r="UQF279" s="720"/>
      <c r="UQG279" s="720"/>
      <c r="UQH279" s="720"/>
      <c r="UQI279" s="720"/>
      <c r="UQJ279" s="720"/>
      <c r="UQK279" s="720"/>
      <c r="UQL279" s="720"/>
      <c r="UQM279" s="720"/>
      <c r="UQN279" s="720"/>
      <c r="UQO279" s="720"/>
      <c r="UQP279" s="720"/>
      <c r="UQQ279" s="720"/>
      <c r="UQR279" s="720"/>
      <c r="UQS279" s="720"/>
      <c r="UQT279" s="720"/>
      <c r="UQU279" s="720"/>
      <c r="UQV279" s="720"/>
      <c r="UQW279" s="720"/>
      <c r="UQX279" s="720"/>
      <c r="UQY279" s="720"/>
      <c r="UQZ279" s="720"/>
      <c r="URA279" s="720"/>
      <c r="URB279" s="720"/>
      <c r="URC279" s="720"/>
      <c r="URD279" s="720"/>
      <c r="URE279" s="720"/>
      <c r="URF279" s="720"/>
      <c r="URG279" s="720"/>
      <c r="URH279" s="720"/>
      <c r="URI279" s="720"/>
      <c r="URJ279" s="720"/>
      <c r="URK279" s="720"/>
      <c r="URL279" s="720"/>
      <c r="URM279" s="720"/>
      <c r="URN279" s="720"/>
      <c r="URO279" s="720"/>
      <c r="URP279" s="720"/>
      <c r="URQ279" s="720"/>
      <c r="URR279" s="720"/>
      <c r="URS279" s="720"/>
      <c r="URT279" s="720"/>
      <c r="URU279" s="720"/>
      <c r="URV279" s="720"/>
      <c r="URW279" s="720"/>
      <c r="URX279" s="721"/>
      <c r="URY279" s="719"/>
      <c r="URZ279" s="720"/>
      <c r="USA279" s="720"/>
      <c r="USB279" s="720"/>
      <c r="USC279" s="720"/>
      <c r="USD279" s="720"/>
      <c r="USE279" s="720"/>
      <c r="USF279" s="720"/>
      <c r="USG279" s="720"/>
      <c r="USH279" s="720"/>
      <c r="USI279" s="720"/>
      <c r="USJ279" s="720"/>
      <c r="USK279" s="720"/>
      <c r="USL279" s="720"/>
      <c r="USM279" s="720"/>
      <c r="USN279" s="720"/>
      <c r="USO279" s="720"/>
      <c r="USP279" s="720"/>
      <c r="USQ279" s="720"/>
      <c r="USR279" s="720"/>
      <c r="USS279" s="720"/>
      <c r="UST279" s="720"/>
      <c r="USU279" s="720"/>
      <c r="USV279" s="720"/>
      <c r="USW279" s="720"/>
      <c r="USX279" s="720"/>
      <c r="USY279" s="720"/>
      <c r="USZ279" s="720"/>
      <c r="UTA279" s="720"/>
      <c r="UTB279" s="720"/>
      <c r="UTC279" s="720"/>
      <c r="UTD279" s="720"/>
      <c r="UTE279" s="720"/>
      <c r="UTF279" s="720"/>
      <c r="UTG279" s="720"/>
      <c r="UTH279" s="720"/>
      <c r="UTI279" s="720"/>
      <c r="UTJ279" s="720"/>
      <c r="UTK279" s="720"/>
      <c r="UTL279" s="720"/>
      <c r="UTM279" s="720"/>
      <c r="UTN279" s="720"/>
      <c r="UTO279" s="720"/>
      <c r="UTP279" s="720"/>
      <c r="UTQ279" s="720"/>
      <c r="UTR279" s="720"/>
      <c r="UTS279" s="720"/>
      <c r="UTT279" s="720"/>
      <c r="UTU279" s="720"/>
      <c r="UTV279" s="720"/>
      <c r="UTW279" s="720"/>
      <c r="UTX279" s="720"/>
      <c r="UTY279" s="720"/>
      <c r="UTZ279" s="721"/>
      <c r="UUA279" s="719"/>
      <c r="UUB279" s="720"/>
      <c r="UUC279" s="720"/>
      <c r="UUD279" s="720"/>
      <c r="UUE279" s="720"/>
      <c r="UUF279" s="720"/>
      <c r="UUG279" s="720"/>
      <c r="UUH279" s="720"/>
      <c r="UUI279" s="720"/>
      <c r="UUJ279" s="720"/>
      <c r="UUK279" s="720"/>
      <c r="UUL279" s="720"/>
      <c r="UUM279" s="720"/>
      <c r="UUN279" s="720"/>
      <c r="UUO279" s="720"/>
      <c r="UUP279" s="720"/>
      <c r="UUQ279" s="720"/>
      <c r="UUR279" s="720"/>
      <c r="UUS279" s="720"/>
      <c r="UUT279" s="720"/>
      <c r="UUU279" s="720"/>
      <c r="UUV279" s="720"/>
      <c r="UUW279" s="720"/>
      <c r="UUX279" s="720"/>
      <c r="UUY279" s="720"/>
      <c r="UUZ279" s="720"/>
      <c r="UVA279" s="720"/>
      <c r="UVB279" s="720"/>
      <c r="UVC279" s="720"/>
      <c r="UVD279" s="720"/>
      <c r="UVE279" s="720"/>
      <c r="UVF279" s="720"/>
      <c r="UVG279" s="720"/>
      <c r="UVH279" s="720"/>
      <c r="UVI279" s="720"/>
      <c r="UVJ279" s="720"/>
      <c r="UVK279" s="720"/>
      <c r="UVL279" s="720"/>
      <c r="UVM279" s="720"/>
      <c r="UVN279" s="720"/>
      <c r="UVO279" s="720"/>
      <c r="UVP279" s="720"/>
      <c r="UVQ279" s="720"/>
      <c r="UVR279" s="720"/>
      <c r="UVS279" s="720"/>
      <c r="UVT279" s="720"/>
      <c r="UVU279" s="720"/>
      <c r="UVV279" s="720"/>
      <c r="UVW279" s="720"/>
      <c r="UVX279" s="720"/>
      <c r="UVY279" s="720"/>
      <c r="UVZ279" s="720"/>
      <c r="UWA279" s="720"/>
      <c r="UWB279" s="721"/>
      <c r="UWC279" s="719"/>
      <c r="UWD279" s="720"/>
      <c r="UWE279" s="720"/>
      <c r="UWF279" s="720"/>
      <c r="UWG279" s="720"/>
      <c r="UWH279" s="720"/>
      <c r="UWI279" s="720"/>
      <c r="UWJ279" s="720"/>
      <c r="UWK279" s="720"/>
      <c r="UWL279" s="720"/>
      <c r="UWM279" s="720"/>
      <c r="UWN279" s="720"/>
      <c r="UWO279" s="720"/>
      <c r="UWP279" s="720"/>
      <c r="UWQ279" s="720"/>
      <c r="UWR279" s="720"/>
      <c r="UWS279" s="720"/>
      <c r="UWT279" s="720"/>
      <c r="UWU279" s="720"/>
      <c r="UWV279" s="720"/>
      <c r="UWW279" s="720"/>
      <c r="UWX279" s="720"/>
      <c r="UWY279" s="720"/>
      <c r="UWZ279" s="720"/>
      <c r="UXA279" s="720"/>
      <c r="UXB279" s="720"/>
      <c r="UXC279" s="720"/>
      <c r="UXD279" s="720"/>
      <c r="UXE279" s="720"/>
      <c r="UXF279" s="720"/>
      <c r="UXG279" s="720"/>
      <c r="UXH279" s="720"/>
      <c r="UXI279" s="720"/>
      <c r="UXJ279" s="720"/>
      <c r="UXK279" s="720"/>
      <c r="UXL279" s="720"/>
      <c r="UXM279" s="720"/>
      <c r="UXN279" s="720"/>
      <c r="UXO279" s="720"/>
      <c r="UXP279" s="720"/>
      <c r="UXQ279" s="720"/>
      <c r="UXR279" s="720"/>
      <c r="UXS279" s="720"/>
      <c r="UXT279" s="720"/>
      <c r="UXU279" s="720"/>
      <c r="UXV279" s="720"/>
      <c r="UXW279" s="720"/>
      <c r="UXX279" s="720"/>
      <c r="UXY279" s="720"/>
      <c r="UXZ279" s="720"/>
      <c r="UYA279" s="720"/>
      <c r="UYB279" s="720"/>
      <c r="UYC279" s="720"/>
      <c r="UYD279" s="721"/>
      <c r="UYE279" s="719"/>
      <c r="UYF279" s="720"/>
      <c r="UYG279" s="720"/>
      <c r="UYH279" s="720"/>
      <c r="UYI279" s="720"/>
      <c r="UYJ279" s="720"/>
      <c r="UYK279" s="720"/>
      <c r="UYL279" s="720"/>
      <c r="UYM279" s="720"/>
      <c r="UYN279" s="720"/>
      <c r="UYO279" s="720"/>
      <c r="UYP279" s="720"/>
      <c r="UYQ279" s="720"/>
      <c r="UYR279" s="720"/>
      <c r="UYS279" s="720"/>
      <c r="UYT279" s="720"/>
      <c r="UYU279" s="720"/>
      <c r="UYV279" s="720"/>
      <c r="UYW279" s="720"/>
      <c r="UYX279" s="720"/>
      <c r="UYY279" s="720"/>
      <c r="UYZ279" s="720"/>
      <c r="UZA279" s="720"/>
      <c r="UZB279" s="720"/>
      <c r="UZC279" s="720"/>
      <c r="UZD279" s="720"/>
      <c r="UZE279" s="720"/>
      <c r="UZF279" s="720"/>
      <c r="UZG279" s="720"/>
      <c r="UZH279" s="720"/>
      <c r="UZI279" s="720"/>
      <c r="UZJ279" s="720"/>
      <c r="UZK279" s="720"/>
      <c r="UZL279" s="720"/>
      <c r="UZM279" s="720"/>
      <c r="UZN279" s="720"/>
      <c r="UZO279" s="720"/>
      <c r="UZP279" s="720"/>
      <c r="UZQ279" s="720"/>
      <c r="UZR279" s="720"/>
      <c r="UZS279" s="720"/>
      <c r="UZT279" s="720"/>
      <c r="UZU279" s="720"/>
      <c r="UZV279" s="720"/>
      <c r="UZW279" s="720"/>
      <c r="UZX279" s="720"/>
      <c r="UZY279" s="720"/>
      <c r="UZZ279" s="720"/>
      <c r="VAA279" s="720"/>
      <c r="VAB279" s="720"/>
      <c r="VAC279" s="720"/>
      <c r="VAD279" s="720"/>
      <c r="VAE279" s="720"/>
      <c r="VAF279" s="721"/>
      <c r="VAG279" s="719"/>
      <c r="VAH279" s="720"/>
      <c r="VAI279" s="720"/>
      <c r="VAJ279" s="720"/>
      <c r="VAK279" s="720"/>
      <c r="VAL279" s="720"/>
      <c r="VAM279" s="720"/>
      <c r="VAN279" s="720"/>
      <c r="VAO279" s="720"/>
      <c r="VAP279" s="720"/>
      <c r="VAQ279" s="720"/>
      <c r="VAR279" s="720"/>
      <c r="VAS279" s="720"/>
      <c r="VAT279" s="720"/>
      <c r="VAU279" s="720"/>
      <c r="VAV279" s="720"/>
      <c r="VAW279" s="720"/>
      <c r="VAX279" s="720"/>
      <c r="VAY279" s="720"/>
      <c r="VAZ279" s="720"/>
      <c r="VBA279" s="720"/>
      <c r="VBB279" s="720"/>
      <c r="VBC279" s="720"/>
      <c r="VBD279" s="720"/>
      <c r="VBE279" s="720"/>
      <c r="VBF279" s="720"/>
      <c r="VBG279" s="720"/>
      <c r="VBH279" s="720"/>
      <c r="VBI279" s="720"/>
      <c r="VBJ279" s="720"/>
      <c r="VBK279" s="720"/>
      <c r="VBL279" s="720"/>
      <c r="VBM279" s="720"/>
      <c r="VBN279" s="720"/>
      <c r="VBO279" s="720"/>
      <c r="VBP279" s="720"/>
      <c r="VBQ279" s="720"/>
      <c r="VBR279" s="720"/>
      <c r="VBS279" s="720"/>
      <c r="VBT279" s="720"/>
      <c r="VBU279" s="720"/>
      <c r="VBV279" s="720"/>
      <c r="VBW279" s="720"/>
      <c r="VBX279" s="720"/>
      <c r="VBY279" s="720"/>
      <c r="VBZ279" s="720"/>
      <c r="VCA279" s="720"/>
      <c r="VCB279" s="720"/>
      <c r="VCC279" s="720"/>
      <c r="VCD279" s="720"/>
      <c r="VCE279" s="720"/>
      <c r="VCF279" s="720"/>
      <c r="VCG279" s="720"/>
      <c r="VCH279" s="721"/>
      <c r="VCI279" s="719"/>
      <c r="VCJ279" s="720"/>
      <c r="VCK279" s="720"/>
      <c r="VCL279" s="720"/>
      <c r="VCM279" s="720"/>
      <c r="VCN279" s="720"/>
      <c r="VCO279" s="720"/>
      <c r="VCP279" s="720"/>
      <c r="VCQ279" s="720"/>
      <c r="VCR279" s="720"/>
      <c r="VCS279" s="720"/>
      <c r="VCT279" s="720"/>
      <c r="VCU279" s="720"/>
      <c r="VCV279" s="720"/>
      <c r="VCW279" s="720"/>
      <c r="VCX279" s="720"/>
      <c r="VCY279" s="720"/>
      <c r="VCZ279" s="720"/>
      <c r="VDA279" s="720"/>
      <c r="VDB279" s="720"/>
      <c r="VDC279" s="720"/>
      <c r="VDD279" s="720"/>
      <c r="VDE279" s="720"/>
      <c r="VDF279" s="720"/>
      <c r="VDG279" s="720"/>
      <c r="VDH279" s="720"/>
      <c r="VDI279" s="720"/>
      <c r="VDJ279" s="720"/>
      <c r="VDK279" s="720"/>
      <c r="VDL279" s="720"/>
      <c r="VDM279" s="720"/>
      <c r="VDN279" s="720"/>
      <c r="VDO279" s="720"/>
      <c r="VDP279" s="720"/>
      <c r="VDQ279" s="720"/>
      <c r="VDR279" s="720"/>
      <c r="VDS279" s="720"/>
      <c r="VDT279" s="720"/>
      <c r="VDU279" s="720"/>
      <c r="VDV279" s="720"/>
      <c r="VDW279" s="720"/>
      <c r="VDX279" s="720"/>
      <c r="VDY279" s="720"/>
      <c r="VDZ279" s="720"/>
      <c r="VEA279" s="720"/>
      <c r="VEB279" s="720"/>
      <c r="VEC279" s="720"/>
      <c r="VED279" s="720"/>
      <c r="VEE279" s="720"/>
      <c r="VEF279" s="720"/>
      <c r="VEG279" s="720"/>
      <c r="VEH279" s="720"/>
      <c r="VEI279" s="720"/>
      <c r="VEJ279" s="721"/>
      <c r="VEK279" s="719"/>
      <c r="VEL279" s="720"/>
      <c r="VEM279" s="720"/>
      <c r="VEN279" s="720"/>
      <c r="VEO279" s="720"/>
      <c r="VEP279" s="720"/>
      <c r="VEQ279" s="720"/>
      <c r="VER279" s="720"/>
      <c r="VES279" s="720"/>
      <c r="VET279" s="720"/>
      <c r="VEU279" s="720"/>
      <c r="VEV279" s="720"/>
      <c r="VEW279" s="720"/>
      <c r="VEX279" s="720"/>
      <c r="VEY279" s="720"/>
      <c r="VEZ279" s="720"/>
      <c r="VFA279" s="720"/>
      <c r="VFB279" s="720"/>
      <c r="VFC279" s="720"/>
      <c r="VFD279" s="720"/>
      <c r="VFE279" s="720"/>
      <c r="VFF279" s="720"/>
      <c r="VFG279" s="720"/>
      <c r="VFH279" s="720"/>
      <c r="VFI279" s="720"/>
      <c r="VFJ279" s="720"/>
      <c r="VFK279" s="720"/>
      <c r="VFL279" s="720"/>
      <c r="VFM279" s="720"/>
      <c r="VFN279" s="720"/>
      <c r="VFO279" s="720"/>
      <c r="VFP279" s="720"/>
      <c r="VFQ279" s="720"/>
      <c r="VFR279" s="720"/>
      <c r="VFS279" s="720"/>
      <c r="VFT279" s="720"/>
      <c r="VFU279" s="720"/>
      <c r="VFV279" s="720"/>
      <c r="VFW279" s="720"/>
      <c r="VFX279" s="720"/>
      <c r="VFY279" s="720"/>
      <c r="VFZ279" s="720"/>
      <c r="VGA279" s="720"/>
      <c r="VGB279" s="720"/>
      <c r="VGC279" s="720"/>
      <c r="VGD279" s="720"/>
      <c r="VGE279" s="720"/>
      <c r="VGF279" s="720"/>
      <c r="VGG279" s="720"/>
      <c r="VGH279" s="720"/>
      <c r="VGI279" s="720"/>
      <c r="VGJ279" s="720"/>
      <c r="VGK279" s="720"/>
      <c r="VGL279" s="721"/>
      <c r="VGM279" s="719"/>
      <c r="VGN279" s="720"/>
      <c r="VGO279" s="720"/>
      <c r="VGP279" s="720"/>
      <c r="VGQ279" s="720"/>
      <c r="VGR279" s="720"/>
      <c r="VGS279" s="720"/>
      <c r="VGT279" s="720"/>
      <c r="VGU279" s="720"/>
      <c r="VGV279" s="720"/>
      <c r="VGW279" s="720"/>
      <c r="VGX279" s="720"/>
      <c r="VGY279" s="720"/>
      <c r="VGZ279" s="720"/>
      <c r="VHA279" s="720"/>
      <c r="VHB279" s="720"/>
      <c r="VHC279" s="720"/>
      <c r="VHD279" s="720"/>
      <c r="VHE279" s="720"/>
      <c r="VHF279" s="720"/>
      <c r="VHG279" s="720"/>
      <c r="VHH279" s="720"/>
      <c r="VHI279" s="720"/>
      <c r="VHJ279" s="720"/>
      <c r="VHK279" s="720"/>
      <c r="VHL279" s="720"/>
      <c r="VHM279" s="720"/>
      <c r="VHN279" s="720"/>
      <c r="VHO279" s="720"/>
      <c r="VHP279" s="720"/>
      <c r="VHQ279" s="720"/>
      <c r="VHR279" s="720"/>
      <c r="VHS279" s="720"/>
      <c r="VHT279" s="720"/>
      <c r="VHU279" s="720"/>
      <c r="VHV279" s="720"/>
      <c r="VHW279" s="720"/>
      <c r="VHX279" s="720"/>
      <c r="VHY279" s="720"/>
      <c r="VHZ279" s="720"/>
      <c r="VIA279" s="720"/>
      <c r="VIB279" s="720"/>
      <c r="VIC279" s="720"/>
      <c r="VID279" s="720"/>
      <c r="VIE279" s="720"/>
      <c r="VIF279" s="720"/>
      <c r="VIG279" s="720"/>
      <c r="VIH279" s="720"/>
      <c r="VII279" s="720"/>
      <c r="VIJ279" s="720"/>
      <c r="VIK279" s="720"/>
      <c r="VIL279" s="720"/>
      <c r="VIM279" s="720"/>
      <c r="VIN279" s="721"/>
      <c r="VIO279" s="719"/>
      <c r="VIP279" s="720"/>
      <c r="VIQ279" s="720"/>
      <c r="VIR279" s="720"/>
      <c r="VIS279" s="720"/>
      <c r="VIT279" s="720"/>
      <c r="VIU279" s="720"/>
      <c r="VIV279" s="720"/>
      <c r="VIW279" s="720"/>
      <c r="VIX279" s="720"/>
      <c r="VIY279" s="720"/>
      <c r="VIZ279" s="720"/>
      <c r="VJA279" s="720"/>
      <c r="VJB279" s="720"/>
      <c r="VJC279" s="720"/>
      <c r="VJD279" s="720"/>
      <c r="VJE279" s="720"/>
      <c r="VJF279" s="720"/>
      <c r="VJG279" s="720"/>
      <c r="VJH279" s="720"/>
      <c r="VJI279" s="720"/>
      <c r="VJJ279" s="720"/>
      <c r="VJK279" s="720"/>
      <c r="VJL279" s="720"/>
      <c r="VJM279" s="720"/>
      <c r="VJN279" s="720"/>
      <c r="VJO279" s="720"/>
      <c r="VJP279" s="720"/>
      <c r="VJQ279" s="720"/>
      <c r="VJR279" s="720"/>
      <c r="VJS279" s="720"/>
      <c r="VJT279" s="720"/>
      <c r="VJU279" s="720"/>
      <c r="VJV279" s="720"/>
      <c r="VJW279" s="720"/>
      <c r="VJX279" s="720"/>
      <c r="VJY279" s="720"/>
      <c r="VJZ279" s="720"/>
      <c r="VKA279" s="720"/>
      <c r="VKB279" s="720"/>
      <c r="VKC279" s="720"/>
      <c r="VKD279" s="720"/>
      <c r="VKE279" s="720"/>
      <c r="VKF279" s="720"/>
      <c r="VKG279" s="720"/>
      <c r="VKH279" s="720"/>
      <c r="VKI279" s="720"/>
      <c r="VKJ279" s="720"/>
      <c r="VKK279" s="720"/>
      <c r="VKL279" s="720"/>
      <c r="VKM279" s="720"/>
      <c r="VKN279" s="720"/>
      <c r="VKO279" s="720"/>
      <c r="VKP279" s="721"/>
      <c r="VKQ279" s="719"/>
      <c r="VKR279" s="720"/>
      <c r="VKS279" s="720"/>
      <c r="VKT279" s="720"/>
      <c r="VKU279" s="720"/>
      <c r="VKV279" s="720"/>
      <c r="VKW279" s="720"/>
      <c r="VKX279" s="720"/>
      <c r="VKY279" s="720"/>
      <c r="VKZ279" s="720"/>
      <c r="VLA279" s="720"/>
      <c r="VLB279" s="720"/>
      <c r="VLC279" s="720"/>
      <c r="VLD279" s="720"/>
      <c r="VLE279" s="720"/>
      <c r="VLF279" s="720"/>
      <c r="VLG279" s="720"/>
      <c r="VLH279" s="720"/>
      <c r="VLI279" s="720"/>
      <c r="VLJ279" s="720"/>
      <c r="VLK279" s="720"/>
      <c r="VLL279" s="720"/>
      <c r="VLM279" s="720"/>
      <c r="VLN279" s="720"/>
      <c r="VLO279" s="720"/>
      <c r="VLP279" s="720"/>
      <c r="VLQ279" s="720"/>
      <c r="VLR279" s="720"/>
      <c r="VLS279" s="720"/>
      <c r="VLT279" s="720"/>
      <c r="VLU279" s="720"/>
      <c r="VLV279" s="720"/>
      <c r="VLW279" s="720"/>
      <c r="VLX279" s="720"/>
      <c r="VLY279" s="720"/>
      <c r="VLZ279" s="720"/>
      <c r="VMA279" s="720"/>
      <c r="VMB279" s="720"/>
      <c r="VMC279" s="720"/>
      <c r="VMD279" s="720"/>
      <c r="VME279" s="720"/>
      <c r="VMF279" s="720"/>
      <c r="VMG279" s="720"/>
      <c r="VMH279" s="720"/>
      <c r="VMI279" s="720"/>
      <c r="VMJ279" s="720"/>
      <c r="VMK279" s="720"/>
      <c r="VML279" s="720"/>
      <c r="VMM279" s="720"/>
      <c r="VMN279" s="720"/>
      <c r="VMO279" s="720"/>
      <c r="VMP279" s="720"/>
      <c r="VMQ279" s="720"/>
      <c r="VMR279" s="721"/>
      <c r="VMS279" s="719"/>
      <c r="VMT279" s="720"/>
      <c r="VMU279" s="720"/>
      <c r="VMV279" s="720"/>
      <c r="VMW279" s="720"/>
      <c r="VMX279" s="720"/>
      <c r="VMY279" s="720"/>
      <c r="VMZ279" s="720"/>
      <c r="VNA279" s="720"/>
      <c r="VNB279" s="720"/>
      <c r="VNC279" s="720"/>
      <c r="VND279" s="720"/>
      <c r="VNE279" s="720"/>
      <c r="VNF279" s="720"/>
      <c r="VNG279" s="720"/>
      <c r="VNH279" s="720"/>
      <c r="VNI279" s="720"/>
      <c r="VNJ279" s="720"/>
      <c r="VNK279" s="720"/>
      <c r="VNL279" s="720"/>
      <c r="VNM279" s="720"/>
      <c r="VNN279" s="720"/>
      <c r="VNO279" s="720"/>
      <c r="VNP279" s="720"/>
      <c r="VNQ279" s="720"/>
      <c r="VNR279" s="720"/>
      <c r="VNS279" s="720"/>
      <c r="VNT279" s="720"/>
      <c r="VNU279" s="720"/>
      <c r="VNV279" s="720"/>
      <c r="VNW279" s="720"/>
      <c r="VNX279" s="720"/>
      <c r="VNY279" s="720"/>
      <c r="VNZ279" s="720"/>
      <c r="VOA279" s="720"/>
      <c r="VOB279" s="720"/>
      <c r="VOC279" s="720"/>
      <c r="VOD279" s="720"/>
      <c r="VOE279" s="720"/>
      <c r="VOF279" s="720"/>
      <c r="VOG279" s="720"/>
      <c r="VOH279" s="720"/>
      <c r="VOI279" s="720"/>
      <c r="VOJ279" s="720"/>
      <c r="VOK279" s="720"/>
      <c r="VOL279" s="720"/>
      <c r="VOM279" s="720"/>
      <c r="VON279" s="720"/>
      <c r="VOO279" s="720"/>
      <c r="VOP279" s="720"/>
      <c r="VOQ279" s="720"/>
      <c r="VOR279" s="720"/>
      <c r="VOS279" s="720"/>
      <c r="VOT279" s="721"/>
      <c r="VOU279" s="719"/>
      <c r="VOV279" s="720"/>
      <c r="VOW279" s="720"/>
      <c r="VOX279" s="720"/>
      <c r="VOY279" s="720"/>
      <c r="VOZ279" s="720"/>
      <c r="VPA279" s="720"/>
      <c r="VPB279" s="720"/>
      <c r="VPC279" s="720"/>
      <c r="VPD279" s="720"/>
      <c r="VPE279" s="720"/>
      <c r="VPF279" s="720"/>
      <c r="VPG279" s="720"/>
      <c r="VPH279" s="720"/>
      <c r="VPI279" s="720"/>
      <c r="VPJ279" s="720"/>
      <c r="VPK279" s="720"/>
      <c r="VPL279" s="720"/>
      <c r="VPM279" s="720"/>
      <c r="VPN279" s="720"/>
      <c r="VPO279" s="720"/>
      <c r="VPP279" s="720"/>
      <c r="VPQ279" s="720"/>
      <c r="VPR279" s="720"/>
      <c r="VPS279" s="720"/>
      <c r="VPT279" s="720"/>
      <c r="VPU279" s="720"/>
      <c r="VPV279" s="720"/>
      <c r="VPW279" s="720"/>
      <c r="VPX279" s="720"/>
      <c r="VPY279" s="720"/>
      <c r="VPZ279" s="720"/>
      <c r="VQA279" s="720"/>
      <c r="VQB279" s="720"/>
      <c r="VQC279" s="720"/>
      <c r="VQD279" s="720"/>
      <c r="VQE279" s="720"/>
      <c r="VQF279" s="720"/>
      <c r="VQG279" s="720"/>
      <c r="VQH279" s="720"/>
      <c r="VQI279" s="720"/>
      <c r="VQJ279" s="720"/>
      <c r="VQK279" s="720"/>
      <c r="VQL279" s="720"/>
      <c r="VQM279" s="720"/>
      <c r="VQN279" s="720"/>
      <c r="VQO279" s="720"/>
      <c r="VQP279" s="720"/>
      <c r="VQQ279" s="720"/>
      <c r="VQR279" s="720"/>
      <c r="VQS279" s="720"/>
      <c r="VQT279" s="720"/>
      <c r="VQU279" s="720"/>
      <c r="VQV279" s="721"/>
      <c r="VQW279" s="719"/>
      <c r="VQX279" s="720"/>
      <c r="VQY279" s="720"/>
      <c r="VQZ279" s="720"/>
      <c r="VRA279" s="720"/>
      <c r="VRB279" s="720"/>
      <c r="VRC279" s="720"/>
      <c r="VRD279" s="720"/>
      <c r="VRE279" s="720"/>
      <c r="VRF279" s="720"/>
      <c r="VRG279" s="720"/>
      <c r="VRH279" s="720"/>
      <c r="VRI279" s="720"/>
      <c r="VRJ279" s="720"/>
      <c r="VRK279" s="720"/>
      <c r="VRL279" s="720"/>
      <c r="VRM279" s="720"/>
      <c r="VRN279" s="720"/>
      <c r="VRO279" s="720"/>
      <c r="VRP279" s="720"/>
      <c r="VRQ279" s="720"/>
      <c r="VRR279" s="720"/>
      <c r="VRS279" s="720"/>
      <c r="VRT279" s="720"/>
      <c r="VRU279" s="720"/>
      <c r="VRV279" s="720"/>
      <c r="VRW279" s="720"/>
      <c r="VRX279" s="720"/>
      <c r="VRY279" s="720"/>
      <c r="VRZ279" s="720"/>
      <c r="VSA279" s="720"/>
      <c r="VSB279" s="720"/>
      <c r="VSC279" s="720"/>
      <c r="VSD279" s="720"/>
      <c r="VSE279" s="720"/>
      <c r="VSF279" s="720"/>
      <c r="VSG279" s="720"/>
      <c r="VSH279" s="720"/>
      <c r="VSI279" s="720"/>
      <c r="VSJ279" s="720"/>
      <c r="VSK279" s="720"/>
      <c r="VSL279" s="720"/>
      <c r="VSM279" s="720"/>
      <c r="VSN279" s="720"/>
      <c r="VSO279" s="720"/>
      <c r="VSP279" s="720"/>
      <c r="VSQ279" s="720"/>
      <c r="VSR279" s="720"/>
      <c r="VSS279" s="720"/>
      <c r="VST279" s="720"/>
      <c r="VSU279" s="720"/>
      <c r="VSV279" s="720"/>
      <c r="VSW279" s="720"/>
      <c r="VSX279" s="721"/>
      <c r="VSY279" s="719"/>
      <c r="VSZ279" s="720"/>
      <c r="VTA279" s="720"/>
      <c r="VTB279" s="720"/>
      <c r="VTC279" s="720"/>
      <c r="VTD279" s="720"/>
      <c r="VTE279" s="720"/>
      <c r="VTF279" s="720"/>
      <c r="VTG279" s="720"/>
      <c r="VTH279" s="720"/>
      <c r="VTI279" s="720"/>
      <c r="VTJ279" s="720"/>
      <c r="VTK279" s="720"/>
      <c r="VTL279" s="720"/>
      <c r="VTM279" s="720"/>
      <c r="VTN279" s="720"/>
      <c r="VTO279" s="720"/>
      <c r="VTP279" s="720"/>
      <c r="VTQ279" s="720"/>
      <c r="VTR279" s="720"/>
      <c r="VTS279" s="720"/>
      <c r="VTT279" s="720"/>
      <c r="VTU279" s="720"/>
      <c r="VTV279" s="720"/>
      <c r="VTW279" s="720"/>
      <c r="VTX279" s="720"/>
      <c r="VTY279" s="720"/>
      <c r="VTZ279" s="720"/>
      <c r="VUA279" s="720"/>
      <c r="VUB279" s="720"/>
      <c r="VUC279" s="720"/>
      <c r="VUD279" s="720"/>
      <c r="VUE279" s="720"/>
      <c r="VUF279" s="720"/>
      <c r="VUG279" s="720"/>
      <c r="VUH279" s="720"/>
      <c r="VUI279" s="720"/>
      <c r="VUJ279" s="720"/>
      <c r="VUK279" s="720"/>
      <c r="VUL279" s="720"/>
      <c r="VUM279" s="720"/>
      <c r="VUN279" s="720"/>
      <c r="VUO279" s="720"/>
      <c r="VUP279" s="720"/>
      <c r="VUQ279" s="720"/>
      <c r="VUR279" s="720"/>
      <c r="VUS279" s="720"/>
      <c r="VUT279" s="720"/>
      <c r="VUU279" s="720"/>
      <c r="VUV279" s="720"/>
      <c r="VUW279" s="720"/>
      <c r="VUX279" s="720"/>
      <c r="VUY279" s="720"/>
      <c r="VUZ279" s="721"/>
      <c r="VVA279" s="719"/>
      <c r="VVB279" s="720"/>
      <c r="VVC279" s="720"/>
      <c r="VVD279" s="720"/>
      <c r="VVE279" s="720"/>
      <c r="VVF279" s="720"/>
      <c r="VVG279" s="720"/>
      <c r="VVH279" s="720"/>
      <c r="VVI279" s="720"/>
      <c r="VVJ279" s="720"/>
      <c r="VVK279" s="720"/>
      <c r="VVL279" s="720"/>
      <c r="VVM279" s="720"/>
      <c r="VVN279" s="720"/>
      <c r="VVO279" s="720"/>
      <c r="VVP279" s="720"/>
      <c r="VVQ279" s="720"/>
      <c r="VVR279" s="720"/>
      <c r="VVS279" s="720"/>
      <c r="VVT279" s="720"/>
      <c r="VVU279" s="720"/>
      <c r="VVV279" s="720"/>
      <c r="VVW279" s="720"/>
      <c r="VVX279" s="720"/>
      <c r="VVY279" s="720"/>
      <c r="VVZ279" s="720"/>
      <c r="VWA279" s="720"/>
      <c r="VWB279" s="720"/>
      <c r="VWC279" s="720"/>
      <c r="VWD279" s="720"/>
      <c r="VWE279" s="720"/>
      <c r="VWF279" s="720"/>
      <c r="VWG279" s="720"/>
      <c r="VWH279" s="720"/>
      <c r="VWI279" s="720"/>
      <c r="VWJ279" s="720"/>
      <c r="VWK279" s="720"/>
      <c r="VWL279" s="720"/>
      <c r="VWM279" s="720"/>
      <c r="VWN279" s="720"/>
      <c r="VWO279" s="720"/>
      <c r="VWP279" s="720"/>
      <c r="VWQ279" s="720"/>
      <c r="VWR279" s="720"/>
      <c r="VWS279" s="720"/>
      <c r="VWT279" s="720"/>
      <c r="VWU279" s="720"/>
      <c r="VWV279" s="720"/>
      <c r="VWW279" s="720"/>
      <c r="VWX279" s="720"/>
      <c r="VWY279" s="720"/>
      <c r="VWZ279" s="720"/>
      <c r="VXA279" s="720"/>
      <c r="VXB279" s="721"/>
      <c r="VXC279" s="719"/>
      <c r="VXD279" s="720"/>
      <c r="VXE279" s="720"/>
      <c r="VXF279" s="720"/>
      <c r="VXG279" s="720"/>
      <c r="VXH279" s="720"/>
      <c r="VXI279" s="720"/>
      <c r="VXJ279" s="720"/>
      <c r="VXK279" s="720"/>
      <c r="VXL279" s="720"/>
      <c r="VXM279" s="720"/>
      <c r="VXN279" s="720"/>
      <c r="VXO279" s="720"/>
      <c r="VXP279" s="720"/>
      <c r="VXQ279" s="720"/>
      <c r="VXR279" s="720"/>
      <c r="VXS279" s="720"/>
      <c r="VXT279" s="720"/>
      <c r="VXU279" s="720"/>
      <c r="VXV279" s="720"/>
      <c r="VXW279" s="720"/>
      <c r="VXX279" s="720"/>
      <c r="VXY279" s="720"/>
      <c r="VXZ279" s="720"/>
      <c r="VYA279" s="720"/>
      <c r="VYB279" s="720"/>
      <c r="VYC279" s="720"/>
      <c r="VYD279" s="720"/>
      <c r="VYE279" s="720"/>
      <c r="VYF279" s="720"/>
      <c r="VYG279" s="720"/>
      <c r="VYH279" s="720"/>
      <c r="VYI279" s="720"/>
      <c r="VYJ279" s="720"/>
      <c r="VYK279" s="720"/>
      <c r="VYL279" s="720"/>
      <c r="VYM279" s="720"/>
      <c r="VYN279" s="720"/>
      <c r="VYO279" s="720"/>
      <c r="VYP279" s="720"/>
      <c r="VYQ279" s="720"/>
      <c r="VYR279" s="720"/>
      <c r="VYS279" s="720"/>
      <c r="VYT279" s="720"/>
      <c r="VYU279" s="720"/>
      <c r="VYV279" s="720"/>
      <c r="VYW279" s="720"/>
      <c r="VYX279" s="720"/>
      <c r="VYY279" s="720"/>
      <c r="VYZ279" s="720"/>
      <c r="VZA279" s="720"/>
      <c r="VZB279" s="720"/>
      <c r="VZC279" s="720"/>
      <c r="VZD279" s="721"/>
      <c r="VZE279" s="719"/>
      <c r="VZF279" s="720"/>
      <c r="VZG279" s="720"/>
      <c r="VZH279" s="720"/>
      <c r="VZI279" s="720"/>
      <c r="VZJ279" s="720"/>
      <c r="VZK279" s="720"/>
      <c r="VZL279" s="720"/>
      <c r="VZM279" s="720"/>
      <c r="VZN279" s="720"/>
      <c r="VZO279" s="720"/>
      <c r="VZP279" s="720"/>
      <c r="VZQ279" s="720"/>
      <c r="VZR279" s="720"/>
      <c r="VZS279" s="720"/>
      <c r="VZT279" s="720"/>
      <c r="VZU279" s="720"/>
      <c r="VZV279" s="720"/>
      <c r="VZW279" s="720"/>
      <c r="VZX279" s="720"/>
      <c r="VZY279" s="720"/>
      <c r="VZZ279" s="720"/>
      <c r="WAA279" s="720"/>
      <c r="WAB279" s="720"/>
      <c r="WAC279" s="720"/>
      <c r="WAD279" s="720"/>
      <c r="WAE279" s="720"/>
      <c r="WAF279" s="720"/>
      <c r="WAG279" s="720"/>
      <c r="WAH279" s="720"/>
      <c r="WAI279" s="720"/>
      <c r="WAJ279" s="720"/>
      <c r="WAK279" s="720"/>
      <c r="WAL279" s="720"/>
      <c r="WAM279" s="720"/>
      <c r="WAN279" s="720"/>
      <c r="WAO279" s="720"/>
      <c r="WAP279" s="720"/>
      <c r="WAQ279" s="720"/>
      <c r="WAR279" s="720"/>
      <c r="WAS279" s="720"/>
      <c r="WAT279" s="720"/>
      <c r="WAU279" s="720"/>
      <c r="WAV279" s="720"/>
      <c r="WAW279" s="720"/>
      <c r="WAX279" s="720"/>
      <c r="WAY279" s="720"/>
      <c r="WAZ279" s="720"/>
      <c r="WBA279" s="720"/>
      <c r="WBB279" s="720"/>
      <c r="WBC279" s="720"/>
      <c r="WBD279" s="720"/>
      <c r="WBE279" s="720"/>
      <c r="WBF279" s="721"/>
      <c r="WBG279" s="719"/>
      <c r="WBH279" s="720"/>
      <c r="WBI279" s="720"/>
      <c r="WBJ279" s="720"/>
      <c r="WBK279" s="720"/>
      <c r="WBL279" s="720"/>
      <c r="WBM279" s="720"/>
      <c r="WBN279" s="720"/>
      <c r="WBO279" s="720"/>
      <c r="WBP279" s="720"/>
      <c r="WBQ279" s="720"/>
      <c r="WBR279" s="720"/>
      <c r="WBS279" s="720"/>
      <c r="WBT279" s="720"/>
      <c r="WBU279" s="720"/>
      <c r="WBV279" s="720"/>
      <c r="WBW279" s="720"/>
      <c r="WBX279" s="720"/>
      <c r="WBY279" s="720"/>
      <c r="WBZ279" s="720"/>
      <c r="WCA279" s="720"/>
      <c r="WCB279" s="720"/>
      <c r="WCC279" s="720"/>
      <c r="WCD279" s="720"/>
      <c r="WCE279" s="720"/>
      <c r="WCF279" s="720"/>
      <c r="WCG279" s="720"/>
      <c r="WCH279" s="720"/>
      <c r="WCI279" s="720"/>
      <c r="WCJ279" s="720"/>
      <c r="WCK279" s="720"/>
      <c r="WCL279" s="720"/>
      <c r="WCM279" s="720"/>
      <c r="WCN279" s="720"/>
      <c r="WCO279" s="720"/>
      <c r="WCP279" s="720"/>
      <c r="WCQ279" s="720"/>
      <c r="WCR279" s="720"/>
      <c r="WCS279" s="720"/>
      <c r="WCT279" s="720"/>
      <c r="WCU279" s="720"/>
      <c r="WCV279" s="720"/>
      <c r="WCW279" s="720"/>
      <c r="WCX279" s="720"/>
      <c r="WCY279" s="720"/>
      <c r="WCZ279" s="720"/>
      <c r="WDA279" s="720"/>
      <c r="WDB279" s="720"/>
      <c r="WDC279" s="720"/>
      <c r="WDD279" s="720"/>
      <c r="WDE279" s="720"/>
      <c r="WDF279" s="720"/>
      <c r="WDG279" s="720"/>
      <c r="WDH279" s="721"/>
      <c r="WDI279" s="719"/>
      <c r="WDJ279" s="720"/>
      <c r="WDK279" s="720"/>
      <c r="WDL279" s="720"/>
      <c r="WDM279" s="720"/>
      <c r="WDN279" s="720"/>
      <c r="WDO279" s="720"/>
      <c r="WDP279" s="720"/>
      <c r="WDQ279" s="720"/>
      <c r="WDR279" s="720"/>
      <c r="WDS279" s="720"/>
      <c r="WDT279" s="720"/>
      <c r="WDU279" s="720"/>
      <c r="WDV279" s="720"/>
      <c r="WDW279" s="720"/>
      <c r="WDX279" s="720"/>
      <c r="WDY279" s="720"/>
      <c r="WDZ279" s="720"/>
      <c r="WEA279" s="720"/>
      <c r="WEB279" s="720"/>
      <c r="WEC279" s="720"/>
      <c r="WED279" s="720"/>
      <c r="WEE279" s="720"/>
      <c r="WEF279" s="720"/>
      <c r="WEG279" s="720"/>
      <c r="WEH279" s="720"/>
      <c r="WEI279" s="720"/>
      <c r="WEJ279" s="720"/>
      <c r="WEK279" s="720"/>
      <c r="WEL279" s="720"/>
      <c r="WEM279" s="720"/>
      <c r="WEN279" s="720"/>
      <c r="WEO279" s="720"/>
      <c r="WEP279" s="720"/>
      <c r="WEQ279" s="720"/>
      <c r="WER279" s="720"/>
      <c r="WES279" s="720"/>
      <c r="WET279" s="720"/>
      <c r="WEU279" s="720"/>
      <c r="WEV279" s="720"/>
      <c r="WEW279" s="720"/>
      <c r="WEX279" s="720"/>
      <c r="WEY279" s="720"/>
      <c r="WEZ279" s="720"/>
      <c r="WFA279" s="720"/>
      <c r="WFB279" s="720"/>
      <c r="WFC279" s="720"/>
      <c r="WFD279" s="720"/>
      <c r="WFE279" s="720"/>
      <c r="WFF279" s="720"/>
      <c r="WFG279" s="720"/>
      <c r="WFH279" s="720"/>
      <c r="WFI279" s="720"/>
      <c r="WFJ279" s="721"/>
      <c r="WFK279" s="719"/>
      <c r="WFL279" s="720"/>
      <c r="WFM279" s="720"/>
      <c r="WFN279" s="720"/>
      <c r="WFO279" s="720"/>
      <c r="WFP279" s="720"/>
      <c r="WFQ279" s="720"/>
      <c r="WFR279" s="720"/>
      <c r="WFS279" s="720"/>
      <c r="WFT279" s="720"/>
      <c r="WFU279" s="720"/>
      <c r="WFV279" s="720"/>
      <c r="WFW279" s="720"/>
      <c r="WFX279" s="720"/>
      <c r="WFY279" s="720"/>
      <c r="WFZ279" s="720"/>
      <c r="WGA279" s="720"/>
      <c r="WGB279" s="720"/>
      <c r="WGC279" s="720"/>
      <c r="WGD279" s="720"/>
      <c r="WGE279" s="720"/>
      <c r="WGF279" s="720"/>
      <c r="WGG279" s="720"/>
      <c r="WGH279" s="720"/>
      <c r="WGI279" s="720"/>
      <c r="WGJ279" s="720"/>
      <c r="WGK279" s="720"/>
      <c r="WGL279" s="720"/>
      <c r="WGM279" s="720"/>
      <c r="WGN279" s="720"/>
      <c r="WGO279" s="720"/>
      <c r="WGP279" s="720"/>
      <c r="WGQ279" s="720"/>
      <c r="WGR279" s="720"/>
      <c r="WGS279" s="720"/>
      <c r="WGT279" s="720"/>
      <c r="WGU279" s="720"/>
      <c r="WGV279" s="720"/>
      <c r="WGW279" s="720"/>
      <c r="WGX279" s="720"/>
      <c r="WGY279" s="720"/>
      <c r="WGZ279" s="720"/>
      <c r="WHA279" s="720"/>
      <c r="WHB279" s="720"/>
      <c r="WHC279" s="720"/>
      <c r="WHD279" s="720"/>
      <c r="WHE279" s="720"/>
      <c r="WHF279" s="720"/>
      <c r="WHG279" s="720"/>
      <c r="WHH279" s="720"/>
      <c r="WHI279" s="720"/>
      <c r="WHJ279" s="720"/>
      <c r="WHK279" s="720"/>
      <c r="WHL279" s="721"/>
      <c r="WHM279" s="719"/>
      <c r="WHN279" s="720"/>
      <c r="WHO279" s="720"/>
      <c r="WHP279" s="720"/>
      <c r="WHQ279" s="720"/>
      <c r="WHR279" s="720"/>
      <c r="WHS279" s="720"/>
      <c r="WHT279" s="720"/>
      <c r="WHU279" s="720"/>
      <c r="WHV279" s="720"/>
      <c r="WHW279" s="720"/>
      <c r="WHX279" s="720"/>
      <c r="WHY279" s="720"/>
      <c r="WHZ279" s="720"/>
      <c r="WIA279" s="720"/>
      <c r="WIB279" s="720"/>
      <c r="WIC279" s="720"/>
      <c r="WID279" s="720"/>
      <c r="WIE279" s="720"/>
      <c r="WIF279" s="720"/>
      <c r="WIG279" s="720"/>
      <c r="WIH279" s="720"/>
      <c r="WII279" s="720"/>
      <c r="WIJ279" s="720"/>
      <c r="WIK279" s="720"/>
      <c r="WIL279" s="720"/>
      <c r="WIM279" s="720"/>
      <c r="WIN279" s="720"/>
      <c r="WIO279" s="720"/>
      <c r="WIP279" s="720"/>
      <c r="WIQ279" s="720"/>
      <c r="WIR279" s="720"/>
      <c r="WIS279" s="720"/>
      <c r="WIT279" s="720"/>
      <c r="WIU279" s="720"/>
      <c r="WIV279" s="720"/>
      <c r="WIW279" s="720"/>
      <c r="WIX279" s="720"/>
      <c r="WIY279" s="720"/>
      <c r="WIZ279" s="720"/>
      <c r="WJA279" s="720"/>
      <c r="WJB279" s="720"/>
      <c r="WJC279" s="720"/>
      <c r="WJD279" s="720"/>
      <c r="WJE279" s="720"/>
      <c r="WJF279" s="720"/>
      <c r="WJG279" s="720"/>
      <c r="WJH279" s="720"/>
      <c r="WJI279" s="720"/>
      <c r="WJJ279" s="720"/>
      <c r="WJK279" s="720"/>
      <c r="WJL279" s="720"/>
      <c r="WJM279" s="720"/>
      <c r="WJN279" s="721"/>
      <c r="WJO279" s="719"/>
      <c r="WJP279" s="720"/>
      <c r="WJQ279" s="720"/>
      <c r="WJR279" s="720"/>
      <c r="WJS279" s="720"/>
      <c r="WJT279" s="720"/>
      <c r="WJU279" s="720"/>
      <c r="WJV279" s="720"/>
      <c r="WJW279" s="720"/>
      <c r="WJX279" s="720"/>
      <c r="WJY279" s="720"/>
      <c r="WJZ279" s="720"/>
      <c r="WKA279" s="720"/>
      <c r="WKB279" s="720"/>
      <c r="WKC279" s="720"/>
      <c r="WKD279" s="720"/>
      <c r="WKE279" s="720"/>
      <c r="WKF279" s="720"/>
      <c r="WKG279" s="720"/>
      <c r="WKH279" s="720"/>
      <c r="WKI279" s="720"/>
      <c r="WKJ279" s="720"/>
      <c r="WKK279" s="720"/>
      <c r="WKL279" s="720"/>
      <c r="WKM279" s="720"/>
      <c r="WKN279" s="720"/>
      <c r="WKO279" s="720"/>
      <c r="WKP279" s="720"/>
      <c r="WKQ279" s="720"/>
      <c r="WKR279" s="720"/>
      <c r="WKS279" s="720"/>
      <c r="WKT279" s="720"/>
      <c r="WKU279" s="720"/>
      <c r="WKV279" s="720"/>
      <c r="WKW279" s="720"/>
      <c r="WKX279" s="720"/>
      <c r="WKY279" s="720"/>
      <c r="WKZ279" s="720"/>
      <c r="WLA279" s="720"/>
      <c r="WLB279" s="720"/>
      <c r="WLC279" s="720"/>
      <c r="WLD279" s="720"/>
      <c r="WLE279" s="720"/>
      <c r="WLF279" s="720"/>
      <c r="WLG279" s="720"/>
      <c r="WLH279" s="720"/>
      <c r="WLI279" s="720"/>
      <c r="WLJ279" s="720"/>
      <c r="WLK279" s="720"/>
      <c r="WLL279" s="720"/>
      <c r="WLM279" s="720"/>
      <c r="WLN279" s="720"/>
      <c r="WLO279" s="720"/>
      <c r="WLP279" s="721"/>
      <c r="WLQ279" s="719"/>
      <c r="WLR279" s="720"/>
      <c r="WLS279" s="720"/>
      <c r="WLT279" s="720"/>
      <c r="WLU279" s="720"/>
      <c r="WLV279" s="720"/>
      <c r="WLW279" s="720"/>
      <c r="WLX279" s="720"/>
      <c r="WLY279" s="720"/>
      <c r="WLZ279" s="720"/>
      <c r="WMA279" s="720"/>
      <c r="WMB279" s="720"/>
      <c r="WMC279" s="720"/>
      <c r="WMD279" s="720"/>
      <c r="WME279" s="720"/>
      <c r="WMF279" s="720"/>
      <c r="WMG279" s="720"/>
      <c r="WMH279" s="720"/>
      <c r="WMI279" s="720"/>
      <c r="WMJ279" s="720"/>
      <c r="WMK279" s="720"/>
      <c r="WML279" s="720"/>
      <c r="WMM279" s="720"/>
      <c r="WMN279" s="720"/>
      <c r="WMO279" s="720"/>
      <c r="WMP279" s="720"/>
      <c r="WMQ279" s="720"/>
      <c r="WMR279" s="720"/>
      <c r="WMS279" s="720"/>
      <c r="WMT279" s="720"/>
      <c r="WMU279" s="720"/>
      <c r="WMV279" s="720"/>
      <c r="WMW279" s="720"/>
      <c r="WMX279" s="720"/>
      <c r="WMY279" s="720"/>
      <c r="WMZ279" s="720"/>
      <c r="WNA279" s="720"/>
      <c r="WNB279" s="720"/>
      <c r="WNC279" s="720"/>
      <c r="WND279" s="720"/>
      <c r="WNE279" s="720"/>
      <c r="WNF279" s="720"/>
      <c r="WNG279" s="720"/>
      <c r="WNH279" s="720"/>
      <c r="WNI279" s="720"/>
      <c r="WNJ279" s="720"/>
      <c r="WNK279" s="720"/>
      <c r="WNL279" s="720"/>
      <c r="WNM279" s="720"/>
      <c r="WNN279" s="720"/>
      <c r="WNO279" s="720"/>
      <c r="WNP279" s="720"/>
      <c r="WNQ279" s="720"/>
      <c r="WNR279" s="721"/>
      <c r="WNS279" s="719"/>
      <c r="WNT279" s="720"/>
      <c r="WNU279" s="720"/>
      <c r="WNV279" s="720"/>
      <c r="WNW279" s="720"/>
      <c r="WNX279" s="720"/>
      <c r="WNY279" s="720"/>
      <c r="WNZ279" s="720"/>
      <c r="WOA279" s="720"/>
      <c r="WOB279" s="720"/>
      <c r="WOC279" s="720"/>
      <c r="WOD279" s="720"/>
      <c r="WOE279" s="720"/>
      <c r="WOF279" s="720"/>
      <c r="WOG279" s="720"/>
      <c r="WOH279" s="720"/>
      <c r="WOI279" s="720"/>
      <c r="WOJ279" s="720"/>
      <c r="WOK279" s="720"/>
      <c r="WOL279" s="720"/>
      <c r="WOM279" s="720"/>
      <c r="WON279" s="720"/>
      <c r="WOO279" s="720"/>
      <c r="WOP279" s="720"/>
      <c r="WOQ279" s="720"/>
      <c r="WOR279" s="720"/>
      <c r="WOS279" s="720"/>
      <c r="WOT279" s="720"/>
      <c r="WOU279" s="720"/>
      <c r="WOV279" s="720"/>
      <c r="WOW279" s="720"/>
      <c r="WOX279" s="720"/>
      <c r="WOY279" s="720"/>
      <c r="WOZ279" s="720"/>
      <c r="WPA279" s="720"/>
      <c r="WPB279" s="720"/>
      <c r="WPC279" s="720"/>
      <c r="WPD279" s="720"/>
      <c r="WPE279" s="720"/>
      <c r="WPF279" s="720"/>
      <c r="WPG279" s="720"/>
      <c r="WPH279" s="720"/>
      <c r="WPI279" s="720"/>
      <c r="WPJ279" s="720"/>
      <c r="WPK279" s="720"/>
      <c r="WPL279" s="720"/>
      <c r="WPM279" s="720"/>
      <c r="WPN279" s="720"/>
      <c r="WPO279" s="720"/>
      <c r="WPP279" s="720"/>
      <c r="WPQ279" s="720"/>
      <c r="WPR279" s="720"/>
      <c r="WPS279" s="720"/>
      <c r="WPT279" s="721"/>
      <c r="WPU279" s="719"/>
      <c r="WPV279" s="720"/>
      <c r="WPW279" s="720"/>
      <c r="WPX279" s="720"/>
      <c r="WPY279" s="720"/>
      <c r="WPZ279" s="720"/>
      <c r="WQA279" s="720"/>
      <c r="WQB279" s="720"/>
      <c r="WQC279" s="720"/>
      <c r="WQD279" s="720"/>
      <c r="WQE279" s="720"/>
      <c r="WQF279" s="720"/>
      <c r="WQG279" s="720"/>
      <c r="WQH279" s="720"/>
      <c r="WQI279" s="720"/>
      <c r="WQJ279" s="720"/>
      <c r="WQK279" s="720"/>
      <c r="WQL279" s="720"/>
      <c r="WQM279" s="720"/>
      <c r="WQN279" s="720"/>
      <c r="WQO279" s="720"/>
      <c r="WQP279" s="720"/>
      <c r="WQQ279" s="720"/>
      <c r="WQR279" s="720"/>
      <c r="WQS279" s="720"/>
      <c r="WQT279" s="720"/>
      <c r="WQU279" s="720"/>
      <c r="WQV279" s="720"/>
      <c r="WQW279" s="720"/>
      <c r="WQX279" s="720"/>
      <c r="WQY279" s="720"/>
      <c r="WQZ279" s="720"/>
      <c r="WRA279" s="720"/>
      <c r="WRB279" s="720"/>
      <c r="WRC279" s="720"/>
      <c r="WRD279" s="720"/>
      <c r="WRE279" s="720"/>
      <c r="WRF279" s="720"/>
      <c r="WRG279" s="720"/>
      <c r="WRH279" s="720"/>
      <c r="WRI279" s="720"/>
      <c r="WRJ279" s="720"/>
      <c r="WRK279" s="720"/>
      <c r="WRL279" s="720"/>
      <c r="WRM279" s="720"/>
      <c r="WRN279" s="720"/>
      <c r="WRO279" s="720"/>
      <c r="WRP279" s="720"/>
      <c r="WRQ279" s="720"/>
      <c r="WRR279" s="720"/>
      <c r="WRS279" s="720"/>
      <c r="WRT279" s="720"/>
      <c r="WRU279" s="720"/>
      <c r="WRV279" s="721"/>
      <c r="WRW279" s="719"/>
      <c r="WRX279" s="720"/>
      <c r="WRY279" s="720"/>
      <c r="WRZ279" s="720"/>
      <c r="WSA279" s="720"/>
      <c r="WSB279" s="720"/>
      <c r="WSC279" s="720"/>
      <c r="WSD279" s="720"/>
      <c r="WSE279" s="720"/>
      <c r="WSF279" s="720"/>
      <c r="WSG279" s="720"/>
      <c r="WSH279" s="720"/>
      <c r="WSI279" s="720"/>
      <c r="WSJ279" s="720"/>
      <c r="WSK279" s="720"/>
      <c r="WSL279" s="720"/>
      <c r="WSM279" s="720"/>
      <c r="WSN279" s="720"/>
      <c r="WSO279" s="720"/>
      <c r="WSP279" s="720"/>
      <c r="WSQ279" s="720"/>
      <c r="WSR279" s="720"/>
      <c r="WSS279" s="720"/>
      <c r="WST279" s="720"/>
      <c r="WSU279" s="720"/>
      <c r="WSV279" s="720"/>
      <c r="WSW279" s="720"/>
      <c r="WSX279" s="720"/>
      <c r="WSY279" s="720"/>
      <c r="WSZ279" s="720"/>
      <c r="WTA279" s="720"/>
      <c r="WTB279" s="720"/>
      <c r="WTC279" s="720"/>
      <c r="WTD279" s="720"/>
      <c r="WTE279" s="720"/>
      <c r="WTF279" s="720"/>
      <c r="WTG279" s="720"/>
      <c r="WTH279" s="720"/>
      <c r="WTI279" s="720"/>
      <c r="WTJ279" s="720"/>
      <c r="WTK279" s="720"/>
      <c r="WTL279" s="720"/>
      <c r="WTM279" s="720"/>
      <c r="WTN279" s="720"/>
      <c r="WTO279" s="720"/>
      <c r="WTP279" s="720"/>
      <c r="WTQ279" s="720"/>
      <c r="WTR279" s="720"/>
      <c r="WTS279" s="720"/>
      <c r="WTT279" s="720"/>
      <c r="WTU279" s="720"/>
      <c r="WTV279" s="720"/>
      <c r="WTW279" s="720"/>
      <c r="WTX279" s="721"/>
      <c r="WTY279" s="719"/>
      <c r="WTZ279" s="720"/>
      <c r="WUA279" s="720"/>
      <c r="WUB279" s="720"/>
      <c r="WUC279" s="720"/>
      <c r="WUD279" s="720"/>
      <c r="WUE279" s="720"/>
      <c r="WUF279" s="720"/>
      <c r="WUG279" s="720"/>
      <c r="WUH279" s="720"/>
      <c r="WUI279" s="720"/>
      <c r="WUJ279" s="720"/>
      <c r="WUK279" s="720"/>
      <c r="WUL279" s="720"/>
      <c r="WUM279" s="720"/>
      <c r="WUN279" s="720"/>
      <c r="WUO279" s="720"/>
      <c r="WUP279" s="720"/>
      <c r="WUQ279" s="720"/>
      <c r="WUR279" s="720"/>
      <c r="WUS279" s="720"/>
      <c r="WUT279" s="720"/>
      <c r="WUU279" s="720"/>
      <c r="WUV279" s="720"/>
      <c r="WUW279" s="720"/>
      <c r="WUX279" s="720"/>
      <c r="WUY279" s="720"/>
      <c r="WUZ279" s="720"/>
      <c r="WVA279" s="720"/>
      <c r="WVB279" s="720"/>
      <c r="WVC279" s="720"/>
      <c r="WVD279" s="720"/>
      <c r="WVE279" s="720"/>
      <c r="WVF279" s="720"/>
      <c r="WVG279" s="720"/>
      <c r="WVH279" s="720"/>
      <c r="WVI279" s="720"/>
      <c r="WVJ279" s="720"/>
      <c r="WVK279" s="720"/>
      <c r="WVL279" s="720"/>
      <c r="WVM279" s="720"/>
      <c r="WVN279" s="720"/>
      <c r="WVO279" s="720"/>
      <c r="WVP279" s="720"/>
      <c r="WVQ279" s="720"/>
      <c r="WVR279" s="720"/>
      <c r="WVS279" s="720"/>
      <c r="WVT279" s="720"/>
      <c r="WVU279" s="720"/>
      <c r="WVV279" s="720"/>
      <c r="WVW279" s="720"/>
      <c r="WVX279" s="720"/>
      <c r="WVY279" s="720"/>
      <c r="WVZ279" s="721"/>
      <c r="WWA279" s="719"/>
      <c r="WWB279" s="720"/>
      <c r="WWC279" s="720"/>
      <c r="WWD279" s="720"/>
      <c r="WWE279" s="720"/>
      <c r="WWF279" s="720"/>
      <c r="WWG279" s="720"/>
      <c r="WWH279" s="720"/>
      <c r="WWI279" s="720"/>
      <c r="WWJ279" s="720"/>
      <c r="WWK279" s="720"/>
      <c r="WWL279" s="720"/>
      <c r="WWM279" s="720"/>
      <c r="WWN279" s="720"/>
      <c r="WWO279" s="720"/>
      <c r="WWP279" s="720"/>
      <c r="WWQ279" s="720"/>
      <c r="WWR279" s="720"/>
      <c r="WWS279" s="720"/>
      <c r="WWT279" s="720"/>
      <c r="WWU279" s="720"/>
      <c r="WWV279" s="720"/>
      <c r="WWW279" s="720"/>
      <c r="WWX279" s="720"/>
      <c r="WWY279" s="720"/>
      <c r="WWZ279" s="720"/>
      <c r="WXA279" s="720"/>
      <c r="WXB279" s="720"/>
      <c r="WXC279" s="720"/>
      <c r="WXD279" s="720"/>
      <c r="WXE279" s="720"/>
      <c r="WXF279" s="720"/>
      <c r="WXG279" s="720"/>
      <c r="WXH279" s="720"/>
      <c r="WXI279" s="720"/>
      <c r="WXJ279" s="720"/>
      <c r="WXK279" s="720"/>
      <c r="WXL279" s="720"/>
      <c r="WXM279" s="720"/>
      <c r="WXN279" s="720"/>
      <c r="WXO279" s="720"/>
      <c r="WXP279" s="720"/>
      <c r="WXQ279" s="720"/>
      <c r="WXR279" s="720"/>
      <c r="WXS279" s="720"/>
      <c r="WXT279" s="720"/>
      <c r="WXU279" s="720"/>
      <c r="WXV279" s="720"/>
      <c r="WXW279" s="720"/>
      <c r="WXX279" s="720"/>
      <c r="WXY279" s="720"/>
      <c r="WXZ279" s="720"/>
      <c r="WYA279" s="720"/>
      <c r="WYB279" s="721"/>
      <c r="WYC279" s="719"/>
      <c r="WYD279" s="720"/>
      <c r="WYE279" s="720"/>
      <c r="WYF279" s="720"/>
      <c r="WYG279" s="720"/>
      <c r="WYH279" s="720"/>
      <c r="WYI279" s="720"/>
      <c r="WYJ279" s="720"/>
      <c r="WYK279" s="720"/>
      <c r="WYL279" s="720"/>
      <c r="WYM279" s="720"/>
      <c r="WYN279" s="720"/>
      <c r="WYO279" s="720"/>
      <c r="WYP279" s="720"/>
      <c r="WYQ279" s="720"/>
      <c r="WYR279" s="720"/>
      <c r="WYS279" s="720"/>
      <c r="WYT279" s="720"/>
      <c r="WYU279" s="720"/>
      <c r="WYV279" s="720"/>
      <c r="WYW279" s="720"/>
      <c r="WYX279" s="720"/>
      <c r="WYY279" s="720"/>
      <c r="WYZ279" s="720"/>
      <c r="WZA279" s="720"/>
      <c r="WZB279" s="720"/>
      <c r="WZC279" s="720"/>
      <c r="WZD279" s="720"/>
      <c r="WZE279" s="720"/>
      <c r="WZF279" s="720"/>
      <c r="WZG279" s="720"/>
      <c r="WZH279" s="720"/>
      <c r="WZI279" s="720"/>
      <c r="WZJ279" s="720"/>
      <c r="WZK279" s="720"/>
      <c r="WZL279" s="720"/>
      <c r="WZM279" s="720"/>
      <c r="WZN279" s="720"/>
      <c r="WZO279" s="720"/>
      <c r="WZP279" s="720"/>
      <c r="WZQ279" s="720"/>
      <c r="WZR279" s="720"/>
      <c r="WZS279" s="720"/>
      <c r="WZT279" s="720"/>
      <c r="WZU279" s="720"/>
      <c r="WZV279" s="720"/>
      <c r="WZW279" s="720"/>
      <c r="WZX279" s="720"/>
      <c r="WZY279" s="720"/>
      <c r="WZZ279" s="720"/>
      <c r="XAA279" s="720"/>
      <c r="XAB279" s="720"/>
      <c r="XAC279" s="720"/>
      <c r="XAD279" s="721"/>
      <c r="XAE279" s="719"/>
      <c r="XAF279" s="720"/>
      <c r="XAG279" s="720"/>
      <c r="XAH279" s="720"/>
      <c r="XAI279" s="720"/>
      <c r="XAJ279" s="720"/>
      <c r="XAK279" s="720"/>
      <c r="XAL279" s="720"/>
      <c r="XAM279" s="720"/>
      <c r="XAN279" s="720"/>
      <c r="XAO279" s="720"/>
      <c r="XAP279" s="720"/>
      <c r="XAQ279" s="720"/>
      <c r="XAR279" s="720"/>
      <c r="XAS279" s="720"/>
      <c r="XAT279" s="720"/>
      <c r="XAU279" s="720"/>
      <c r="XAV279" s="720"/>
      <c r="XAW279" s="720"/>
      <c r="XAX279" s="720"/>
      <c r="XAY279" s="720"/>
      <c r="XAZ279" s="720"/>
      <c r="XBA279" s="720"/>
      <c r="XBB279" s="720"/>
      <c r="XBC279" s="720"/>
      <c r="XBD279" s="720"/>
      <c r="XBE279" s="720"/>
      <c r="XBF279" s="720"/>
      <c r="XBG279" s="720"/>
      <c r="XBH279" s="720"/>
      <c r="XBI279" s="720"/>
      <c r="XBJ279" s="720"/>
      <c r="XBK279" s="720"/>
      <c r="XBL279" s="720"/>
      <c r="XBM279" s="720"/>
      <c r="XBN279" s="720"/>
      <c r="XBO279" s="720"/>
      <c r="XBP279" s="720"/>
      <c r="XBQ279" s="720"/>
      <c r="XBR279" s="720"/>
      <c r="XBS279" s="720"/>
      <c r="XBT279" s="720"/>
      <c r="XBU279" s="720"/>
      <c r="XBV279" s="720"/>
      <c r="XBW279" s="720"/>
      <c r="XBX279" s="720"/>
      <c r="XBY279" s="720"/>
      <c r="XBZ279" s="720"/>
      <c r="XCA279" s="720"/>
      <c r="XCB279" s="720"/>
      <c r="XCC279" s="720"/>
      <c r="XCD279" s="720"/>
      <c r="XCE279" s="720"/>
      <c r="XCF279" s="721"/>
      <c r="XCG279" s="719"/>
      <c r="XCH279" s="720"/>
      <c r="XCI279" s="720"/>
      <c r="XCJ279" s="720"/>
      <c r="XCK279" s="720"/>
      <c r="XCL279" s="720"/>
      <c r="XCM279" s="720"/>
      <c r="XCN279" s="720"/>
      <c r="XCO279" s="720"/>
      <c r="XCP279" s="720"/>
      <c r="XCQ279" s="720"/>
      <c r="XCR279" s="720"/>
      <c r="XCS279" s="720"/>
      <c r="XCT279" s="720"/>
      <c r="XCU279" s="720"/>
      <c r="XCV279" s="720"/>
      <c r="XCW279" s="720"/>
      <c r="XCX279" s="720"/>
      <c r="XCY279" s="720"/>
      <c r="XCZ279" s="720"/>
      <c r="XDA279" s="720"/>
      <c r="XDB279" s="720"/>
      <c r="XDC279" s="720"/>
      <c r="XDD279" s="720"/>
      <c r="XDE279" s="720"/>
      <c r="XDF279" s="720"/>
      <c r="XDG279" s="720"/>
      <c r="XDH279" s="720"/>
      <c r="XDI279" s="720"/>
      <c r="XDJ279" s="720"/>
      <c r="XDK279" s="720"/>
      <c r="XDL279" s="720"/>
      <c r="XDM279" s="720"/>
      <c r="XDN279" s="720"/>
      <c r="XDO279" s="720"/>
      <c r="XDP279" s="720"/>
      <c r="XDQ279" s="720"/>
      <c r="XDR279" s="720"/>
      <c r="XDS279" s="720"/>
      <c r="XDT279" s="720"/>
      <c r="XDU279" s="720"/>
      <c r="XDV279" s="720"/>
      <c r="XDW279" s="720"/>
      <c r="XDX279" s="720"/>
      <c r="XDY279" s="720"/>
      <c r="XDZ279" s="720"/>
      <c r="XEA279" s="720"/>
      <c r="XEB279" s="720"/>
      <c r="XEC279" s="720"/>
      <c r="XED279" s="720"/>
      <c r="XEE279" s="720"/>
      <c r="XEF279" s="720"/>
      <c r="XEG279" s="720"/>
      <c r="XEH279" s="721"/>
      <c r="XEI279" s="719"/>
      <c r="XEJ279" s="720"/>
      <c r="XEK279" s="720"/>
      <c r="XEL279" s="720"/>
      <c r="XEM279" s="720"/>
      <c r="XEN279" s="720"/>
      <c r="XEO279" s="720"/>
      <c r="XEP279" s="720"/>
      <c r="XEQ279" s="720"/>
      <c r="XER279" s="720"/>
      <c r="XES279" s="720"/>
      <c r="XET279" s="720"/>
      <c r="XEU279" s="720"/>
      <c r="XEV279" s="720"/>
      <c r="XEW279" s="720"/>
      <c r="XEX279" s="720"/>
      <c r="XEY279" s="720"/>
      <c r="XEZ279" s="720"/>
      <c r="XFA279" s="720"/>
      <c r="XFB279" s="720"/>
      <c r="XFC279" s="720"/>
      <c r="XFD279" s="720"/>
    </row>
    <row r="280" spans="1:16384" s="495" customFormat="1" ht="26.25" customHeight="1">
      <c r="A280" s="732" t="s">
        <v>4295</v>
      </c>
      <c r="B280" s="732"/>
      <c r="C280" s="732"/>
      <c r="D280" s="732"/>
      <c r="E280" s="732"/>
      <c r="F280" s="732"/>
      <c r="G280" s="732"/>
      <c r="H280" s="732"/>
      <c r="I280" s="732"/>
      <c r="J280" s="732"/>
      <c r="K280" s="732"/>
      <c r="L280" s="732"/>
      <c r="M280" s="732"/>
      <c r="N280" s="732"/>
      <c r="O280" s="732"/>
      <c r="P280" s="732"/>
      <c r="Q280" s="732"/>
      <c r="R280" s="732"/>
      <c r="S280" s="732"/>
      <c r="T280" s="732"/>
      <c r="U280" s="732"/>
      <c r="V280" s="732"/>
      <c r="W280" s="732"/>
      <c r="X280" s="732"/>
      <c r="Y280" s="732"/>
      <c r="Z280" s="732"/>
      <c r="AA280" s="732"/>
      <c r="AB280" s="732"/>
      <c r="AC280" s="732"/>
      <c r="AD280" s="732"/>
      <c r="AE280" s="732"/>
      <c r="AF280" s="732"/>
      <c r="AG280" s="732"/>
      <c r="AH280" s="732"/>
      <c r="AI280" s="732"/>
      <c r="AJ280" s="732"/>
      <c r="AK280" s="732"/>
      <c r="AL280" s="732"/>
      <c r="AM280" s="732"/>
      <c r="AN280" s="732"/>
      <c r="AO280" s="732"/>
      <c r="AP280" s="732"/>
      <c r="AQ280" s="732"/>
      <c r="AR280" s="732"/>
      <c r="AS280" s="732"/>
      <c r="AT280" s="732"/>
      <c r="AU280" s="732"/>
      <c r="AV280" s="732"/>
      <c r="AW280" s="732"/>
      <c r="AX280" s="732"/>
      <c r="AY280" s="733"/>
      <c r="AZ280" s="733"/>
      <c r="BA280" s="733"/>
      <c r="BB280" s="523"/>
      <c r="BC280" s="523"/>
      <c r="BD280" s="523"/>
      <c r="BE280" s="523"/>
    </row>
    <row r="281" spans="1:16384" s="495" customFormat="1" ht="12.6" customHeight="1">
      <c r="A281" s="511" t="s">
        <v>4290</v>
      </c>
      <c r="AI281" s="512"/>
      <c r="AJ281" s="512"/>
      <c r="AK281" s="512"/>
      <c r="AL281" s="512"/>
      <c r="AM281" s="512"/>
      <c r="AN281" s="512"/>
      <c r="AO281" s="512"/>
      <c r="AP281" s="512"/>
      <c r="AQ281" s="512"/>
      <c r="AR281" s="512"/>
      <c r="AS281" s="512"/>
      <c r="AT281" s="512"/>
      <c r="AU281" s="512"/>
      <c r="AV281" s="512"/>
      <c r="AW281" s="512"/>
      <c r="AY281" s="523"/>
      <c r="AZ281" s="523"/>
      <c r="BA281" s="523"/>
      <c r="BB281" s="523"/>
      <c r="BC281" s="523"/>
      <c r="BD281" s="523"/>
      <c r="BE281" s="523"/>
    </row>
    <row r="282" spans="1:16384" s="494" customFormat="1" ht="45" customHeight="1">
      <c r="A282" s="726"/>
      <c r="B282" s="727"/>
      <c r="C282" s="727"/>
      <c r="D282" s="727"/>
      <c r="E282" s="727"/>
      <c r="F282" s="727"/>
      <c r="G282" s="727"/>
      <c r="H282" s="727"/>
      <c r="I282" s="727"/>
      <c r="J282" s="727"/>
      <c r="K282" s="727"/>
      <c r="L282" s="727"/>
      <c r="M282" s="727"/>
      <c r="N282" s="727"/>
      <c r="O282" s="727"/>
      <c r="P282" s="727"/>
      <c r="Q282" s="727"/>
      <c r="R282" s="727"/>
      <c r="S282" s="727"/>
      <c r="T282" s="727"/>
      <c r="U282" s="727"/>
      <c r="V282" s="727"/>
      <c r="W282" s="727"/>
      <c r="X282" s="727"/>
      <c r="Y282" s="727"/>
      <c r="Z282" s="727"/>
      <c r="AA282" s="727"/>
      <c r="AB282" s="727"/>
      <c r="AC282" s="727"/>
      <c r="AD282" s="727"/>
      <c r="AE282" s="727"/>
      <c r="AF282" s="727"/>
      <c r="AG282" s="727"/>
      <c r="AH282" s="727"/>
      <c r="AI282" s="727"/>
      <c r="AJ282" s="727"/>
      <c r="AK282" s="727"/>
      <c r="AL282" s="727"/>
      <c r="AM282" s="727"/>
      <c r="AN282" s="727"/>
      <c r="AO282" s="727"/>
      <c r="AP282" s="727"/>
      <c r="AQ282" s="727"/>
      <c r="AR282" s="727"/>
      <c r="AS282" s="727"/>
      <c r="AT282" s="727"/>
      <c r="AU282" s="727"/>
      <c r="AV282" s="727"/>
      <c r="AW282" s="727"/>
      <c r="AX282" s="728"/>
      <c r="AY282" s="729"/>
      <c r="AZ282" s="730"/>
      <c r="BA282" s="730"/>
      <c r="BB282" s="730"/>
      <c r="BC282" s="519"/>
      <c r="BD282" s="519"/>
      <c r="BE282" s="519"/>
    </row>
    <row r="283" spans="1:16384" s="495" customFormat="1" ht="13.2">
      <c r="A283" s="732" t="s">
        <v>4296</v>
      </c>
      <c r="B283" s="732"/>
      <c r="C283" s="732"/>
      <c r="D283" s="732"/>
      <c r="E283" s="732"/>
      <c r="F283" s="732"/>
      <c r="G283" s="732"/>
      <c r="H283" s="732"/>
      <c r="I283" s="732"/>
      <c r="J283" s="732"/>
      <c r="K283" s="732"/>
      <c r="L283" s="732"/>
      <c r="M283" s="732"/>
      <c r="N283" s="732"/>
      <c r="O283" s="732"/>
      <c r="P283" s="732"/>
      <c r="Q283" s="732"/>
      <c r="R283" s="732"/>
      <c r="S283" s="732"/>
      <c r="T283" s="732"/>
      <c r="U283" s="732"/>
      <c r="V283" s="732"/>
      <c r="W283" s="732"/>
      <c r="X283" s="732"/>
      <c r="Y283" s="732"/>
      <c r="Z283" s="732"/>
      <c r="AA283" s="732"/>
      <c r="AB283" s="732"/>
      <c r="AC283" s="732"/>
      <c r="AD283" s="732"/>
      <c r="AE283" s="732"/>
      <c r="AF283" s="732"/>
      <c r="AG283" s="732"/>
      <c r="AH283" s="732"/>
      <c r="AI283" s="732"/>
      <c r="AJ283" s="732"/>
      <c r="AK283" s="732"/>
      <c r="AL283" s="732"/>
      <c r="AM283" s="732"/>
      <c r="AN283" s="732"/>
      <c r="AO283" s="732"/>
      <c r="AP283" s="732"/>
      <c r="AQ283" s="732"/>
      <c r="AR283" s="732"/>
      <c r="AS283" s="732"/>
      <c r="AT283" s="732"/>
      <c r="AU283" s="732"/>
      <c r="AV283" s="732"/>
      <c r="AW283" s="732"/>
      <c r="AX283" s="732"/>
      <c r="AY283" s="733"/>
      <c r="AZ283" s="733"/>
      <c r="BA283" s="733"/>
      <c r="BB283" s="523"/>
      <c r="BC283" s="523"/>
      <c r="BD283" s="523"/>
      <c r="BE283" s="523"/>
    </row>
    <row r="284" spans="1:16384" s="495" customFormat="1" ht="13.2">
      <c r="A284" s="734" t="s">
        <v>4290</v>
      </c>
      <c r="B284" s="734"/>
      <c r="C284" s="734"/>
      <c r="D284" s="734"/>
      <c r="E284" s="734"/>
      <c r="F284" s="734"/>
      <c r="G284" s="734"/>
      <c r="H284" s="734"/>
      <c r="I284" s="734"/>
      <c r="J284" s="734"/>
      <c r="K284" s="734"/>
      <c r="L284" s="734"/>
      <c r="M284" s="734"/>
      <c r="N284" s="734"/>
      <c r="O284" s="734"/>
      <c r="P284" s="734"/>
      <c r="Q284" s="734"/>
      <c r="R284" s="734"/>
      <c r="S284" s="734"/>
      <c r="T284" s="734"/>
      <c r="U284" s="734"/>
      <c r="V284" s="734"/>
      <c r="W284" s="734"/>
      <c r="X284" s="734"/>
      <c r="Y284" s="734"/>
      <c r="Z284" s="734"/>
      <c r="AA284" s="734"/>
      <c r="AB284" s="734"/>
      <c r="AC284" s="734"/>
      <c r="AD284" s="734"/>
      <c r="AE284" s="734"/>
      <c r="AF284" s="734"/>
      <c r="AG284" s="734"/>
      <c r="AH284" s="734"/>
      <c r="AI284" s="734"/>
      <c r="AJ284" s="734"/>
      <c r="AK284" s="734"/>
      <c r="AL284" s="734"/>
      <c r="AM284" s="734"/>
      <c r="AN284" s="734"/>
      <c r="AO284" s="734"/>
      <c r="AP284" s="734"/>
      <c r="AQ284" s="734"/>
      <c r="AR284" s="734"/>
      <c r="AS284" s="734"/>
      <c r="AT284" s="734"/>
      <c r="AU284" s="734"/>
      <c r="AV284" s="734"/>
      <c r="AW284" s="734"/>
      <c r="AX284" s="734"/>
      <c r="AY284" s="734"/>
      <c r="AZ284" s="734"/>
      <c r="BA284" s="734"/>
      <c r="BB284" s="523"/>
      <c r="BC284" s="523"/>
      <c r="BD284" s="523"/>
      <c r="BE284" s="523"/>
    </row>
    <row r="285" spans="1:16384" s="494" customFormat="1" ht="45" customHeight="1">
      <c r="A285" s="726"/>
      <c r="B285" s="727"/>
      <c r="C285" s="727"/>
      <c r="D285" s="727"/>
      <c r="E285" s="727"/>
      <c r="F285" s="727"/>
      <c r="G285" s="727"/>
      <c r="H285" s="727"/>
      <c r="I285" s="727"/>
      <c r="J285" s="727"/>
      <c r="K285" s="727"/>
      <c r="L285" s="727"/>
      <c r="M285" s="727"/>
      <c r="N285" s="727"/>
      <c r="O285" s="727"/>
      <c r="P285" s="727"/>
      <c r="Q285" s="727"/>
      <c r="R285" s="727"/>
      <c r="S285" s="727"/>
      <c r="T285" s="727"/>
      <c r="U285" s="727"/>
      <c r="V285" s="727"/>
      <c r="W285" s="727"/>
      <c r="X285" s="727"/>
      <c r="Y285" s="727"/>
      <c r="Z285" s="727"/>
      <c r="AA285" s="727"/>
      <c r="AB285" s="727"/>
      <c r="AC285" s="727"/>
      <c r="AD285" s="727"/>
      <c r="AE285" s="727"/>
      <c r="AF285" s="727"/>
      <c r="AG285" s="727"/>
      <c r="AH285" s="727"/>
      <c r="AI285" s="727"/>
      <c r="AJ285" s="727"/>
      <c r="AK285" s="727"/>
      <c r="AL285" s="727"/>
      <c r="AM285" s="727"/>
      <c r="AN285" s="727"/>
      <c r="AO285" s="727"/>
      <c r="AP285" s="727"/>
      <c r="AQ285" s="727"/>
      <c r="AR285" s="727"/>
      <c r="AS285" s="727"/>
      <c r="AT285" s="727"/>
      <c r="AU285" s="727"/>
      <c r="AV285" s="727"/>
      <c r="AW285" s="727"/>
      <c r="AX285" s="728"/>
      <c r="AY285" s="729"/>
      <c r="AZ285" s="730"/>
      <c r="BA285" s="730"/>
      <c r="BB285" s="730"/>
      <c r="BC285" s="519"/>
      <c r="BD285" s="519"/>
      <c r="BE285" s="519"/>
    </row>
    <row r="286" spans="1:16384" s="495" customFormat="1" ht="13.2">
      <c r="A286" s="732" t="s">
        <v>4297</v>
      </c>
      <c r="B286" s="732"/>
      <c r="C286" s="732"/>
      <c r="D286" s="732"/>
      <c r="E286" s="732"/>
      <c r="F286" s="732"/>
      <c r="G286" s="732"/>
      <c r="H286" s="732"/>
      <c r="I286" s="732"/>
      <c r="J286" s="732"/>
      <c r="K286" s="732"/>
      <c r="L286" s="732"/>
      <c r="M286" s="732"/>
      <c r="N286" s="732"/>
      <c r="O286" s="732"/>
      <c r="P286" s="732"/>
      <c r="Q286" s="732"/>
      <c r="R286" s="732"/>
      <c r="S286" s="732"/>
      <c r="T286" s="732"/>
      <c r="U286" s="732"/>
      <c r="V286" s="732"/>
      <c r="W286" s="732"/>
      <c r="X286" s="732"/>
      <c r="Y286" s="732"/>
      <c r="Z286" s="732"/>
      <c r="AA286" s="732"/>
      <c r="AB286" s="732"/>
      <c r="AC286" s="732"/>
      <c r="AD286" s="732"/>
      <c r="AE286" s="732"/>
      <c r="AF286" s="732"/>
      <c r="AG286" s="732"/>
      <c r="AH286" s="732"/>
      <c r="AI286" s="732"/>
      <c r="AJ286" s="732"/>
      <c r="AK286" s="732"/>
      <c r="AL286" s="732"/>
      <c r="AM286" s="732"/>
      <c r="AN286" s="732"/>
      <c r="AO286" s="732"/>
      <c r="AP286" s="732"/>
      <c r="AQ286" s="732"/>
      <c r="AR286" s="732"/>
      <c r="AS286" s="732"/>
      <c r="AT286" s="732"/>
      <c r="AU286" s="732"/>
      <c r="AV286" s="732"/>
      <c r="AW286" s="732"/>
      <c r="AX286" s="732"/>
      <c r="AY286" s="733"/>
      <c r="AZ286" s="733"/>
      <c r="BA286" s="733"/>
      <c r="BB286" s="523"/>
      <c r="BC286" s="523"/>
      <c r="BD286" s="523"/>
      <c r="BE286" s="523"/>
    </row>
    <row r="287" spans="1:16384" s="495" customFormat="1" ht="13.2">
      <c r="A287" s="734" t="s">
        <v>4290</v>
      </c>
      <c r="B287" s="734"/>
      <c r="C287" s="734"/>
      <c r="D287" s="734"/>
      <c r="E287" s="734"/>
      <c r="F287" s="734"/>
      <c r="G287" s="734"/>
      <c r="H287" s="734"/>
      <c r="I287" s="734"/>
      <c r="J287" s="734"/>
      <c r="K287" s="734"/>
      <c r="L287" s="734"/>
      <c r="M287" s="734"/>
      <c r="N287" s="734"/>
      <c r="O287" s="734"/>
      <c r="P287" s="734"/>
      <c r="Q287" s="734"/>
      <c r="R287" s="734"/>
      <c r="S287" s="734"/>
      <c r="T287" s="734"/>
      <c r="U287" s="734"/>
      <c r="V287" s="734"/>
      <c r="W287" s="734"/>
      <c r="X287" s="734"/>
      <c r="Y287" s="734"/>
      <c r="Z287" s="734"/>
      <c r="AA287" s="734"/>
      <c r="AB287" s="734"/>
      <c r="AC287" s="734"/>
      <c r="AD287" s="734"/>
      <c r="AE287" s="734"/>
      <c r="AF287" s="734"/>
      <c r="AG287" s="734"/>
      <c r="AH287" s="734"/>
      <c r="AI287" s="734"/>
      <c r="AJ287" s="734"/>
      <c r="AK287" s="734"/>
      <c r="AL287" s="734"/>
      <c r="AM287" s="734"/>
      <c r="AN287" s="734"/>
      <c r="AO287" s="734"/>
      <c r="AP287" s="734"/>
      <c r="AQ287" s="734"/>
      <c r="AR287" s="734"/>
      <c r="AS287" s="734"/>
      <c r="AT287" s="734"/>
      <c r="AU287" s="734"/>
      <c r="AV287" s="734"/>
      <c r="AW287" s="734"/>
      <c r="AX287" s="734"/>
      <c r="AY287" s="734"/>
      <c r="AZ287" s="734"/>
      <c r="BA287" s="734"/>
      <c r="BB287" s="523"/>
      <c r="BC287" s="523"/>
      <c r="BD287" s="523"/>
      <c r="BE287" s="523"/>
    </row>
    <row r="288" spans="1:16384" s="494" customFormat="1" ht="45" customHeight="1">
      <c r="A288" s="726"/>
      <c r="B288" s="727"/>
      <c r="C288" s="727"/>
      <c r="D288" s="727"/>
      <c r="E288" s="727"/>
      <c r="F288" s="727"/>
      <c r="G288" s="727"/>
      <c r="H288" s="727"/>
      <c r="I288" s="727"/>
      <c r="J288" s="727"/>
      <c r="K288" s="727"/>
      <c r="L288" s="727"/>
      <c r="M288" s="727"/>
      <c r="N288" s="727"/>
      <c r="O288" s="727"/>
      <c r="P288" s="727"/>
      <c r="Q288" s="727"/>
      <c r="R288" s="727"/>
      <c r="S288" s="727"/>
      <c r="T288" s="727"/>
      <c r="U288" s="727"/>
      <c r="V288" s="727"/>
      <c r="W288" s="727"/>
      <c r="X288" s="727"/>
      <c r="Y288" s="727"/>
      <c r="Z288" s="727"/>
      <c r="AA288" s="727"/>
      <c r="AB288" s="727"/>
      <c r="AC288" s="727"/>
      <c r="AD288" s="727"/>
      <c r="AE288" s="727"/>
      <c r="AF288" s="727"/>
      <c r="AG288" s="727"/>
      <c r="AH288" s="727"/>
      <c r="AI288" s="727"/>
      <c r="AJ288" s="727"/>
      <c r="AK288" s="727"/>
      <c r="AL288" s="727"/>
      <c r="AM288" s="727"/>
      <c r="AN288" s="727"/>
      <c r="AO288" s="727"/>
      <c r="AP288" s="727"/>
      <c r="AQ288" s="727"/>
      <c r="AR288" s="727"/>
      <c r="AS288" s="727"/>
      <c r="AT288" s="727"/>
      <c r="AU288" s="727"/>
      <c r="AV288" s="727"/>
      <c r="AW288" s="727"/>
      <c r="AX288" s="728"/>
      <c r="AY288" s="729"/>
      <c r="AZ288" s="730"/>
      <c r="BA288" s="730"/>
      <c r="BB288" s="730"/>
      <c r="BC288" s="519"/>
      <c r="BD288" s="519"/>
      <c r="BE288" s="519"/>
    </row>
    <row r="289" spans="1:57" s="495" customFormat="1" ht="27.75" customHeight="1">
      <c r="A289" s="731" t="s">
        <v>4298</v>
      </c>
      <c r="B289" s="731"/>
      <c r="C289" s="731"/>
      <c r="D289" s="731"/>
      <c r="E289" s="731"/>
      <c r="F289" s="731"/>
      <c r="G289" s="731"/>
      <c r="H289" s="731"/>
      <c r="I289" s="731"/>
      <c r="J289" s="731"/>
      <c r="K289" s="731"/>
      <c r="L289" s="731"/>
      <c r="M289" s="731"/>
      <c r="N289" s="731"/>
      <c r="O289" s="731"/>
      <c r="P289" s="731"/>
      <c r="Q289" s="731"/>
      <c r="R289" s="731"/>
      <c r="S289" s="731"/>
      <c r="T289" s="731"/>
      <c r="U289" s="731"/>
      <c r="V289" s="731"/>
      <c r="W289" s="731"/>
      <c r="X289" s="731"/>
      <c r="Y289" s="731"/>
      <c r="Z289" s="731"/>
      <c r="AA289" s="731"/>
      <c r="AB289" s="731"/>
      <c r="AC289" s="731"/>
      <c r="AD289" s="731"/>
      <c r="AE289" s="731"/>
      <c r="AF289" s="731"/>
      <c r="AG289" s="731"/>
      <c r="AH289" s="731"/>
      <c r="AI289" s="731"/>
      <c r="AJ289" s="731"/>
      <c r="AK289" s="731"/>
      <c r="AL289" s="731"/>
      <c r="AM289" s="731"/>
      <c r="AN289" s="731"/>
      <c r="AO289" s="731"/>
      <c r="AP289" s="731"/>
      <c r="AQ289" s="731"/>
      <c r="AR289" s="731"/>
      <c r="AS289" s="731"/>
      <c r="AT289" s="731"/>
      <c r="AU289" s="731"/>
      <c r="AV289" s="731"/>
      <c r="AW289" s="731"/>
      <c r="AX289" s="731"/>
      <c r="AY289" s="522"/>
      <c r="AZ289" s="522"/>
      <c r="BA289" s="522"/>
      <c r="BB289" s="523"/>
      <c r="BC289" s="523"/>
      <c r="BD289" s="523"/>
      <c r="BE289" s="523"/>
    </row>
    <row r="290" spans="1:57" s="495" customFormat="1" ht="13.2">
      <c r="A290" s="734" t="s">
        <v>4290</v>
      </c>
      <c r="B290" s="734"/>
      <c r="C290" s="734"/>
      <c r="D290" s="734"/>
      <c r="E290" s="734"/>
      <c r="F290" s="734"/>
      <c r="G290" s="734"/>
      <c r="H290" s="734"/>
      <c r="I290" s="734"/>
      <c r="J290" s="734"/>
      <c r="K290" s="734"/>
      <c r="L290" s="734"/>
      <c r="M290" s="734"/>
      <c r="N290" s="734"/>
      <c r="O290" s="734"/>
      <c r="P290" s="734"/>
      <c r="Q290" s="734"/>
      <c r="R290" s="734"/>
      <c r="S290" s="734"/>
      <c r="T290" s="734"/>
      <c r="U290" s="734"/>
      <c r="V290" s="734"/>
      <c r="W290" s="734"/>
      <c r="X290" s="734"/>
      <c r="Y290" s="734"/>
      <c r="Z290" s="734"/>
      <c r="AA290" s="734"/>
      <c r="AB290" s="734"/>
      <c r="AC290" s="734"/>
      <c r="AD290" s="734"/>
      <c r="AE290" s="734"/>
      <c r="AF290" s="734"/>
      <c r="AG290" s="734"/>
      <c r="AH290" s="734"/>
      <c r="AI290" s="734"/>
      <c r="AJ290" s="734"/>
      <c r="AK290" s="734"/>
      <c r="AL290" s="734"/>
      <c r="AM290" s="734"/>
      <c r="AN290" s="734"/>
      <c r="AO290" s="734"/>
      <c r="AP290" s="734"/>
      <c r="AQ290" s="734"/>
      <c r="AR290" s="734"/>
      <c r="AS290" s="734"/>
      <c r="AT290" s="734"/>
      <c r="AU290" s="734"/>
      <c r="AV290" s="734"/>
      <c r="AW290" s="734"/>
      <c r="AX290" s="734"/>
      <c r="AY290" s="734"/>
      <c r="AZ290" s="734"/>
      <c r="BA290" s="734"/>
      <c r="BB290" s="523"/>
      <c r="BC290" s="523"/>
      <c r="BD290" s="523"/>
      <c r="BE290" s="523"/>
    </row>
    <row r="291" spans="1:57" s="494" customFormat="1" ht="45" customHeight="1">
      <c r="A291" s="726"/>
      <c r="B291" s="727"/>
      <c r="C291" s="727"/>
      <c r="D291" s="727"/>
      <c r="E291" s="727"/>
      <c r="F291" s="727"/>
      <c r="G291" s="727"/>
      <c r="H291" s="727"/>
      <c r="I291" s="727"/>
      <c r="J291" s="727"/>
      <c r="K291" s="727"/>
      <c r="L291" s="727"/>
      <c r="M291" s="727"/>
      <c r="N291" s="727"/>
      <c r="O291" s="727"/>
      <c r="P291" s="727"/>
      <c r="Q291" s="727"/>
      <c r="R291" s="727"/>
      <c r="S291" s="727"/>
      <c r="T291" s="727"/>
      <c r="U291" s="727"/>
      <c r="V291" s="727"/>
      <c r="W291" s="727"/>
      <c r="X291" s="727"/>
      <c r="Y291" s="727"/>
      <c r="Z291" s="727"/>
      <c r="AA291" s="727"/>
      <c r="AB291" s="727"/>
      <c r="AC291" s="727"/>
      <c r="AD291" s="727"/>
      <c r="AE291" s="727"/>
      <c r="AF291" s="727"/>
      <c r="AG291" s="727"/>
      <c r="AH291" s="727"/>
      <c r="AI291" s="727"/>
      <c r="AJ291" s="727"/>
      <c r="AK291" s="727"/>
      <c r="AL291" s="727"/>
      <c r="AM291" s="727"/>
      <c r="AN291" s="727"/>
      <c r="AO291" s="727"/>
      <c r="AP291" s="727"/>
      <c r="AQ291" s="727"/>
      <c r="AR291" s="727"/>
      <c r="AS291" s="727"/>
      <c r="AT291" s="727"/>
      <c r="AU291" s="727"/>
      <c r="AV291" s="727"/>
      <c r="AW291" s="727"/>
      <c r="AX291" s="728"/>
      <c r="AY291" s="729"/>
      <c r="AZ291" s="730"/>
      <c r="BA291" s="730"/>
      <c r="BB291" s="730"/>
      <c r="BC291" s="519"/>
      <c r="BD291" s="519"/>
      <c r="BE291" s="519"/>
    </row>
    <row r="292" spans="1:57" s="495" customFormat="1" ht="13.2">
      <c r="A292" s="732" t="s">
        <v>4299</v>
      </c>
      <c r="B292" s="732"/>
      <c r="C292" s="732"/>
      <c r="D292" s="732"/>
      <c r="E292" s="732"/>
      <c r="F292" s="732"/>
      <c r="G292" s="732"/>
      <c r="H292" s="732"/>
      <c r="I292" s="732"/>
      <c r="J292" s="732"/>
      <c r="K292" s="732"/>
      <c r="L292" s="732"/>
      <c r="M292" s="732"/>
      <c r="N292" s="732"/>
      <c r="O292" s="732"/>
      <c r="P292" s="732"/>
      <c r="Q292" s="732"/>
      <c r="R292" s="732"/>
      <c r="S292" s="732"/>
      <c r="T292" s="732"/>
      <c r="U292" s="732"/>
      <c r="V292" s="732"/>
      <c r="W292" s="732"/>
      <c r="X292" s="732"/>
      <c r="Y292" s="732"/>
      <c r="Z292" s="732"/>
      <c r="AA292" s="732"/>
      <c r="AB292" s="732"/>
      <c r="AC292" s="732"/>
      <c r="AD292" s="732"/>
      <c r="AE292" s="732"/>
      <c r="AF292" s="732"/>
      <c r="AG292" s="732"/>
      <c r="AH292" s="732"/>
      <c r="AI292" s="732"/>
      <c r="AJ292" s="732"/>
      <c r="AK292" s="732"/>
      <c r="AL292" s="732"/>
      <c r="AM292" s="732"/>
      <c r="AN292" s="732"/>
      <c r="AO292" s="732"/>
      <c r="AP292" s="732"/>
      <c r="AQ292" s="732"/>
      <c r="AR292" s="732"/>
      <c r="AS292" s="732"/>
      <c r="AT292" s="732"/>
      <c r="AU292" s="732"/>
      <c r="AV292" s="732"/>
      <c r="AW292" s="732"/>
      <c r="AX292" s="732"/>
      <c r="AY292" s="733"/>
      <c r="AZ292" s="733"/>
      <c r="BA292" s="733"/>
      <c r="BB292" s="523"/>
      <c r="BC292" s="523"/>
      <c r="BD292" s="523"/>
      <c r="BE292" s="523"/>
    </row>
    <row r="293" spans="1:57" s="495" customFormat="1" ht="13.2">
      <c r="A293" s="734" t="s">
        <v>4290</v>
      </c>
      <c r="B293" s="734"/>
      <c r="C293" s="734"/>
      <c r="D293" s="734"/>
      <c r="E293" s="734"/>
      <c r="F293" s="734"/>
      <c r="G293" s="734"/>
      <c r="H293" s="734"/>
      <c r="I293" s="734"/>
      <c r="J293" s="734"/>
      <c r="K293" s="734"/>
      <c r="L293" s="734"/>
      <c r="M293" s="734"/>
      <c r="N293" s="734"/>
      <c r="O293" s="734"/>
      <c r="P293" s="734"/>
      <c r="Q293" s="734"/>
      <c r="R293" s="734"/>
      <c r="S293" s="734"/>
      <c r="T293" s="734"/>
      <c r="U293" s="734"/>
      <c r="V293" s="734"/>
      <c r="W293" s="734"/>
      <c r="X293" s="734"/>
      <c r="Y293" s="734"/>
      <c r="Z293" s="734"/>
      <c r="AA293" s="734"/>
      <c r="AB293" s="734"/>
      <c r="AC293" s="734"/>
      <c r="AD293" s="734"/>
      <c r="AE293" s="734"/>
      <c r="AF293" s="734"/>
      <c r="AG293" s="734"/>
      <c r="AH293" s="734"/>
      <c r="AI293" s="734"/>
      <c r="AJ293" s="734"/>
      <c r="AK293" s="734"/>
      <c r="AL293" s="734"/>
      <c r="AM293" s="734"/>
      <c r="AN293" s="734"/>
      <c r="AO293" s="734"/>
      <c r="AP293" s="734"/>
      <c r="AQ293" s="734"/>
      <c r="AR293" s="734"/>
      <c r="AS293" s="734"/>
      <c r="AT293" s="734"/>
      <c r="AU293" s="734"/>
      <c r="AV293" s="734"/>
      <c r="AW293" s="734"/>
      <c r="AX293" s="734"/>
      <c r="AY293" s="734"/>
      <c r="AZ293" s="734"/>
      <c r="BA293" s="734"/>
      <c r="BB293" s="523"/>
      <c r="BC293" s="523"/>
      <c r="BD293" s="523"/>
      <c r="BE293" s="523"/>
    </row>
    <row r="294" spans="1:57" s="494" customFormat="1" ht="45" customHeight="1">
      <c r="A294" s="726"/>
      <c r="B294" s="727"/>
      <c r="C294" s="727"/>
      <c r="D294" s="727"/>
      <c r="E294" s="727"/>
      <c r="F294" s="727"/>
      <c r="G294" s="727"/>
      <c r="H294" s="727"/>
      <c r="I294" s="727"/>
      <c r="J294" s="727"/>
      <c r="K294" s="727"/>
      <c r="L294" s="727"/>
      <c r="M294" s="727"/>
      <c r="N294" s="727"/>
      <c r="O294" s="727"/>
      <c r="P294" s="727"/>
      <c r="Q294" s="727"/>
      <c r="R294" s="727"/>
      <c r="S294" s="727"/>
      <c r="T294" s="727"/>
      <c r="U294" s="727"/>
      <c r="V294" s="727"/>
      <c r="W294" s="727"/>
      <c r="X294" s="727"/>
      <c r="Y294" s="727"/>
      <c r="Z294" s="727"/>
      <c r="AA294" s="727"/>
      <c r="AB294" s="727"/>
      <c r="AC294" s="727"/>
      <c r="AD294" s="727"/>
      <c r="AE294" s="727"/>
      <c r="AF294" s="727"/>
      <c r="AG294" s="727"/>
      <c r="AH294" s="727"/>
      <c r="AI294" s="727"/>
      <c r="AJ294" s="727"/>
      <c r="AK294" s="727"/>
      <c r="AL294" s="727"/>
      <c r="AM294" s="727"/>
      <c r="AN294" s="727"/>
      <c r="AO294" s="727"/>
      <c r="AP294" s="727"/>
      <c r="AQ294" s="727"/>
      <c r="AR294" s="727"/>
      <c r="AS294" s="727"/>
      <c r="AT294" s="727"/>
      <c r="AU294" s="727"/>
      <c r="AV294" s="727"/>
      <c r="AW294" s="727"/>
      <c r="AX294" s="728"/>
      <c r="AY294" s="729"/>
      <c r="AZ294" s="730"/>
      <c r="BA294" s="730"/>
      <c r="BB294" s="730"/>
      <c r="BC294" s="519"/>
      <c r="BD294" s="519"/>
      <c r="BE294" s="519"/>
    </row>
    <row r="295" spans="1:57" s="494" customFormat="1" ht="12.6" customHeight="1">
      <c r="A295" s="511"/>
      <c r="AY295" s="519"/>
      <c r="AZ295" s="519"/>
      <c r="BA295" s="519"/>
      <c r="BB295" s="519"/>
      <c r="BC295" s="519"/>
      <c r="BD295" s="519"/>
      <c r="BE295" s="519"/>
    </row>
    <row r="296" spans="1:57" s="495" customFormat="1" ht="12.6" customHeight="1">
      <c r="A296" s="494" t="s">
        <v>4300</v>
      </c>
      <c r="AY296" s="523"/>
      <c r="AZ296" s="523"/>
      <c r="BA296" s="523"/>
      <c r="BB296" s="523"/>
      <c r="BC296" s="523"/>
      <c r="BD296" s="523"/>
      <c r="BE296" s="523"/>
    </row>
    <row r="297" spans="1:57" s="494" customFormat="1" ht="12.6" customHeight="1">
      <c r="A297" s="511" t="s">
        <v>4290</v>
      </c>
      <c r="AY297" s="519"/>
      <c r="AZ297" s="519"/>
      <c r="BA297" s="519"/>
      <c r="BB297" s="519"/>
      <c r="BC297" s="519"/>
      <c r="BD297" s="519"/>
      <c r="BE297" s="519"/>
    </row>
    <row r="298" spans="1:57" s="494" customFormat="1" ht="45" customHeight="1">
      <c r="A298" s="726"/>
      <c r="B298" s="727"/>
      <c r="C298" s="727"/>
      <c r="D298" s="727"/>
      <c r="E298" s="727"/>
      <c r="F298" s="727"/>
      <c r="G298" s="727"/>
      <c r="H298" s="727"/>
      <c r="I298" s="727"/>
      <c r="J298" s="727"/>
      <c r="K298" s="727"/>
      <c r="L298" s="727"/>
      <c r="M298" s="727"/>
      <c r="N298" s="727"/>
      <c r="O298" s="727"/>
      <c r="P298" s="727"/>
      <c r="Q298" s="727"/>
      <c r="R298" s="727"/>
      <c r="S298" s="727"/>
      <c r="T298" s="727"/>
      <c r="U298" s="727"/>
      <c r="V298" s="727"/>
      <c r="W298" s="727"/>
      <c r="X298" s="727"/>
      <c r="Y298" s="727"/>
      <c r="Z298" s="727"/>
      <c r="AA298" s="727"/>
      <c r="AB298" s="727"/>
      <c r="AC298" s="727"/>
      <c r="AD298" s="727"/>
      <c r="AE298" s="727"/>
      <c r="AF298" s="727"/>
      <c r="AG298" s="727"/>
      <c r="AH298" s="727"/>
      <c r="AI298" s="727"/>
      <c r="AJ298" s="727"/>
      <c r="AK298" s="727"/>
      <c r="AL298" s="727"/>
      <c r="AM298" s="727"/>
      <c r="AN298" s="727"/>
      <c r="AO298" s="727"/>
      <c r="AP298" s="727"/>
      <c r="AQ298" s="727"/>
      <c r="AR298" s="727"/>
      <c r="AS298" s="727"/>
      <c r="AT298" s="727"/>
      <c r="AU298" s="727"/>
      <c r="AV298" s="727"/>
      <c r="AW298" s="727"/>
      <c r="AX298" s="728"/>
      <c r="AY298" s="729"/>
      <c r="AZ298" s="730"/>
      <c r="BA298" s="730"/>
      <c r="BB298" s="730"/>
      <c r="BC298" s="519"/>
      <c r="BD298" s="519"/>
      <c r="BE298" s="519"/>
    </row>
    <row r="299" spans="1:57" s="495" customFormat="1" ht="12.6" customHeight="1">
      <c r="A299" s="494" t="s">
        <v>4301</v>
      </c>
      <c r="AY299" s="523"/>
      <c r="AZ299" s="523"/>
      <c r="BA299" s="523"/>
      <c r="BB299" s="523"/>
      <c r="BC299" s="523"/>
      <c r="BD299" s="523"/>
      <c r="BE299" s="523"/>
    </row>
    <row r="300" spans="1:57" s="494" customFormat="1" ht="12.6" customHeight="1">
      <c r="A300" s="511" t="s">
        <v>4290</v>
      </c>
      <c r="AY300" s="519"/>
      <c r="AZ300" s="519"/>
      <c r="BA300" s="519"/>
      <c r="BB300" s="519"/>
      <c r="BC300" s="519"/>
      <c r="BD300" s="519"/>
      <c r="BE300" s="519"/>
    </row>
    <row r="301" spans="1:57" s="494" customFormat="1" ht="45" customHeight="1">
      <c r="A301" s="726"/>
      <c r="B301" s="727"/>
      <c r="C301" s="727"/>
      <c r="D301" s="727"/>
      <c r="E301" s="727"/>
      <c r="F301" s="727"/>
      <c r="G301" s="727"/>
      <c r="H301" s="727"/>
      <c r="I301" s="727"/>
      <c r="J301" s="727"/>
      <c r="K301" s="727"/>
      <c r="L301" s="727"/>
      <c r="M301" s="727"/>
      <c r="N301" s="727"/>
      <c r="O301" s="727"/>
      <c r="P301" s="727"/>
      <c r="Q301" s="727"/>
      <c r="R301" s="727"/>
      <c r="S301" s="727"/>
      <c r="T301" s="727"/>
      <c r="U301" s="727"/>
      <c r="V301" s="727"/>
      <c r="W301" s="727"/>
      <c r="X301" s="727"/>
      <c r="Y301" s="727"/>
      <c r="Z301" s="727"/>
      <c r="AA301" s="727"/>
      <c r="AB301" s="727"/>
      <c r="AC301" s="727"/>
      <c r="AD301" s="727"/>
      <c r="AE301" s="727"/>
      <c r="AF301" s="727"/>
      <c r="AG301" s="727"/>
      <c r="AH301" s="727"/>
      <c r="AI301" s="727"/>
      <c r="AJ301" s="727"/>
      <c r="AK301" s="727"/>
      <c r="AL301" s="727"/>
      <c r="AM301" s="727"/>
      <c r="AN301" s="727"/>
      <c r="AO301" s="727"/>
      <c r="AP301" s="727"/>
      <c r="AQ301" s="727"/>
      <c r="AR301" s="727"/>
      <c r="AS301" s="727"/>
      <c r="AT301" s="727"/>
      <c r="AU301" s="727"/>
      <c r="AV301" s="727"/>
      <c r="AW301" s="727"/>
      <c r="AX301" s="728"/>
      <c r="AY301" s="729"/>
      <c r="AZ301" s="730"/>
      <c r="BA301" s="730"/>
      <c r="BB301" s="730"/>
      <c r="BC301" s="519"/>
      <c r="BD301" s="519"/>
      <c r="BE301" s="519"/>
    </row>
  </sheetData>
  <sheetProtection formatCells="0" deleteColumns="0" deleteRows="0"/>
  <mergeCells count="2248">
    <mergeCell ref="A292:BA292"/>
    <mergeCell ref="A293:BA293"/>
    <mergeCell ref="AD269:AK269"/>
    <mergeCell ref="AN269:AW269"/>
    <mergeCell ref="A273:AX273"/>
    <mergeCell ref="A275:AX275"/>
    <mergeCell ref="A277:AX277"/>
    <mergeCell ref="A279:AX279"/>
    <mergeCell ref="A282:AX282"/>
    <mergeCell ref="AY282:BB282"/>
    <mergeCell ref="A285:AX285"/>
    <mergeCell ref="AY285:BB285"/>
    <mergeCell ref="A288:AX288"/>
    <mergeCell ref="AY288:BB288"/>
    <mergeCell ref="A291:AX291"/>
    <mergeCell ref="AY291:BB291"/>
    <mergeCell ref="A294:AX294"/>
    <mergeCell ref="AY294:BB294"/>
    <mergeCell ref="AI274:AW274"/>
    <mergeCell ref="AI276:AW276"/>
    <mergeCell ref="A298:AX298"/>
    <mergeCell ref="AY298:BB298"/>
    <mergeCell ref="A301:AX301"/>
    <mergeCell ref="AY301:BB301"/>
    <mergeCell ref="A289:AX289"/>
    <mergeCell ref="A272:AW272"/>
    <mergeCell ref="WTY279:WVZ279"/>
    <mergeCell ref="WWA279:WYB279"/>
    <mergeCell ref="WYC279:XAD279"/>
    <mergeCell ref="XAE279:XCF279"/>
    <mergeCell ref="XCG279:XEH279"/>
    <mergeCell ref="XEI279:XFD279"/>
    <mergeCell ref="A280:BA280"/>
    <mergeCell ref="A283:BA283"/>
    <mergeCell ref="A284:BA284"/>
    <mergeCell ref="A286:BA286"/>
    <mergeCell ref="A287:BA287"/>
    <mergeCell ref="A290:BA290"/>
    <mergeCell ref="VKQ279:VMR279"/>
    <mergeCell ref="VMS279:VOT279"/>
    <mergeCell ref="VOU279:VQV279"/>
    <mergeCell ref="VQW279:VSX279"/>
    <mergeCell ref="VSY279:VUZ279"/>
    <mergeCell ref="VVA279:VXB279"/>
    <mergeCell ref="VXC279:VZD279"/>
    <mergeCell ref="VZE279:WBF279"/>
    <mergeCell ref="WBG279:WDH279"/>
    <mergeCell ref="WDI279:WFJ279"/>
    <mergeCell ref="WFK279:WHL279"/>
    <mergeCell ref="WHM279:WJN279"/>
    <mergeCell ref="WJO279:WLP279"/>
    <mergeCell ref="WLQ279:WNR279"/>
    <mergeCell ref="TVC279:TXD279"/>
    <mergeCell ref="TXE279:TZF279"/>
    <mergeCell ref="TZG279:UBH279"/>
    <mergeCell ref="WNS279:WPT279"/>
    <mergeCell ref="WPU279:WRV279"/>
    <mergeCell ref="WRW279:WTX279"/>
    <mergeCell ref="UBI279:UDJ279"/>
    <mergeCell ref="UDK279:UFL279"/>
    <mergeCell ref="UFM279:UHN279"/>
    <mergeCell ref="UHO279:UJP279"/>
    <mergeCell ref="UJQ279:ULR279"/>
    <mergeCell ref="ULS279:UNT279"/>
    <mergeCell ref="UNU279:UPV279"/>
    <mergeCell ref="UPW279:URX279"/>
    <mergeCell ref="URY279:UTZ279"/>
    <mergeCell ref="UUA279:UWB279"/>
    <mergeCell ref="UWC279:UYD279"/>
    <mergeCell ref="UYE279:VAF279"/>
    <mergeCell ref="VAG279:VCH279"/>
    <mergeCell ref="VCI279:VEJ279"/>
    <mergeCell ref="VEK279:VGL279"/>
    <mergeCell ref="VGM279:VIN279"/>
    <mergeCell ref="VIO279:VKP279"/>
    <mergeCell ref="SLU279:SNV279"/>
    <mergeCell ref="SNW279:SPX279"/>
    <mergeCell ref="SPY279:SRZ279"/>
    <mergeCell ref="SSA279:SUB279"/>
    <mergeCell ref="SUC279:SWD279"/>
    <mergeCell ref="SWE279:SYF279"/>
    <mergeCell ref="SYG279:TAH279"/>
    <mergeCell ref="TAI279:TCJ279"/>
    <mergeCell ref="TCK279:TEL279"/>
    <mergeCell ref="TEM279:TGN279"/>
    <mergeCell ref="TGO279:TIP279"/>
    <mergeCell ref="TIQ279:TKR279"/>
    <mergeCell ref="TKS279:TMT279"/>
    <mergeCell ref="TMU279:TOV279"/>
    <mergeCell ref="TOW279:TQX279"/>
    <mergeCell ref="TQY279:TSZ279"/>
    <mergeCell ref="TTA279:TVB279"/>
    <mergeCell ref="RCM279:REN279"/>
    <mergeCell ref="REO279:RGP279"/>
    <mergeCell ref="RGQ279:RIR279"/>
    <mergeCell ref="RIS279:RKT279"/>
    <mergeCell ref="RKU279:RMV279"/>
    <mergeCell ref="RMW279:ROX279"/>
    <mergeCell ref="ROY279:RQZ279"/>
    <mergeCell ref="RRA279:RTB279"/>
    <mergeCell ref="RTC279:RVD279"/>
    <mergeCell ref="RVE279:RXF279"/>
    <mergeCell ref="RXG279:RZH279"/>
    <mergeCell ref="RZI279:SBJ279"/>
    <mergeCell ref="SBK279:SDL279"/>
    <mergeCell ref="SDM279:SFN279"/>
    <mergeCell ref="SFO279:SHP279"/>
    <mergeCell ref="SHQ279:SJR279"/>
    <mergeCell ref="SJS279:SLT279"/>
    <mergeCell ref="PTE279:PVF279"/>
    <mergeCell ref="PVG279:PXH279"/>
    <mergeCell ref="PXI279:PZJ279"/>
    <mergeCell ref="PZK279:QBL279"/>
    <mergeCell ref="QBM279:QDN279"/>
    <mergeCell ref="QDO279:QFP279"/>
    <mergeCell ref="QFQ279:QHR279"/>
    <mergeCell ref="QHS279:QJT279"/>
    <mergeCell ref="QJU279:QLV279"/>
    <mergeCell ref="QLW279:QNX279"/>
    <mergeCell ref="QNY279:QPZ279"/>
    <mergeCell ref="QQA279:QSB279"/>
    <mergeCell ref="QSC279:QUD279"/>
    <mergeCell ref="QUE279:QWF279"/>
    <mergeCell ref="QWG279:QYH279"/>
    <mergeCell ref="QYI279:RAJ279"/>
    <mergeCell ref="RAK279:RCL279"/>
    <mergeCell ref="OJW279:OLX279"/>
    <mergeCell ref="OLY279:ONZ279"/>
    <mergeCell ref="OOA279:OQB279"/>
    <mergeCell ref="OQC279:OSD279"/>
    <mergeCell ref="OSE279:OUF279"/>
    <mergeCell ref="OUG279:OWH279"/>
    <mergeCell ref="OWI279:OYJ279"/>
    <mergeCell ref="OYK279:PAL279"/>
    <mergeCell ref="PAM279:PCN279"/>
    <mergeCell ref="PCO279:PEP279"/>
    <mergeCell ref="PEQ279:PGR279"/>
    <mergeCell ref="PGS279:PIT279"/>
    <mergeCell ref="PIU279:PKV279"/>
    <mergeCell ref="PKW279:PMX279"/>
    <mergeCell ref="PMY279:POZ279"/>
    <mergeCell ref="PPA279:PRB279"/>
    <mergeCell ref="PRC279:PTD279"/>
    <mergeCell ref="NAO279:NCP279"/>
    <mergeCell ref="NCQ279:NER279"/>
    <mergeCell ref="NES279:NGT279"/>
    <mergeCell ref="NGU279:NIV279"/>
    <mergeCell ref="NIW279:NKX279"/>
    <mergeCell ref="NKY279:NMZ279"/>
    <mergeCell ref="NNA279:NPB279"/>
    <mergeCell ref="NPC279:NRD279"/>
    <mergeCell ref="NRE279:NTF279"/>
    <mergeCell ref="NTG279:NVH279"/>
    <mergeCell ref="NVI279:NXJ279"/>
    <mergeCell ref="NXK279:NZL279"/>
    <mergeCell ref="NZM279:OBN279"/>
    <mergeCell ref="OBO279:ODP279"/>
    <mergeCell ref="ODQ279:OFR279"/>
    <mergeCell ref="OFS279:OHT279"/>
    <mergeCell ref="OHU279:OJV279"/>
    <mergeCell ref="LRG279:LTH279"/>
    <mergeCell ref="LTI279:LVJ279"/>
    <mergeCell ref="LVK279:LXL279"/>
    <mergeCell ref="LXM279:LZN279"/>
    <mergeCell ref="LZO279:MBP279"/>
    <mergeCell ref="MBQ279:MDR279"/>
    <mergeCell ref="MDS279:MFT279"/>
    <mergeCell ref="MFU279:MHV279"/>
    <mergeCell ref="MHW279:MJX279"/>
    <mergeCell ref="MJY279:MLZ279"/>
    <mergeCell ref="MMA279:MOB279"/>
    <mergeCell ref="MOC279:MQD279"/>
    <mergeCell ref="MQE279:MSF279"/>
    <mergeCell ref="MSG279:MUH279"/>
    <mergeCell ref="MUI279:MWJ279"/>
    <mergeCell ref="MWK279:MYL279"/>
    <mergeCell ref="MYM279:NAN279"/>
    <mergeCell ref="KHY279:KJZ279"/>
    <mergeCell ref="KKA279:KMB279"/>
    <mergeCell ref="KMC279:KOD279"/>
    <mergeCell ref="KOE279:KQF279"/>
    <mergeCell ref="KQG279:KSH279"/>
    <mergeCell ref="KSI279:KUJ279"/>
    <mergeCell ref="KUK279:KWL279"/>
    <mergeCell ref="KWM279:KYN279"/>
    <mergeCell ref="KYO279:LAP279"/>
    <mergeCell ref="LAQ279:LCR279"/>
    <mergeCell ref="LCS279:LET279"/>
    <mergeCell ref="LEU279:LGV279"/>
    <mergeCell ref="LGW279:LIX279"/>
    <mergeCell ref="LIY279:LKZ279"/>
    <mergeCell ref="LLA279:LNB279"/>
    <mergeCell ref="LNC279:LPD279"/>
    <mergeCell ref="LPE279:LRF279"/>
    <mergeCell ref="IYQ279:JAR279"/>
    <mergeCell ref="JAS279:JCT279"/>
    <mergeCell ref="JCU279:JEV279"/>
    <mergeCell ref="JEW279:JGX279"/>
    <mergeCell ref="JGY279:JIZ279"/>
    <mergeCell ref="JJA279:JLB279"/>
    <mergeCell ref="JLC279:JND279"/>
    <mergeCell ref="JNE279:JPF279"/>
    <mergeCell ref="JPG279:JRH279"/>
    <mergeCell ref="JRI279:JTJ279"/>
    <mergeCell ref="JTK279:JVL279"/>
    <mergeCell ref="JVM279:JXN279"/>
    <mergeCell ref="JXO279:JZP279"/>
    <mergeCell ref="JZQ279:KBR279"/>
    <mergeCell ref="KBS279:KDT279"/>
    <mergeCell ref="KDU279:KFV279"/>
    <mergeCell ref="KFW279:KHX279"/>
    <mergeCell ref="HPI279:HRJ279"/>
    <mergeCell ref="HRK279:HTL279"/>
    <mergeCell ref="HTM279:HVN279"/>
    <mergeCell ref="HVO279:HXP279"/>
    <mergeCell ref="HXQ279:HZR279"/>
    <mergeCell ref="HZS279:IBT279"/>
    <mergeCell ref="IBU279:IDV279"/>
    <mergeCell ref="IDW279:IFX279"/>
    <mergeCell ref="IFY279:IHZ279"/>
    <mergeCell ref="IIA279:IKB279"/>
    <mergeCell ref="IKC279:IMD279"/>
    <mergeCell ref="IME279:IOF279"/>
    <mergeCell ref="IOG279:IQH279"/>
    <mergeCell ref="IQI279:ISJ279"/>
    <mergeCell ref="ISK279:IUL279"/>
    <mergeCell ref="IUM279:IWN279"/>
    <mergeCell ref="IWO279:IYP279"/>
    <mergeCell ref="GGA279:GIB279"/>
    <mergeCell ref="GIC279:GKD279"/>
    <mergeCell ref="GKE279:GMF279"/>
    <mergeCell ref="GMG279:GOH279"/>
    <mergeCell ref="GOI279:GQJ279"/>
    <mergeCell ref="GQK279:GSL279"/>
    <mergeCell ref="GSM279:GUN279"/>
    <mergeCell ref="GUO279:GWP279"/>
    <mergeCell ref="GWQ279:GYR279"/>
    <mergeCell ref="GYS279:HAT279"/>
    <mergeCell ref="HAU279:HCV279"/>
    <mergeCell ref="HCW279:HEX279"/>
    <mergeCell ref="HEY279:HGZ279"/>
    <mergeCell ref="HHA279:HJB279"/>
    <mergeCell ref="HJC279:HLD279"/>
    <mergeCell ref="HLE279:HNF279"/>
    <mergeCell ref="HNG279:HPH279"/>
    <mergeCell ref="EWS279:EYT279"/>
    <mergeCell ref="EYU279:FAV279"/>
    <mergeCell ref="FAW279:FCX279"/>
    <mergeCell ref="FCY279:FEZ279"/>
    <mergeCell ref="FFA279:FHB279"/>
    <mergeCell ref="FHC279:FJD279"/>
    <mergeCell ref="FJE279:FLF279"/>
    <mergeCell ref="FLG279:FNH279"/>
    <mergeCell ref="FNI279:FPJ279"/>
    <mergeCell ref="FPK279:FRL279"/>
    <mergeCell ref="FRM279:FTN279"/>
    <mergeCell ref="FTO279:FVP279"/>
    <mergeCell ref="FVQ279:FXR279"/>
    <mergeCell ref="FXS279:FZT279"/>
    <mergeCell ref="FZU279:GBV279"/>
    <mergeCell ref="GBW279:GDX279"/>
    <mergeCell ref="GDY279:GFZ279"/>
    <mergeCell ref="DNK279:DPL279"/>
    <mergeCell ref="DPM279:DRN279"/>
    <mergeCell ref="DRO279:DTP279"/>
    <mergeCell ref="DTQ279:DVR279"/>
    <mergeCell ref="DVS279:DXT279"/>
    <mergeCell ref="DXU279:DZV279"/>
    <mergeCell ref="DZW279:EBX279"/>
    <mergeCell ref="EBY279:EDZ279"/>
    <mergeCell ref="EEA279:EGB279"/>
    <mergeCell ref="EGC279:EID279"/>
    <mergeCell ref="EIE279:EKF279"/>
    <mergeCell ref="EKG279:EMH279"/>
    <mergeCell ref="EMI279:EOJ279"/>
    <mergeCell ref="EOK279:EQL279"/>
    <mergeCell ref="EQM279:ESN279"/>
    <mergeCell ref="ESO279:EUP279"/>
    <mergeCell ref="EUQ279:EWR279"/>
    <mergeCell ref="CEC279:CGD279"/>
    <mergeCell ref="CGE279:CIF279"/>
    <mergeCell ref="CIG279:CKH279"/>
    <mergeCell ref="CKI279:CMJ279"/>
    <mergeCell ref="CMK279:COL279"/>
    <mergeCell ref="COM279:CQN279"/>
    <mergeCell ref="CQO279:CSP279"/>
    <mergeCell ref="CSQ279:CUR279"/>
    <mergeCell ref="CUS279:CWT279"/>
    <mergeCell ref="CWU279:CYV279"/>
    <mergeCell ref="CYW279:DAX279"/>
    <mergeCell ref="DAY279:DCZ279"/>
    <mergeCell ref="DDA279:DFB279"/>
    <mergeCell ref="DFC279:DHD279"/>
    <mergeCell ref="DHE279:DJF279"/>
    <mergeCell ref="DJG279:DLH279"/>
    <mergeCell ref="DLI279:DNJ279"/>
    <mergeCell ref="AUU279:AWV279"/>
    <mergeCell ref="AWW279:AYX279"/>
    <mergeCell ref="AYY279:BAZ279"/>
    <mergeCell ref="BBA279:BDB279"/>
    <mergeCell ref="BDC279:BFD279"/>
    <mergeCell ref="BFE279:BHF279"/>
    <mergeCell ref="BHG279:BJH279"/>
    <mergeCell ref="BJI279:BLJ279"/>
    <mergeCell ref="BLK279:BNL279"/>
    <mergeCell ref="BNM279:BPN279"/>
    <mergeCell ref="BPO279:BRP279"/>
    <mergeCell ref="BRQ279:BTR279"/>
    <mergeCell ref="BTS279:BVT279"/>
    <mergeCell ref="BVU279:BXV279"/>
    <mergeCell ref="BXW279:BZX279"/>
    <mergeCell ref="BZY279:CBZ279"/>
    <mergeCell ref="CCA279:CEB279"/>
    <mergeCell ref="AI108:AO108"/>
    <mergeCell ref="AP108:AX108"/>
    <mergeCell ref="A106:AX106"/>
    <mergeCell ref="RS279:TT279"/>
    <mergeCell ref="TU279:VV279"/>
    <mergeCell ref="VW279:XX279"/>
    <mergeCell ref="XY279:ZZ279"/>
    <mergeCell ref="AAA279:ACB279"/>
    <mergeCell ref="ACC279:AED279"/>
    <mergeCell ref="AEE279:AGF279"/>
    <mergeCell ref="AGG279:AIH279"/>
    <mergeCell ref="AII279:AKJ279"/>
    <mergeCell ref="AKK279:AML279"/>
    <mergeCell ref="AMM279:AON279"/>
    <mergeCell ref="AOO279:AQP279"/>
    <mergeCell ref="AQQ279:ASR279"/>
    <mergeCell ref="ASS279:AUT279"/>
    <mergeCell ref="A238:Q238"/>
    <mergeCell ref="R238:Z238"/>
    <mergeCell ref="AA238:AP238"/>
    <mergeCell ref="A235:Q235"/>
    <mergeCell ref="R235:Z235"/>
    <mergeCell ref="AA235:AP235"/>
    <mergeCell ref="A236:Q236"/>
    <mergeCell ref="R236:Z236"/>
    <mergeCell ref="AA236:AP236"/>
    <mergeCell ref="A232:Q232"/>
    <mergeCell ref="A262:AX262"/>
    <mergeCell ref="A264:AW264"/>
    <mergeCell ref="A267:AW267"/>
    <mergeCell ref="A244:AW244"/>
    <mergeCell ref="A246:AW246"/>
    <mergeCell ref="AE99:AH99"/>
    <mergeCell ref="AI99:AO99"/>
    <mergeCell ref="AP99:AX99"/>
    <mergeCell ref="BC279:DD279"/>
    <mergeCell ref="DE279:FF279"/>
    <mergeCell ref="FG279:HH279"/>
    <mergeCell ref="HI279:JJ279"/>
    <mergeCell ref="JK279:LL279"/>
    <mergeCell ref="LM279:NN279"/>
    <mergeCell ref="NO279:PP279"/>
    <mergeCell ref="PQ279:RR279"/>
    <mergeCell ref="A52:AW55"/>
    <mergeCell ref="A57:AW61"/>
    <mergeCell ref="A80:AW80"/>
    <mergeCell ref="A100:S100"/>
    <mergeCell ref="T100:W100"/>
    <mergeCell ref="X100:AD100"/>
    <mergeCell ref="AE100:AH100"/>
    <mergeCell ref="AI100:AO100"/>
    <mergeCell ref="AP100:AX100"/>
    <mergeCell ref="A101:S101"/>
    <mergeCell ref="T101:W101"/>
    <mergeCell ref="X101:AD101"/>
    <mergeCell ref="AE101:AH101"/>
    <mergeCell ref="AI101:AO101"/>
    <mergeCell ref="AP101:AX101"/>
    <mergeCell ref="A107:AD107"/>
    <mergeCell ref="AE107:AX107"/>
    <mergeCell ref="A108:S108"/>
    <mergeCell ref="T108:W108"/>
    <mergeCell ref="X108:AD108"/>
    <mergeCell ref="AE108:AH108"/>
    <mergeCell ref="A93:S93"/>
    <mergeCell ref="T93:W93"/>
    <mergeCell ref="X93:AD93"/>
    <mergeCell ref="AE93:AH93"/>
    <mergeCell ref="AI93:AO93"/>
    <mergeCell ref="AP93:AX93"/>
    <mergeCell ref="A95:AD95"/>
    <mergeCell ref="AE95:AX95"/>
    <mergeCell ref="A96:S96"/>
    <mergeCell ref="T96:W96"/>
    <mergeCell ref="X96:AD96"/>
    <mergeCell ref="AE96:AH96"/>
    <mergeCell ref="AI96:AO96"/>
    <mergeCell ref="AP96:AX96"/>
    <mergeCell ref="A94:AX94"/>
    <mergeCell ref="AD103:AK103"/>
    <mergeCell ref="AN103:AW103"/>
    <mergeCell ref="A97:S97"/>
    <mergeCell ref="T97:W97"/>
    <mergeCell ref="X97:AD97"/>
    <mergeCell ref="AE97:AH97"/>
    <mergeCell ref="AI97:AO97"/>
    <mergeCell ref="AP97:AX97"/>
    <mergeCell ref="A98:S98"/>
    <mergeCell ref="T98:W98"/>
    <mergeCell ref="X98:AD98"/>
    <mergeCell ref="AE98:AH98"/>
    <mergeCell ref="AI98:AO98"/>
    <mergeCell ref="AP98:AX98"/>
    <mergeCell ref="A99:S99"/>
    <mergeCell ref="T99:W99"/>
    <mergeCell ref="X99:AD99"/>
    <mergeCell ref="A90:S90"/>
    <mergeCell ref="T90:W90"/>
    <mergeCell ref="X90:AD90"/>
    <mergeCell ref="AE90:AH90"/>
    <mergeCell ref="AI90:AO90"/>
    <mergeCell ref="AP90:AX90"/>
    <mergeCell ref="A91:S91"/>
    <mergeCell ref="T91:W91"/>
    <mergeCell ref="X91:AD91"/>
    <mergeCell ref="AE91:AH91"/>
    <mergeCell ref="AI91:AO91"/>
    <mergeCell ref="AP91:AX91"/>
    <mergeCell ref="A92:S92"/>
    <mergeCell ref="T92:W92"/>
    <mergeCell ref="X92:AD92"/>
    <mergeCell ref="AE92:AH92"/>
    <mergeCell ref="AI92:AO92"/>
    <mergeCell ref="AP92:AX92"/>
    <mergeCell ref="A69:AX70"/>
    <mergeCell ref="A73:AX74"/>
    <mergeCell ref="A77:AX78"/>
    <mergeCell ref="A83:AX84"/>
    <mergeCell ref="A87:AD87"/>
    <mergeCell ref="AE87:AX87"/>
    <mergeCell ref="A88:S88"/>
    <mergeCell ref="T88:W88"/>
    <mergeCell ref="X88:AD88"/>
    <mergeCell ref="AE88:AH88"/>
    <mergeCell ref="AI88:AO88"/>
    <mergeCell ref="AP88:AX88"/>
    <mergeCell ref="A86:AX86"/>
    <mergeCell ref="A89:S89"/>
    <mergeCell ref="T89:W89"/>
    <mergeCell ref="X89:AD89"/>
    <mergeCell ref="AE89:AH89"/>
    <mergeCell ref="AI89:AO89"/>
    <mergeCell ref="AP89:AX89"/>
    <mergeCell ref="XBP38:XBZ38"/>
    <mergeCell ref="XCA38:XCK38"/>
    <mergeCell ref="XCL38:XCV38"/>
    <mergeCell ref="XCW38:XDG38"/>
    <mergeCell ref="XDH38:XDR38"/>
    <mergeCell ref="XDS38:XEC38"/>
    <mergeCell ref="XED38:XEN38"/>
    <mergeCell ref="XEO38:XEY38"/>
    <mergeCell ref="XEZ38:XFD38"/>
    <mergeCell ref="WXU38:WYE38"/>
    <mergeCell ref="WYF38:WYP38"/>
    <mergeCell ref="WYQ38:WZA38"/>
    <mergeCell ref="WZB38:WZL38"/>
    <mergeCell ref="WZM38:WZW38"/>
    <mergeCell ref="WZX38:XAH38"/>
    <mergeCell ref="XAI38:XAS38"/>
    <mergeCell ref="XAT38:XBD38"/>
    <mergeCell ref="XBE38:XBO38"/>
    <mergeCell ref="WTZ38:WUJ38"/>
    <mergeCell ref="WUK38:WUU38"/>
    <mergeCell ref="WUV38:WVF38"/>
    <mergeCell ref="WVG38:WVQ38"/>
    <mergeCell ref="WVR38:WWB38"/>
    <mergeCell ref="WWC38:WWM38"/>
    <mergeCell ref="WWN38:WWX38"/>
    <mergeCell ref="WWY38:WXI38"/>
    <mergeCell ref="WXJ38:WXT38"/>
    <mergeCell ref="WQE38:WQO38"/>
    <mergeCell ref="WQP38:WQZ38"/>
    <mergeCell ref="WRA38:WRK38"/>
    <mergeCell ref="WRL38:WRV38"/>
    <mergeCell ref="WRW38:WSG38"/>
    <mergeCell ref="WSH38:WSR38"/>
    <mergeCell ref="WSS38:WTC38"/>
    <mergeCell ref="WTD38:WTN38"/>
    <mergeCell ref="WTO38:WTY38"/>
    <mergeCell ref="WMJ38:WMT38"/>
    <mergeCell ref="WMU38:WNE38"/>
    <mergeCell ref="WNF38:WNP38"/>
    <mergeCell ref="WNQ38:WOA38"/>
    <mergeCell ref="WOB38:WOL38"/>
    <mergeCell ref="WOM38:WOW38"/>
    <mergeCell ref="WOX38:WPH38"/>
    <mergeCell ref="WPI38:WPS38"/>
    <mergeCell ref="WPT38:WQD38"/>
    <mergeCell ref="WIO38:WIY38"/>
    <mergeCell ref="WIZ38:WJJ38"/>
    <mergeCell ref="WJK38:WJU38"/>
    <mergeCell ref="WJV38:WKF38"/>
    <mergeCell ref="WKG38:WKQ38"/>
    <mergeCell ref="WKR38:WLB38"/>
    <mergeCell ref="WLC38:WLM38"/>
    <mergeCell ref="WLN38:WLX38"/>
    <mergeCell ref="WLY38:WMI38"/>
    <mergeCell ref="WET38:WFD38"/>
    <mergeCell ref="WFE38:WFO38"/>
    <mergeCell ref="WFP38:WFZ38"/>
    <mergeCell ref="WGA38:WGK38"/>
    <mergeCell ref="WGL38:WGV38"/>
    <mergeCell ref="WGW38:WHG38"/>
    <mergeCell ref="WHH38:WHR38"/>
    <mergeCell ref="WHS38:WIC38"/>
    <mergeCell ref="WID38:WIN38"/>
    <mergeCell ref="WAY38:WBI38"/>
    <mergeCell ref="WBJ38:WBT38"/>
    <mergeCell ref="WBU38:WCE38"/>
    <mergeCell ref="WCF38:WCP38"/>
    <mergeCell ref="WCQ38:WDA38"/>
    <mergeCell ref="WDB38:WDL38"/>
    <mergeCell ref="WDM38:WDW38"/>
    <mergeCell ref="WDX38:WEH38"/>
    <mergeCell ref="WEI38:WES38"/>
    <mergeCell ref="VXD38:VXN38"/>
    <mergeCell ref="VXO38:VXY38"/>
    <mergeCell ref="VXZ38:VYJ38"/>
    <mergeCell ref="VYK38:VYU38"/>
    <mergeCell ref="VYV38:VZF38"/>
    <mergeCell ref="VZG38:VZQ38"/>
    <mergeCell ref="VZR38:WAB38"/>
    <mergeCell ref="WAC38:WAM38"/>
    <mergeCell ref="WAN38:WAX38"/>
    <mergeCell ref="VTI38:VTS38"/>
    <mergeCell ref="VTT38:VUD38"/>
    <mergeCell ref="VUE38:VUO38"/>
    <mergeCell ref="VUP38:VUZ38"/>
    <mergeCell ref="VVA38:VVK38"/>
    <mergeCell ref="VVL38:VVV38"/>
    <mergeCell ref="VVW38:VWG38"/>
    <mergeCell ref="VWH38:VWR38"/>
    <mergeCell ref="VWS38:VXC38"/>
    <mergeCell ref="VPN38:VPX38"/>
    <mergeCell ref="VPY38:VQI38"/>
    <mergeCell ref="VQJ38:VQT38"/>
    <mergeCell ref="VQU38:VRE38"/>
    <mergeCell ref="VRF38:VRP38"/>
    <mergeCell ref="VRQ38:VSA38"/>
    <mergeCell ref="VSB38:VSL38"/>
    <mergeCell ref="VSM38:VSW38"/>
    <mergeCell ref="VSX38:VTH38"/>
    <mergeCell ref="VLS38:VMC38"/>
    <mergeCell ref="VMD38:VMN38"/>
    <mergeCell ref="VMO38:VMY38"/>
    <mergeCell ref="VMZ38:VNJ38"/>
    <mergeCell ref="VNK38:VNU38"/>
    <mergeCell ref="VNV38:VOF38"/>
    <mergeCell ref="VOG38:VOQ38"/>
    <mergeCell ref="VOR38:VPB38"/>
    <mergeCell ref="VPC38:VPM38"/>
    <mergeCell ref="VHX38:VIH38"/>
    <mergeCell ref="VII38:VIS38"/>
    <mergeCell ref="VIT38:VJD38"/>
    <mergeCell ref="VJE38:VJO38"/>
    <mergeCell ref="VJP38:VJZ38"/>
    <mergeCell ref="VKA38:VKK38"/>
    <mergeCell ref="VKL38:VKV38"/>
    <mergeCell ref="VKW38:VLG38"/>
    <mergeCell ref="VLH38:VLR38"/>
    <mergeCell ref="VEC38:VEM38"/>
    <mergeCell ref="VEN38:VEX38"/>
    <mergeCell ref="VEY38:VFI38"/>
    <mergeCell ref="VFJ38:VFT38"/>
    <mergeCell ref="VFU38:VGE38"/>
    <mergeCell ref="VGF38:VGP38"/>
    <mergeCell ref="VGQ38:VHA38"/>
    <mergeCell ref="VHB38:VHL38"/>
    <mergeCell ref="VHM38:VHW38"/>
    <mergeCell ref="VAH38:VAR38"/>
    <mergeCell ref="VAS38:VBC38"/>
    <mergeCell ref="VBD38:VBN38"/>
    <mergeCell ref="VBO38:VBY38"/>
    <mergeCell ref="VBZ38:VCJ38"/>
    <mergeCell ref="VCK38:VCU38"/>
    <mergeCell ref="VCV38:VDF38"/>
    <mergeCell ref="VDG38:VDQ38"/>
    <mergeCell ref="VDR38:VEB38"/>
    <mergeCell ref="UWM38:UWW38"/>
    <mergeCell ref="UWX38:UXH38"/>
    <mergeCell ref="UXI38:UXS38"/>
    <mergeCell ref="UXT38:UYD38"/>
    <mergeCell ref="UYE38:UYO38"/>
    <mergeCell ref="UYP38:UYZ38"/>
    <mergeCell ref="UZA38:UZK38"/>
    <mergeCell ref="UZL38:UZV38"/>
    <mergeCell ref="UZW38:VAG38"/>
    <mergeCell ref="USR38:UTB38"/>
    <mergeCell ref="UTC38:UTM38"/>
    <mergeCell ref="UTN38:UTX38"/>
    <mergeCell ref="UTY38:UUI38"/>
    <mergeCell ref="UUJ38:UUT38"/>
    <mergeCell ref="UUU38:UVE38"/>
    <mergeCell ref="UVF38:UVP38"/>
    <mergeCell ref="UVQ38:UWA38"/>
    <mergeCell ref="UWB38:UWL38"/>
    <mergeCell ref="UOW38:UPG38"/>
    <mergeCell ref="UPH38:UPR38"/>
    <mergeCell ref="UPS38:UQC38"/>
    <mergeCell ref="UQD38:UQN38"/>
    <mergeCell ref="UQO38:UQY38"/>
    <mergeCell ref="UQZ38:URJ38"/>
    <mergeCell ref="URK38:URU38"/>
    <mergeCell ref="URV38:USF38"/>
    <mergeCell ref="USG38:USQ38"/>
    <mergeCell ref="ULB38:ULL38"/>
    <mergeCell ref="ULM38:ULW38"/>
    <mergeCell ref="ULX38:UMH38"/>
    <mergeCell ref="UMI38:UMS38"/>
    <mergeCell ref="UMT38:UND38"/>
    <mergeCell ref="UNE38:UNO38"/>
    <mergeCell ref="UNP38:UNZ38"/>
    <mergeCell ref="UOA38:UOK38"/>
    <mergeCell ref="UOL38:UOV38"/>
    <mergeCell ref="UHG38:UHQ38"/>
    <mergeCell ref="UHR38:UIB38"/>
    <mergeCell ref="UIC38:UIM38"/>
    <mergeCell ref="UIN38:UIX38"/>
    <mergeCell ref="UIY38:UJI38"/>
    <mergeCell ref="UJJ38:UJT38"/>
    <mergeCell ref="UJU38:UKE38"/>
    <mergeCell ref="UKF38:UKP38"/>
    <mergeCell ref="UKQ38:ULA38"/>
    <mergeCell ref="UDL38:UDV38"/>
    <mergeCell ref="UDW38:UEG38"/>
    <mergeCell ref="UEH38:UER38"/>
    <mergeCell ref="UES38:UFC38"/>
    <mergeCell ref="UFD38:UFN38"/>
    <mergeCell ref="UFO38:UFY38"/>
    <mergeCell ref="UFZ38:UGJ38"/>
    <mergeCell ref="UGK38:UGU38"/>
    <mergeCell ref="UGV38:UHF38"/>
    <mergeCell ref="TZQ38:UAA38"/>
    <mergeCell ref="UAB38:UAL38"/>
    <mergeCell ref="UAM38:UAW38"/>
    <mergeCell ref="UAX38:UBH38"/>
    <mergeCell ref="UBI38:UBS38"/>
    <mergeCell ref="UBT38:UCD38"/>
    <mergeCell ref="UCE38:UCO38"/>
    <mergeCell ref="UCP38:UCZ38"/>
    <mergeCell ref="UDA38:UDK38"/>
    <mergeCell ref="TVV38:TWF38"/>
    <mergeCell ref="TWG38:TWQ38"/>
    <mergeCell ref="TWR38:TXB38"/>
    <mergeCell ref="TXC38:TXM38"/>
    <mergeCell ref="TXN38:TXX38"/>
    <mergeCell ref="TXY38:TYI38"/>
    <mergeCell ref="TYJ38:TYT38"/>
    <mergeCell ref="TYU38:TZE38"/>
    <mergeCell ref="TZF38:TZP38"/>
    <mergeCell ref="TSA38:TSK38"/>
    <mergeCell ref="TSL38:TSV38"/>
    <mergeCell ref="TSW38:TTG38"/>
    <mergeCell ref="TTH38:TTR38"/>
    <mergeCell ref="TTS38:TUC38"/>
    <mergeCell ref="TUD38:TUN38"/>
    <mergeCell ref="TUO38:TUY38"/>
    <mergeCell ref="TUZ38:TVJ38"/>
    <mergeCell ref="TVK38:TVU38"/>
    <mergeCell ref="TOF38:TOP38"/>
    <mergeCell ref="TOQ38:TPA38"/>
    <mergeCell ref="TPB38:TPL38"/>
    <mergeCell ref="TPM38:TPW38"/>
    <mergeCell ref="TPX38:TQH38"/>
    <mergeCell ref="TQI38:TQS38"/>
    <mergeCell ref="TQT38:TRD38"/>
    <mergeCell ref="TRE38:TRO38"/>
    <mergeCell ref="TRP38:TRZ38"/>
    <mergeCell ref="TKK38:TKU38"/>
    <mergeCell ref="TKV38:TLF38"/>
    <mergeCell ref="TLG38:TLQ38"/>
    <mergeCell ref="TLR38:TMB38"/>
    <mergeCell ref="TMC38:TMM38"/>
    <mergeCell ref="TMN38:TMX38"/>
    <mergeCell ref="TMY38:TNI38"/>
    <mergeCell ref="TNJ38:TNT38"/>
    <mergeCell ref="TNU38:TOE38"/>
    <mergeCell ref="TGP38:TGZ38"/>
    <mergeCell ref="THA38:THK38"/>
    <mergeCell ref="THL38:THV38"/>
    <mergeCell ref="THW38:TIG38"/>
    <mergeCell ref="TIH38:TIR38"/>
    <mergeCell ref="TIS38:TJC38"/>
    <mergeCell ref="TJD38:TJN38"/>
    <mergeCell ref="TJO38:TJY38"/>
    <mergeCell ref="TJZ38:TKJ38"/>
    <mergeCell ref="TCU38:TDE38"/>
    <mergeCell ref="TDF38:TDP38"/>
    <mergeCell ref="TDQ38:TEA38"/>
    <mergeCell ref="TEB38:TEL38"/>
    <mergeCell ref="TEM38:TEW38"/>
    <mergeCell ref="TEX38:TFH38"/>
    <mergeCell ref="TFI38:TFS38"/>
    <mergeCell ref="TFT38:TGD38"/>
    <mergeCell ref="TGE38:TGO38"/>
    <mergeCell ref="SYZ38:SZJ38"/>
    <mergeCell ref="SZK38:SZU38"/>
    <mergeCell ref="SZV38:TAF38"/>
    <mergeCell ref="TAG38:TAQ38"/>
    <mergeCell ref="TAR38:TBB38"/>
    <mergeCell ref="TBC38:TBM38"/>
    <mergeCell ref="TBN38:TBX38"/>
    <mergeCell ref="TBY38:TCI38"/>
    <mergeCell ref="TCJ38:TCT38"/>
    <mergeCell ref="SVE38:SVO38"/>
    <mergeCell ref="SVP38:SVZ38"/>
    <mergeCell ref="SWA38:SWK38"/>
    <mergeCell ref="SWL38:SWV38"/>
    <mergeCell ref="SWW38:SXG38"/>
    <mergeCell ref="SXH38:SXR38"/>
    <mergeCell ref="SXS38:SYC38"/>
    <mergeCell ref="SYD38:SYN38"/>
    <mergeCell ref="SYO38:SYY38"/>
    <mergeCell ref="SRJ38:SRT38"/>
    <mergeCell ref="SRU38:SSE38"/>
    <mergeCell ref="SSF38:SSP38"/>
    <mergeCell ref="SSQ38:STA38"/>
    <mergeCell ref="STB38:STL38"/>
    <mergeCell ref="STM38:STW38"/>
    <mergeCell ref="STX38:SUH38"/>
    <mergeCell ref="SUI38:SUS38"/>
    <mergeCell ref="SUT38:SVD38"/>
    <mergeCell ref="SNO38:SNY38"/>
    <mergeCell ref="SNZ38:SOJ38"/>
    <mergeCell ref="SOK38:SOU38"/>
    <mergeCell ref="SOV38:SPF38"/>
    <mergeCell ref="SPG38:SPQ38"/>
    <mergeCell ref="SPR38:SQB38"/>
    <mergeCell ref="SQC38:SQM38"/>
    <mergeCell ref="SQN38:SQX38"/>
    <mergeCell ref="SQY38:SRI38"/>
    <mergeCell ref="SJT38:SKD38"/>
    <mergeCell ref="SKE38:SKO38"/>
    <mergeCell ref="SKP38:SKZ38"/>
    <mergeCell ref="SLA38:SLK38"/>
    <mergeCell ref="SLL38:SLV38"/>
    <mergeCell ref="SLW38:SMG38"/>
    <mergeCell ref="SMH38:SMR38"/>
    <mergeCell ref="SMS38:SNC38"/>
    <mergeCell ref="SND38:SNN38"/>
    <mergeCell ref="SFY38:SGI38"/>
    <mergeCell ref="SGJ38:SGT38"/>
    <mergeCell ref="SGU38:SHE38"/>
    <mergeCell ref="SHF38:SHP38"/>
    <mergeCell ref="SHQ38:SIA38"/>
    <mergeCell ref="SIB38:SIL38"/>
    <mergeCell ref="SIM38:SIW38"/>
    <mergeCell ref="SIX38:SJH38"/>
    <mergeCell ref="SJI38:SJS38"/>
    <mergeCell ref="SCD38:SCN38"/>
    <mergeCell ref="SCO38:SCY38"/>
    <mergeCell ref="SCZ38:SDJ38"/>
    <mergeCell ref="SDK38:SDU38"/>
    <mergeCell ref="SDV38:SEF38"/>
    <mergeCell ref="SEG38:SEQ38"/>
    <mergeCell ref="SER38:SFB38"/>
    <mergeCell ref="SFC38:SFM38"/>
    <mergeCell ref="SFN38:SFX38"/>
    <mergeCell ref="RYI38:RYS38"/>
    <mergeCell ref="RYT38:RZD38"/>
    <mergeCell ref="RZE38:RZO38"/>
    <mergeCell ref="RZP38:RZZ38"/>
    <mergeCell ref="SAA38:SAK38"/>
    <mergeCell ref="SAL38:SAV38"/>
    <mergeCell ref="SAW38:SBG38"/>
    <mergeCell ref="SBH38:SBR38"/>
    <mergeCell ref="SBS38:SCC38"/>
    <mergeCell ref="RUN38:RUX38"/>
    <mergeCell ref="RUY38:RVI38"/>
    <mergeCell ref="RVJ38:RVT38"/>
    <mergeCell ref="RVU38:RWE38"/>
    <mergeCell ref="RWF38:RWP38"/>
    <mergeCell ref="RWQ38:RXA38"/>
    <mergeCell ref="RXB38:RXL38"/>
    <mergeCell ref="RXM38:RXW38"/>
    <mergeCell ref="RXX38:RYH38"/>
    <mergeCell ref="RQS38:RRC38"/>
    <mergeCell ref="RRD38:RRN38"/>
    <mergeCell ref="RRO38:RRY38"/>
    <mergeCell ref="RRZ38:RSJ38"/>
    <mergeCell ref="RSK38:RSU38"/>
    <mergeCell ref="RSV38:RTF38"/>
    <mergeCell ref="RTG38:RTQ38"/>
    <mergeCell ref="RTR38:RUB38"/>
    <mergeCell ref="RUC38:RUM38"/>
    <mergeCell ref="RMX38:RNH38"/>
    <mergeCell ref="RNI38:RNS38"/>
    <mergeCell ref="RNT38:ROD38"/>
    <mergeCell ref="ROE38:ROO38"/>
    <mergeCell ref="ROP38:ROZ38"/>
    <mergeCell ref="RPA38:RPK38"/>
    <mergeCell ref="RPL38:RPV38"/>
    <mergeCell ref="RPW38:RQG38"/>
    <mergeCell ref="RQH38:RQR38"/>
    <mergeCell ref="RJC38:RJM38"/>
    <mergeCell ref="RJN38:RJX38"/>
    <mergeCell ref="RJY38:RKI38"/>
    <mergeCell ref="RKJ38:RKT38"/>
    <mergeCell ref="RKU38:RLE38"/>
    <mergeCell ref="RLF38:RLP38"/>
    <mergeCell ref="RLQ38:RMA38"/>
    <mergeCell ref="RMB38:RML38"/>
    <mergeCell ref="RMM38:RMW38"/>
    <mergeCell ref="RFH38:RFR38"/>
    <mergeCell ref="RFS38:RGC38"/>
    <mergeCell ref="RGD38:RGN38"/>
    <mergeCell ref="RGO38:RGY38"/>
    <mergeCell ref="RGZ38:RHJ38"/>
    <mergeCell ref="RHK38:RHU38"/>
    <mergeCell ref="RHV38:RIF38"/>
    <mergeCell ref="RIG38:RIQ38"/>
    <mergeCell ref="RIR38:RJB38"/>
    <mergeCell ref="RBM38:RBW38"/>
    <mergeCell ref="RBX38:RCH38"/>
    <mergeCell ref="RCI38:RCS38"/>
    <mergeCell ref="RCT38:RDD38"/>
    <mergeCell ref="RDE38:RDO38"/>
    <mergeCell ref="RDP38:RDZ38"/>
    <mergeCell ref="REA38:REK38"/>
    <mergeCell ref="REL38:REV38"/>
    <mergeCell ref="REW38:RFG38"/>
    <mergeCell ref="QXR38:QYB38"/>
    <mergeCell ref="QYC38:QYM38"/>
    <mergeCell ref="QYN38:QYX38"/>
    <mergeCell ref="QYY38:QZI38"/>
    <mergeCell ref="QZJ38:QZT38"/>
    <mergeCell ref="QZU38:RAE38"/>
    <mergeCell ref="RAF38:RAP38"/>
    <mergeCell ref="RAQ38:RBA38"/>
    <mergeCell ref="RBB38:RBL38"/>
    <mergeCell ref="QTW38:QUG38"/>
    <mergeCell ref="QUH38:QUR38"/>
    <mergeCell ref="QUS38:QVC38"/>
    <mergeCell ref="QVD38:QVN38"/>
    <mergeCell ref="QVO38:QVY38"/>
    <mergeCell ref="QVZ38:QWJ38"/>
    <mergeCell ref="QWK38:QWU38"/>
    <mergeCell ref="QWV38:QXF38"/>
    <mergeCell ref="QXG38:QXQ38"/>
    <mergeCell ref="QQB38:QQL38"/>
    <mergeCell ref="QQM38:QQW38"/>
    <mergeCell ref="QQX38:QRH38"/>
    <mergeCell ref="QRI38:QRS38"/>
    <mergeCell ref="QRT38:QSD38"/>
    <mergeCell ref="QSE38:QSO38"/>
    <mergeCell ref="QSP38:QSZ38"/>
    <mergeCell ref="QTA38:QTK38"/>
    <mergeCell ref="QTL38:QTV38"/>
    <mergeCell ref="QMG38:QMQ38"/>
    <mergeCell ref="QMR38:QNB38"/>
    <mergeCell ref="QNC38:QNM38"/>
    <mergeCell ref="QNN38:QNX38"/>
    <mergeCell ref="QNY38:QOI38"/>
    <mergeCell ref="QOJ38:QOT38"/>
    <mergeCell ref="QOU38:QPE38"/>
    <mergeCell ref="QPF38:QPP38"/>
    <mergeCell ref="QPQ38:QQA38"/>
    <mergeCell ref="QIL38:QIV38"/>
    <mergeCell ref="QIW38:QJG38"/>
    <mergeCell ref="QJH38:QJR38"/>
    <mergeCell ref="QJS38:QKC38"/>
    <mergeCell ref="QKD38:QKN38"/>
    <mergeCell ref="QKO38:QKY38"/>
    <mergeCell ref="QKZ38:QLJ38"/>
    <mergeCell ref="QLK38:QLU38"/>
    <mergeCell ref="QLV38:QMF38"/>
    <mergeCell ref="QEQ38:QFA38"/>
    <mergeCell ref="QFB38:QFL38"/>
    <mergeCell ref="QFM38:QFW38"/>
    <mergeCell ref="QFX38:QGH38"/>
    <mergeCell ref="QGI38:QGS38"/>
    <mergeCell ref="QGT38:QHD38"/>
    <mergeCell ref="QHE38:QHO38"/>
    <mergeCell ref="QHP38:QHZ38"/>
    <mergeCell ref="QIA38:QIK38"/>
    <mergeCell ref="QAV38:QBF38"/>
    <mergeCell ref="QBG38:QBQ38"/>
    <mergeCell ref="QBR38:QCB38"/>
    <mergeCell ref="QCC38:QCM38"/>
    <mergeCell ref="QCN38:QCX38"/>
    <mergeCell ref="QCY38:QDI38"/>
    <mergeCell ref="QDJ38:QDT38"/>
    <mergeCell ref="QDU38:QEE38"/>
    <mergeCell ref="QEF38:QEP38"/>
    <mergeCell ref="PXA38:PXK38"/>
    <mergeCell ref="PXL38:PXV38"/>
    <mergeCell ref="PXW38:PYG38"/>
    <mergeCell ref="PYH38:PYR38"/>
    <mergeCell ref="PYS38:PZC38"/>
    <mergeCell ref="PZD38:PZN38"/>
    <mergeCell ref="PZO38:PZY38"/>
    <mergeCell ref="PZZ38:QAJ38"/>
    <mergeCell ref="QAK38:QAU38"/>
    <mergeCell ref="PTF38:PTP38"/>
    <mergeCell ref="PTQ38:PUA38"/>
    <mergeCell ref="PUB38:PUL38"/>
    <mergeCell ref="PUM38:PUW38"/>
    <mergeCell ref="PUX38:PVH38"/>
    <mergeCell ref="PVI38:PVS38"/>
    <mergeCell ref="PVT38:PWD38"/>
    <mergeCell ref="PWE38:PWO38"/>
    <mergeCell ref="PWP38:PWZ38"/>
    <mergeCell ref="PPK38:PPU38"/>
    <mergeCell ref="PPV38:PQF38"/>
    <mergeCell ref="PQG38:PQQ38"/>
    <mergeCell ref="PQR38:PRB38"/>
    <mergeCell ref="PRC38:PRM38"/>
    <mergeCell ref="PRN38:PRX38"/>
    <mergeCell ref="PRY38:PSI38"/>
    <mergeCell ref="PSJ38:PST38"/>
    <mergeCell ref="PSU38:PTE38"/>
    <mergeCell ref="PLP38:PLZ38"/>
    <mergeCell ref="PMA38:PMK38"/>
    <mergeCell ref="PML38:PMV38"/>
    <mergeCell ref="PMW38:PNG38"/>
    <mergeCell ref="PNH38:PNR38"/>
    <mergeCell ref="PNS38:POC38"/>
    <mergeCell ref="POD38:PON38"/>
    <mergeCell ref="POO38:POY38"/>
    <mergeCell ref="POZ38:PPJ38"/>
    <mergeCell ref="PHU38:PIE38"/>
    <mergeCell ref="PIF38:PIP38"/>
    <mergeCell ref="PIQ38:PJA38"/>
    <mergeCell ref="PJB38:PJL38"/>
    <mergeCell ref="PJM38:PJW38"/>
    <mergeCell ref="PJX38:PKH38"/>
    <mergeCell ref="PKI38:PKS38"/>
    <mergeCell ref="PKT38:PLD38"/>
    <mergeCell ref="PLE38:PLO38"/>
    <mergeCell ref="PDZ38:PEJ38"/>
    <mergeCell ref="PEK38:PEU38"/>
    <mergeCell ref="PEV38:PFF38"/>
    <mergeCell ref="PFG38:PFQ38"/>
    <mergeCell ref="PFR38:PGB38"/>
    <mergeCell ref="PGC38:PGM38"/>
    <mergeCell ref="PGN38:PGX38"/>
    <mergeCell ref="PGY38:PHI38"/>
    <mergeCell ref="PHJ38:PHT38"/>
    <mergeCell ref="PAE38:PAO38"/>
    <mergeCell ref="PAP38:PAZ38"/>
    <mergeCell ref="PBA38:PBK38"/>
    <mergeCell ref="PBL38:PBV38"/>
    <mergeCell ref="PBW38:PCG38"/>
    <mergeCell ref="PCH38:PCR38"/>
    <mergeCell ref="PCS38:PDC38"/>
    <mergeCell ref="PDD38:PDN38"/>
    <mergeCell ref="PDO38:PDY38"/>
    <mergeCell ref="OWJ38:OWT38"/>
    <mergeCell ref="OWU38:OXE38"/>
    <mergeCell ref="OXF38:OXP38"/>
    <mergeCell ref="OXQ38:OYA38"/>
    <mergeCell ref="OYB38:OYL38"/>
    <mergeCell ref="OYM38:OYW38"/>
    <mergeCell ref="OYX38:OZH38"/>
    <mergeCell ref="OZI38:OZS38"/>
    <mergeCell ref="OZT38:PAD38"/>
    <mergeCell ref="OSO38:OSY38"/>
    <mergeCell ref="OSZ38:OTJ38"/>
    <mergeCell ref="OTK38:OTU38"/>
    <mergeCell ref="OTV38:OUF38"/>
    <mergeCell ref="OUG38:OUQ38"/>
    <mergeCell ref="OUR38:OVB38"/>
    <mergeCell ref="OVC38:OVM38"/>
    <mergeCell ref="OVN38:OVX38"/>
    <mergeCell ref="OVY38:OWI38"/>
    <mergeCell ref="OOT38:OPD38"/>
    <mergeCell ref="OPE38:OPO38"/>
    <mergeCell ref="OPP38:OPZ38"/>
    <mergeCell ref="OQA38:OQK38"/>
    <mergeCell ref="OQL38:OQV38"/>
    <mergeCell ref="OQW38:ORG38"/>
    <mergeCell ref="ORH38:ORR38"/>
    <mergeCell ref="ORS38:OSC38"/>
    <mergeCell ref="OSD38:OSN38"/>
    <mergeCell ref="OKY38:OLI38"/>
    <mergeCell ref="OLJ38:OLT38"/>
    <mergeCell ref="OLU38:OME38"/>
    <mergeCell ref="OMF38:OMP38"/>
    <mergeCell ref="OMQ38:ONA38"/>
    <mergeCell ref="ONB38:ONL38"/>
    <mergeCell ref="ONM38:ONW38"/>
    <mergeCell ref="ONX38:OOH38"/>
    <mergeCell ref="OOI38:OOS38"/>
    <mergeCell ref="OHD38:OHN38"/>
    <mergeCell ref="OHO38:OHY38"/>
    <mergeCell ref="OHZ38:OIJ38"/>
    <mergeCell ref="OIK38:OIU38"/>
    <mergeCell ref="OIV38:OJF38"/>
    <mergeCell ref="OJG38:OJQ38"/>
    <mergeCell ref="OJR38:OKB38"/>
    <mergeCell ref="OKC38:OKM38"/>
    <mergeCell ref="OKN38:OKX38"/>
    <mergeCell ref="ODI38:ODS38"/>
    <mergeCell ref="ODT38:OED38"/>
    <mergeCell ref="OEE38:OEO38"/>
    <mergeCell ref="OEP38:OEZ38"/>
    <mergeCell ref="OFA38:OFK38"/>
    <mergeCell ref="OFL38:OFV38"/>
    <mergeCell ref="OFW38:OGG38"/>
    <mergeCell ref="OGH38:OGR38"/>
    <mergeCell ref="OGS38:OHC38"/>
    <mergeCell ref="NZN38:NZX38"/>
    <mergeCell ref="NZY38:OAI38"/>
    <mergeCell ref="OAJ38:OAT38"/>
    <mergeCell ref="OAU38:OBE38"/>
    <mergeCell ref="OBF38:OBP38"/>
    <mergeCell ref="OBQ38:OCA38"/>
    <mergeCell ref="OCB38:OCL38"/>
    <mergeCell ref="OCM38:OCW38"/>
    <mergeCell ref="OCX38:ODH38"/>
    <mergeCell ref="NVS38:NWC38"/>
    <mergeCell ref="NWD38:NWN38"/>
    <mergeCell ref="NWO38:NWY38"/>
    <mergeCell ref="NWZ38:NXJ38"/>
    <mergeCell ref="NXK38:NXU38"/>
    <mergeCell ref="NXV38:NYF38"/>
    <mergeCell ref="NYG38:NYQ38"/>
    <mergeCell ref="NYR38:NZB38"/>
    <mergeCell ref="NZC38:NZM38"/>
    <mergeCell ref="NRX38:NSH38"/>
    <mergeCell ref="NSI38:NSS38"/>
    <mergeCell ref="NST38:NTD38"/>
    <mergeCell ref="NTE38:NTO38"/>
    <mergeCell ref="NTP38:NTZ38"/>
    <mergeCell ref="NUA38:NUK38"/>
    <mergeCell ref="NUL38:NUV38"/>
    <mergeCell ref="NUW38:NVG38"/>
    <mergeCell ref="NVH38:NVR38"/>
    <mergeCell ref="NOC38:NOM38"/>
    <mergeCell ref="NON38:NOX38"/>
    <mergeCell ref="NOY38:NPI38"/>
    <mergeCell ref="NPJ38:NPT38"/>
    <mergeCell ref="NPU38:NQE38"/>
    <mergeCell ref="NQF38:NQP38"/>
    <mergeCell ref="NQQ38:NRA38"/>
    <mergeCell ref="NRB38:NRL38"/>
    <mergeCell ref="NRM38:NRW38"/>
    <mergeCell ref="NKH38:NKR38"/>
    <mergeCell ref="NKS38:NLC38"/>
    <mergeCell ref="NLD38:NLN38"/>
    <mergeCell ref="NLO38:NLY38"/>
    <mergeCell ref="NLZ38:NMJ38"/>
    <mergeCell ref="NMK38:NMU38"/>
    <mergeCell ref="NMV38:NNF38"/>
    <mergeCell ref="NNG38:NNQ38"/>
    <mergeCell ref="NNR38:NOB38"/>
    <mergeCell ref="NGM38:NGW38"/>
    <mergeCell ref="NGX38:NHH38"/>
    <mergeCell ref="NHI38:NHS38"/>
    <mergeCell ref="NHT38:NID38"/>
    <mergeCell ref="NIE38:NIO38"/>
    <mergeCell ref="NIP38:NIZ38"/>
    <mergeCell ref="NJA38:NJK38"/>
    <mergeCell ref="NJL38:NJV38"/>
    <mergeCell ref="NJW38:NKG38"/>
    <mergeCell ref="NCR38:NDB38"/>
    <mergeCell ref="NDC38:NDM38"/>
    <mergeCell ref="NDN38:NDX38"/>
    <mergeCell ref="NDY38:NEI38"/>
    <mergeCell ref="NEJ38:NET38"/>
    <mergeCell ref="NEU38:NFE38"/>
    <mergeCell ref="NFF38:NFP38"/>
    <mergeCell ref="NFQ38:NGA38"/>
    <mergeCell ref="NGB38:NGL38"/>
    <mergeCell ref="MYW38:MZG38"/>
    <mergeCell ref="MZH38:MZR38"/>
    <mergeCell ref="MZS38:NAC38"/>
    <mergeCell ref="NAD38:NAN38"/>
    <mergeCell ref="NAO38:NAY38"/>
    <mergeCell ref="NAZ38:NBJ38"/>
    <mergeCell ref="NBK38:NBU38"/>
    <mergeCell ref="NBV38:NCF38"/>
    <mergeCell ref="NCG38:NCQ38"/>
    <mergeCell ref="MVB38:MVL38"/>
    <mergeCell ref="MVM38:MVW38"/>
    <mergeCell ref="MVX38:MWH38"/>
    <mergeCell ref="MWI38:MWS38"/>
    <mergeCell ref="MWT38:MXD38"/>
    <mergeCell ref="MXE38:MXO38"/>
    <mergeCell ref="MXP38:MXZ38"/>
    <mergeCell ref="MYA38:MYK38"/>
    <mergeCell ref="MYL38:MYV38"/>
    <mergeCell ref="MRG38:MRQ38"/>
    <mergeCell ref="MRR38:MSB38"/>
    <mergeCell ref="MSC38:MSM38"/>
    <mergeCell ref="MSN38:MSX38"/>
    <mergeCell ref="MSY38:MTI38"/>
    <mergeCell ref="MTJ38:MTT38"/>
    <mergeCell ref="MTU38:MUE38"/>
    <mergeCell ref="MUF38:MUP38"/>
    <mergeCell ref="MUQ38:MVA38"/>
    <mergeCell ref="MNL38:MNV38"/>
    <mergeCell ref="MNW38:MOG38"/>
    <mergeCell ref="MOH38:MOR38"/>
    <mergeCell ref="MOS38:MPC38"/>
    <mergeCell ref="MPD38:MPN38"/>
    <mergeCell ref="MPO38:MPY38"/>
    <mergeCell ref="MPZ38:MQJ38"/>
    <mergeCell ref="MQK38:MQU38"/>
    <mergeCell ref="MQV38:MRF38"/>
    <mergeCell ref="MJQ38:MKA38"/>
    <mergeCell ref="MKB38:MKL38"/>
    <mergeCell ref="MKM38:MKW38"/>
    <mergeCell ref="MKX38:MLH38"/>
    <mergeCell ref="MLI38:MLS38"/>
    <mergeCell ref="MLT38:MMD38"/>
    <mergeCell ref="MME38:MMO38"/>
    <mergeCell ref="MMP38:MMZ38"/>
    <mergeCell ref="MNA38:MNK38"/>
    <mergeCell ref="MFV38:MGF38"/>
    <mergeCell ref="MGG38:MGQ38"/>
    <mergeCell ref="MGR38:MHB38"/>
    <mergeCell ref="MHC38:MHM38"/>
    <mergeCell ref="MHN38:MHX38"/>
    <mergeCell ref="MHY38:MII38"/>
    <mergeCell ref="MIJ38:MIT38"/>
    <mergeCell ref="MIU38:MJE38"/>
    <mergeCell ref="MJF38:MJP38"/>
    <mergeCell ref="MCA38:MCK38"/>
    <mergeCell ref="MCL38:MCV38"/>
    <mergeCell ref="MCW38:MDG38"/>
    <mergeCell ref="MDH38:MDR38"/>
    <mergeCell ref="MDS38:MEC38"/>
    <mergeCell ref="MED38:MEN38"/>
    <mergeCell ref="MEO38:MEY38"/>
    <mergeCell ref="MEZ38:MFJ38"/>
    <mergeCell ref="MFK38:MFU38"/>
    <mergeCell ref="LYF38:LYP38"/>
    <mergeCell ref="LYQ38:LZA38"/>
    <mergeCell ref="LZB38:LZL38"/>
    <mergeCell ref="LZM38:LZW38"/>
    <mergeCell ref="LZX38:MAH38"/>
    <mergeCell ref="MAI38:MAS38"/>
    <mergeCell ref="MAT38:MBD38"/>
    <mergeCell ref="MBE38:MBO38"/>
    <mergeCell ref="MBP38:MBZ38"/>
    <mergeCell ref="LUK38:LUU38"/>
    <mergeCell ref="LUV38:LVF38"/>
    <mergeCell ref="LVG38:LVQ38"/>
    <mergeCell ref="LVR38:LWB38"/>
    <mergeCell ref="LWC38:LWM38"/>
    <mergeCell ref="LWN38:LWX38"/>
    <mergeCell ref="LWY38:LXI38"/>
    <mergeCell ref="LXJ38:LXT38"/>
    <mergeCell ref="LXU38:LYE38"/>
    <mergeCell ref="LQP38:LQZ38"/>
    <mergeCell ref="LRA38:LRK38"/>
    <mergeCell ref="LRL38:LRV38"/>
    <mergeCell ref="LRW38:LSG38"/>
    <mergeCell ref="LSH38:LSR38"/>
    <mergeCell ref="LSS38:LTC38"/>
    <mergeCell ref="LTD38:LTN38"/>
    <mergeCell ref="LTO38:LTY38"/>
    <mergeCell ref="LTZ38:LUJ38"/>
    <mergeCell ref="LMU38:LNE38"/>
    <mergeCell ref="LNF38:LNP38"/>
    <mergeCell ref="LNQ38:LOA38"/>
    <mergeCell ref="LOB38:LOL38"/>
    <mergeCell ref="LOM38:LOW38"/>
    <mergeCell ref="LOX38:LPH38"/>
    <mergeCell ref="LPI38:LPS38"/>
    <mergeCell ref="LPT38:LQD38"/>
    <mergeCell ref="LQE38:LQO38"/>
    <mergeCell ref="LIZ38:LJJ38"/>
    <mergeCell ref="LJK38:LJU38"/>
    <mergeCell ref="LJV38:LKF38"/>
    <mergeCell ref="LKG38:LKQ38"/>
    <mergeCell ref="LKR38:LLB38"/>
    <mergeCell ref="LLC38:LLM38"/>
    <mergeCell ref="LLN38:LLX38"/>
    <mergeCell ref="LLY38:LMI38"/>
    <mergeCell ref="LMJ38:LMT38"/>
    <mergeCell ref="LFE38:LFO38"/>
    <mergeCell ref="LFP38:LFZ38"/>
    <mergeCell ref="LGA38:LGK38"/>
    <mergeCell ref="LGL38:LGV38"/>
    <mergeCell ref="LGW38:LHG38"/>
    <mergeCell ref="LHH38:LHR38"/>
    <mergeCell ref="LHS38:LIC38"/>
    <mergeCell ref="LID38:LIN38"/>
    <mergeCell ref="LIO38:LIY38"/>
    <mergeCell ref="LBJ38:LBT38"/>
    <mergeCell ref="LBU38:LCE38"/>
    <mergeCell ref="LCF38:LCP38"/>
    <mergeCell ref="LCQ38:LDA38"/>
    <mergeCell ref="LDB38:LDL38"/>
    <mergeCell ref="LDM38:LDW38"/>
    <mergeCell ref="LDX38:LEH38"/>
    <mergeCell ref="LEI38:LES38"/>
    <mergeCell ref="LET38:LFD38"/>
    <mergeCell ref="KXO38:KXY38"/>
    <mergeCell ref="KXZ38:KYJ38"/>
    <mergeCell ref="KYK38:KYU38"/>
    <mergeCell ref="KYV38:KZF38"/>
    <mergeCell ref="KZG38:KZQ38"/>
    <mergeCell ref="KZR38:LAB38"/>
    <mergeCell ref="LAC38:LAM38"/>
    <mergeCell ref="LAN38:LAX38"/>
    <mergeCell ref="LAY38:LBI38"/>
    <mergeCell ref="KTT38:KUD38"/>
    <mergeCell ref="KUE38:KUO38"/>
    <mergeCell ref="KUP38:KUZ38"/>
    <mergeCell ref="KVA38:KVK38"/>
    <mergeCell ref="KVL38:KVV38"/>
    <mergeCell ref="KVW38:KWG38"/>
    <mergeCell ref="KWH38:KWR38"/>
    <mergeCell ref="KWS38:KXC38"/>
    <mergeCell ref="KXD38:KXN38"/>
    <mergeCell ref="KPY38:KQI38"/>
    <mergeCell ref="KQJ38:KQT38"/>
    <mergeCell ref="KQU38:KRE38"/>
    <mergeCell ref="KRF38:KRP38"/>
    <mergeCell ref="KRQ38:KSA38"/>
    <mergeCell ref="KSB38:KSL38"/>
    <mergeCell ref="KSM38:KSW38"/>
    <mergeCell ref="KSX38:KTH38"/>
    <mergeCell ref="KTI38:KTS38"/>
    <mergeCell ref="KMD38:KMN38"/>
    <mergeCell ref="KMO38:KMY38"/>
    <mergeCell ref="KMZ38:KNJ38"/>
    <mergeCell ref="KNK38:KNU38"/>
    <mergeCell ref="KNV38:KOF38"/>
    <mergeCell ref="KOG38:KOQ38"/>
    <mergeCell ref="KOR38:KPB38"/>
    <mergeCell ref="KPC38:KPM38"/>
    <mergeCell ref="KPN38:KPX38"/>
    <mergeCell ref="KII38:KIS38"/>
    <mergeCell ref="KIT38:KJD38"/>
    <mergeCell ref="KJE38:KJO38"/>
    <mergeCell ref="KJP38:KJZ38"/>
    <mergeCell ref="KKA38:KKK38"/>
    <mergeCell ref="KKL38:KKV38"/>
    <mergeCell ref="KKW38:KLG38"/>
    <mergeCell ref="KLH38:KLR38"/>
    <mergeCell ref="KLS38:KMC38"/>
    <mergeCell ref="KEN38:KEX38"/>
    <mergeCell ref="KEY38:KFI38"/>
    <mergeCell ref="KFJ38:KFT38"/>
    <mergeCell ref="KFU38:KGE38"/>
    <mergeCell ref="KGF38:KGP38"/>
    <mergeCell ref="KGQ38:KHA38"/>
    <mergeCell ref="KHB38:KHL38"/>
    <mergeCell ref="KHM38:KHW38"/>
    <mergeCell ref="KHX38:KIH38"/>
    <mergeCell ref="KAS38:KBC38"/>
    <mergeCell ref="KBD38:KBN38"/>
    <mergeCell ref="KBO38:KBY38"/>
    <mergeCell ref="KBZ38:KCJ38"/>
    <mergeCell ref="KCK38:KCU38"/>
    <mergeCell ref="KCV38:KDF38"/>
    <mergeCell ref="KDG38:KDQ38"/>
    <mergeCell ref="KDR38:KEB38"/>
    <mergeCell ref="KEC38:KEM38"/>
    <mergeCell ref="JWX38:JXH38"/>
    <mergeCell ref="JXI38:JXS38"/>
    <mergeCell ref="JXT38:JYD38"/>
    <mergeCell ref="JYE38:JYO38"/>
    <mergeCell ref="JYP38:JYZ38"/>
    <mergeCell ref="JZA38:JZK38"/>
    <mergeCell ref="JZL38:JZV38"/>
    <mergeCell ref="JZW38:KAG38"/>
    <mergeCell ref="KAH38:KAR38"/>
    <mergeCell ref="JTC38:JTM38"/>
    <mergeCell ref="JTN38:JTX38"/>
    <mergeCell ref="JTY38:JUI38"/>
    <mergeCell ref="JUJ38:JUT38"/>
    <mergeCell ref="JUU38:JVE38"/>
    <mergeCell ref="JVF38:JVP38"/>
    <mergeCell ref="JVQ38:JWA38"/>
    <mergeCell ref="JWB38:JWL38"/>
    <mergeCell ref="JWM38:JWW38"/>
    <mergeCell ref="JPH38:JPR38"/>
    <mergeCell ref="JPS38:JQC38"/>
    <mergeCell ref="JQD38:JQN38"/>
    <mergeCell ref="JQO38:JQY38"/>
    <mergeCell ref="JQZ38:JRJ38"/>
    <mergeCell ref="JRK38:JRU38"/>
    <mergeCell ref="JRV38:JSF38"/>
    <mergeCell ref="JSG38:JSQ38"/>
    <mergeCell ref="JSR38:JTB38"/>
    <mergeCell ref="JLM38:JLW38"/>
    <mergeCell ref="JLX38:JMH38"/>
    <mergeCell ref="JMI38:JMS38"/>
    <mergeCell ref="JMT38:JND38"/>
    <mergeCell ref="JNE38:JNO38"/>
    <mergeCell ref="JNP38:JNZ38"/>
    <mergeCell ref="JOA38:JOK38"/>
    <mergeCell ref="JOL38:JOV38"/>
    <mergeCell ref="JOW38:JPG38"/>
    <mergeCell ref="JHR38:JIB38"/>
    <mergeCell ref="JIC38:JIM38"/>
    <mergeCell ref="JIN38:JIX38"/>
    <mergeCell ref="JIY38:JJI38"/>
    <mergeCell ref="JJJ38:JJT38"/>
    <mergeCell ref="JJU38:JKE38"/>
    <mergeCell ref="JKF38:JKP38"/>
    <mergeCell ref="JKQ38:JLA38"/>
    <mergeCell ref="JLB38:JLL38"/>
    <mergeCell ref="JDW38:JEG38"/>
    <mergeCell ref="JEH38:JER38"/>
    <mergeCell ref="JES38:JFC38"/>
    <mergeCell ref="JFD38:JFN38"/>
    <mergeCell ref="JFO38:JFY38"/>
    <mergeCell ref="JFZ38:JGJ38"/>
    <mergeCell ref="JGK38:JGU38"/>
    <mergeCell ref="JGV38:JHF38"/>
    <mergeCell ref="JHG38:JHQ38"/>
    <mergeCell ref="JAB38:JAL38"/>
    <mergeCell ref="JAM38:JAW38"/>
    <mergeCell ref="JAX38:JBH38"/>
    <mergeCell ref="JBI38:JBS38"/>
    <mergeCell ref="JBT38:JCD38"/>
    <mergeCell ref="JCE38:JCO38"/>
    <mergeCell ref="JCP38:JCZ38"/>
    <mergeCell ref="JDA38:JDK38"/>
    <mergeCell ref="JDL38:JDV38"/>
    <mergeCell ref="IWG38:IWQ38"/>
    <mergeCell ref="IWR38:IXB38"/>
    <mergeCell ref="IXC38:IXM38"/>
    <mergeCell ref="IXN38:IXX38"/>
    <mergeCell ref="IXY38:IYI38"/>
    <mergeCell ref="IYJ38:IYT38"/>
    <mergeCell ref="IYU38:IZE38"/>
    <mergeCell ref="IZF38:IZP38"/>
    <mergeCell ref="IZQ38:JAA38"/>
    <mergeCell ref="ISL38:ISV38"/>
    <mergeCell ref="ISW38:ITG38"/>
    <mergeCell ref="ITH38:ITR38"/>
    <mergeCell ref="ITS38:IUC38"/>
    <mergeCell ref="IUD38:IUN38"/>
    <mergeCell ref="IUO38:IUY38"/>
    <mergeCell ref="IUZ38:IVJ38"/>
    <mergeCell ref="IVK38:IVU38"/>
    <mergeCell ref="IVV38:IWF38"/>
    <mergeCell ref="IOQ38:IPA38"/>
    <mergeCell ref="IPB38:IPL38"/>
    <mergeCell ref="IPM38:IPW38"/>
    <mergeCell ref="IPX38:IQH38"/>
    <mergeCell ref="IQI38:IQS38"/>
    <mergeCell ref="IQT38:IRD38"/>
    <mergeCell ref="IRE38:IRO38"/>
    <mergeCell ref="IRP38:IRZ38"/>
    <mergeCell ref="ISA38:ISK38"/>
    <mergeCell ref="IKV38:ILF38"/>
    <mergeCell ref="ILG38:ILQ38"/>
    <mergeCell ref="ILR38:IMB38"/>
    <mergeCell ref="IMC38:IMM38"/>
    <mergeCell ref="IMN38:IMX38"/>
    <mergeCell ref="IMY38:INI38"/>
    <mergeCell ref="INJ38:INT38"/>
    <mergeCell ref="INU38:IOE38"/>
    <mergeCell ref="IOF38:IOP38"/>
    <mergeCell ref="IHA38:IHK38"/>
    <mergeCell ref="IHL38:IHV38"/>
    <mergeCell ref="IHW38:IIG38"/>
    <mergeCell ref="IIH38:IIR38"/>
    <mergeCell ref="IIS38:IJC38"/>
    <mergeCell ref="IJD38:IJN38"/>
    <mergeCell ref="IJO38:IJY38"/>
    <mergeCell ref="IJZ38:IKJ38"/>
    <mergeCell ref="IKK38:IKU38"/>
    <mergeCell ref="IDF38:IDP38"/>
    <mergeCell ref="IDQ38:IEA38"/>
    <mergeCell ref="IEB38:IEL38"/>
    <mergeCell ref="IEM38:IEW38"/>
    <mergeCell ref="IEX38:IFH38"/>
    <mergeCell ref="IFI38:IFS38"/>
    <mergeCell ref="IFT38:IGD38"/>
    <mergeCell ref="IGE38:IGO38"/>
    <mergeCell ref="IGP38:IGZ38"/>
    <mergeCell ref="HZK38:HZU38"/>
    <mergeCell ref="HZV38:IAF38"/>
    <mergeCell ref="IAG38:IAQ38"/>
    <mergeCell ref="IAR38:IBB38"/>
    <mergeCell ref="IBC38:IBM38"/>
    <mergeCell ref="IBN38:IBX38"/>
    <mergeCell ref="IBY38:ICI38"/>
    <mergeCell ref="ICJ38:ICT38"/>
    <mergeCell ref="ICU38:IDE38"/>
    <mergeCell ref="HVP38:HVZ38"/>
    <mergeCell ref="HWA38:HWK38"/>
    <mergeCell ref="HWL38:HWV38"/>
    <mergeCell ref="HWW38:HXG38"/>
    <mergeCell ref="HXH38:HXR38"/>
    <mergeCell ref="HXS38:HYC38"/>
    <mergeCell ref="HYD38:HYN38"/>
    <mergeCell ref="HYO38:HYY38"/>
    <mergeCell ref="HYZ38:HZJ38"/>
    <mergeCell ref="HRU38:HSE38"/>
    <mergeCell ref="HSF38:HSP38"/>
    <mergeCell ref="HSQ38:HTA38"/>
    <mergeCell ref="HTB38:HTL38"/>
    <mergeCell ref="HTM38:HTW38"/>
    <mergeCell ref="HTX38:HUH38"/>
    <mergeCell ref="HUI38:HUS38"/>
    <mergeCell ref="HUT38:HVD38"/>
    <mergeCell ref="HVE38:HVO38"/>
    <mergeCell ref="HNZ38:HOJ38"/>
    <mergeCell ref="HOK38:HOU38"/>
    <mergeCell ref="HOV38:HPF38"/>
    <mergeCell ref="HPG38:HPQ38"/>
    <mergeCell ref="HPR38:HQB38"/>
    <mergeCell ref="HQC38:HQM38"/>
    <mergeCell ref="HQN38:HQX38"/>
    <mergeCell ref="HQY38:HRI38"/>
    <mergeCell ref="HRJ38:HRT38"/>
    <mergeCell ref="HKE38:HKO38"/>
    <mergeCell ref="HKP38:HKZ38"/>
    <mergeCell ref="HLA38:HLK38"/>
    <mergeCell ref="HLL38:HLV38"/>
    <mergeCell ref="HLW38:HMG38"/>
    <mergeCell ref="HMH38:HMR38"/>
    <mergeCell ref="HMS38:HNC38"/>
    <mergeCell ref="HND38:HNN38"/>
    <mergeCell ref="HNO38:HNY38"/>
    <mergeCell ref="HGJ38:HGT38"/>
    <mergeCell ref="HGU38:HHE38"/>
    <mergeCell ref="HHF38:HHP38"/>
    <mergeCell ref="HHQ38:HIA38"/>
    <mergeCell ref="HIB38:HIL38"/>
    <mergeCell ref="HIM38:HIW38"/>
    <mergeCell ref="HIX38:HJH38"/>
    <mergeCell ref="HJI38:HJS38"/>
    <mergeCell ref="HJT38:HKD38"/>
    <mergeCell ref="HCO38:HCY38"/>
    <mergeCell ref="HCZ38:HDJ38"/>
    <mergeCell ref="HDK38:HDU38"/>
    <mergeCell ref="HDV38:HEF38"/>
    <mergeCell ref="HEG38:HEQ38"/>
    <mergeCell ref="HER38:HFB38"/>
    <mergeCell ref="HFC38:HFM38"/>
    <mergeCell ref="HFN38:HFX38"/>
    <mergeCell ref="HFY38:HGI38"/>
    <mergeCell ref="GYT38:GZD38"/>
    <mergeCell ref="GZE38:GZO38"/>
    <mergeCell ref="GZP38:GZZ38"/>
    <mergeCell ref="HAA38:HAK38"/>
    <mergeCell ref="HAL38:HAV38"/>
    <mergeCell ref="HAW38:HBG38"/>
    <mergeCell ref="HBH38:HBR38"/>
    <mergeCell ref="HBS38:HCC38"/>
    <mergeCell ref="HCD38:HCN38"/>
    <mergeCell ref="GUY38:GVI38"/>
    <mergeCell ref="GVJ38:GVT38"/>
    <mergeCell ref="GVU38:GWE38"/>
    <mergeCell ref="GWF38:GWP38"/>
    <mergeCell ref="GWQ38:GXA38"/>
    <mergeCell ref="GXB38:GXL38"/>
    <mergeCell ref="GXM38:GXW38"/>
    <mergeCell ref="GXX38:GYH38"/>
    <mergeCell ref="GYI38:GYS38"/>
    <mergeCell ref="GRD38:GRN38"/>
    <mergeCell ref="GRO38:GRY38"/>
    <mergeCell ref="GRZ38:GSJ38"/>
    <mergeCell ref="GSK38:GSU38"/>
    <mergeCell ref="GSV38:GTF38"/>
    <mergeCell ref="GTG38:GTQ38"/>
    <mergeCell ref="GTR38:GUB38"/>
    <mergeCell ref="GUC38:GUM38"/>
    <mergeCell ref="GUN38:GUX38"/>
    <mergeCell ref="GNI38:GNS38"/>
    <mergeCell ref="GNT38:GOD38"/>
    <mergeCell ref="GOE38:GOO38"/>
    <mergeCell ref="GOP38:GOZ38"/>
    <mergeCell ref="GPA38:GPK38"/>
    <mergeCell ref="GPL38:GPV38"/>
    <mergeCell ref="GPW38:GQG38"/>
    <mergeCell ref="GQH38:GQR38"/>
    <mergeCell ref="GQS38:GRC38"/>
    <mergeCell ref="GJN38:GJX38"/>
    <mergeCell ref="GJY38:GKI38"/>
    <mergeCell ref="GKJ38:GKT38"/>
    <mergeCell ref="GKU38:GLE38"/>
    <mergeCell ref="GLF38:GLP38"/>
    <mergeCell ref="GLQ38:GMA38"/>
    <mergeCell ref="GMB38:GML38"/>
    <mergeCell ref="GMM38:GMW38"/>
    <mergeCell ref="GMX38:GNH38"/>
    <mergeCell ref="GFS38:GGC38"/>
    <mergeCell ref="GGD38:GGN38"/>
    <mergeCell ref="GGO38:GGY38"/>
    <mergeCell ref="GGZ38:GHJ38"/>
    <mergeCell ref="GHK38:GHU38"/>
    <mergeCell ref="GHV38:GIF38"/>
    <mergeCell ref="GIG38:GIQ38"/>
    <mergeCell ref="GIR38:GJB38"/>
    <mergeCell ref="GJC38:GJM38"/>
    <mergeCell ref="GBX38:GCH38"/>
    <mergeCell ref="GCI38:GCS38"/>
    <mergeCell ref="GCT38:GDD38"/>
    <mergeCell ref="GDE38:GDO38"/>
    <mergeCell ref="GDP38:GDZ38"/>
    <mergeCell ref="GEA38:GEK38"/>
    <mergeCell ref="GEL38:GEV38"/>
    <mergeCell ref="GEW38:GFG38"/>
    <mergeCell ref="GFH38:GFR38"/>
    <mergeCell ref="FYC38:FYM38"/>
    <mergeCell ref="FYN38:FYX38"/>
    <mergeCell ref="FYY38:FZI38"/>
    <mergeCell ref="FZJ38:FZT38"/>
    <mergeCell ref="FZU38:GAE38"/>
    <mergeCell ref="GAF38:GAP38"/>
    <mergeCell ref="GAQ38:GBA38"/>
    <mergeCell ref="GBB38:GBL38"/>
    <mergeCell ref="GBM38:GBW38"/>
    <mergeCell ref="FUH38:FUR38"/>
    <mergeCell ref="FUS38:FVC38"/>
    <mergeCell ref="FVD38:FVN38"/>
    <mergeCell ref="FVO38:FVY38"/>
    <mergeCell ref="FVZ38:FWJ38"/>
    <mergeCell ref="FWK38:FWU38"/>
    <mergeCell ref="FWV38:FXF38"/>
    <mergeCell ref="FXG38:FXQ38"/>
    <mergeCell ref="FXR38:FYB38"/>
    <mergeCell ref="FQM38:FQW38"/>
    <mergeCell ref="FQX38:FRH38"/>
    <mergeCell ref="FRI38:FRS38"/>
    <mergeCell ref="FRT38:FSD38"/>
    <mergeCell ref="FSE38:FSO38"/>
    <mergeCell ref="FSP38:FSZ38"/>
    <mergeCell ref="FTA38:FTK38"/>
    <mergeCell ref="FTL38:FTV38"/>
    <mergeCell ref="FTW38:FUG38"/>
    <mergeCell ref="FMR38:FNB38"/>
    <mergeCell ref="FNC38:FNM38"/>
    <mergeCell ref="FNN38:FNX38"/>
    <mergeCell ref="FNY38:FOI38"/>
    <mergeCell ref="FOJ38:FOT38"/>
    <mergeCell ref="FOU38:FPE38"/>
    <mergeCell ref="FPF38:FPP38"/>
    <mergeCell ref="FPQ38:FQA38"/>
    <mergeCell ref="FQB38:FQL38"/>
    <mergeCell ref="FIW38:FJG38"/>
    <mergeCell ref="FJH38:FJR38"/>
    <mergeCell ref="FJS38:FKC38"/>
    <mergeCell ref="FKD38:FKN38"/>
    <mergeCell ref="FKO38:FKY38"/>
    <mergeCell ref="FKZ38:FLJ38"/>
    <mergeCell ref="FLK38:FLU38"/>
    <mergeCell ref="FLV38:FMF38"/>
    <mergeCell ref="FMG38:FMQ38"/>
    <mergeCell ref="FFB38:FFL38"/>
    <mergeCell ref="FFM38:FFW38"/>
    <mergeCell ref="FFX38:FGH38"/>
    <mergeCell ref="FGI38:FGS38"/>
    <mergeCell ref="FGT38:FHD38"/>
    <mergeCell ref="FHE38:FHO38"/>
    <mergeCell ref="FHP38:FHZ38"/>
    <mergeCell ref="FIA38:FIK38"/>
    <mergeCell ref="FIL38:FIV38"/>
    <mergeCell ref="FBG38:FBQ38"/>
    <mergeCell ref="FBR38:FCB38"/>
    <mergeCell ref="FCC38:FCM38"/>
    <mergeCell ref="FCN38:FCX38"/>
    <mergeCell ref="FCY38:FDI38"/>
    <mergeCell ref="FDJ38:FDT38"/>
    <mergeCell ref="FDU38:FEE38"/>
    <mergeCell ref="FEF38:FEP38"/>
    <mergeCell ref="FEQ38:FFA38"/>
    <mergeCell ref="EXL38:EXV38"/>
    <mergeCell ref="EXW38:EYG38"/>
    <mergeCell ref="EYH38:EYR38"/>
    <mergeCell ref="EYS38:EZC38"/>
    <mergeCell ref="EZD38:EZN38"/>
    <mergeCell ref="EZO38:EZY38"/>
    <mergeCell ref="EZZ38:FAJ38"/>
    <mergeCell ref="FAK38:FAU38"/>
    <mergeCell ref="FAV38:FBF38"/>
    <mergeCell ref="ETQ38:EUA38"/>
    <mergeCell ref="EUB38:EUL38"/>
    <mergeCell ref="EUM38:EUW38"/>
    <mergeCell ref="EUX38:EVH38"/>
    <mergeCell ref="EVI38:EVS38"/>
    <mergeCell ref="EVT38:EWD38"/>
    <mergeCell ref="EWE38:EWO38"/>
    <mergeCell ref="EWP38:EWZ38"/>
    <mergeCell ref="EXA38:EXK38"/>
    <mergeCell ref="EPV38:EQF38"/>
    <mergeCell ref="EQG38:EQQ38"/>
    <mergeCell ref="EQR38:ERB38"/>
    <mergeCell ref="ERC38:ERM38"/>
    <mergeCell ref="ERN38:ERX38"/>
    <mergeCell ref="ERY38:ESI38"/>
    <mergeCell ref="ESJ38:EST38"/>
    <mergeCell ref="ESU38:ETE38"/>
    <mergeCell ref="ETF38:ETP38"/>
    <mergeCell ref="EMA38:EMK38"/>
    <mergeCell ref="EML38:EMV38"/>
    <mergeCell ref="EMW38:ENG38"/>
    <mergeCell ref="ENH38:ENR38"/>
    <mergeCell ref="ENS38:EOC38"/>
    <mergeCell ref="EOD38:EON38"/>
    <mergeCell ref="EOO38:EOY38"/>
    <mergeCell ref="EOZ38:EPJ38"/>
    <mergeCell ref="EPK38:EPU38"/>
    <mergeCell ref="EIF38:EIP38"/>
    <mergeCell ref="EIQ38:EJA38"/>
    <mergeCell ref="EJB38:EJL38"/>
    <mergeCell ref="EJM38:EJW38"/>
    <mergeCell ref="EJX38:EKH38"/>
    <mergeCell ref="EKI38:EKS38"/>
    <mergeCell ref="EKT38:ELD38"/>
    <mergeCell ref="ELE38:ELO38"/>
    <mergeCell ref="ELP38:ELZ38"/>
    <mergeCell ref="EEK38:EEU38"/>
    <mergeCell ref="EEV38:EFF38"/>
    <mergeCell ref="EFG38:EFQ38"/>
    <mergeCell ref="EFR38:EGB38"/>
    <mergeCell ref="EGC38:EGM38"/>
    <mergeCell ref="EGN38:EGX38"/>
    <mergeCell ref="EGY38:EHI38"/>
    <mergeCell ref="EHJ38:EHT38"/>
    <mergeCell ref="EHU38:EIE38"/>
    <mergeCell ref="EAP38:EAZ38"/>
    <mergeCell ref="EBA38:EBK38"/>
    <mergeCell ref="EBL38:EBV38"/>
    <mergeCell ref="EBW38:ECG38"/>
    <mergeCell ref="ECH38:ECR38"/>
    <mergeCell ref="ECS38:EDC38"/>
    <mergeCell ref="EDD38:EDN38"/>
    <mergeCell ref="EDO38:EDY38"/>
    <mergeCell ref="EDZ38:EEJ38"/>
    <mergeCell ref="DWU38:DXE38"/>
    <mergeCell ref="DXF38:DXP38"/>
    <mergeCell ref="DXQ38:DYA38"/>
    <mergeCell ref="DYB38:DYL38"/>
    <mergeCell ref="DYM38:DYW38"/>
    <mergeCell ref="DYX38:DZH38"/>
    <mergeCell ref="DZI38:DZS38"/>
    <mergeCell ref="DZT38:EAD38"/>
    <mergeCell ref="EAE38:EAO38"/>
    <mergeCell ref="DSZ38:DTJ38"/>
    <mergeCell ref="DTK38:DTU38"/>
    <mergeCell ref="DTV38:DUF38"/>
    <mergeCell ref="DUG38:DUQ38"/>
    <mergeCell ref="DUR38:DVB38"/>
    <mergeCell ref="DVC38:DVM38"/>
    <mergeCell ref="DVN38:DVX38"/>
    <mergeCell ref="DVY38:DWI38"/>
    <mergeCell ref="DWJ38:DWT38"/>
    <mergeCell ref="DPE38:DPO38"/>
    <mergeCell ref="DPP38:DPZ38"/>
    <mergeCell ref="DQA38:DQK38"/>
    <mergeCell ref="DQL38:DQV38"/>
    <mergeCell ref="DQW38:DRG38"/>
    <mergeCell ref="DRH38:DRR38"/>
    <mergeCell ref="DRS38:DSC38"/>
    <mergeCell ref="DSD38:DSN38"/>
    <mergeCell ref="DSO38:DSY38"/>
    <mergeCell ref="DLJ38:DLT38"/>
    <mergeCell ref="DLU38:DME38"/>
    <mergeCell ref="DMF38:DMP38"/>
    <mergeCell ref="DMQ38:DNA38"/>
    <mergeCell ref="DNB38:DNL38"/>
    <mergeCell ref="DNM38:DNW38"/>
    <mergeCell ref="DNX38:DOH38"/>
    <mergeCell ref="DOI38:DOS38"/>
    <mergeCell ref="DOT38:DPD38"/>
    <mergeCell ref="DHO38:DHY38"/>
    <mergeCell ref="DHZ38:DIJ38"/>
    <mergeCell ref="DIK38:DIU38"/>
    <mergeCell ref="DIV38:DJF38"/>
    <mergeCell ref="DJG38:DJQ38"/>
    <mergeCell ref="DJR38:DKB38"/>
    <mergeCell ref="DKC38:DKM38"/>
    <mergeCell ref="DKN38:DKX38"/>
    <mergeCell ref="DKY38:DLI38"/>
    <mergeCell ref="DDT38:DED38"/>
    <mergeCell ref="DEE38:DEO38"/>
    <mergeCell ref="DEP38:DEZ38"/>
    <mergeCell ref="DFA38:DFK38"/>
    <mergeCell ref="DFL38:DFV38"/>
    <mergeCell ref="DFW38:DGG38"/>
    <mergeCell ref="DGH38:DGR38"/>
    <mergeCell ref="DGS38:DHC38"/>
    <mergeCell ref="DHD38:DHN38"/>
    <mergeCell ref="CZY38:DAI38"/>
    <mergeCell ref="DAJ38:DAT38"/>
    <mergeCell ref="DAU38:DBE38"/>
    <mergeCell ref="DBF38:DBP38"/>
    <mergeCell ref="DBQ38:DCA38"/>
    <mergeCell ref="DCB38:DCL38"/>
    <mergeCell ref="DCM38:DCW38"/>
    <mergeCell ref="DCX38:DDH38"/>
    <mergeCell ref="DDI38:DDS38"/>
    <mergeCell ref="CWD38:CWN38"/>
    <mergeCell ref="CWO38:CWY38"/>
    <mergeCell ref="CWZ38:CXJ38"/>
    <mergeCell ref="CXK38:CXU38"/>
    <mergeCell ref="CXV38:CYF38"/>
    <mergeCell ref="CYG38:CYQ38"/>
    <mergeCell ref="CYR38:CZB38"/>
    <mergeCell ref="CZC38:CZM38"/>
    <mergeCell ref="CZN38:CZX38"/>
    <mergeCell ref="CSI38:CSS38"/>
    <mergeCell ref="CST38:CTD38"/>
    <mergeCell ref="CTE38:CTO38"/>
    <mergeCell ref="CTP38:CTZ38"/>
    <mergeCell ref="CUA38:CUK38"/>
    <mergeCell ref="CUL38:CUV38"/>
    <mergeCell ref="CUW38:CVG38"/>
    <mergeCell ref="CVH38:CVR38"/>
    <mergeCell ref="CVS38:CWC38"/>
    <mergeCell ref="CON38:COX38"/>
    <mergeCell ref="COY38:CPI38"/>
    <mergeCell ref="CPJ38:CPT38"/>
    <mergeCell ref="CPU38:CQE38"/>
    <mergeCell ref="CQF38:CQP38"/>
    <mergeCell ref="CQQ38:CRA38"/>
    <mergeCell ref="CRB38:CRL38"/>
    <mergeCell ref="CRM38:CRW38"/>
    <mergeCell ref="CRX38:CSH38"/>
    <mergeCell ref="CKS38:CLC38"/>
    <mergeCell ref="CLD38:CLN38"/>
    <mergeCell ref="CLO38:CLY38"/>
    <mergeCell ref="CLZ38:CMJ38"/>
    <mergeCell ref="CMK38:CMU38"/>
    <mergeCell ref="CMV38:CNF38"/>
    <mergeCell ref="CNG38:CNQ38"/>
    <mergeCell ref="CNR38:COB38"/>
    <mergeCell ref="COC38:COM38"/>
    <mergeCell ref="CGX38:CHH38"/>
    <mergeCell ref="CHI38:CHS38"/>
    <mergeCell ref="CHT38:CID38"/>
    <mergeCell ref="CIE38:CIO38"/>
    <mergeCell ref="CIP38:CIZ38"/>
    <mergeCell ref="CJA38:CJK38"/>
    <mergeCell ref="CJL38:CJV38"/>
    <mergeCell ref="CJW38:CKG38"/>
    <mergeCell ref="CKH38:CKR38"/>
    <mergeCell ref="CDC38:CDM38"/>
    <mergeCell ref="CDN38:CDX38"/>
    <mergeCell ref="CDY38:CEI38"/>
    <mergeCell ref="CEJ38:CET38"/>
    <mergeCell ref="CEU38:CFE38"/>
    <mergeCell ref="CFF38:CFP38"/>
    <mergeCell ref="CFQ38:CGA38"/>
    <mergeCell ref="CGB38:CGL38"/>
    <mergeCell ref="CGM38:CGW38"/>
    <mergeCell ref="BZH38:BZR38"/>
    <mergeCell ref="BZS38:CAC38"/>
    <mergeCell ref="CAD38:CAN38"/>
    <mergeCell ref="CAO38:CAY38"/>
    <mergeCell ref="CAZ38:CBJ38"/>
    <mergeCell ref="CBK38:CBU38"/>
    <mergeCell ref="CBV38:CCF38"/>
    <mergeCell ref="CCG38:CCQ38"/>
    <mergeCell ref="CCR38:CDB38"/>
    <mergeCell ref="BVM38:BVW38"/>
    <mergeCell ref="BVX38:BWH38"/>
    <mergeCell ref="BWI38:BWS38"/>
    <mergeCell ref="BWT38:BXD38"/>
    <mergeCell ref="BXE38:BXO38"/>
    <mergeCell ref="BXP38:BXZ38"/>
    <mergeCell ref="BYA38:BYK38"/>
    <mergeCell ref="BYL38:BYV38"/>
    <mergeCell ref="BYW38:BZG38"/>
    <mergeCell ref="BRR38:BSB38"/>
    <mergeCell ref="BSC38:BSM38"/>
    <mergeCell ref="BSN38:BSX38"/>
    <mergeCell ref="BSY38:BTI38"/>
    <mergeCell ref="BTJ38:BTT38"/>
    <mergeCell ref="BTU38:BUE38"/>
    <mergeCell ref="BUF38:BUP38"/>
    <mergeCell ref="BUQ38:BVA38"/>
    <mergeCell ref="BVB38:BVL38"/>
    <mergeCell ref="BNW38:BOG38"/>
    <mergeCell ref="BOH38:BOR38"/>
    <mergeCell ref="BOS38:BPC38"/>
    <mergeCell ref="BPD38:BPN38"/>
    <mergeCell ref="BPO38:BPY38"/>
    <mergeCell ref="BPZ38:BQJ38"/>
    <mergeCell ref="BQK38:BQU38"/>
    <mergeCell ref="BQV38:BRF38"/>
    <mergeCell ref="BRG38:BRQ38"/>
    <mergeCell ref="BKB38:BKL38"/>
    <mergeCell ref="BKM38:BKW38"/>
    <mergeCell ref="BKX38:BLH38"/>
    <mergeCell ref="BLI38:BLS38"/>
    <mergeCell ref="BLT38:BMD38"/>
    <mergeCell ref="BME38:BMO38"/>
    <mergeCell ref="BMP38:BMZ38"/>
    <mergeCell ref="BNA38:BNK38"/>
    <mergeCell ref="BNL38:BNV38"/>
    <mergeCell ref="BGG38:BGQ38"/>
    <mergeCell ref="BGR38:BHB38"/>
    <mergeCell ref="BHC38:BHM38"/>
    <mergeCell ref="BHN38:BHX38"/>
    <mergeCell ref="BHY38:BII38"/>
    <mergeCell ref="BIJ38:BIT38"/>
    <mergeCell ref="BIU38:BJE38"/>
    <mergeCell ref="BJF38:BJP38"/>
    <mergeCell ref="BJQ38:BKA38"/>
    <mergeCell ref="BCL38:BCV38"/>
    <mergeCell ref="BCW38:BDG38"/>
    <mergeCell ref="BDH38:BDR38"/>
    <mergeCell ref="BDS38:BEC38"/>
    <mergeCell ref="BED38:BEN38"/>
    <mergeCell ref="BEO38:BEY38"/>
    <mergeCell ref="BEZ38:BFJ38"/>
    <mergeCell ref="BFK38:BFU38"/>
    <mergeCell ref="BFV38:BGF38"/>
    <mergeCell ref="AYQ38:AZA38"/>
    <mergeCell ref="AZB38:AZL38"/>
    <mergeCell ref="AZM38:AZW38"/>
    <mergeCell ref="AZX38:BAH38"/>
    <mergeCell ref="BAI38:BAS38"/>
    <mergeCell ref="BAT38:BBD38"/>
    <mergeCell ref="BBE38:BBO38"/>
    <mergeCell ref="BBP38:BBZ38"/>
    <mergeCell ref="BCA38:BCK38"/>
    <mergeCell ref="AVG38:AVQ38"/>
    <mergeCell ref="AVR38:AWB38"/>
    <mergeCell ref="AWC38:AWM38"/>
    <mergeCell ref="AWN38:AWX38"/>
    <mergeCell ref="AWY38:AXI38"/>
    <mergeCell ref="AXJ38:AXT38"/>
    <mergeCell ref="AXU38:AYE38"/>
    <mergeCell ref="AYF38:AYP38"/>
    <mergeCell ref="ARA38:ARK38"/>
    <mergeCell ref="ARL38:ARV38"/>
    <mergeCell ref="ARW38:ASG38"/>
    <mergeCell ref="ASH38:ASR38"/>
    <mergeCell ref="ASS38:ATC38"/>
    <mergeCell ref="ATD38:ATN38"/>
    <mergeCell ref="ATO38:ATY38"/>
    <mergeCell ref="ATZ38:AUJ38"/>
    <mergeCell ref="AUK38:AUU38"/>
    <mergeCell ref="AOB38:AOL38"/>
    <mergeCell ref="AOM38:AOW38"/>
    <mergeCell ref="AOX38:APH38"/>
    <mergeCell ref="API38:APS38"/>
    <mergeCell ref="APT38:AQD38"/>
    <mergeCell ref="AQE38:AQO38"/>
    <mergeCell ref="AQP38:AQZ38"/>
    <mergeCell ref="AJK38:AJU38"/>
    <mergeCell ref="AJV38:AKF38"/>
    <mergeCell ref="AKG38:AKQ38"/>
    <mergeCell ref="AKR38:ALB38"/>
    <mergeCell ref="ALC38:ALM38"/>
    <mergeCell ref="ALN38:ALX38"/>
    <mergeCell ref="ALY38:AMI38"/>
    <mergeCell ref="AMJ38:AMT38"/>
    <mergeCell ref="AMU38:ANE38"/>
    <mergeCell ref="AUV38:AVF38"/>
    <mergeCell ref="AGW38:AHG38"/>
    <mergeCell ref="AHH38:AHR38"/>
    <mergeCell ref="AHS38:AIC38"/>
    <mergeCell ref="AID38:AIN38"/>
    <mergeCell ref="AIO38:AIY38"/>
    <mergeCell ref="AIZ38:AJJ38"/>
    <mergeCell ref="ABU38:ACE38"/>
    <mergeCell ref="ACF38:ACP38"/>
    <mergeCell ref="ACQ38:ADA38"/>
    <mergeCell ref="ADB38:ADL38"/>
    <mergeCell ref="ADM38:ADW38"/>
    <mergeCell ref="ADX38:AEH38"/>
    <mergeCell ref="AEI38:AES38"/>
    <mergeCell ref="AET38:AFD38"/>
    <mergeCell ref="AFE38:AFO38"/>
    <mergeCell ref="ANF38:ANP38"/>
    <mergeCell ref="ANQ38:AOA38"/>
    <mergeCell ref="ZR38:AAB38"/>
    <mergeCell ref="AAC38:AAM38"/>
    <mergeCell ref="AAN38:AAX38"/>
    <mergeCell ref="AAY38:ABI38"/>
    <mergeCell ref="ABJ38:ABT38"/>
    <mergeCell ref="UE38:UO38"/>
    <mergeCell ref="UP38:UZ38"/>
    <mergeCell ref="VA38:VK38"/>
    <mergeCell ref="VL38:VV38"/>
    <mergeCell ref="VW38:WG38"/>
    <mergeCell ref="WH38:WR38"/>
    <mergeCell ref="WS38:XC38"/>
    <mergeCell ref="XD38:XN38"/>
    <mergeCell ref="XO38:XY38"/>
    <mergeCell ref="AFP38:AFZ38"/>
    <mergeCell ref="AGA38:AGK38"/>
    <mergeCell ref="AGL38:AGV38"/>
    <mergeCell ref="SM38:SW38"/>
    <mergeCell ref="SX38:TH38"/>
    <mergeCell ref="TI38:TS38"/>
    <mergeCell ref="TT38:UD38"/>
    <mergeCell ref="MO38:MY38"/>
    <mergeCell ref="MZ38:NJ38"/>
    <mergeCell ref="NK38:NU38"/>
    <mergeCell ref="NV38:OF38"/>
    <mergeCell ref="OG38:OQ38"/>
    <mergeCell ref="OR38:PB38"/>
    <mergeCell ref="PC38:PM38"/>
    <mergeCell ref="PN38:PX38"/>
    <mergeCell ref="PY38:QI38"/>
    <mergeCell ref="XZ38:YJ38"/>
    <mergeCell ref="YK38:YU38"/>
    <mergeCell ref="YV38:ZF38"/>
    <mergeCell ref="ZG38:ZQ38"/>
    <mergeCell ref="LH38:LR38"/>
    <mergeCell ref="LS38:MC38"/>
    <mergeCell ref="MD38:MN38"/>
    <mergeCell ref="EY38:FI38"/>
    <mergeCell ref="FJ38:FT38"/>
    <mergeCell ref="FU38:GE38"/>
    <mergeCell ref="GF38:GP38"/>
    <mergeCell ref="GQ38:HA38"/>
    <mergeCell ref="HB38:HL38"/>
    <mergeCell ref="HM38:HW38"/>
    <mergeCell ref="HX38:IH38"/>
    <mergeCell ref="II38:IS38"/>
    <mergeCell ref="QJ38:QT38"/>
    <mergeCell ref="QU38:RE38"/>
    <mergeCell ref="RF38:RP38"/>
    <mergeCell ref="RQ38:SA38"/>
    <mergeCell ref="SB38:SL38"/>
    <mergeCell ref="EC38:EM38"/>
    <mergeCell ref="EN38:EX38"/>
    <mergeCell ref="A36:O36"/>
    <mergeCell ref="P36:R36"/>
    <mergeCell ref="S36:AX36"/>
    <mergeCell ref="A38:K38"/>
    <mergeCell ref="L38:V38"/>
    <mergeCell ref="W38:AG38"/>
    <mergeCell ref="AH38:AR38"/>
    <mergeCell ref="AS38:BC38"/>
    <mergeCell ref="IT38:JD38"/>
    <mergeCell ref="JE38:JO38"/>
    <mergeCell ref="JP38:JZ38"/>
    <mergeCell ref="KA38:KK38"/>
    <mergeCell ref="KL38:KV38"/>
    <mergeCell ref="KW38:LG38"/>
    <mergeCell ref="A237:Q237"/>
    <mergeCell ref="R237:Z237"/>
    <mergeCell ref="AA237:AP237"/>
    <mergeCell ref="R232:Z232"/>
    <mergeCell ref="AA232:AP232"/>
    <mergeCell ref="A233:Q233"/>
    <mergeCell ref="R233:Z233"/>
    <mergeCell ref="AA233:AP233"/>
    <mergeCell ref="A230:Q230"/>
    <mergeCell ref="R230:Z230"/>
    <mergeCell ref="AA230:AP230"/>
    <mergeCell ref="A231:Q231"/>
    <mergeCell ref="R231:Z231"/>
    <mergeCell ref="AA231:AP231"/>
    <mergeCell ref="A226:Q226"/>
    <mergeCell ref="R226:Z226"/>
    <mergeCell ref="BD38:BN38"/>
    <mergeCell ref="BO38:BY38"/>
    <mergeCell ref="BZ38:CJ38"/>
    <mergeCell ref="CK38:CU38"/>
    <mergeCell ref="CV38:DF38"/>
    <mergeCell ref="DG38:DQ38"/>
    <mergeCell ref="DR38:EB38"/>
    <mergeCell ref="A42:I42"/>
    <mergeCell ref="J42:W42"/>
    <mergeCell ref="X42:AS42"/>
    <mergeCell ref="AT42:AW42"/>
    <mergeCell ref="A43:I43"/>
    <mergeCell ref="J43:W43"/>
    <mergeCell ref="X43:AS43"/>
    <mergeCell ref="AT43:AW43"/>
    <mergeCell ref="A39:AX39"/>
    <mergeCell ref="A40:I40"/>
    <mergeCell ref="J40:W40"/>
    <mergeCell ref="X40:AS40"/>
    <mergeCell ref="AT40:AX40"/>
    <mergeCell ref="A41:I41"/>
    <mergeCell ref="J41:W41"/>
    <mergeCell ref="A249:AW249"/>
    <mergeCell ref="A253:AW253"/>
    <mergeCell ref="A258:AW258"/>
    <mergeCell ref="A261:AW261"/>
    <mergeCell ref="A242:Q242"/>
    <mergeCell ref="R242:Z242"/>
    <mergeCell ref="AA242:AP242"/>
    <mergeCell ref="A243:Q243"/>
    <mergeCell ref="R243:Z243"/>
    <mergeCell ref="AA243:AP243"/>
    <mergeCell ref="A240:Q240"/>
    <mergeCell ref="R240:Z240"/>
    <mergeCell ref="AA240:AP240"/>
    <mergeCell ref="A241:Q241"/>
    <mergeCell ref="R241:Z241"/>
    <mergeCell ref="AA241:AP241"/>
    <mergeCell ref="AA226:AP226"/>
    <mergeCell ref="A227:Q227"/>
    <mergeCell ref="R227:Z227"/>
    <mergeCell ref="AA227:AP227"/>
    <mergeCell ref="A224:Q224"/>
    <mergeCell ref="R224:Z224"/>
    <mergeCell ref="AA224:AP224"/>
    <mergeCell ref="A225:Q225"/>
    <mergeCell ref="R225:Z225"/>
    <mergeCell ref="AA225:AP225"/>
    <mergeCell ref="AD219:AK219"/>
    <mergeCell ref="AN219:AW219"/>
    <mergeCell ref="A222:AW222"/>
    <mergeCell ref="A223:Q223"/>
    <mergeCell ref="R223:Z223"/>
    <mergeCell ref="AA223:AP223"/>
    <mergeCell ref="A217:M217"/>
    <mergeCell ref="N217:Q217"/>
    <mergeCell ref="R217:V217"/>
    <mergeCell ref="W217:AB217"/>
    <mergeCell ref="AC217:AH217"/>
    <mergeCell ref="AI217:AP217"/>
    <mergeCell ref="A216:M216"/>
    <mergeCell ref="N216:Q216"/>
    <mergeCell ref="R216:V216"/>
    <mergeCell ref="W216:AB216"/>
    <mergeCell ref="AC216:AH216"/>
    <mergeCell ref="AI216:AP216"/>
    <mergeCell ref="AQ213:AW213"/>
    <mergeCell ref="A215:M215"/>
    <mergeCell ref="N215:Q215"/>
    <mergeCell ref="R215:V215"/>
    <mergeCell ref="W215:AB215"/>
    <mergeCell ref="AC215:AH215"/>
    <mergeCell ref="AI215:AP215"/>
    <mergeCell ref="A213:M213"/>
    <mergeCell ref="N213:Q213"/>
    <mergeCell ref="R213:V213"/>
    <mergeCell ref="W213:AB213"/>
    <mergeCell ref="AC213:AH213"/>
    <mergeCell ref="AI213:AP213"/>
    <mergeCell ref="AQ211:AW211"/>
    <mergeCell ref="A212:M212"/>
    <mergeCell ref="N212:Q212"/>
    <mergeCell ref="R212:V212"/>
    <mergeCell ref="W212:AB212"/>
    <mergeCell ref="AC212:AH212"/>
    <mergeCell ref="AI212:AP212"/>
    <mergeCell ref="AQ212:AW212"/>
    <mergeCell ref="A211:M211"/>
    <mergeCell ref="N211:Q211"/>
    <mergeCell ref="R211:V211"/>
    <mergeCell ref="W211:AB211"/>
    <mergeCell ref="AC211:AH211"/>
    <mergeCell ref="AI211:AP211"/>
    <mergeCell ref="AQ209:AW209"/>
    <mergeCell ref="A210:M210"/>
    <mergeCell ref="N210:Q210"/>
    <mergeCell ref="R210:V210"/>
    <mergeCell ref="W210:AB210"/>
    <mergeCell ref="AC210:AH210"/>
    <mergeCell ref="AI210:AP210"/>
    <mergeCell ref="AQ210:AW210"/>
    <mergeCell ref="A209:M209"/>
    <mergeCell ref="N209:Q209"/>
    <mergeCell ref="R209:V209"/>
    <mergeCell ref="W209:AB209"/>
    <mergeCell ref="AC209:AH209"/>
    <mergeCell ref="AI209:AP209"/>
    <mergeCell ref="AQ207:AW207"/>
    <mergeCell ref="A208:M208"/>
    <mergeCell ref="N208:Q208"/>
    <mergeCell ref="R208:V208"/>
    <mergeCell ref="W208:AB208"/>
    <mergeCell ref="AC208:AH208"/>
    <mergeCell ref="AI208:AP208"/>
    <mergeCell ref="AQ208:AW208"/>
    <mergeCell ref="A207:M207"/>
    <mergeCell ref="N207:Q207"/>
    <mergeCell ref="R207:V207"/>
    <mergeCell ref="W207:AB207"/>
    <mergeCell ref="AC207:AH207"/>
    <mergeCell ref="AI207:AP207"/>
    <mergeCell ref="AQ205:AW205"/>
    <mergeCell ref="A206:M206"/>
    <mergeCell ref="N206:Q206"/>
    <mergeCell ref="R206:V206"/>
    <mergeCell ref="W206:AB206"/>
    <mergeCell ref="AC206:AH206"/>
    <mergeCell ref="AI206:AP206"/>
    <mergeCell ref="AQ206:AW206"/>
    <mergeCell ref="R204:V204"/>
    <mergeCell ref="AC204:AH204"/>
    <mergeCell ref="AI204:AP204"/>
    <mergeCell ref="AQ204:AW204"/>
    <mergeCell ref="A205:M205"/>
    <mergeCell ref="N205:Q205"/>
    <mergeCell ref="R205:V205"/>
    <mergeCell ref="W205:AB205"/>
    <mergeCell ref="AC205:AH205"/>
    <mergeCell ref="AI205:AP205"/>
    <mergeCell ref="AQ202:AW202"/>
    <mergeCell ref="R203:V203"/>
    <mergeCell ref="W203:AB203"/>
    <mergeCell ref="AC203:AH203"/>
    <mergeCell ref="AI203:AP203"/>
    <mergeCell ref="AQ203:AW203"/>
    <mergeCell ref="A202:M202"/>
    <mergeCell ref="N202:Q202"/>
    <mergeCell ref="R202:V202"/>
    <mergeCell ref="W202:AB202"/>
    <mergeCell ref="AC202:AH202"/>
    <mergeCell ref="AI202:AP202"/>
    <mergeCell ref="T194:AF195"/>
    <mergeCell ref="AG194:AW195"/>
    <mergeCell ref="A198:AW198"/>
    <mergeCell ref="A201:H201"/>
    <mergeCell ref="W201:AB201"/>
    <mergeCell ref="AC201:AH201"/>
    <mergeCell ref="AI201:AP201"/>
    <mergeCell ref="AQ201:AW201"/>
    <mergeCell ref="AG190:AW190"/>
    <mergeCell ref="A191:S191"/>
    <mergeCell ref="T191:AF191"/>
    <mergeCell ref="AG191:AW191"/>
    <mergeCell ref="T192:AF193"/>
    <mergeCell ref="AG192:AW193"/>
    <mergeCell ref="A180:AW180"/>
    <mergeCell ref="A181:AW181"/>
    <mergeCell ref="A185:AW185"/>
    <mergeCell ref="AG188:AW188"/>
    <mergeCell ref="A189:S189"/>
    <mergeCell ref="T189:AF189"/>
    <mergeCell ref="AG189:AW189"/>
    <mergeCell ref="A164:AW164"/>
    <mergeCell ref="A167:AW167"/>
    <mergeCell ref="A170:AW170"/>
    <mergeCell ref="AD172:AK172"/>
    <mergeCell ref="AN172:AW172"/>
    <mergeCell ref="A176:AW176"/>
    <mergeCell ref="A160:B160"/>
    <mergeCell ref="A161:AW161"/>
    <mergeCell ref="A156:T156"/>
    <mergeCell ref="U156:AC156"/>
    <mergeCell ref="AD156:AH156"/>
    <mergeCell ref="AI156:AU156"/>
    <mergeCell ref="A157:T157"/>
    <mergeCell ref="A158:T158"/>
    <mergeCell ref="U158:AC158"/>
    <mergeCell ref="AD158:AH158"/>
    <mergeCell ref="AI158:AU158"/>
    <mergeCell ref="A154:T154"/>
    <mergeCell ref="U154:AC154"/>
    <mergeCell ref="AD154:AH154"/>
    <mergeCell ref="AI154:AU154"/>
    <mergeCell ref="A155:T155"/>
    <mergeCell ref="U155:AC155"/>
    <mergeCell ref="AD155:AH155"/>
    <mergeCell ref="AI155:AU155"/>
    <mergeCell ref="A159:T159"/>
    <mergeCell ref="U159:AC159"/>
    <mergeCell ref="AD159:AH159"/>
    <mergeCell ref="AI159:AU159"/>
    <mergeCell ref="A150:AW150"/>
    <mergeCell ref="A151:T153"/>
    <mergeCell ref="U151:AC151"/>
    <mergeCell ref="AD151:AH151"/>
    <mergeCell ref="AI151:AU151"/>
    <mergeCell ref="U152:AC152"/>
    <mergeCell ref="AD152:AH152"/>
    <mergeCell ref="AI152:AU152"/>
    <mergeCell ref="U153:AC153"/>
    <mergeCell ref="AD153:AH153"/>
    <mergeCell ref="AI153:AU153"/>
    <mergeCell ref="A141:AW141"/>
    <mergeCell ref="A143:AW143"/>
    <mergeCell ref="A144:AW144"/>
    <mergeCell ref="A146:AW146"/>
    <mergeCell ref="A147:AW147"/>
    <mergeCell ref="A149:AW149"/>
    <mergeCell ref="A132:AW132"/>
    <mergeCell ref="A134:AW134"/>
    <mergeCell ref="A135:AW135"/>
    <mergeCell ref="A137:AW137"/>
    <mergeCell ref="AD139:AK139"/>
    <mergeCell ref="AN139:AW139"/>
    <mergeCell ref="A123:AW123"/>
    <mergeCell ref="A125:AW125"/>
    <mergeCell ref="A127:AW127"/>
    <mergeCell ref="A128:AW128"/>
    <mergeCell ref="A129:AW129"/>
    <mergeCell ref="A131:AW131"/>
    <mergeCell ref="U115:AG116"/>
    <mergeCell ref="AH115:AW116"/>
    <mergeCell ref="U117:AG117"/>
    <mergeCell ref="AH117:AW117"/>
    <mergeCell ref="E118:AW118"/>
    <mergeCell ref="A119:AW122"/>
    <mergeCell ref="A109:AW109"/>
    <mergeCell ref="A112:T113"/>
    <mergeCell ref="U112:AG113"/>
    <mergeCell ref="AH112:AW112"/>
    <mergeCell ref="AH113:AW113"/>
    <mergeCell ref="U114:AG114"/>
    <mergeCell ref="AH114:AW114"/>
    <mergeCell ref="A35:AW35"/>
    <mergeCell ref="A45:AW45"/>
    <mergeCell ref="A47:AW50"/>
    <mergeCell ref="A51:AW51"/>
    <mergeCell ref="X41:AS41"/>
    <mergeCell ref="AT41:AW41"/>
    <mergeCell ref="A67:AA67"/>
    <mergeCell ref="AB67:AD67"/>
    <mergeCell ref="AG67:AI67"/>
    <mergeCell ref="AK67:AX67"/>
    <mergeCell ref="A71:AA71"/>
    <mergeCell ref="AB71:AD71"/>
    <mergeCell ref="AG71:AI71"/>
    <mergeCell ref="AK71:AX71"/>
    <mergeCell ref="A75:AA75"/>
    <mergeCell ref="C64:Z64"/>
    <mergeCell ref="AD64:AK64"/>
    <mergeCell ref="AN64:AW64"/>
    <mergeCell ref="A66:AW66"/>
    <mergeCell ref="A29:AW29"/>
    <mergeCell ref="A30:AW30"/>
    <mergeCell ref="A31:AW31"/>
    <mergeCell ref="A32:AW32"/>
    <mergeCell ref="A33:AW33"/>
    <mergeCell ref="A34:AW34"/>
    <mergeCell ref="A23:AW23"/>
    <mergeCell ref="A24:AW24"/>
    <mergeCell ref="A25:AW25"/>
    <mergeCell ref="A26:AW26"/>
    <mergeCell ref="A27:AW27"/>
    <mergeCell ref="A28:AW28"/>
    <mergeCell ref="A16:AW16"/>
    <mergeCell ref="A17:AW17"/>
    <mergeCell ref="A18:AW18"/>
    <mergeCell ref="A19:AW19"/>
    <mergeCell ref="A21:AW21"/>
    <mergeCell ref="A22:AW22"/>
    <mergeCell ref="A10:AW10"/>
    <mergeCell ref="A11:AW11"/>
    <mergeCell ref="A12:AW12"/>
    <mergeCell ref="A13:AW13"/>
    <mergeCell ref="A14:AW14"/>
    <mergeCell ref="A15:AW15"/>
    <mergeCell ref="A8:J8"/>
    <mergeCell ref="K8:AW8"/>
    <mergeCell ref="A9:J9"/>
    <mergeCell ref="K9:Q9"/>
    <mergeCell ref="S9:X9"/>
    <mergeCell ref="Y9:AE9"/>
    <mergeCell ref="AG9:AL9"/>
    <mergeCell ref="AM9:AW9"/>
    <mergeCell ref="C2:Z2"/>
    <mergeCell ref="AD2:AK2"/>
    <mergeCell ref="AN2:AW2"/>
    <mergeCell ref="A4:AW4"/>
    <mergeCell ref="A7:J7"/>
    <mergeCell ref="K7:AW7"/>
  </mergeCells>
  <dataValidations count="2">
    <dataValidation type="list" allowBlank="1" showInputMessage="1" showErrorMessage="1" sqref="AT41:AW43">
      <formula1>#REF!</formula1>
    </dataValidation>
    <dataValidation type="list" allowBlank="1" showInputMessage="1" showErrorMessage="1" sqref="P36:R36 AB67:AD67 AB71:AD71">
      <formula1>$AZ$35:$AZ$37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horizontalDpi="1200" verticalDpi="1200" r:id="rId1"/>
  <headerFooter>
    <oddFooter xml:space="preserve">&amp;R&amp;7
</oddFooter>
  </headerFooter>
  <rowBreaks count="6" manualBreakCount="6">
    <brk id="61" max="49" man="1"/>
    <brk id="101" max="49" man="1"/>
    <brk id="137" max="49" man="1"/>
    <brk id="170" max="49" man="1"/>
    <brk id="217" max="49" man="1"/>
    <brk id="267" max="49" man="1"/>
  </row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314"/>
  <sheetViews>
    <sheetView topLeftCell="A19" workbookViewId="0">
      <selection activeCell="K109" sqref="K109"/>
    </sheetView>
  </sheetViews>
  <sheetFormatPr defaultColWidth="9.109375" defaultRowHeight="14.1" customHeight="1"/>
  <cols>
    <col min="1" max="1" width="9.109375" style="4"/>
    <col min="2" max="2" width="9.109375" style="117"/>
    <col min="3" max="3" width="18.6640625" style="118" customWidth="1"/>
    <col min="4" max="4" width="12.21875" style="118" customWidth="1"/>
    <col min="5" max="5" width="1" style="2" customWidth="1"/>
    <col min="6" max="6" width="8.44140625" style="2" hidden="1" customWidth="1"/>
    <col min="7" max="8" width="9.109375" style="2"/>
    <col min="9" max="9" width="10.109375" style="2" bestFit="1" customWidth="1"/>
    <col min="10" max="11" width="18.6640625" style="2" customWidth="1"/>
    <col min="12" max="12" width="0.33203125" style="9" customWidth="1"/>
    <col min="13" max="13" width="23.6640625" style="9" hidden="1" customWidth="1"/>
    <col min="14" max="16384" width="9.109375" style="2"/>
  </cols>
  <sheetData>
    <row r="1" spans="1:14" ht="14.1" customHeight="1">
      <c r="A1" s="567" t="s">
        <v>1495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</row>
    <row r="2" spans="1:14" ht="14.1" customHeight="1">
      <c r="A2" s="263"/>
      <c r="B2" s="263"/>
      <c r="C2" s="263"/>
      <c r="D2" s="263"/>
      <c r="E2" s="263"/>
      <c r="F2" s="263"/>
      <c r="G2" s="263"/>
      <c r="H2" s="263"/>
      <c r="I2" s="263"/>
      <c r="J2" s="182">
        <v>2023</v>
      </c>
      <c r="K2" s="182">
        <v>2022</v>
      </c>
    </row>
    <row r="3" spans="1:14" ht="14.1" customHeight="1">
      <c r="C3" s="182">
        <v>2023</v>
      </c>
      <c r="D3" s="182">
        <v>2022</v>
      </c>
      <c r="H3" s="169" t="s">
        <v>423</v>
      </c>
      <c r="I3" s="184" t="s">
        <v>1500</v>
      </c>
      <c r="J3" s="121">
        <f>SUM('HL KNIHA VYPOC'!G159)</f>
        <v>0</v>
      </c>
      <c r="K3" s="121">
        <f>SUM('HL KNIHA VYPOC'!K159)</f>
        <v>0</v>
      </c>
    </row>
    <row r="4" spans="1:14" ht="14.1" customHeight="1">
      <c r="A4" s="169" t="s">
        <v>727</v>
      </c>
      <c r="B4" s="184" t="s">
        <v>1500</v>
      </c>
      <c r="C4" s="121">
        <f>SUM('HL KNIHA VYPOC'!G32)</f>
        <v>27590.400000000001</v>
      </c>
      <c r="D4" s="121">
        <f>SUM('HL KNIHA VYPOC'!K32)</f>
        <v>16200</v>
      </c>
      <c r="H4" s="122"/>
      <c r="I4" s="306">
        <v>15</v>
      </c>
      <c r="J4" s="236"/>
      <c r="K4" s="237"/>
    </row>
    <row r="5" spans="1:14" ht="14.1" customHeight="1">
      <c r="A5" s="124"/>
      <c r="B5" s="307">
        <v>5</v>
      </c>
      <c r="C5" s="126">
        <f>SUM(C4-C6-C7)</f>
        <v>27590.400000000001</v>
      </c>
      <c r="D5" s="127">
        <f>SUM(D4-D6-D7)</f>
        <v>16200</v>
      </c>
      <c r="H5" s="128"/>
      <c r="I5" s="308">
        <v>19</v>
      </c>
      <c r="J5" s="130">
        <f>SUM(J3-J4)</f>
        <v>0</v>
      </c>
      <c r="K5" s="131">
        <f>SUM(K3-K4)</f>
        <v>0</v>
      </c>
    </row>
    <row r="6" spans="1:14" ht="14.1" customHeight="1">
      <c r="A6" s="136"/>
      <c r="B6" s="177">
        <v>6</v>
      </c>
      <c r="C6" s="238"/>
      <c r="D6" s="239"/>
      <c r="H6" s="134"/>
      <c r="I6" s="135"/>
      <c r="J6" s="118"/>
      <c r="K6" s="118"/>
    </row>
    <row r="7" spans="1:14" ht="14.1" customHeight="1">
      <c r="A7" s="132"/>
      <c r="B7" s="173">
        <v>7</v>
      </c>
      <c r="C7" s="240"/>
      <c r="D7" s="241"/>
      <c r="H7" s="169" t="s">
        <v>432</v>
      </c>
      <c r="I7" s="184" t="s">
        <v>1500</v>
      </c>
      <c r="J7" s="121">
        <f>SUM('HL KNIHA VYPOC'!G173)</f>
        <v>0</v>
      </c>
      <c r="K7" s="121">
        <f>SUM('HL KNIHA VYPOC'!K173)</f>
        <v>0</v>
      </c>
    </row>
    <row r="8" spans="1:14" ht="14.1" customHeight="1">
      <c r="A8" s="134"/>
      <c r="B8" s="135"/>
      <c r="H8" s="122"/>
      <c r="I8" s="171">
        <v>15</v>
      </c>
      <c r="J8" s="236"/>
      <c r="K8" s="237"/>
    </row>
    <row r="9" spans="1:14" ht="14.1" customHeight="1">
      <c r="A9" s="169" t="s">
        <v>730</v>
      </c>
      <c r="B9" s="184" t="s">
        <v>1500</v>
      </c>
      <c r="C9" s="121">
        <f>SUM('HL KNIHA VYPOC'!G38)</f>
        <v>0</v>
      </c>
      <c r="D9" s="121">
        <f>SUM('HL KNIHA VYPOC'!K38)</f>
        <v>0</v>
      </c>
      <c r="H9" s="128"/>
      <c r="I9" s="309">
        <v>19</v>
      </c>
      <c r="J9" s="130">
        <f>SUM(J7-J8)</f>
        <v>0</v>
      </c>
      <c r="K9" s="131">
        <f>SUM(K7-K8)</f>
        <v>0</v>
      </c>
    </row>
    <row r="10" spans="1:14" ht="14.1" customHeight="1">
      <c r="A10" s="124"/>
      <c r="B10" s="307">
        <v>5</v>
      </c>
      <c r="C10" s="126">
        <f>SUM(C9-C11-C12)</f>
        <v>0</v>
      </c>
      <c r="D10" s="127">
        <f>SUM(D9-D11-D12)</f>
        <v>0</v>
      </c>
      <c r="H10" s="134"/>
      <c r="I10" s="135"/>
      <c r="J10" s="118"/>
      <c r="K10" s="118"/>
    </row>
    <row r="11" spans="1:14" ht="14.1" customHeight="1">
      <c r="A11" s="136"/>
      <c r="B11" s="177">
        <v>6</v>
      </c>
      <c r="C11" s="238"/>
      <c r="D11" s="239"/>
      <c r="H11" s="169" t="s">
        <v>434</v>
      </c>
      <c r="I11" s="184" t="s">
        <v>1500</v>
      </c>
      <c r="J11" s="121">
        <f>SUM('HL KNIHA VYPOC'!G175)</f>
        <v>0</v>
      </c>
      <c r="K11" s="121">
        <f>SUM('HL KNIHA VYPOC'!K175)</f>
        <v>0</v>
      </c>
    </row>
    <row r="12" spans="1:14" ht="14.1" customHeight="1">
      <c r="A12" s="132"/>
      <c r="B12" s="173">
        <v>7</v>
      </c>
      <c r="C12" s="240"/>
      <c r="D12" s="241"/>
      <c r="H12" s="122"/>
      <c r="I12" s="171">
        <v>15</v>
      </c>
      <c r="J12" s="236"/>
      <c r="K12" s="237"/>
    </row>
    <row r="13" spans="1:14" ht="14.1" customHeight="1">
      <c r="A13" s="134"/>
      <c r="B13" s="135"/>
      <c r="H13" s="128"/>
      <c r="I13" s="309">
        <v>19</v>
      </c>
      <c r="J13" s="130">
        <f>SUM(J11-J12)</f>
        <v>0</v>
      </c>
      <c r="K13" s="131">
        <f>SUM(K11-K12)</f>
        <v>0</v>
      </c>
    </row>
    <row r="14" spans="1:14" ht="14.1" customHeight="1">
      <c r="A14" s="169" t="s">
        <v>728</v>
      </c>
      <c r="B14" s="184" t="s">
        <v>1500</v>
      </c>
      <c r="C14" s="121">
        <f>SUM('HL KNIHA VYPOC'!G33)</f>
        <v>0</v>
      </c>
      <c r="D14" s="121">
        <f>SUM('HL KNIHA VYPOC'!K46)</f>
        <v>0</v>
      </c>
      <c r="H14" s="134"/>
      <c r="I14" s="135"/>
      <c r="J14" s="118"/>
      <c r="K14" s="118"/>
    </row>
    <row r="15" spans="1:14" ht="14.1" customHeight="1">
      <c r="A15" s="124"/>
      <c r="B15" s="307">
        <v>10</v>
      </c>
      <c r="C15" s="126">
        <f>SUM(C14-C16)</f>
        <v>0</v>
      </c>
      <c r="D15" s="127">
        <f>SUM(D14-D16)</f>
        <v>0</v>
      </c>
      <c r="H15" s="169" t="s">
        <v>436</v>
      </c>
      <c r="I15" s="184" t="s">
        <v>1500</v>
      </c>
      <c r="J15" s="121">
        <f>SUM('HL KNIHA VYPOC'!G186)</f>
        <v>0</v>
      </c>
      <c r="K15" s="121">
        <f>SUM('HL KNIHA VYPOC'!K186)</f>
        <v>0</v>
      </c>
    </row>
    <row r="16" spans="1:14" ht="14.1" customHeight="1">
      <c r="A16" s="132"/>
      <c r="B16" s="173">
        <v>11</v>
      </c>
      <c r="C16" s="240"/>
      <c r="D16" s="241"/>
      <c r="H16" s="122"/>
      <c r="I16" s="171">
        <v>15</v>
      </c>
      <c r="J16" s="236"/>
      <c r="K16" s="237"/>
    </row>
    <row r="17" spans="1:11" ht="14.1" customHeight="1">
      <c r="A17" s="134"/>
      <c r="B17" s="135"/>
      <c r="H17" s="128"/>
      <c r="I17" s="309">
        <v>19</v>
      </c>
      <c r="J17" s="130">
        <f>SUM(J15-J16)</f>
        <v>0</v>
      </c>
      <c r="K17" s="131">
        <f>SUM(K15-K16)</f>
        <v>0</v>
      </c>
    </row>
    <row r="18" spans="1:11" ht="14.1" customHeight="1">
      <c r="A18" s="169" t="s">
        <v>731</v>
      </c>
      <c r="B18" s="184" t="s">
        <v>1500</v>
      </c>
      <c r="C18" s="121">
        <f>SUM('HL KNIHA VYPOC'!G39)</f>
        <v>0</v>
      </c>
      <c r="D18" s="121">
        <f>SUM('HL KNIHA VYPOC'!K39)</f>
        <v>0</v>
      </c>
      <c r="H18" s="134"/>
      <c r="I18" s="135"/>
      <c r="J18" s="118"/>
      <c r="K18" s="118"/>
    </row>
    <row r="19" spans="1:11" ht="14.1" customHeight="1">
      <c r="A19" s="124"/>
      <c r="B19" s="307">
        <v>10</v>
      </c>
      <c r="C19" s="126">
        <f>SUM(C18-C20)</f>
        <v>0</v>
      </c>
      <c r="D19" s="127">
        <f>SUM(D18-D20)</f>
        <v>0</v>
      </c>
      <c r="H19" s="169" t="s">
        <v>439</v>
      </c>
      <c r="I19" s="184" t="s">
        <v>1500</v>
      </c>
      <c r="J19" s="121">
        <f>SUM('HL KNIHA VYPOC'!G189)</f>
        <v>0</v>
      </c>
      <c r="K19" s="121">
        <f>SUM('HL KNIHA VYPOC'!K189)</f>
        <v>0</v>
      </c>
    </row>
    <row r="20" spans="1:11" ht="14.1" customHeight="1">
      <c r="A20" s="132"/>
      <c r="B20" s="173">
        <v>11</v>
      </c>
      <c r="C20" s="240"/>
      <c r="D20" s="241"/>
      <c r="H20" s="122"/>
      <c r="I20" s="171">
        <v>15</v>
      </c>
      <c r="J20" s="236"/>
      <c r="K20" s="237"/>
    </row>
    <row r="21" spans="1:11" ht="14.1" customHeight="1">
      <c r="A21" s="134"/>
      <c r="B21" s="135"/>
      <c r="H21" s="128"/>
      <c r="I21" s="309">
        <v>19</v>
      </c>
      <c r="J21" s="130">
        <f>SUM(J19-J20)</f>
        <v>0</v>
      </c>
      <c r="K21" s="131">
        <f>SUM(K19-K20)</f>
        <v>0</v>
      </c>
    </row>
    <row r="22" spans="1:11" ht="14.1" customHeight="1">
      <c r="A22" s="169" t="s">
        <v>737</v>
      </c>
      <c r="B22" s="184" t="s">
        <v>1500</v>
      </c>
      <c r="C22" s="121">
        <f>SUM('HL KNIHA VYPOC'!G45)</f>
        <v>0</v>
      </c>
      <c r="D22" s="121">
        <f>SUM('HL KNIHA VYPOC'!K45)</f>
        <v>0</v>
      </c>
      <c r="H22" s="134"/>
      <c r="I22" s="135"/>
      <c r="J22" s="118"/>
      <c r="K22" s="118"/>
    </row>
    <row r="23" spans="1:11" ht="14.1" customHeight="1">
      <c r="A23" s="124"/>
      <c r="B23" s="307">
        <v>11</v>
      </c>
      <c r="C23" s="126">
        <f>SUM(C22-C24)</f>
        <v>0</v>
      </c>
      <c r="D23" s="127">
        <f>SUM(D22-D24)</f>
        <v>0</v>
      </c>
      <c r="H23" s="169" t="s">
        <v>440</v>
      </c>
      <c r="I23" s="184" t="s">
        <v>1500</v>
      </c>
      <c r="J23" s="121">
        <f>SUM('HL KNIHA VYPOC'!G190)</f>
        <v>0</v>
      </c>
      <c r="K23" s="121">
        <f>SUM('HL KNIHA VYPOC'!K190)</f>
        <v>0</v>
      </c>
    </row>
    <row r="24" spans="1:11" ht="14.1" customHeight="1">
      <c r="A24" s="132"/>
      <c r="B24" s="173">
        <v>12</v>
      </c>
      <c r="C24" s="240"/>
      <c r="D24" s="241"/>
      <c r="H24" s="122"/>
      <c r="I24" s="171">
        <v>15</v>
      </c>
      <c r="J24" s="236"/>
      <c r="K24" s="237"/>
    </row>
    <row r="25" spans="1:11" ht="14.1" customHeight="1">
      <c r="A25" s="134"/>
      <c r="B25" s="135"/>
      <c r="H25" s="128"/>
      <c r="I25" s="309">
        <v>19</v>
      </c>
      <c r="J25" s="130">
        <f>SUM(J23-J24)</f>
        <v>0</v>
      </c>
      <c r="K25" s="131">
        <f>SUM(K23-K24)</f>
        <v>0</v>
      </c>
    </row>
    <row r="26" spans="1:11" ht="14.1" customHeight="1">
      <c r="A26" s="169" t="s">
        <v>738</v>
      </c>
      <c r="B26" s="184" t="s">
        <v>1500</v>
      </c>
      <c r="C26" s="121">
        <f>SUM('HL KNIHA VYPOC'!G46)</f>
        <v>0</v>
      </c>
      <c r="D26" s="121">
        <f>SUM('HL KNIHA VYPOC'!K46)</f>
        <v>0</v>
      </c>
      <c r="H26" s="134"/>
      <c r="I26" s="135"/>
      <c r="J26" s="118"/>
      <c r="K26" s="118"/>
    </row>
    <row r="27" spans="1:11" ht="14.1" customHeight="1">
      <c r="A27" s="122"/>
      <c r="B27" s="171">
        <v>11</v>
      </c>
      <c r="C27" s="126">
        <f>SUM(C26-C28)</f>
        <v>0</v>
      </c>
      <c r="D27" s="127">
        <f>SUM(D26-D28)</f>
        <v>0</v>
      </c>
      <c r="H27" s="169" t="s">
        <v>443</v>
      </c>
      <c r="I27" s="184" t="s">
        <v>1500</v>
      </c>
      <c r="J27" s="121">
        <f>SUM('HL KNIHA VYPOC'!G193)</f>
        <v>0</v>
      </c>
      <c r="K27" s="121">
        <f>SUM('HL KNIHA VYPOC'!K193)</f>
        <v>18395.000000000004</v>
      </c>
    </row>
    <row r="28" spans="1:11" ht="14.1" customHeight="1">
      <c r="A28" s="128"/>
      <c r="B28" s="309">
        <v>12</v>
      </c>
      <c r="C28" s="240"/>
      <c r="D28" s="241"/>
      <c r="H28" s="122"/>
      <c r="I28" s="171">
        <v>15</v>
      </c>
      <c r="J28" s="236"/>
      <c r="K28" s="237"/>
    </row>
    <row r="29" spans="1:11" ht="14.1" customHeight="1">
      <c r="A29" s="134"/>
      <c r="B29" s="135"/>
      <c r="H29" s="128"/>
      <c r="I29" s="309">
        <v>19</v>
      </c>
      <c r="J29" s="130">
        <f>SUM(J27-J28)</f>
        <v>0</v>
      </c>
      <c r="K29" s="131">
        <f>SUM(K27-K28)</f>
        <v>18395.000000000004</v>
      </c>
    </row>
    <row r="30" spans="1:11" ht="14.1" customHeight="1">
      <c r="A30" s="169" t="s">
        <v>739</v>
      </c>
      <c r="B30" s="184" t="s">
        <v>1500</v>
      </c>
      <c r="C30" s="121">
        <f>SUM('HL KNIHA VYPOC'!G47)</f>
        <v>0</v>
      </c>
      <c r="D30" s="121">
        <f>SUM('HL KNIHA VYPOC'!K47)</f>
        <v>0</v>
      </c>
      <c r="H30" s="134"/>
      <c r="I30" s="135"/>
      <c r="J30" s="118"/>
      <c r="K30" s="118"/>
    </row>
    <row r="31" spans="1:11" ht="14.1" customHeight="1">
      <c r="A31" s="122"/>
      <c r="B31" s="171">
        <v>11</v>
      </c>
      <c r="C31" s="126">
        <f>SUM(C30-C32)</f>
        <v>0</v>
      </c>
      <c r="D31" s="127">
        <f>SUM(D30-D32)</f>
        <v>0</v>
      </c>
      <c r="H31" s="169" t="s">
        <v>444</v>
      </c>
      <c r="I31" s="184" t="s">
        <v>1500</v>
      </c>
      <c r="J31" s="121">
        <f>SUM('HL KNIHA VYPOC'!G197)</f>
        <v>5652.81</v>
      </c>
      <c r="K31" s="121">
        <f>SUM('HL KNIHA VYPOC'!K197)</f>
        <v>4470.55</v>
      </c>
    </row>
    <row r="32" spans="1:11" ht="14.1" customHeight="1">
      <c r="A32" s="132"/>
      <c r="B32" s="173">
        <v>12</v>
      </c>
      <c r="C32" s="240"/>
      <c r="D32" s="241"/>
      <c r="H32" s="122"/>
      <c r="I32" s="171">
        <v>15</v>
      </c>
      <c r="J32" s="236"/>
      <c r="K32" s="237"/>
    </row>
    <row r="33" spans="1:11" ht="14.1" customHeight="1">
      <c r="A33" s="143"/>
      <c r="B33" s="137"/>
      <c r="C33" s="138"/>
      <c r="D33" s="138"/>
      <c r="H33" s="128"/>
      <c r="I33" s="309">
        <v>19</v>
      </c>
      <c r="J33" s="130">
        <f>SUM(J31-J32)</f>
        <v>5652.81</v>
      </c>
      <c r="K33" s="131">
        <f>SUM(K31-K32)</f>
        <v>4470.55</v>
      </c>
    </row>
    <row r="34" spans="1:11" ht="14.1" customHeight="1">
      <c r="A34" s="169" t="s">
        <v>756</v>
      </c>
      <c r="B34" s="184" t="s">
        <v>1500</v>
      </c>
      <c r="C34" s="121">
        <f>SUM('HL KNIHA VYPOC'!G72)</f>
        <v>0</v>
      </c>
      <c r="D34" s="121">
        <f>SUM('HL KNIHA VYPOC'!K72)</f>
        <v>0</v>
      </c>
      <c r="H34" s="134"/>
      <c r="I34" s="135"/>
      <c r="J34" s="118"/>
      <c r="K34" s="118"/>
    </row>
    <row r="35" spans="1:11" ht="14.1" customHeight="1">
      <c r="A35" s="122"/>
      <c r="B35" s="171">
        <v>5</v>
      </c>
      <c r="C35" s="236"/>
      <c r="D35" s="237"/>
      <c r="H35" s="169" t="s">
        <v>445</v>
      </c>
      <c r="I35" s="184" t="s">
        <v>1500</v>
      </c>
      <c r="J35" s="121">
        <f>SUM('HL KNIHA VYPOC'!G198)</f>
        <v>0</v>
      </c>
      <c r="K35" s="121">
        <f>SUM('HL KNIHA VYPOC'!K198)</f>
        <v>0</v>
      </c>
    </row>
    <row r="36" spans="1:11" ht="14.1" customHeight="1">
      <c r="A36" s="136"/>
      <c r="B36" s="177">
        <v>6</v>
      </c>
      <c r="C36" s="141">
        <f>SUM(C34-C35-C37)</f>
        <v>0</v>
      </c>
      <c r="D36" s="142">
        <f>SUM(D34-D35-D37)</f>
        <v>0</v>
      </c>
      <c r="H36" s="122"/>
      <c r="I36" s="171">
        <v>15</v>
      </c>
      <c r="J36" s="236"/>
      <c r="K36" s="237"/>
    </row>
    <row r="37" spans="1:11" ht="14.1" customHeight="1">
      <c r="A37" s="132"/>
      <c r="B37" s="173">
        <v>7</v>
      </c>
      <c r="C37" s="240"/>
      <c r="D37" s="241"/>
      <c r="H37" s="128"/>
      <c r="I37" s="309">
        <v>19</v>
      </c>
      <c r="J37" s="130">
        <f>SUM(J35-J36)</f>
        <v>0</v>
      </c>
      <c r="K37" s="131">
        <f>SUM(K35-K36)</f>
        <v>0</v>
      </c>
    </row>
    <row r="38" spans="1:11" ht="14.1" customHeight="1">
      <c r="A38" s="134"/>
      <c r="B38" s="135"/>
      <c r="H38" s="134"/>
      <c r="I38" s="135"/>
      <c r="J38" s="118"/>
      <c r="K38" s="118"/>
    </row>
    <row r="39" spans="1:11" ht="14.1" customHeight="1">
      <c r="A39" s="169" t="s">
        <v>758</v>
      </c>
      <c r="B39" s="184" t="s">
        <v>1500</v>
      </c>
      <c r="C39" s="121">
        <f>SUM('HL KNIHA VYPOC'!G74)</f>
        <v>0</v>
      </c>
      <c r="D39" s="121">
        <f>SUM('HL KNIHA VYPOC'!K74)</f>
        <v>0</v>
      </c>
      <c r="H39" s="169" t="s">
        <v>448</v>
      </c>
      <c r="I39" s="184" t="s">
        <v>1500</v>
      </c>
      <c r="J39" s="121">
        <f>SUM('HL KNIHA VYPOC'!G201)</f>
        <v>0</v>
      </c>
      <c r="K39" s="121">
        <f>SUM('HL KNIHA VYPOC'!K201)</f>
        <v>0</v>
      </c>
    </row>
    <row r="40" spans="1:11" ht="14.1" customHeight="1">
      <c r="A40" s="124"/>
      <c r="B40" s="307">
        <v>5</v>
      </c>
      <c r="C40" s="126">
        <f>SUM(C39-C41-C42)</f>
        <v>0</v>
      </c>
      <c r="D40" s="127">
        <f>SUM(D39-D41-D42)</f>
        <v>0</v>
      </c>
      <c r="H40" s="122"/>
      <c r="I40" s="171">
        <v>15</v>
      </c>
      <c r="J40" s="236"/>
      <c r="K40" s="237"/>
    </row>
    <row r="41" spans="1:11" ht="14.1" customHeight="1">
      <c r="A41" s="136"/>
      <c r="B41" s="177">
        <v>6</v>
      </c>
      <c r="C41" s="238"/>
      <c r="D41" s="239"/>
      <c r="H41" s="128"/>
      <c r="I41" s="309">
        <v>19</v>
      </c>
      <c r="J41" s="145">
        <f>SUM(J39-J40)</f>
        <v>0</v>
      </c>
      <c r="K41" s="146">
        <f>SUM(K39-K40)</f>
        <v>0</v>
      </c>
    </row>
    <row r="42" spans="1:11" ht="14.1" customHeight="1">
      <c r="A42" s="132"/>
      <c r="B42" s="173">
        <v>7</v>
      </c>
      <c r="C42" s="240"/>
      <c r="D42" s="241"/>
      <c r="H42" s="134"/>
      <c r="I42" s="135"/>
      <c r="J42" s="118"/>
      <c r="K42" s="118"/>
    </row>
    <row r="43" spans="1:11" ht="14.1" customHeight="1">
      <c r="A43" s="310"/>
      <c r="B43" s="311"/>
      <c r="C43" s="144"/>
      <c r="D43" s="144"/>
      <c r="H43" s="169" t="s">
        <v>449</v>
      </c>
      <c r="I43" s="184" t="s">
        <v>1500</v>
      </c>
      <c r="J43" s="121">
        <f>SUM('HL KNIHA VYPOC'!G208)</f>
        <v>0</v>
      </c>
      <c r="K43" s="121">
        <f>SUM('HL KNIHA VYPOC'!K208)</f>
        <v>0</v>
      </c>
    </row>
    <row r="44" spans="1:11" ht="14.1" customHeight="1">
      <c r="A44" s="169" t="s">
        <v>759</v>
      </c>
      <c r="B44" s="184" t="s">
        <v>1500</v>
      </c>
      <c r="C44" s="121">
        <f>SUM('HL KNIHA VYPOC'!G75)</f>
        <v>0</v>
      </c>
      <c r="D44" s="121">
        <f>SUM('HL KNIHA VYPOC'!K75)</f>
        <v>0</v>
      </c>
      <c r="H44" s="122"/>
      <c r="I44" s="171">
        <v>14</v>
      </c>
      <c r="J44" s="312"/>
      <c r="K44" s="313"/>
    </row>
    <row r="45" spans="1:11" ht="14.1" customHeight="1">
      <c r="A45" s="124"/>
      <c r="B45" s="307">
        <v>3</v>
      </c>
      <c r="C45" s="236"/>
      <c r="D45" s="237"/>
      <c r="H45" s="136"/>
      <c r="I45" s="177">
        <v>15</v>
      </c>
      <c r="J45" s="314"/>
      <c r="K45" s="315"/>
    </row>
    <row r="46" spans="1:11" ht="14.1" customHeight="1">
      <c r="A46" s="136"/>
      <c r="B46" s="177">
        <v>5</v>
      </c>
      <c r="C46" s="141">
        <f>SUM(C44-C45-C47-C48-C49-C50)</f>
        <v>0</v>
      </c>
      <c r="D46" s="142">
        <f>SUM(D44-D45-D47-D48-D49-D50)</f>
        <v>0</v>
      </c>
      <c r="H46" s="136"/>
      <c r="I46" s="177">
        <v>17</v>
      </c>
      <c r="J46" s="141">
        <f>SUM(J43-J44-J45-J47-J48)</f>
        <v>0</v>
      </c>
      <c r="K46" s="142">
        <f>SUM(K43-K44-K45-K47-K48)</f>
        <v>0</v>
      </c>
    </row>
    <row r="47" spans="1:11" ht="14.1" customHeight="1">
      <c r="A47" s="136"/>
      <c r="B47" s="177">
        <v>6</v>
      </c>
      <c r="C47" s="238"/>
      <c r="D47" s="239"/>
      <c r="H47" s="136"/>
      <c r="I47" s="177">
        <v>18</v>
      </c>
      <c r="J47" s="314"/>
      <c r="K47" s="315"/>
    </row>
    <row r="48" spans="1:11" ht="14.1" customHeight="1">
      <c r="A48" s="136"/>
      <c r="B48" s="177">
        <v>7</v>
      </c>
      <c r="C48" s="238"/>
      <c r="D48" s="239"/>
      <c r="H48" s="132"/>
      <c r="I48" s="173">
        <v>19</v>
      </c>
      <c r="J48" s="316"/>
      <c r="K48" s="317"/>
    </row>
    <row r="49" spans="1:13" ht="14.1" customHeight="1">
      <c r="A49" s="136"/>
      <c r="B49" s="177">
        <v>10</v>
      </c>
      <c r="C49" s="238"/>
      <c r="D49" s="239"/>
      <c r="H49" s="310"/>
      <c r="I49" s="318"/>
      <c r="J49" s="144"/>
      <c r="K49" s="144"/>
    </row>
    <row r="50" spans="1:13" ht="14.1" customHeight="1">
      <c r="A50" s="132"/>
      <c r="B50" s="173">
        <v>11</v>
      </c>
      <c r="C50" s="240"/>
      <c r="D50" s="241"/>
      <c r="H50" s="169" t="s">
        <v>415</v>
      </c>
      <c r="I50" s="184" t="s">
        <v>1500</v>
      </c>
      <c r="J50" s="121">
        <f>SUM('HL KNIHA VYPOC'!G142)</f>
        <v>376624.63999999966</v>
      </c>
      <c r="K50" s="121">
        <f>SUM('HL KNIHA VYPOC'!K142)</f>
        <v>397272.08000000007</v>
      </c>
    </row>
    <row r="51" spans="1:13" ht="14.1" customHeight="1">
      <c r="A51" s="319"/>
      <c r="B51" s="320"/>
      <c r="C51" s="321"/>
      <c r="D51" s="321"/>
      <c r="H51" s="122"/>
      <c r="I51" s="171">
        <v>15</v>
      </c>
      <c r="J51" s="236"/>
      <c r="K51" s="237"/>
    </row>
    <row r="52" spans="1:13" ht="14.1" customHeight="1">
      <c r="A52" s="169" t="s">
        <v>760</v>
      </c>
      <c r="B52" s="184" t="s">
        <v>1500</v>
      </c>
      <c r="C52" s="121">
        <f>SUM('HL KNIHA VYPOC'!G76)</f>
        <v>0</v>
      </c>
      <c r="D52" s="121">
        <f>SUM('HL KNIHA VYPOC'!K76)</f>
        <v>0</v>
      </c>
      <c r="H52" s="128"/>
      <c r="I52" s="309">
        <v>17</v>
      </c>
      <c r="J52" s="145">
        <f>SUM(J50-J51)</f>
        <v>376624.63999999966</v>
      </c>
      <c r="K52" s="146">
        <f>SUM(K50-K51)</f>
        <v>397272.08000000007</v>
      </c>
      <c r="L52" s="322"/>
      <c r="M52" s="322"/>
    </row>
    <row r="53" spans="1:13" ht="14.1" customHeight="1">
      <c r="A53" s="124"/>
      <c r="B53" s="307">
        <v>10</v>
      </c>
      <c r="C53" s="126">
        <f>SUM(C52-C54-C55)</f>
        <v>0</v>
      </c>
      <c r="D53" s="127">
        <f>SUM(D52-D54-D55)</f>
        <v>0</v>
      </c>
      <c r="H53" s="134"/>
      <c r="I53" s="135"/>
      <c r="J53" s="118"/>
      <c r="K53" s="118"/>
    </row>
    <row r="54" spans="1:13" ht="14.1" customHeight="1">
      <c r="A54" s="136"/>
      <c r="B54" s="177">
        <v>11</v>
      </c>
      <c r="C54" s="238"/>
      <c r="D54" s="239"/>
      <c r="H54" s="169" t="s">
        <v>416</v>
      </c>
      <c r="I54" s="184" t="s">
        <v>1500</v>
      </c>
      <c r="J54" s="121">
        <f>SUM('HL KNIHA VYPOC'!G143)</f>
        <v>0</v>
      </c>
      <c r="K54" s="121">
        <f>SUM('HL KNIHA VYPOC'!K143)</f>
        <v>0</v>
      </c>
    </row>
    <row r="55" spans="1:13" ht="14.1" customHeight="1">
      <c r="A55" s="132"/>
      <c r="B55" s="173">
        <v>12</v>
      </c>
      <c r="C55" s="240"/>
      <c r="D55" s="241"/>
      <c r="H55" s="122"/>
      <c r="I55" s="171">
        <v>15</v>
      </c>
      <c r="J55" s="236"/>
      <c r="K55" s="237"/>
    </row>
    <row r="56" spans="1:13" ht="14.1" customHeight="1">
      <c r="A56" s="310"/>
      <c r="B56" s="311"/>
      <c r="C56" s="144"/>
      <c r="D56" s="144"/>
      <c r="H56" s="132"/>
      <c r="I56" s="173">
        <v>17</v>
      </c>
      <c r="J56" s="130">
        <f>SUM(J54-J55)</f>
        <v>0</v>
      </c>
      <c r="K56" s="131">
        <f>SUM(K54-K55)</f>
        <v>0</v>
      </c>
      <c r="L56" s="322"/>
      <c r="M56" s="322"/>
    </row>
    <row r="57" spans="1:13" ht="14.1" customHeight="1">
      <c r="A57" s="310"/>
      <c r="B57" s="311"/>
      <c r="C57" s="144"/>
      <c r="D57" s="144"/>
      <c r="H57" s="310"/>
      <c r="I57" s="318"/>
      <c r="J57" s="144"/>
      <c r="K57" s="144"/>
    </row>
    <row r="58" spans="1:13" ht="14.1" customHeight="1">
      <c r="A58" s="310"/>
      <c r="B58" s="311"/>
      <c r="C58" s="144"/>
      <c r="D58" s="144"/>
      <c r="H58" s="169" t="s">
        <v>417</v>
      </c>
      <c r="I58" s="184" t="s">
        <v>1500</v>
      </c>
      <c r="J58" s="121">
        <f>SUM('HL KNIHA VYPOC'!G144)</f>
        <v>0</v>
      </c>
      <c r="K58" s="121">
        <f>SUM('HL KNIHA VYPOC'!K144)</f>
        <v>0</v>
      </c>
    </row>
    <row r="59" spans="1:13" ht="14.1" customHeight="1">
      <c r="A59" s="310"/>
      <c r="B59" s="311"/>
      <c r="C59" s="144"/>
      <c r="D59" s="144"/>
      <c r="H59" s="122"/>
      <c r="I59" s="171">
        <v>15</v>
      </c>
      <c r="J59" s="236"/>
      <c r="K59" s="237"/>
    </row>
    <row r="60" spans="1:13" ht="14.1" customHeight="1">
      <c r="A60" s="310"/>
      <c r="B60" s="311"/>
      <c r="C60" s="144"/>
      <c r="D60" s="144"/>
      <c r="H60" s="132"/>
      <c r="I60" s="173">
        <v>17</v>
      </c>
      <c r="J60" s="130">
        <f>SUM(J58-J59)</f>
        <v>0</v>
      </c>
      <c r="K60" s="131">
        <f>SUM(K58-K59)</f>
        <v>0</v>
      </c>
    </row>
    <row r="61" spans="1:13" ht="14.1" customHeight="1">
      <c r="A61" s="310"/>
      <c r="B61" s="311"/>
      <c r="C61" s="144"/>
      <c r="D61" s="144"/>
      <c r="H61" s="134"/>
      <c r="I61" s="135"/>
      <c r="J61" s="118"/>
      <c r="K61" s="118"/>
    </row>
    <row r="62" spans="1:13" ht="14.1" customHeight="1">
      <c r="A62" s="310"/>
      <c r="B62" s="311"/>
      <c r="C62" s="144"/>
      <c r="D62" s="144"/>
      <c r="H62" s="169" t="s">
        <v>418</v>
      </c>
      <c r="I62" s="184" t="s">
        <v>1500</v>
      </c>
      <c r="J62" s="121">
        <f>SUM('HL KNIHA VYPOC'!G145)</f>
        <v>6135.49</v>
      </c>
      <c r="K62" s="121">
        <f>SUM('HL KNIHA VYPOC'!K145)</f>
        <v>10229.799999999999</v>
      </c>
    </row>
    <row r="63" spans="1:13" ht="14.1" customHeight="1">
      <c r="H63" s="122"/>
      <c r="I63" s="171">
        <v>14</v>
      </c>
      <c r="J63" s="236"/>
      <c r="K63" s="237"/>
    </row>
    <row r="64" spans="1:13" ht="14.1" customHeight="1">
      <c r="H64" s="136"/>
      <c r="I64" s="177">
        <v>15</v>
      </c>
      <c r="J64" s="238"/>
      <c r="K64" s="239"/>
    </row>
    <row r="65" spans="1:13" ht="14.1" customHeight="1">
      <c r="H65" s="136"/>
      <c r="I65" s="177">
        <v>17</v>
      </c>
      <c r="J65" s="141">
        <f>SUM(J62-J63-J64-J66)</f>
        <v>6135.49</v>
      </c>
      <c r="K65" s="142">
        <f>SUM(K62-K63-K64-K66)</f>
        <v>10229.799999999999</v>
      </c>
      <c r="L65" s="322"/>
      <c r="M65" s="322"/>
    </row>
    <row r="66" spans="1:13" ht="14.1" customHeight="1">
      <c r="H66" s="132"/>
      <c r="I66" s="173">
        <v>23</v>
      </c>
      <c r="J66" s="240"/>
      <c r="K66" s="241"/>
    </row>
    <row r="67" spans="1:13" ht="14.1" customHeight="1">
      <c r="H67" s="134"/>
      <c r="I67" s="135"/>
      <c r="J67" s="118"/>
      <c r="K67" s="118"/>
    </row>
    <row r="68" spans="1:13" ht="14.1" customHeight="1">
      <c r="H68" s="169" t="s">
        <v>419</v>
      </c>
      <c r="I68" s="184" t="s">
        <v>1500</v>
      </c>
      <c r="J68" s="121">
        <f>SUM('HL KNIHA VYPOC'!G146)</f>
        <v>1081430.2300000004</v>
      </c>
      <c r="K68" s="121">
        <f>SUM('HL KNIHA VYPOC'!K146)</f>
        <v>1342784.7900000005</v>
      </c>
    </row>
    <row r="69" spans="1:13" ht="14.1" customHeight="1">
      <c r="H69" s="122"/>
      <c r="I69" s="171">
        <v>15</v>
      </c>
      <c r="J69" s="236"/>
      <c r="K69" s="237"/>
    </row>
    <row r="70" spans="1:13" ht="14.1" customHeight="1">
      <c r="H70" s="132"/>
      <c r="I70" s="173">
        <v>17</v>
      </c>
      <c r="J70" s="130">
        <f>SUM(J68-J69)</f>
        <v>1081430.2300000004</v>
      </c>
      <c r="K70" s="131">
        <f>SUM(K68-K69)</f>
        <v>1342784.7900000005</v>
      </c>
      <c r="L70" s="322"/>
      <c r="M70" s="322"/>
    </row>
    <row r="71" spans="1:13" ht="14.1" customHeight="1">
      <c r="H71" s="310"/>
      <c r="I71" s="318"/>
      <c r="J71" s="144"/>
      <c r="K71" s="144"/>
    </row>
    <row r="72" spans="1:13" ht="21.75" customHeight="1">
      <c r="A72" s="738" t="s">
        <v>1496</v>
      </c>
      <c r="B72" s="738"/>
      <c r="C72" s="738"/>
      <c r="D72" s="738"/>
      <c r="E72" s="738"/>
      <c r="F72" s="738"/>
      <c r="G72" s="738"/>
      <c r="H72" s="738"/>
      <c r="I72" s="738"/>
      <c r="J72" s="738"/>
      <c r="K72" s="738"/>
    </row>
    <row r="73" spans="1:13" ht="14.1" customHeight="1">
      <c r="H73" s="310"/>
      <c r="I73" s="318"/>
      <c r="J73" s="144"/>
      <c r="K73" s="144"/>
    </row>
    <row r="74" spans="1:13" ht="14.1" customHeight="1">
      <c r="A74" s="2"/>
      <c r="B74" s="263"/>
      <c r="C74" s="263"/>
      <c r="D74" s="263"/>
      <c r="H74" s="310"/>
      <c r="I74" s="318"/>
      <c r="J74" s="144"/>
      <c r="K74" s="144"/>
    </row>
    <row r="75" spans="1:13" ht="14.1" customHeight="1">
      <c r="A75" s="263"/>
      <c r="B75" s="263"/>
      <c r="C75" s="182">
        <v>2023</v>
      </c>
      <c r="D75" s="182">
        <v>2022</v>
      </c>
      <c r="H75" s="263"/>
      <c r="I75" s="263"/>
      <c r="J75" s="182">
        <v>2023</v>
      </c>
      <c r="K75" s="182">
        <v>2022</v>
      </c>
    </row>
    <row r="76" spans="1:13" ht="14.1" customHeight="1">
      <c r="A76" s="323" t="s">
        <v>412</v>
      </c>
      <c r="B76" s="324" t="s">
        <v>1500</v>
      </c>
      <c r="C76" s="121">
        <f>SUM('HL KNIHA VYPOC'!G114)</f>
        <v>127679.39999999851</v>
      </c>
      <c r="D76" s="121">
        <f>SUM('HL KNIHA VYPOC'!K114)</f>
        <v>78409.830000000075</v>
      </c>
      <c r="H76" s="323" t="s">
        <v>425</v>
      </c>
      <c r="I76" s="324" t="s">
        <v>1500</v>
      </c>
      <c r="J76" s="121">
        <f>SUM('HL KNIHA VYPOC'!G163)</f>
        <v>0</v>
      </c>
      <c r="K76" s="121">
        <f>SUM('HL KNIHA VYPOC'!K163)</f>
        <v>0</v>
      </c>
      <c r="L76" s="144">
        <f>SUM(J76)</f>
        <v>0</v>
      </c>
      <c r="M76" s="144">
        <f>SUM(K76)</f>
        <v>0</v>
      </c>
    </row>
    <row r="77" spans="1:13" ht="14.1" customHeight="1">
      <c r="A77" s="148"/>
      <c r="B77" s="149"/>
      <c r="C77" s="150">
        <f>SUM(IF(C76&gt;=0,E77,0))</f>
        <v>127679.39999999851</v>
      </c>
      <c r="D77" s="151">
        <f>SUM(IF(D76&gt;=0,F77,0))</f>
        <v>78409.830000000075</v>
      </c>
      <c r="E77" s="118">
        <f>SUM(C76)</f>
        <v>127679.39999999851</v>
      </c>
      <c r="F77" s="118">
        <f>SUM(D76)</f>
        <v>78409.830000000075</v>
      </c>
      <c r="H77" s="148" t="s">
        <v>425</v>
      </c>
      <c r="I77" s="325">
        <v>18</v>
      </c>
      <c r="J77" s="150">
        <f>SUM(IF(J76&gt;=0,L76,0))</f>
        <v>0</v>
      </c>
      <c r="K77" s="151">
        <f>SUM(IF(K76&gt;=0,M76,0))</f>
        <v>0</v>
      </c>
    </row>
    <row r="78" spans="1:13" ht="14.1" customHeight="1">
      <c r="A78" s="153" t="s">
        <v>412</v>
      </c>
      <c r="B78" s="326">
        <v>21</v>
      </c>
      <c r="C78" s="159">
        <f>SUM(C77-C79)</f>
        <v>127679.39999999851</v>
      </c>
      <c r="D78" s="160">
        <f>SUM(D77-D79)</f>
        <v>78409.830000000075</v>
      </c>
      <c r="H78" s="155" t="s">
        <v>425</v>
      </c>
      <c r="I78" s="327">
        <v>43</v>
      </c>
      <c r="J78" s="157">
        <f>SUM(IF(J76&lt;=0,L76,0))</f>
        <v>0</v>
      </c>
      <c r="K78" s="158">
        <f>SUM(IF(K76&lt;=0,M76,0))</f>
        <v>0</v>
      </c>
    </row>
    <row r="79" spans="1:13" ht="14.1" customHeight="1">
      <c r="A79" s="153" t="s">
        <v>412</v>
      </c>
      <c r="B79" s="326">
        <v>22</v>
      </c>
      <c r="C79" s="238"/>
      <c r="D79" s="239"/>
      <c r="H79" s="161"/>
      <c r="I79" s="162"/>
      <c r="J79" s="118"/>
      <c r="K79" s="118"/>
    </row>
    <row r="80" spans="1:13" ht="14.1" customHeight="1">
      <c r="A80" s="155">
        <v>221</v>
      </c>
      <c r="B80" s="327">
        <v>48</v>
      </c>
      <c r="C80" s="157">
        <f>SUM(IF(C76&lt;=0,E77,0))</f>
        <v>0</v>
      </c>
      <c r="D80" s="158">
        <f>SUM(IF(D76&lt;=0,F77,0))</f>
        <v>0</v>
      </c>
      <c r="H80" s="323" t="s">
        <v>426</v>
      </c>
      <c r="I80" s="324" t="s">
        <v>1500</v>
      </c>
      <c r="J80" s="121">
        <f>SUM('HL KNIHA VYPOC'!G164)</f>
        <v>-3636.619999999999</v>
      </c>
      <c r="K80" s="121">
        <f>SUM('HL KNIHA VYPOC'!K164)</f>
        <v>0</v>
      </c>
      <c r="L80" s="144">
        <f>SUM(J80)</f>
        <v>-3636.619999999999</v>
      </c>
      <c r="M80" s="144">
        <f>SUM(K80)</f>
        <v>0</v>
      </c>
    </row>
    <row r="81" spans="1:13" ht="14.1" customHeight="1">
      <c r="A81" s="161"/>
      <c r="B81" s="162"/>
      <c r="E81" s="263"/>
      <c r="F81" s="263"/>
      <c r="G81" s="263"/>
      <c r="H81" s="148" t="s">
        <v>426</v>
      </c>
      <c r="I81" s="325">
        <v>18</v>
      </c>
      <c r="J81" s="150">
        <f>SUM(IF(J80&gt;=0,L80,0))</f>
        <v>0</v>
      </c>
      <c r="K81" s="151">
        <f>SUM(IF(K80&gt;=0,M80,0))</f>
        <v>0</v>
      </c>
    </row>
    <row r="82" spans="1:13" ht="14.1" customHeight="1">
      <c r="A82" s="323" t="s">
        <v>420</v>
      </c>
      <c r="B82" s="324" t="s">
        <v>1500</v>
      </c>
      <c r="C82" s="121">
        <f>SUM('HL KNIHA VYPOC'!G147)</f>
        <v>0</v>
      </c>
      <c r="D82" s="121">
        <f>SUM('HL KNIHA VYPOC'!K147)</f>
        <v>0</v>
      </c>
      <c r="E82" s="263"/>
      <c r="F82" s="263"/>
      <c r="G82" s="263"/>
      <c r="H82" s="155" t="s">
        <v>426</v>
      </c>
      <c r="I82" s="327">
        <v>43</v>
      </c>
      <c r="J82" s="157">
        <f>SUM(IF(J80&lt;=0,L80,0))</f>
        <v>-3636.619999999999</v>
      </c>
      <c r="K82" s="158">
        <f>SUM(IF(K80&lt;=0,M80,0))</f>
        <v>0</v>
      </c>
    </row>
    <row r="83" spans="1:13" ht="14.1" customHeight="1">
      <c r="A83" s="148"/>
      <c r="B83" s="152"/>
      <c r="C83" s="150">
        <f>SUM(IF(C82&gt;=0,E83,0))</f>
        <v>0</v>
      </c>
      <c r="D83" s="151">
        <f>SUM(IF(D82&gt;=0,F83,0))</f>
        <v>0</v>
      </c>
      <c r="E83" s="118">
        <f>SUM(C82)</f>
        <v>0</v>
      </c>
      <c r="F83" s="118">
        <f>SUM(D82)</f>
        <v>0</v>
      </c>
      <c r="H83" s="161"/>
      <c r="I83" s="162"/>
      <c r="J83" s="118"/>
      <c r="K83" s="118"/>
    </row>
    <row r="84" spans="1:13" ht="14.1" customHeight="1">
      <c r="A84" s="328" t="s">
        <v>420</v>
      </c>
      <c r="B84" s="326">
        <v>15</v>
      </c>
      <c r="C84" s="238"/>
      <c r="D84" s="239"/>
      <c r="H84" s="323" t="s">
        <v>427</v>
      </c>
      <c r="I84" s="324" t="s">
        <v>1500</v>
      </c>
      <c r="J84" s="121">
        <f>SUM('HL KNIHA VYPOC'!G165)</f>
        <v>-53232.80999999959</v>
      </c>
      <c r="K84" s="121">
        <f>SUM('HL KNIHA VYPOC'!K165)</f>
        <v>-18704.739999999292</v>
      </c>
      <c r="L84" s="144">
        <f>SUM(J84)</f>
        <v>-53232.80999999959</v>
      </c>
      <c r="M84" s="144">
        <f>SUM(K84)</f>
        <v>-18704.739999999292</v>
      </c>
    </row>
    <row r="85" spans="1:13" ht="14.1" customHeight="1">
      <c r="A85" s="328" t="s">
        <v>420</v>
      </c>
      <c r="B85" s="326">
        <v>17</v>
      </c>
      <c r="C85" s="163">
        <f>SUM(C83-C84)</f>
        <v>0</v>
      </c>
      <c r="D85" s="164">
        <f>SUM(D83-D84)</f>
        <v>0</v>
      </c>
      <c r="H85" s="329" t="s">
        <v>427</v>
      </c>
      <c r="I85" s="325">
        <v>18</v>
      </c>
      <c r="J85" s="150">
        <f>SUM(IF(J84&gt;=0,L84,0))</f>
        <v>0</v>
      </c>
      <c r="K85" s="151">
        <f>SUM(IF(K84&gt;=0,M84,0))</f>
        <v>0</v>
      </c>
    </row>
    <row r="86" spans="1:13" ht="14.1" customHeight="1">
      <c r="A86" s="153"/>
      <c r="B86" s="154"/>
      <c r="C86" s="165">
        <f>SUM(IF(C82&lt;=0,E83,0))</f>
        <v>0</v>
      </c>
      <c r="D86" s="166">
        <f>SUM(IF(D82&lt;=0,F83,0))</f>
        <v>0</v>
      </c>
      <c r="H86" s="155" t="s">
        <v>427</v>
      </c>
      <c r="I86" s="327">
        <v>43</v>
      </c>
      <c r="J86" s="157">
        <f>SUM(IF(J84&lt;=0,L84,0))</f>
        <v>-53232.80999999959</v>
      </c>
      <c r="K86" s="158">
        <f>SUM(IF(K84&lt;=0,M84,0))</f>
        <v>-18704.739999999292</v>
      </c>
    </row>
    <row r="87" spans="1:13" ht="14.1" customHeight="1">
      <c r="A87" s="153" t="s">
        <v>420</v>
      </c>
      <c r="B87" s="326">
        <v>39</v>
      </c>
      <c r="C87" s="238"/>
      <c r="D87" s="239"/>
      <c r="H87" s="161"/>
      <c r="I87" s="162"/>
      <c r="J87" s="118"/>
      <c r="K87" s="118"/>
    </row>
    <row r="88" spans="1:13" ht="14.1" customHeight="1">
      <c r="A88" s="155">
        <v>316</v>
      </c>
      <c r="B88" s="327">
        <v>41</v>
      </c>
      <c r="C88" s="167">
        <f>SUM(C86-C87)</f>
        <v>0</v>
      </c>
      <c r="D88" s="168">
        <f>SUM(D86-D87)</f>
        <v>0</v>
      </c>
      <c r="H88" s="323" t="s">
        <v>428</v>
      </c>
      <c r="I88" s="324" t="s">
        <v>1500</v>
      </c>
      <c r="J88" s="121">
        <f>SUM('HL KNIHA VYPOC'!G166)</f>
        <v>-73.720000000000255</v>
      </c>
      <c r="K88" s="121">
        <f>SUM('HL KNIHA VYPOC'!K166)</f>
        <v>-162.51000000000022</v>
      </c>
      <c r="L88" s="144">
        <f>SUM(J88)</f>
        <v>-73.720000000000255</v>
      </c>
      <c r="M88" s="144">
        <f>SUM(K88)</f>
        <v>-162.51000000000022</v>
      </c>
    </row>
    <row r="89" spans="1:13" ht="14.1" customHeight="1">
      <c r="A89" s="161"/>
      <c r="B89" s="162"/>
      <c r="H89" s="148" t="s">
        <v>428</v>
      </c>
      <c r="I89" s="325">
        <v>18</v>
      </c>
      <c r="J89" s="150">
        <f>SUM(IF(J88&gt;=0,L88,0))</f>
        <v>0</v>
      </c>
      <c r="K89" s="151">
        <f>SUM(IF(K88&gt;=0,M88,0))</f>
        <v>0</v>
      </c>
    </row>
    <row r="90" spans="1:13" ht="14.1" customHeight="1">
      <c r="A90" s="323" t="s">
        <v>424</v>
      </c>
      <c r="B90" s="324" t="s">
        <v>1500</v>
      </c>
      <c r="C90" s="121">
        <f>SUM('HL KNIHA VYPOC'!G160)</f>
        <v>-15432.180000000008</v>
      </c>
      <c r="D90" s="121">
        <f>SUM('HL KNIHA VYPOC'!K160)</f>
        <v>0</v>
      </c>
      <c r="E90" s="118"/>
      <c r="F90" s="118"/>
      <c r="H90" s="155" t="s">
        <v>428</v>
      </c>
      <c r="I90" s="327">
        <v>43</v>
      </c>
      <c r="J90" s="157">
        <f>SUM(IF(J88&lt;=0,L88,0))</f>
        <v>-73.720000000000255</v>
      </c>
      <c r="K90" s="158">
        <f>SUM(IF(K88&lt;=0,M88,0))</f>
        <v>-162.51000000000022</v>
      </c>
    </row>
    <row r="91" spans="1:13" ht="14.1" customHeight="1">
      <c r="A91" s="329" t="s">
        <v>424</v>
      </c>
      <c r="B91" s="325">
        <v>18</v>
      </c>
      <c r="C91" s="150">
        <f>SUM(IF(C90&gt;=0,E91,0))</f>
        <v>0</v>
      </c>
      <c r="D91" s="151">
        <f>SUM(IF(D90&gt;=0,F91,0))</f>
        <v>0</v>
      </c>
      <c r="E91" s="118">
        <f>SUM(C90)</f>
        <v>-15432.180000000008</v>
      </c>
      <c r="F91" s="118">
        <f>SUM(D90)</f>
        <v>0</v>
      </c>
      <c r="H91" s="161"/>
      <c r="I91" s="162"/>
      <c r="J91" s="118"/>
      <c r="K91" s="118"/>
    </row>
    <row r="92" spans="1:13" ht="14.1" customHeight="1">
      <c r="A92" s="155" t="s">
        <v>424</v>
      </c>
      <c r="B92" s="327">
        <v>42</v>
      </c>
      <c r="C92" s="157">
        <f>SUM(IF(C90&lt;=0,E91,0))</f>
        <v>-15432.180000000008</v>
      </c>
      <c r="D92" s="158">
        <f>SUM(IF(D90&lt;=0,F91,0))</f>
        <v>0</v>
      </c>
      <c r="H92" s="323" t="s">
        <v>429</v>
      </c>
      <c r="I92" s="324" t="s">
        <v>1500</v>
      </c>
      <c r="J92" s="121">
        <f>SUM('HL KNIHA VYPOC'!G167)</f>
        <v>0</v>
      </c>
      <c r="K92" s="121">
        <f>SUM('HL KNIHA VYPOC'!K167)</f>
        <v>0</v>
      </c>
      <c r="L92" s="144">
        <f>SUM(J92)</f>
        <v>0</v>
      </c>
      <c r="M92" s="144">
        <f>SUM(K92)</f>
        <v>0</v>
      </c>
    </row>
    <row r="93" spans="1:13" ht="14.1" customHeight="1">
      <c r="A93" s="263"/>
      <c r="B93" s="263"/>
      <c r="H93" s="148" t="s">
        <v>429</v>
      </c>
      <c r="I93" s="325">
        <v>18</v>
      </c>
      <c r="J93" s="150">
        <f>SUM(IF(J92&gt;=0,L92,0))</f>
        <v>0</v>
      </c>
      <c r="K93" s="151">
        <f>SUM(IF(K92&gt;=0,M92,0))</f>
        <v>0</v>
      </c>
    </row>
    <row r="94" spans="1:13" ht="14.1" customHeight="1">
      <c r="A94" s="323" t="s">
        <v>450</v>
      </c>
      <c r="B94" s="324" t="s">
        <v>1500</v>
      </c>
      <c r="C94" s="121">
        <f>SUM('HL KNIHA VYPOC'!G210)</f>
        <v>0</v>
      </c>
      <c r="D94" s="121">
        <f>SUM('HL KNIHA VYPOC'!K210)</f>
        <v>0</v>
      </c>
      <c r="E94" s="118">
        <f>SUM(C94)</f>
        <v>0</v>
      </c>
      <c r="F94" s="118">
        <f>SUM(D94)</f>
        <v>0</v>
      </c>
      <c r="H94" s="155" t="s">
        <v>429</v>
      </c>
      <c r="I94" s="327">
        <v>43</v>
      </c>
      <c r="J94" s="157">
        <f>SUM(IF(J92&lt;=0,L92,0))</f>
        <v>0</v>
      </c>
      <c r="K94" s="158">
        <f>SUM(IF(K92&lt;=0,M92,0))</f>
        <v>0</v>
      </c>
    </row>
    <row r="95" spans="1:13" ht="14.1" customHeight="1">
      <c r="A95" s="148"/>
      <c r="B95" s="325">
        <v>19</v>
      </c>
      <c r="C95" s="150">
        <f>SUM(IF(C94&gt;=0,E94,0))</f>
        <v>0</v>
      </c>
      <c r="D95" s="151">
        <f>SUM(IF(D94&gt;=0,F94,0))</f>
        <v>0</v>
      </c>
      <c r="H95" s="161"/>
      <c r="I95" s="162"/>
      <c r="J95" s="118"/>
      <c r="K95" s="118"/>
    </row>
    <row r="96" spans="1:13" ht="14.1" customHeight="1">
      <c r="A96" s="155"/>
      <c r="B96" s="327">
        <v>44</v>
      </c>
      <c r="C96" s="157">
        <f>SUM(IF(C94&lt;=0,E94,0))</f>
        <v>0</v>
      </c>
      <c r="D96" s="158">
        <f>SUM(IF(D94&lt;=0,F94,0))</f>
        <v>0</v>
      </c>
      <c r="H96" s="323" t="s">
        <v>430</v>
      </c>
      <c r="I96" s="324" t="s">
        <v>1500</v>
      </c>
      <c r="J96" s="121">
        <f>SUM('HL KNIHA VYPOC'!G168)</f>
        <v>0</v>
      </c>
      <c r="K96" s="121">
        <f>SUM('HL KNIHA VYPOC'!K168)</f>
        <v>0</v>
      </c>
      <c r="L96" s="144">
        <f>SUM(J96)</f>
        <v>0</v>
      </c>
      <c r="M96" s="144">
        <f>SUM(K96)</f>
        <v>0</v>
      </c>
    </row>
    <row r="97" spans="1:13" ht="14.1" customHeight="1">
      <c r="A97" s="2"/>
      <c r="B97" s="263"/>
      <c r="C97" s="263"/>
      <c r="D97" s="263"/>
      <c r="H97" s="148" t="s">
        <v>430</v>
      </c>
      <c r="I97" s="325">
        <v>18</v>
      </c>
      <c r="J97" s="150">
        <f>SUM(IF(J96&gt;=0,L96,0))</f>
        <v>0</v>
      </c>
      <c r="K97" s="151">
        <f>SUM(IF(K96&gt;=0,M96,0))</f>
        <v>0</v>
      </c>
    </row>
    <row r="98" spans="1:13" ht="14.1" customHeight="1">
      <c r="A98" s="2"/>
      <c r="B98" s="2"/>
      <c r="C98" s="2"/>
      <c r="D98" s="2"/>
      <c r="E98" s="118"/>
      <c r="F98" s="118"/>
      <c r="H98" s="155" t="s">
        <v>430</v>
      </c>
      <c r="I98" s="327">
        <v>43</v>
      </c>
      <c r="J98" s="157">
        <f>SUM(IF(J96&lt;=0,L96,0))</f>
        <v>0</v>
      </c>
      <c r="K98" s="158">
        <f>SUM(IF(K96&lt;=0,M96,0))</f>
        <v>0</v>
      </c>
    </row>
    <row r="99" spans="1:13" ht="14.1" customHeight="1">
      <c r="A99" s="2"/>
      <c r="B99" s="2"/>
      <c r="C99" s="2"/>
      <c r="D99" s="2"/>
    </row>
    <row r="100" spans="1:13" ht="14.1" customHeight="1">
      <c r="A100" s="2"/>
      <c r="B100" s="2"/>
      <c r="C100" s="2"/>
      <c r="D100" s="2"/>
      <c r="H100" s="323" t="s">
        <v>461</v>
      </c>
      <c r="I100" s="324" t="s">
        <v>1500</v>
      </c>
      <c r="J100" s="121">
        <f>SUM('HL KNIHA VYPOC'!G257)</f>
        <v>0</v>
      </c>
      <c r="K100" s="121">
        <f>SUM('HL KNIHA VYPOC'!K257)</f>
        <v>0</v>
      </c>
      <c r="L100" s="144">
        <f>SUM(J100)</f>
        <v>0</v>
      </c>
      <c r="M100" s="144">
        <f>SUM(K100)</f>
        <v>0</v>
      </c>
    </row>
    <row r="101" spans="1:13" ht="14.1" customHeight="1">
      <c r="A101" s="2"/>
      <c r="B101" s="2"/>
      <c r="C101" s="2"/>
      <c r="D101" s="2"/>
      <c r="H101" s="329" t="s">
        <v>461</v>
      </c>
      <c r="I101" s="325">
        <v>18</v>
      </c>
      <c r="J101" s="150">
        <f>SUM(IF(J100&gt;=0,L100,0))</f>
        <v>0</v>
      </c>
      <c r="K101" s="151">
        <f>SUM(IF(K100&gt;=0,M100,0))</f>
        <v>0</v>
      </c>
      <c r="L101" s="144"/>
      <c r="M101" s="144"/>
    </row>
    <row r="102" spans="1:13" ht="14.1" customHeight="1">
      <c r="A102" s="2"/>
      <c r="B102" s="2"/>
      <c r="C102" s="2"/>
      <c r="D102" s="2"/>
      <c r="H102" s="155" t="s">
        <v>461</v>
      </c>
      <c r="I102" s="327">
        <v>42</v>
      </c>
      <c r="J102" s="157">
        <f>SUM(IF(J100&lt;=0,L100,0))</f>
        <v>0</v>
      </c>
      <c r="K102" s="158">
        <f>SUM(IF(K100&lt;=0,M100,0))</f>
        <v>0</v>
      </c>
    </row>
    <row r="103" spans="1:13" ht="14.1" customHeight="1">
      <c r="A103" s="2"/>
      <c r="B103" s="2"/>
      <c r="C103" s="2"/>
      <c r="D103" s="2"/>
      <c r="L103" s="144"/>
      <c r="M103" s="144"/>
    </row>
    <row r="104" spans="1:13" ht="14.1" customHeight="1">
      <c r="A104" s="2"/>
      <c r="B104" s="2"/>
      <c r="C104" s="2"/>
      <c r="D104" s="2"/>
      <c r="L104" s="144"/>
      <c r="M104" s="144"/>
    </row>
    <row r="105" spans="1:13" ht="14.1" customHeight="1">
      <c r="A105" s="2"/>
      <c r="B105" s="2"/>
      <c r="C105" s="2"/>
      <c r="D105" s="2"/>
      <c r="L105" s="144"/>
      <c r="M105" s="144"/>
    </row>
    <row r="106" spans="1:13" ht="14.1" customHeight="1">
      <c r="A106" s="738" t="s">
        <v>1497</v>
      </c>
      <c r="B106" s="738"/>
      <c r="C106" s="738"/>
      <c r="D106" s="738"/>
      <c r="E106" s="738"/>
      <c r="F106" s="738"/>
      <c r="G106" s="738"/>
      <c r="H106" s="738"/>
      <c r="I106" s="738"/>
      <c r="J106" s="738"/>
      <c r="K106" s="738"/>
    </row>
    <row r="107" spans="1:13" ht="14.1" customHeight="1">
      <c r="A107" s="2"/>
      <c r="B107" s="2"/>
      <c r="C107" s="2"/>
      <c r="D107" s="2"/>
    </row>
    <row r="108" spans="1:13" ht="14.1" customHeight="1">
      <c r="A108" s="263"/>
      <c r="B108" s="263"/>
      <c r="C108" s="182">
        <v>2023</v>
      </c>
      <c r="D108" s="182">
        <v>2022</v>
      </c>
      <c r="J108" s="182">
        <v>2023</v>
      </c>
      <c r="K108" s="182">
        <v>2022</v>
      </c>
    </row>
    <row r="109" spans="1:13" ht="14.1" customHeight="1">
      <c r="A109" s="119" t="s">
        <v>413</v>
      </c>
      <c r="B109" s="120" t="s">
        <v>1500</v>
      </c>
      <c r="C109" s="121">
        <f>SUM('HL KNIHA VYPOC'!G128)</f>
        <v>0</v>
      </c>
      <c r="D109" s="121">
        <f>SUM('HL KNIHA VYPOC'!K128)</f>
        <v>0</v>
      </c>
      <c r="H109" s="119" t="s">
        <v>451</v>
      </c>
      <c r="I109" s="120" t="s">
        <v>1500</v>
      </c>
      <c r="J109" s="121">
        <f>SUM('HL KNIHA VYPOC'!G239)</f>
        <v>0</v>
      </c>
      <c r="K109" s="121">
        <f>SUM('HL KNIHA VYPOC'!K239)</f>
        <v>0</v>
      </c>
    </row>
    <row r="110" spans="1:13" ht="14.1" customHeight="1">
      <c r="A110" s="170"/>
      <c r="B110" s="123">
        <v>39</v>
      </c>
      <c r="C110" s="236"/>
      <c r="D110" s="237"/>
      <c r="H110" s="170" t="s">
        <v>451</v>
      </c>
      <c r="I110" s="123">
        <v>37</v>
      </c>
      <c r="J110" s="236"/>
      <c r="K110" s="237"/>
    </row>
    <row r="111" spans="1:13" ht="14.1" customHeight="1">
      <c r="A111" s="172"/>
      <c r="B111" s="133">
        <v>45</v>
      </c>
      <c r="C111" s="130">
        <f>SUM(C109-C110)</f>
        <v>0</v>
      </c>
      <c r="D111" s="131">
        <f>SUM(D109-D110)</f>
        <v>0</v>
      </c>
      <c r="H111" s="172">
        <v>451</v>
      </c>
      <c r="I111" s="133">
        <v>38</v>
      </c>
      <c r="J111" s="130">
        <f>SUM(J109-J110)</f>
        <v>0</v>
      </c>
      <c r="K111" s="131">
        <f>SUM(K109-K110)</f>
        <v>0</v>
      </c>
    </row>
    <row r="112" spans="1:13" ht="14.1" customHeight="1">
      <c r="A112" s="174"/>
      <c r="B112" s="175"/>
      <c r="H112" s="134"/>
      <c r="I112" s="175"/>
      <c r="J112" s="118"/>
      <c r="K112" s="118"/>
    </row>
    <row r="113" spans="1:11" ht="14.1" customHeight="1">
      <c r="A113" s="119" t="s">
        <v>421</v>
      </c>
      <c r="B113" s="120" t="s">
        <v>1500</v>
      </c>
      <c r="C113" s="121">
        <f>SUM('HL KNIHA VYPOC'!G149)</f>
        <v>-1459015.6700000018</v>
      </c>
      <c r="D113" s="121">
        <f>SUM('HL KNIHA VYPOC'!K149)</f>
        <v>-1288127.679999996</v>
      </c>
      <c r="H113" s="119" t="s">
        <v>452</v>
      </c>
      <c r="I113" s="120" t="s">
        <v>1500</v>
      </c>
      <c r="J113" s="121">
        <f>SUM('HL KNIHA VYPOC'!G241)</f>
        <v>0</v>
      </c>
      <c r="K113" s="121">
        <f>SUM('HL KNIHA VYPOC'!K241)</f>
        <v>0</v>
      </c>
    </row>
    <row r="114" spans="1:11" ht="14.1" customHeight="1">
      <c r="A114" s="170"/>
      <c r="B114" s="123">
        <v>39</v>
      </c>
      <c r="C114" s="236"/>
      <c r="D114" s="237"/>
      <c r="H114" s="170" t="s">
        <v>452</v>
      </c>
      <c r="I114" s="123">
        <v>37</v>
      </c>
      <c r="J114" s="236"/>
      <c r="K114" s="237"/>
    </row>
    <row r="115" spans="1:11" ht="14.1" customHeight="1">
      <c r="A115" s="172"/>
      <c r="B115" s="133">
        <v>41</v>
      </c>
      <c r="C115" s="130">
        <f>SUM(C113-C114)</f>
        <v>-1459015.6700000018</v>
      </c>
      <c r="D115" s="131">
        <f>SUM(D113-D114)</f>
        <v>-1288127.679999996</v>
      </c>
      <c r="E115" s="263"/>
      <c r="F115" s="263"/>
      <c r="G115" s="263"/>
      <c r="H115" s="172">
        <v>459</v>
      </c>
      <c r="I115" s="133">
        <v>38</v>
      </c>
      <c r="J115" s="130">
        <f>SUM(J113-J114)</f>
        <v>0</v>
      </c>
      <c r="K115" s="131">
        <f>SUM(K113-K114)</f>
        <v>0</v>
      </c>
    </row>
    <row r="116" spans="1:11" ht="14.1" customHeight="1">
      <c r="A116" s="174"/>
      <c r="B116" s="175"/>
      <c r="E116" s="263"/>
      <c r="F116" s="263"/>
      <c r="G116" s="263"/>
      <c r="H116" s="134"/>
      <c r="I116" s="175"/>
      <c r="J116" s="118"/>
      <c r="K116" s="118"/>
    </row>
    <row r="117" spans="1:11" ht="14.1" customHeight="1">
      <c r="A117" s="119" t="s">
        <v>437</v>
      </c>
      <c r="B117" s="120" t="s">
        <v>1500</v>
      </c>
      <c r="C117" s="121">
        <f>SUM('HL KNIHA VYPOC'!G187)</f>
        <v>0</v>
      </c>
      <c r="D117" s="121">
        <f>SUM('HL KNIHA VYPOC'!K187)</f>
        <v>0</v>
      </c>
      <c r="H117" s="119" t="s">
        <v>453</v>
      </c>
      <c r="I117" s="120" t="s">
        <v>1500</v>
      </c>
      <c r="J117" s="121">
        <f>SUM('HL KNIHA VYPOC'!G244)</f>
        <v>0</v>
      </c>
      <c r="K117" s="121">
        <f>SUM('HL KNIHA VYPOC'!K244)</f>
        <v>0</v>
      </c>
    </row>
    <row r="118" spans="1:11" ht="14.1" customHeight="1">
      <c r="A118" s="170"/>
      <c r="B118" s="123">
        <v>39</v>
      </c>
      <c r="C118" s="236"/>
      <c r="D118" s="237"/>
      <c r="H118" s="170" t="s">
        <v>453</v>
      </c>
      <c r="I118" s="123">
        <v>47</v>
      </c>
      <c r="J118" s="236"/>
      <c r="K118" s="237"/>
    </row>
    <row r="119" spans="1:11" ht="14.1" customHeight="1">
      <c r="A119" s="172"/>
      <c r="B119" s="133">
        <v>41</v>
      </c>
      <c r="C119" s="130">
        <f>SUM(C117-C118)</f>
        <v>0</v>
      </c>
      <c r="D119" s="131">
        <f>SUM(D117-D118)</f>
        <v>0</v>
      </c>
      <c r="H119" s="172">
        <v>461</v>
      </c>
      <c r="I119" s="133">
        <v>48</v>
      </c>
      <c r="J119" s="130">
        <f>SUM(J117-J118)</f>
        <v>0</v>
      </c>
      <c r="K119" s="131">
        <f>SUM(K117-K118)</f>
        <v>0</v>
      </c>
    </row>
    <row r="120" spans="1:11" ht="14.1" customHeight="1">
      <c r="A120" s="174"/>
      <c r="B120" s="175"/>
      <c r="H120" s="134"/>
      <c r="I120" s="175"/>
      <c r="J120" s="118"/>
      <c r="K120" s="118"/>
    </row>
    <row r="121" spans="1:11" ht="14.1" customHeight="1">
      <c r="A121" s="119" t="s">
        <v>446</v>
      </c>
      <c r="B121" s="120" t="s">
        <v>1500</v>
      </c>
      <c r="C121" s="121">
        <f>SUM('HL KNIHA VYPOC'!G199)</f>
        <v>0</v>
      </c>
      <c r="D121" s="121">
        <f>SUM('HL KNIHA VYPOC'!K199)</f>
        <v>0</v>
      </c>
      <c r="H121" s="119" t="s">
        <v>454</v>
      </c>
      <c r="I121" s="120" t="s">
        <v>1500</v>
      </c>
      <c r="J121" s="121">
        <f>SUM('HL KNIHA VYPOC'!G247)</f>
        <v>0</v>
      </c>
      <c r="K121" s="121">
        <f>SUM('HL KNIHA VYPOC'!K247)</f>
        <v>0</v>
      </c>
    </row>
    <row r="122" spans="1:11" ht="14.1" customHeight="1">
      <c r="A122" s="170">
        <v>383</v>
      </c>
      <c r="B122" s="123">
        <v>39</v>
      </c>
      <c r="C122" s="236"/>
      <c r="D122" s="237"/>
      <c r="H122" s="170" t="s">
        <v>454</v>
      </c>
      <c r="I122" s="123">
        <v>39</v>
      </c>
      <c r="J122" s="236"/>
      <c r="K122" s="237"/>
    </row>
    <row r="123" spans="1:11" ht="14.1" customHeight="1">
      <c r="A123" s="172">
        <v>383</v>
      </c>
      <c r="B123" s="133">
        <v>44</v>
      </c>
      <c r="C123" s="130">
        <f>SUM(C121-C122)</f>
        <v>0</v>
      </c>
      <c r="D123" s="131">
        <f>SUM(D121-D122)</f>
        <v>0</v>
      </c>
      <c r="H123" s="172" t="s">
        <v>454</v>
      </c>
      <c r="I123" s="133">
        <v>44</v>
      </c>
      <c r="J123" s="130">
        <f>SUM(J121-J122)</f>
        <v>0</v>
      </c>
      <c r="K123" s="131">
        <f>SUM(K121-K122)</f>
        <v>0</v>
      </c>
    </row>
    <row r="124" spans="1:11" ht="14.1" customHeight="1">
      <c r="A124" s="174"/>
      <c r="B124" s="175"/>
      <c r="H124" s="134"/>
      <c r="I124" s="175"/>
      <c r="J124" s="118"/>
      <c r="K124" s="118"/>
    </row>
    <row r="125" spans="1:11" ht="14.1" customHeight="1">
      <c r="A125" s="119" t="s">
        <v>447</v>
      </c>
      <c r="B125" s="120" t="s">
        <v>1500</v>
      </c>
      <c r="C125" s="121">
        <f>SUM('HL KNIHA VYPOC'!G200)</f>
        <v>0</v>
      </c>
      <c r="D125" s="121">
        <f>SUM('HL KNIHA VYPOC'!K200)</f>
        <v>0</v>
      </c>
      <c r="H125" s="119" t="s">
        <v>455</v>
      </c>
      <c r="I125" s="120" t="s">
        <v>1500</v>
      </c>
      <c r="J125" s="121">
        <f>SUM('HL KNIHA VYPOC'!G249)</f>
        <v>0</v>
      </c>
      <c r="K125" s="121">
        <f>SUM('HL KNIHA VYPOC'!K249)</f>
        <v>0</v>
      </c>
    </row>
    <row r="126" spans="1:11" ht="14.1" customHeight="1">
      <c r="A126" s="170">
        <v>384</v>
      </c>
      <c r="B126" s="123">
        <v>39</v>
      </c>
      <c r="C126" s="236"/>
      <c r="D126" s="237"/>
      <c r="H126" s="170" t="s">
        <v>455</v>
      </c>
      <c r="I126" s="123">
        <v>39</v>
      </c>
      <c r="J126" s="236"/>
      <c r="K126" s="237"/>
    </row>
    <row r="127" spans="1:11" ht="14.1" customHeight="1">
      <c r="A127" s="172">
        <v>384</v>
      </c>
      <c r="B127" s="133">
        <v>44</v>
      </c>
      <c r="C127" s="130">
        <f>SUM(C125-C126)</f>
        <v>0</v>
      </c>
      <c r="D127" s="131">
        <f>SUM(D125-D126)</f>
        <v>0</v>
      </c>
      <c r="H127" s="172">
        <v>473</v>
      </c>
      <c r="I127" s="133">
        <v>45</v>
      </c>
      <c r="J127" s="130">
        <f>SUM(J125-J126)</f>
        <v>0</v>
      </c>
      <c r="K127" s="131">
        <f>SUM(K125-K126)</f>
        <v>0</v>
      </c>
    </row>
    <row r="128" spans="1:11" ht="14.1" customHeight="1">
      <c r="A128" s="2"/>
      <c r="B128" s="2"/>
      <c r="C128" s="2"/>
      <c r="D128" s="2"/>
      <c r="H128" s="134"/>
      <c r="I128" s="175"/>
      <c r="J128" s="118"/>
      <c r="K128" s="118"/>
    </row>
    <row r="129" spans="1:11" ht="14.1" customHeight="1">
      <c r="A129" s="330"/>
      <c r="B129" s="318"/>
      <c r="C129" s="144"/>
      <c r="D129" s="144"/>
      <c r="H129" s="119" t="s">
        <v>456</v>
      </c>
      <c r="I129" s="120" t="s">
        <v>1500</v>
      </c>
      <c r="J129" s="121">
        <f>SUM('HL KNIHA VYPOC'!G250)</f>
        <v>0</v>
      </c>
      <c r="K129" s="121">
        <f>SUM('HL KNIHA VYPOC'!K250)</f>
        <v>0</v>
      </c>
    </row>
    <row r="130" spans="1:11" ht="14.1" customHeight="1">
      <c r="A130" s="330"/>
      <c r="B130" s="318"/>
      <c r="C130" s="144"/>
      <c r="D130" s="144"/>
      <c r="H130" s="170" t="s">
        <v>456</v>
      </c>
      <c r="I130" s="123">
        <v>39</v>
      </c>
      <c r="J130" s="236"/>
      <c r="K130" s="237"/>
    </row>
    <row r="131" spans="1:11" ht="14.1" customHeight="1">
      <c r="A131" s="330"/>
      <c r="B131" s="318"/>
      <c r="C131" s="144"/>
      <c r="D131" s="144"/>
      <c r="H131" s="172">
        <v>474</v>
      </c>
      <c r="I131" s="133">
        <v>44</v>
      </c>
      <c r="J131" s="130">
        <f>SUM(J129-J130)</f>
        <v>0</v>
      </c>
      <c r="K131" s="131">
        <f>SUM(K129-K130)</f>
        <v>0</v>
      </c>
    </row>
    <row r="132" spans="1:11" ht="14.1" customHeight="1">
      <c r="A132" s="330"/>
      <c r="B132" s="318"/>
      <c r="C132" s="331"/>
      <c r="D132" s="331"/>
      <c r="H132" s="134"/>
      <c r="I132" s="175"/>
      <c r="J132" s="118"/>
      <c r="K132" s="118"/>
    </row>
    <row r="133" spans="1:11" ht="14.1" customHeight="1">
      <c r="A133" s="330"/>
      <c r="B133" s="318"/>
      <c r="C133" s="322"/>
      <c r="D133" s="322"/>
      <c r="H133" s="119" t="s">
        <v>457</v>
      </c>
      <c r="I133" s="120" t="s">
        <v>1500</v>
      </c>
      <c r="J133" s="121">
        <f>SUM('HL KNIHA VYPOC'!G251)</f>
        <v>0</v>
      </c>
      <c r="K133" s="121">
        <f>SUM('HL KNIHA VYPOC'!K251)</f>
        <v>0</v>
      </c>
    </row>
    <row r="134" spans="1:11" ht="14.1" customHeight="1">
      <c r="A134" s="330"/>
      <c r="B134" s="318"/>
      <c r="C134" s="144"/>
      <c r="D134" s="144"/>
      <c r="H134" s="170" t="s">
        <v>457</v>
      </c>
      <c r="I134" s="123">
        <v>39</v>
      </c>
      <c r="J134" s="236"/>
      <c r="K134" s="237"/>
    </row>
    <row r="135" spans="1:11" ht="14.1" customHeight="1">
      <c r="A135" s="330"/>
      <c r="B135" s="318"/>
      <c r="C135" s="144"/>
      <c r="D135" s="144"/>
      <c r="H135" s="172" t="s">
        <v>457</v>
      </c>
      <c r="I135" s="133">
        <v>41</v>
      </c>
      <c r="J135" s="130">
        <f>SUM(J133-J134)</f>
        <v>0</v>
      </c>
      <c r="K135" s="131">
        <f>SUM(K133-K134)</f>
        <v>0</v>
      </c>
    </row>
    <row r="136" spans="1:11" ht="14.1" customHeight="1">
      <c r="A136" s="174"/>
      <c r="B136" s="175"/>
      <c r="H136" s="134"/>
      <c r="I136" s="175"/>
      <c r="J136" s="118"/>
      <c r="K136" s="118"/>
    </row>
    <row r="137" spans="1:11" ht="14.1" customHeight="1">
      <c r="H137" s="119" t="s">
        <v>458</v>
      </c>
      <c r="I137" s="120" t="s">
        <v>1500</v>
      </c>
      <c r="J137" s="121">
        <f>SUM('HL KNIHA VYPOC'!G252)</f>
        <v>0</v>
      </c>
      <c r="K137" s="121">
        <f>SUM('HL KNIHA VYPOC'!K252)</f>
        <v>0</v>
      </c>
    </row>
    <row r="138" spans="1:11" ht="14.1" customHeight="1">
      <c r="H138" s="170" t="s">
        <v>458</v>
      </c>
      <c r="I138" s="123">
        <v>39</v>
      </c>
      <c r="J138" s="236"/>
      <c r="K138" s="237"/>
    </row>
    <row r="139" spans="1:11" ht="14.1" customHeight="1">
      <c r="H139" s="172" t="s">
        <v>458</v>
      </c>
      <c r="I139" s="133">
        <v>41</v>
      </c>
      <c r="J139" s="130">
        <f>SUM(J137-J138)</f>
        <v>0</v>
      </c>
      <c r="K139" s="131">
        <f>SUM(K137-K138)</f>
        <v>0</v>
      </c>
    </row>
    <row r="140" spans="1:11" ht="14.1" customHeight="1">
      <c r="H140" s="134"/>
      <c r="I140" s="175"/>
      <c r="J140" s="118"/>
      <c r="K140" s="118"/>
    </row>
    <row r="141" spans="1:11" ht="14.1" customHeight="1">
      <c r="H141" s="119" t="s">
        <v>459</v>
      </c>
      <c r="I141" s="120" t="s">
        <v>1500</v>
      </c>
      <c r="J141" s="121">
        <f>SUM('HL KNIHA VYPOC'!G253)</f>
        <v>0</v>
      </c>
      <c r="K141" s="121">
        <f>SUM('HL KNIHA VYPOC'!K253)</f>
        <v>0</v>
      </c>
    </row>
    <row r="142" spans="1:11" ht="14.1" customHeight="1">
      <c r="H142" s="122"/>
      <c r="I142" s="123">
        <v>39</v>
      </c>
      <c r="J142" s="236"/>
      <c r="K142" s="237"/>
    </row>
    <row r="143" spans="1:11" ht="14.1" customHeight="1">
      <c r="H143" s="136"/>
      <c r="I143" s="137">
        <v>41</v>
      </c>
      <c r="J143" s="238"/>
      <c r="K143" s="239"/>
    </row>
    <row r="144" spans="1:11" ht="14.1" customHeight="1">
      <c r="H144" s="132"/>
      <c r="I144" s="133">
        <v>44</v>
      </c>
      <c r="J144" s="130">
        <f>SUM(J141-J142-J143)</f>
        <v>0</v>
      </c>
      <c r="K144" s="131">
        <f>SUM(K141-K142-K143)</f>
        <v>0</v>
      </c>
    </row>
    <row r="145" spans="1:11" ht="14.1" customHeight="1">
      <c r="H145" s="134"/>
      <c r="I145" s="175"/>
      <c r="J145" s="118"/>
      <c r="K145" s="118"/>
    </row>
    <row r="146" spans="1:11" ht="14.1" customHeight="1">
      <c r="H146" s="119" t="s">
        <v>460</v>
      </c>
      <c r="I146" s="120" t="s">
        <v>1500</v>
      </c>
      <c r="J146" s="121">
        <f>SUM('HL KNIHA VYPOC'!G254)</f>
        <v>0</v>
      </c>
      <c r="K146" s="121">
        <f>SUM('HL KNIHA VYPOC'!K254)</f>
        <v>-151710.40999999968</v>
      </c>
    </row>
    <row r="147" spans="1:11" ht="14.1" customHeight="1">
      <c r="H147" s="122"/>
      <c r="I147" s="123">
        <v>39</v>
      </c>
      <c r="J147" s="236"/>
      <c r="K147" s="237"/>
    </row>
    <row r="148" spans="1:11" ht="14.1" customHeight="1">
      <c r="A148" s="2"/>
      <c r="B148" s="263"/>
      <c r="C148" s="263"/>
      <c r="D148" s="263"/>
      <c r="H148" s="136"/>
      <c r="I148" s="137">
        <v>41</v>
      </c>
      <c r="J148" s="238"/>
      <c r="K148" s="239"/>
    </row>
    <row r="149" spans="1:11" ht="14.1" customHeight="1">
      <c r="A149" s="2"/>
      <c r="B149" s="2"/>
      <c r="C149" s="2"/>
      <c r="D149" s="2"/>
      <c r="H149" s="136"/>
      <c r="I149" s="137">
        <v>42</v>
      </c>
      <c r="J149" s="238"/>
      <c r="K149" s="239"/>
    </row>
    <row r="150" spans="1:11" ht="14.1" customHeight="1">
      <c r="A150" s="2"/>
      <c r="B150" s="2"/>
      <c r="C150" s="2"/>
      <c r="D150" s="2"/>
      <c r="H150" s="132"/>
      <c r="I150" s="133">
        <v>44</v>
      </c>
      <c r="J150" s="130">
        <f>SUM(J146-J147-J148-J149)</f>
        <v>0</v>
      </c>
      <c r="K150" s="131">
        <f>SUM(K146-K147-K148-K149)</f>
        <v>-151710.40999999968</v>
      </c>
    </row>
    <row r="151" spans="1:11" ht="14.1" customHeight="1">
      <c r="A151" s="2"/>
      <c r="B151" s="2"/>
      <c r="C151" s="2"/>
      <c r="D151" s="2"/>
    </row>
    <row r="152" spans="1:11" ht="14.1" customHeight="1">
      <c r="A152" s="2"/>
      <c r="B152" s="2"/>
      <c r="C152" s="2"/>
      <c r="D152" s="2"/>
    </row>
    <row r="153" spans="1:11" ht="14.1" customHeight="1">
      <c r="A153" s="567" t="s">
        <v>1498</v>
      </c>
      <c r="B153" s="567"/>
      <c r="C153" s="567"/>
      <c r="D153" s="567"/>
      <c r="E153" s="567"/>
      <c r="F153" s="567"/>
      <c r="G153" s="567"/>
      <c r="H153" s="567"/>
      <c r="I153" s="567"/>
      <c r="J153" s="567"/>
      <c r="K153" s="567"/>
    </row>
    <row r="154" spans="1:11" ht="14.1" customHeight="1">
      <c r="A154" s="2"/>
      <c r="B154" s="2"/>
      <c r="C154" s="2"/>
      <c r="D154" s="2"/>
      <c r="H154" s="263"/>
      <c r="I154" s="263"/>
      <c r="J154" s="263"/>
      <c r="K154" s="263"/>
    </row>
    <row r="155" spans="1:11" ht="14.1" customHeight="1">
      <c r="A155" s="169" t="s">
        <v>462</v>
      </c>
      <c r="B155" s="184" t="s">
        <v>1500</v>
      </c>
      <c r="C155" s="178">
        <f>SUM('HL KNIHA VYPOC'!G269)</f>
        <v>0</v>
      </c>
      <c r="D155" s="178">
        <f>SUM('HL KNIHA VYPOC'!K269)</f>
        <v>0</v>
      </c>
      <c r="H155" s="330"/>
      <c r="I155" s="318"/>
      <c r="J155" s="332"/>
      <c r="K155" s="332"/>
    </row>
    <row r="156" spans="1:11" ht="14.1" customHeight="1">
      <c r="A156" s="170" t="s">
        <v>462</v>
      </c>
      <c r="B156" s="171">
        <v>9</v>
      </c>
      <c r="C156" s="126">
        <f>SUM(C155-C157)</f>
        <v>0</v>
      </c>
      <c r="D156" s="127">
        <f>SUM(D155-D157)</f>
        <v>0</v>
      </c>
      <c r="H156" s="330"/>
      <c r="I156" s="318"/>
      <c r="J156" s="322"/>
      <c r="K156" s="322"/>
    </row>
    <row r="157" spans="1:11" ht="14.1" customHeight="1">
      <c r="A157" s="172" t="s">
        <v>462</v>
      </c>
      <c r="B157" s="173">
        <v>10</v>
      </c>
      <c r="C157" s="240"/>
      <c r="D157" s="241"/>
      <c r="H157" s="330"/>
      <c r="I157" s="318"/>
      <c r="J157" s="144"/>
      <c r="K157" s="144"/>
    </row>
    <row r="158" spans="1:11" ht="14.1" customHeight="1">
      <c r="A158" s="180"/>
      <c r="B158" s="177"/>
      <c r="C158" s="138"/>
      <c r="D158" s="138"/>
      <c r="H158" s="330"/>
      <c r="I158" s="318"/>
      <c r="J158" s="144"/>
      <c r="K158" s="144"/>
    </row>
    <row r="159" spans="1:11" ht="14.1" customHeight="1">
      <c r="H159" s="333"/>
      <c r="I159" s="334"/>
      <c r="J159" s="144"/>
      <c r="K159" s="144"/>
    </row>
    <row r="160" spans="1:11" ht="14.1" customHeight="1">
      <c r="A160" s="330"/>
      <c r="B160" s="318"/>
      <c r="C160" s="332"/>
      <c r="D160" s="332"/>
      <c r="H160" s="330"/>
      <c r="I160" s="318"/>
      <c r="J160" s="332"/>
      <c r="K160" s="332"/>
    </row>
    <row r="161" spans="1:11" ht="14.1" customHeight="1">
      <c r="A161" s="330"/>
      <c r="B161" s="318"/>
      <c r="C161" s="322"/>
      <c r="D161" s="322"/>
      <c r="G161" s="3"/>
      <c r="H161" s="330"/>
      <c r="I161" s="318"/>
      <c r="J161" s="322"/>
      <c r="K161" s="322"/>
    </row>
    <row r="162" spans="1:11" ht="14.1" customHeight="1">
      <c r="A162" s="330"/>
      <c r="B162" s="318"/>
      <c r="C162" s="144"/>
      <c r="D162" s="144"/>
      <c r="G162" s="3"/>
      <c r="H162" s="330"/>
      <c r="I162" s="318"/>
      <c r="J162" s="144"/>
      <c r="K162" s="144"/>
    </row>
    <row r="163" spans="1:11" ht="14.1" customHeight="1">
      <c r="A163" s="330"/>
      <c r="B163" s="318"/>
      <c r="C163" s="144"/>
      <c r="D163" s="144"/>
      <c r="G163" s="3"/>
      <c r="H163" s="330"/>
      <c r="I163" s="318"/>
      <c r="J163" s="144"/>
      <c r="K163" s="144"/>
    </row>
    <row r="164" spans="1:11" ht="14.1" customHeight="1">
      <c r="A164" s="333"/>
      <c r="B164" s="334"/>
      <c r="C164" s="144"/>
      <c r="D164" s="144"/>
      <c r="G164" s="3"/>
      <c r="H164" s="333"/>
      <c r="I164" s="334"/>
      <c r="J164" s="144"/>
      <c r="K164" s="144"/>
    </row>
    <row r="165" spans="1:11" ht="14.1" customHeight="1">
      <c r="G165" s="3"/>
      <c r="H165" s="330"/>
      <c r="I165" s="318"/>
      <c r="J165" s="332"/>
      <c r="K165" s="332"/>
    </row>
    <row r="166" spans="1:11" ht="14.1" customHeight="1">
      <c r="G166" s="3"/>
      <c r="H166" s="330"/>
      <c r="I166" s="318"/>
      <c r="J166" s="322"/>
      <c r="K166" s="322"/>
    </row>
    <row r="167" spans="1:11" ht="14.1" customHeight="1">
      <c r="G167" s="3"/>
    </row>
    <row r="168" spans="1:11" ht="14.1" customHeight="1">
      <c r="G168" s="3"/>
    </row>
    <row r="169" spans="1:11" ht="14.1" customHeight="1">
      <c r="G169" s="3"/>
    </row>
    <row r="170" spans="1:11" ht="14.1" customHeight="1">
      <c r="G170" s="3"/>
    </row>
    <row r="171" spans="1:11" ht="14.1" customHeight="1">
      <c r="G171" s="3"/>
    </row>
    <row r="172" spans="1:11" ht="14.1" customHeight="1">
      <c r="G172" s="3"/>
    </row>
    <row r="173" spans="1:11" ht="14.1" customHeight="1">
      <c r="G173" s="3"/>
    </row>
    <row r="174" spans="1:11" ht="14.1" customHeight="1">
      <c r="G174" s="3"/>
    </row>
    <row r="175" spans="1:11" ht="14.1" customHeight="1">
      <c r="G175" s="3"/>
    </row>
    <row r="176" spans="1:11" ht="14.1" customHeight="1">
      <c r="G176" s="3"/>
    </row>
    <row r="177" spans="5:13" ht="14.1" customHeight="1">
      <c r="G177" s="3"/>
    </row>
    <row r="178" spans="5:13" ht="14.1" customHeight="1">
      <c r="G178" s="3"/>
    </row>
    <row r="179" spans="5:13" ht="14.1" customHeight="1">
      <c r="E179" s="263"/>
      <c r="F179" s="263"/>
      <c r="G179" s="263"/>
    </row>
    <row r="180" spans="5:13" ht="14.1" customHeight="1">
      <c r="G180" s="3"/>
    </row>
    <row r="181" spans="5:13" ht="14.1" customHeight="1">
      <c r="G181" s="3"/>
      <c r="L181" s="322">
        <f>SUM(L180-L182)</f>
        <v>0</v>
      </c>
      <c r="M181" s="322">
        <f>SUM(M180-M182)</f>
        <v>0</v>
      </c>
    </row>
    <row r="182" spans="5:13" ht="14.1" customHeight="1">
      <c r="G182" s="3"/>
    </row>
    <row r="183" spans="5:13" ht="14.1" customHeight="1">
      <c r="G183" s="3"/>
    </row>
    <row r="184" spans="5:13" ht="14.1" customHeight="1">
      <c r="G184" s="3"/>
    </row>
    <row r="185" spans="5:13" ht="14.1" customHeight="1">
      <c r="G185" s="3"/>
    </row>
    <row r="186" spans="5:13" ht="14.1" customHeight="1">
      <c r="G186" s="3"/>
    </row>
    <row r="187" spans="5:13" ht="14.1" customHeight="1">
      <c r="G187" s="3"/>
    </row>
    <row r="188" spans="5:13" ht="14.1" customHeight="1">
      <c r="G188" s="3"/>
    </row>
    <row r="189" spans="5:13" ht="14.1" customHeight="1">
      <c r="G189" s="3"/>
    </row>
    <row r="190" spans="5:13" ht="14.1" customHeight="1">
      <c r="G190" s="3"/>
    </row>
    <row r="191" spans="5:13" ht="14.1" customHeight="1">
      <c r="G191" s="3"/>
    </row>
    <row r="192" spans="5:13" ht="14.1" customHeight="1">
      <c r="G192" s="3"/>
    </row>
    <row r="193" spans="7:7" ht="14.1" customHeight="1">
      <c r="G193" s="3"/>
    </row>
    <row r="194" spans="7:7" ht="14.1" customHeight="1">
      <c r="G194" s="3"/>
    </row>
    <row r="195" spans="7:7" ht="14.1" customHeight="1">
      <c r="G195" s="3"/>
    </row>
    <row r="196" spans="7:7" ht="14.1" customHeight="1">
      <c r="G196" s="3"/>
    </row>
    <row r="197" spans="7:7" ht="14.1" customHeight="1">
      <c r="G197" s="3"/>
    </row>
    <row r="198" spans="7:7" ht="14.1" customHeight="1">
      <c r="G198" s="3"/>
    </row>
    <row r="199" spans="7:7" ht="14.1" customHeight="1">
      <c r="G199" s="3"/>
    </row>
    <row r="200" spans="7:7" ht="14.1" customHeight="1">
      <c r="G200" s="3"/>
    </row>
    <row r="201" spans="7:7" ht="14.1" customHeight="1">
      <c r="G201" s="3"/>
    </row>
    <row r="202" spans="7:7" ht="14.1" customHeight="1">
      <c r="G202" s="3"/>
    </row>
    <row r="203" spans="7:7" ht="14.1" customHeight="1">
      <c r="G203" s="3"/>
    </row>
    <row r="204" spans="7:7" ht="14.1" customHeight="1">
      <c r="G204" s="3"/>
    </row>
    <row r="205" spans="7:7" ht="14.1" customHeight="1">
      <c r="G205" s="3"/>
    </row>
    <row r="206" spans="7:7" ht="14.1" customHeight="1">
      <c r="G206" s="3"/>
    </row>
    <row r="207" spans="7:7" ht="14.1" customHeight="1">
      <c r="G207" s="3"/>
    </row>
    <row r="208" spans="7:7" ht="14.1" customHeight="1">
      <c r="G208" s="3"/>
    </row>
    <row r="209" spans="7:7" ht="14.1" customHeight="1">
      <c r="G209" s="3"/>
    </row>
    <row r="210" spans="7:7" ht="14.1" customHeight="1">
      <c r="G210" s="3"/>
    </row>
    <row r="211" spans="7:7" ht="14.1" customHeight="1">
      <c r="G211" s="3"/>
    </row>
    <row r="212" spans="7:7" ht="14.1" customHeight="1">
      <c r="G212" s="3"/>
    </row>
    <row r="213" spans="7:7" ht="14.1" customHeight="1">
      <c r="G213" s="3"/>
    </row>
    <row r="214" spans="7:7" ht="14.1" customHeight="1">
      <c r="G214" s="3"/>
    </row>
    <row r="215" spans="7:7" ht="14.1" customHeight="1">
      <c r="G215" s="3"/>
    </row>
    <row r="216" spans="7:7" ht="14.1" customHeight="1">
      <c r="G216" s="3"/>
    </row>
    <row r="255" spans="5:6" ht="14.1" customHeight="1">
      <c r="E255" s="115"/>
      <c r="F255" s="115"/>
    </row>
    <row r="256" spans="5:6" ht="14.1" customHeight="1">
      <c r="E256" s="115"/>
      <c r="F256" s="115"/>
    </row>
    <row r="257" spans="5:6" ht="14.1" customHeight="1">
      <c r="E257" s="115"/>
      <c r="F257" s="115"/>
    </row>
    <row r="258" spans="5:6" ht="14.1" customHeight="1">
      <c r="E258" s="115"/>
      <c r="F258" s="115"/>
    </row>
    <row r="259" spans="5:6" ht="14.1" customHeight="1">
      <c r="E259" s="9"/>
      <c r="F259" s="9"/>
    </row>
    <row r="260" spans="5:6" ht="14.1" customHeight="1">
      <c r="E260" s="9"/>
      <c r="F260" s="9"/>
    </row>
    <row r="261" spans="5:6" ht="14.1" customHeight="1">
      <c r="E261" s="144"/>
      <c r="F261" s="144"/>
    </row>
    <row r="262" spans="5:6" ht="14.1" customHeight="1">
      <c r="E262" s="9"/>
      <c r="F262" s="9"/>
    </row>
    <row r="263" spans="5:6" ht="14.1" customHeight="1">
      <c r="E263" s="9"/>
      <c r="F263" s="9"/>
    </row>
    <row r="264" spans="5:6" ht="14.1" customHeight="1">
      <c r="E264" s="9"/>
      <c r="F264" s="9"/>
    </row>
    <row r="265" spans="5:6" ht="14.1" customHeight="1">
      <c r="E265" s="9"/>
      <c r="F265" s="9"/>
    </row>
    <row r="266" spans="5:6" ht="14.1" customHeight="1">
      <c r="E266" s="9"/>
      <c r="F266" s="9"/>
    </row>
    <row r="267" spans="5:6" ht="14.1" customHeight="1">
      <c r="E267" s="9"/>
      <c r="F267" s="9"/>
    </row>
    <row r="268" spans="5:6" ht="14.1" customHeight="1">
      <c r="E268" s="9"/>
      <c r="F268" s="9"/>
    </row>
    <row r="269" spans="5:6" ht="14.1" customHeight="1">
      <c r="E269" s="9"/>
      <c r="F269" s="9"/>
    </row>
    <row r="270" spans="5:6" ht="14.1" customHeight="1">
      <c r="E270" s="9"/>
      <c r="F270" s="9"/>
    </row>
    <row r="271" spans="5:6" ht="14.1" customHeight="1">
      <c r="E271" s="9"/>
      <c r="F271" s="9"/>
    </row>
    <row r="272" spans="5:6" ht="14.1" customHeight="1">
      <c r="E272" s="9"/>
      <c r="F272" s="9"/>
    </row>
    <row r="273" spans="5:6" ht="14.1" customHeight="1">
      <c r="E273" s="9"/>
      <c r="F273" s="9"/>
    </row>
    <row r="274" spans="5:6" ht="14.1" customHeight="1">
      <c r="E274" s="9"/>
      <c r="F274" s="9"/>
    </row>
    <row r="275" spans="5:6" ht="14.1" customHeight="1">
      <c r="E275" s="9"/>
      <c r="F275" s="9"/>
    </row>
    <row r="276" spans="5:6" ht="14.1" customHeight="1">
      <c r="E276" s="9"/>
      <c r="F276" s="9"/>
    </row>
    <row r="277" spans="5:6" ht="14.1" customHeight="1">
      <c r="E277" s="9"/>
      <c r="F277" s="9"/>
    </row>
    <row r="278" spans="5:6" ht="14.1" customHeight="1">
      <c r="E278" s="9"/>
      <c r="F278" s="9"/>
    </row>
    <row r="279" spans="5:6" ht="14.1" customHeight="1">
      <c r="E279" s="144"/>
      <c r="F279" s="144"/>
    </row>
    <row r="280" spans="5:6" ht="14.1" customHeight="1">
      <c r="E280" s="9"/>
      <c r="F280" s="9"/>
    </row>
    <row r="281" spans="5:6" ht="14.1" customHeight="1">
      <c r="E281" s="9"/>
      <c r="F281" s="9"/>
    </row>
    <row r="282" spans="5:6" ht="14.1" customHeight="1">
      <c r="E282" s="9"/>
      <c r="F282" s="9"/>
    </row>
    <row r="283" spans="5:6" ht="14.1" customHeight="1">
      <c r="E283" s="9"/>
      <c r="F283" s="9"/>
    </row>
    <row r="284" spans="5:6" ht="14.1" customHeight="1">
      <c r="E284" s="9"/>
      <c r="F284" s="9"/>
    </row>
    <row r="285" spans="5:6" ht="14.1" customHeight="1">
      <c r="E285" s="9"/>
      <c r="F285" s="9"/>
    </row>
    <row r="286" spans="5:6" ht="14.1" customHeight="1">
      <c r="E286" s="9"/>
      <c r="F286" s="9"/>
    </row>
    <row r="287" spans="5:6" ht="14.1" customHeight="1">
      <c r="E287" s="9"/>
      <c r="F287" s="9"/>
    </row>
    <row r="288" spans="5:6" ht="14.1" customHeight="1">
      <c r="E288" s="9"/>
      <c r="F288" s="9"/>
    </row>
    <row r="289" spans="1:6" ht="14.1" customHeight="1">
      <c r="E289" s="9"/>
      <c r="F289" s="9"/>
    </row>
    <row r="290" spans="1:6" ht="14.1" customHeight="1">
      <c r="E290" s="9"/>
      <c r="F290" s="9"/>
    </row>
    <row r="291" spans="1:6" ht="14.1" customHeight="1">
      <c r="E291" s="9"/>
      <c r="F291" s="9"/>
    </row>
    <row r="292" spans="1:6" ht="14.1" customHeight="1">
      <c r="E292" s="9"/>
      <c r="F292" s="9"/>
    </row>
    <row r="293" spans="1:6" ht="14.1" customHeight="1">
      <c r="E293" s="9"/>
      <c r="F293" s="9"/>
    </row>
    <row r="294" spans="1:6" ht="14.1" customHeight="1">
      <c r="E294" s="9"/>
      <c r="F294" s="9"/>
    </row>
    <row r="295" spans="1:6" ht="14.1" customHeight="1">
      <c r="E295" s="9"/>
      <c r="F295" s="9"/>
    </row>
    <row r="296" spans="1:6" ht="14.1" customHeight="1">
      <c r="E296" s="9"/>
      <c r="F296" s="9"/>
    </row>
    <row r="297" spans="1:6" ht="14.1" customHeight="1">
      <c r="E297" s="9"/>
      <c r="F297" s="9"/>
    </row>
    <row r="298" spans="1:6" ht="14.1" customHeight="1">
      <c r="E298" s="9"/>
      <c r="F298" s="9"/>
    </row>
    <row r="299" spans="1:6" ht="14.1" customHeight="1">
      <c r="A299" s="174"/>
      <c r="B299" s="175"/>
      <c r="E299" s="144"/>
      <c r="F299" s="144"/>
    </row>
    <row r="300" spans="1:6" ht="14.1" customHeight="1">
      <c r="E300" s="9"/>
      <c r="F300" s="9"/>
    </row>
    <row r="301" spans="1:6" ht="14.1" customHeight="1">
      <c r="E301" s="9"/>
      <c r="F301" s="9"/>
    </row>
    <row r="302" spans="1:6" ht="14.1" customHeight="1">
      <c r="E302" s="9"/>
      <c r="F302" s="9"/>
    </row>
    <row r="303" spans="1:6" ht="14.1" customHeight="1">
      <c r="E303" s="9"/>
      <c r="F303" s="9"/>
    </row>
    <row r="304" spans="1:6" ht="14.1" customHeight="1">
      <c r="E304" s="9"/>
      <c r="F304" s="9"/>
    </row>
    <row r="305" spans="5:6" ht="14.1" customHeight="1">
      <c r="E305" s="9"/>
      <c r="F305" s="9"/>
    </row>
    <row r="306" spans="5:6" ht="14.1" customHeight="1">
      <c r="E306" s="9"/>
      <c r="F306" s="9"/>
    </row>
    <row r="307" spans="5:6" ht="14.1" customHeight="1">
      <c r="E307" s="9"/>
      <c r="F307" s="9"/>
    </row>
    <row r="308" spans="5:6" ht="14.1" customHeight="1">
      <c r="E308" s="9"/>
      <c r="F308" s="9"/>
    </row>
    <row r="309" spans="5:6" ht="14.1" customHeight="1">
      <c r="E309" s="9"/>
      <c r="F309" s="9"/>
    </row>
    <row r="310" spans="5:6" ht="14.1" customHeight="1">
      <c r="E310" s="3"/>
      <c r="F310" s="3"/>
    </row>
    <row r="311" spans="5:6" ht="14.1" customHeight="1">
      <c r="E311" s="3"/>
      <c r="F311" s="3"/>
    </row>
    <row r="312" spans="5:6" ht="14.1" customHeight="1">
      <c r="E312" s="3"/>
      <c r="F312" s="3"/>
    </row>
    <row r="313" spans="5:6" ht="14.1" customHeight="1">
      <c r="E313" s="3"/>
      <c r="F313" s="3"/>
    </row>
    <row r="314" spans="5:6" ht="14.1" customHeight="1">
      <c r="E314" s="3"/>
      <c r="F314" s="3"/>
    </row>
  </sheetData>
  <sheetProtection formatCells="0" formatColumns="0" formatRows="0" insertColumns="0" insertRows="0" deleteColumns="0" deleteRows="0"/>
  <mergeCells count="4">
    <mergeCell ref="A1:K1"/>
    <mergeCell ref="A72:K72"/>
    <mergeCell ref="A106:K106"/>
    <mergeCell ref="A153:K153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AV227"/>
  <sheetViews>
    <sheetView topLeftCell="B25" zoomScaleNormal="100" workbookViewId="0">
      <selection activeCell="D36" sqref="D36"/>
    </sheetView>
  </sheetViews>
  <sheetFormatPr defaultColWidth="15.6640625" defaultRowHeight="10.199999999999999" outlineLevelRow="1"/>
  <cols>
    <col min="1" max="1" width="2.6640625" style="188" hidden="1" customWidth="1"/>
    <col min="2" max="2" width="5.6640625" style="188" customWidth="1"/>
    <col min="3" max="3" width="4.88671875" style="188" customWidth="1"/>
    <col min="4" max="4" width="36.33203125" style="188" customWidth="1"/>
    <col min="5" max="5" width="3.44140625" style="195" customWidth="1"/>
    <col min="6" max="6" width="0.109375" style="194" customWidth="1"/>
    <col min="7" max="7" width="6.33203125" style="190" hidden="1" customWidth="1"/>
    <col min="8" max="8" width="5.44140625" style="190" hidden="1" customWidth="1"/>
    <col min="9" max="9" width="10.44140625" style="188" customWidth="1"/>
    <col min="10" max="10" width="3.5546875" style="188" hidden="1" customWidth="1"/>
    <col min="11" max="11" width="11.44140625" style="188" customWidth="1"/>
    <col min="12" max="12" width="3.5546875" style="188" hidden="1" customWidth="1"/>
    <col min="13" max="13" width="0.109375" style="188" customWidth="1"/>
    <col min="14" max="14" width="11.5546875" style="192" customWidth="1"/>
    <col min="15" max="15" width="5.5546875" style="192" hidden="1" customWidth="1"/>
    <col min="16" max="16" width="3.5546875" style="259" hidden="1" customWidth="1"/>
    <col min="17" max="17" width="3.5546875" style="192" hidden="1" customWidth="1"/>
    <col min="18" max="18" width="10.6640625" style="192" hidden="1" customWidth="1"/>
    <col min="19" max="19" width="9.5546875" style="192" hidden="1" customWidth="1"/>
    <col min="20" max="20" width="3.5546875" style="192" hidden="1" customWidth="1"/>
    <col min="21" max="21" width="6.5546875" style="192" hidden="1" customWidth="1"/>
    <col min="22" max="22" width="3.5546875" style="192" hidden="1" customWidth="1"/>
    <col min="23" max="23" width="12.33203125" style="192" hidden="1" customWidth="1"/>
    <col min="24" max="24" width="15.6640625" style="192" customWidth="1"/>
    <col min="25" max="25" width="0.109375" style="188" hidden="1" customWidth="1"/>
    <col min="26" max="26" width="3.5546875" style="188" hidden="1" customWidth="1"/>
    <col min="27" max="27" width="1.6640625" style="188" hidden="1" customWidth="1"/>
    <col min="28" max="28" width="1.88671875" style="190" hidden="1" customWidth="1"/>
    <col min="29" max="29" width="1.6640625" style="190" hidden="1" customWidth="1"/>
    <col min="30" max="31" width="10.5546875" style="232" hidden="1" customWidth="1"/>
    <col min="32" max="33" width="6" style="232" hidden="1" customWidth="1"/>
    <col min="34" max="35" width="15.6640625" style="188" hidden="1" customWidth="1"/>
    <col min="36" max="36" width="0.109375" style="188" hidden="1" customWidth="1"/>
    <col min="37" max="37" width="3.5546875" style="194" hidden="1" customWidth="1"/>
    <col min="38" max="38" width="3.5546875" style="190" hidden="1" customWidth="1"/>
    <col min="39" max="39" width="6.109375" style="190" hidden="1" customWidth="1"/>
    <col min="40" max="40" width="9.5546875" style="188" hidden="1" customWidth="1"/>
    <col min="41" max="41" width="3.5546875" style="188" hidden="1" customWidth="1"/>
    <col min="42" max="42" width="6.5546875" style="188" hidden="1" customWidth="1"/>
    <col min="43" max="43" width="3.5546875" style="188" hidden="1" customWidth="1"/>
    <col min="44" max="44" width="12.33203125" style="188" hidden="1" customWidth="1"/>
    <col min="45" max="45" width="4.44140625" style="188" hidden="1" customWidth="1"/>
    <col min="46" max="46" width="15.6640625" style="188" hidden="1" customWidth="1"/>
    <col min="47" max="16384" width="15.6640625" style="188"/>
  </cols>
  <sheetData>
    <row r="1" spans="2:48" ht="27.75" customHeight="1">
      <c r="B1" s="449">
        <f>IF(D225=D1,C225,IF(D226=D1,C226,IF(D227=D1,C227,)))</f>
        <v>3</v>
      </c>
      <c r="C1" s="450"/>
      <c r="D1" s="451" t="s">
        <v>2174</v>
      </c>
      <c r="E1" s="188"/>
      <c r="F1" s="382"/>
      <c r="G1" s="382"/>
      <c r="H1" s="382"/>
      <c r="I1" s="740" t="str">
        <f>$D$216</f>
        <v>Bežné účtovné obdobie</v>
      </c>
      <c r="J1" s="740"/>
      <c r="K1" s="740"/>
      <c r="L1" s="740"/>
      <c r="M1" s="740"/>
      <c r="N1" s="740"/>
      <c r="P1" s="258"/>
      <c r="Q1" s="258"/>
      <c r="R1" s="258"/>
      <c r="S1" s="739" t="str">
        <f>$D$217</f>
        <v>Bezprostredne predchádzajúce účtovné obdobie</v>
      </c>
      <c r="T1" s="739"/>
      <c r="U1" s="739"/>
      <c r="V1" s="739"/>
      <c r="W1" s="739"/>
      <c r="X1" s="739"/>
      <c r="AD1" s="232" t="str">
        <f>$D$213</f>
        <v>STRANA AKTÍV</v>
      </c>
      <c r="AE1" s="232" t="str">
        <f>$D$214</f>
        <v>STRANA PASÍV</v>
      </c>
      <c r="AK1" s="189"/>
      <c r="AL1" s="189"/>
      <c r="AM1" s="189"/>
      <c r="AN1" s="741" t="str">
        <f>$D$217</f>
        <v>Bezprostredne predchádzajúce účtovné obdobie</v>
      </c>
      <c r="AO1" s="741"/>
      <c r="AP1" s="741"/>
      <c r="AQ1" s="741"/>
      <c r="AR1" s="741"/>
      <c r="AS1" s="741"/>
    </row>
    <row r="2" spans="2:48" ht="24.75" customHeight="1">
      <c r="C2" s="383" t="str">
        <f>$D$212</f>
        <v>Označenie</v>
      </c>
      <c r="D2" s="383" t="str">
        <f>$D$223</f>
        <v>Text</v>
      </c>
      <c r="E2" s="384" t="str">
        <f>$D$215</f>
        <v>Číslo riadku</v>
      </c>
      <c r="F2" s="385"/>
      <c r="G2" s="385"/>
      <c r="H2" s="385"/>
      <c r="I2" s="386" t="str">
        <f>$D$218</f>
        <v>Brutto-časť 1</v>
      </c>
      <c r="J2" s="387"/>
      <c r="K2" s="386" t="str">
        <f>$D$219</f>
        <v>Oprávky</v>
      </c>
      <c r="L2" s="387"/>
      <c r="M2" s="386" t="str">
        <f>$D$220</f>
        <v>Opravné položky</v>
      </c>
      <c r="N2" s="388" t="str">
        <f>$D$221</f>
        <v>Netto</v>
      </c>
      <c r="P2" s="258"/>
      <c r="Q2" s="258"/>
      <c r="R2" s="258"/>
      <c r="S2" s="388" t="str">
        <f>$D$218</f>
        <v>Brutto-časť 1</v>
      </c>
      <c r="T2" s="389"/>
      <c r="U2" s="388" t="str">
        <f>$D$219</f>
        <v>Oprávky</v>
      </c>
      <c r="V2" s="389"/>
      <c r="W2" s="388" t="str">
        <f>$D$220</f>
        <v>Opravné položky</v>
      </c>
      <c r="X2" s="388" t="str">
        <f>$D$221</f>
        <v>Netto</v>
      </c>
      <c r="AK2" s="189"/>
      <c r="AL2" s="189"/>
      <c r="AM2" s="189"/>
      <c r="AN2" s="386" t="str">
        <f>$D$218</f>
        <v>Brutto-časť 1</v>
      </c>
      <c r="AO2" s="387"/>
      <c r="AP2" s="386" t="str">
        <f>$D$219</f>
        <v>Oprávky</v>
      </c>
      <c r="AQ2" s="387"/>
      <c r="AR2" s="386" t="str">
        <f>$D$220</f>
        <v>Opravné položky</v>
      </c>
      <c r="AS2" s="386" t="str">
        <f>$D$221</f>
        <v>Netto</v>
      </c>
    </row>
    <row r="3" spans="2:48" ht="12">
      <c r="B3" s="390" t="s">
        <v>826</v>
      </c>
      <c r="D3" s="382" t="str">
        <f>IF(VLOOKUP($B3,suvaha_p!$A:$G,1)=$B3,VLOOKUP($B3,suvaha_p!$A:$G,$B$1),0)</f>
        <v>Spolu majetok r. 02 + r. 33 + r. 74</v>
      </c>
      <c r="E3" s="391" t="s">
        <v>826</v>
      </c>
      <c r="F3" s="392"/>
      <c r="I3" s="393">
        <f>SUM(I4+I35+I76)</f>
        <v>2486102</v>
      </c>
      <c r="J3" s="394"/>
      <c r="K3" s="395">
        <f>SUM(K4+K35+K76)</f>
        <v>13361</v>
      </c>
      <c r="L3" s="395"/>
      <c r="M3" s="395">
        <f>SUM(M4+M35+M76)</f>
        <v>0</v>
      </c>
      <c r="N3" s="393">
        <f>SUM(N4+N35+N76)</f>
        <v>2472741</v>
      </c>
      <c r="O3" s="368"/>
      <c r="P3" s="396"/>
      <c r="Q3" s="368"/>
      <c r="R3" s="368"/>
      <c r="S3" s="393">
        <f>SUM(S4+S35+S76)</f>
        <v>2727951.560000001</v>
      </c>
      <c r="T3" s="393"/>
      <c r="U3" s="393">
        <f>SUM(U4+U35+U76)</f>
        <v>4245</v>
      </c>
      <c r="V3" s="393"/>
      <c r="W3" s="393">
        <f>SUM(W4+W35+W76)</f>
        <v>0</v>
      </c>
      <c r="X3" s="397">
        <f>SUM(X4+X35+X76)</f>
        <v>2719235</v>
      </c>
      <c r="Z3" s="398">
        <f>ROUND(I3,0)</f>
        <v>2486102</v>
      </c>
      <c r="AA3" s="398">
        <f>ROUND(K3+M3,0)</f>
        <v>13361</v>
      </c>
      <c r="AB3" s="399">
        <f>ROUND(N3,0)</f>
        <v>2472741</v>
      </c>
      <c r="AC3" s="398">
        <f>ROUND(X3,0)</f>
        <v>2719235</v>
      </c>
      <c r="AD3" s="232" t="str">
        <f>REPT(" ",11-LEN(Z3))&amp;Z3</f>
        <v xml:space="preserve">    2486102</v>
      </c>
      <c r="AE3" s="232" t="str">
        <f>REPT(" ",11-LEN(AA3))&amp;AA3</f>
        <v xml:space="preserve">      13361</v>
      </c>
      <c r="AF3" s="232" t="str">
        <f>REPT(" ",11-LEN(AB3))&amp;AB3</f>
        <v xml:space="preserve">    2472741</v>
      </c>
      <c r="AG3" s="232" t="str">
        <f>REPT(" ",11-LEN(AC3))&amp;AC3</f>
        <v xml:space="preserve">    2719235</v>
      </c>
      <c r="AK3" s="392"/>
      <c r="AN3" s="400">
        <f>SUM(AN4+AN35+AN76)</f>
        <v>1572521.3800000001</v>
      </c>
      <c r="AO3" s="401"/>
      <c r="AP3" s="400">
        <f>SUM(AP4+AP35+AP76)</f>
        <v>0</v>
      </c>
      <c r="AQ3" s="400"/>
      <c r="AR3" s="400">
        <f>SUM(AR4+AR35+AR76)</f>
        <v>0</v>
      </c>
      <c r="AS3" s="400">
        <f>SUM(AS4+AS35+AS76)</f>
        <v>1568305</v>
      </c>
      <c r="AV3" s="446"/>
    </row>
    <row r="4" spans="2:48">
      <c r="B4" s="390" t="s">
        <v>844</v>
      </c>
      <c r="C4" s="188" t="s">
        <v>1416</v>
      </c>
      <c r="D4" s="382" t="str">
        <f>IF(VLOOKUP($B4,suvaha_p!$A:$G,1)=$B4,VLOOKUP($B4,suvaha_p!$A:$G,$B$1),0)</f>
        <v>Neobežný majetok r. 03 + r. 11 + r. 21</v>
      </c>
      <c r="E4" s="391" t="s">
        <v>844</v>
      </c>
      <c r="F4" s="392"/>
      <c r="I4" s="400">
        <f>SUM(I5+I13+I23)</f>
        <v>82343</v>
      </c>
      <c r="J4" s="401"/>
      <c r="K4" s="400">
        <f>SUM(K5+K13+K23)</f>
        <v>13361</v>
      </c>
      <c r="L4" s="400"/>
      <c r="M4" s="400">
        <f>SUM(M5+M13+M23)</f>
        <v>0</v>
      </c>
      <c r="N4" s="402">
        <f>SUM(N5+N13+N23)</f>
        <v>68982</v>
      </c>
      <c r="P4" s="403"/>
      <c r="S4" s="402">
        <f>SUM(S5+S13+S23)</f>
        <v>54753.47</v>
      </c>
      <c r="T4" s="402"/>
      <c r="U4" s="402">
        <f>SUM(U5+U13+U23)</f>
        <v>4245</v>
      </c>
      <c r="V4" s="402"/>
      <c r="W4" s="402">
        <f>SUM(W5+W13+W23)</f>
        <v>0</v>
      </c>
      <c r="X4" s="402">
        <f>SUM(X5+X13+X23)</f>
        <v>50508</v>
      </c>
      <c r="Z4" s="398">
        <f t="shared" ref="Z4:Z67" si="0">ROUND(I4,0)</f>
        <v>82343</v>
      </c>
      <c r="AA4" s="398">
        <f t="shared" ref="AA4:AA67" si="1">ROUND(K4+M4,0)</f>
        <v>13361</v>
      </c>
      <c r="AB4" s="398">
        <f t="shared" ref="AB4:AB67" si="2">ROUND(N4,0)</f>
        <v>68982</v>
      </c>
      <c r="AC4" s="398">
        <f t="shared" ref="AC4:AC67" si="3">ROUND(X4,0)</f>
        <v>50508</v>
      </c>
      <c r="AD4" s="232" t="str">
        <f t="shared" ref="AD4:AD67" si="4">REPT(" ",11-LEN(Z4))&amp;Z4</f>
        <v xml:space="preserve">      82343</v>
      </c>
      <c r="AE4" s="232" t="str">
        <f t="shared" ref="AE4:AE67" si="5">REPT(" ",11-LEN(AA4))&amp;AA4</f>
        <v xml:space="preserve">      13361</v>
      </c>
      <c r="AF4" s="232" t="str">
        <f t="shared" ref="AF4:AF67" si="6">REPT(" ",11-LEN(AB4))&amp;AB4</f>
        <v xml:space="preserve">      68982</v>
      </c>
      <c r="AG4" s="232" t="str">
        <f t="shared" ref="AG4:AG67" si="7">REPT(" ",11-LEN(AC4))&amp;AC4</f>
        <v xml:space="preserve">      50508</v>
      </c>
      <c r="AK4" s="392"/>
      <c r="AN4" s="400">
        <f>SUM(AN5+AN13+AN23)</f>
        <v>22109.5</v>
      </c>
      <c r="AO4" s="401"/>
      <c r="AP4" s="400">
        <f>SUM(AP5+AP13+AP23)</f>
        <v>0</v>
      </c>
      <c r="AQ4" s="400"/>
      <c r="AR4" s="400">
        <f>SUM(AR5+AR13+AR23)</f>
        <v>0</v>
      </c>
      <c r="AS4" s="400">
        <f>SUM(AS5+AS13+AS23)</f>
        <v>22110</v>
      </c>
    </row>
    <row r="5" spans="2:48" outlineLevel="1">
      <c r="B5" s="390" t="s">
        <v>862</v>
      </c>
      <c r="C5" s="188" t="s">
        <v>1518</v>
      </c>
      <c r="D5" s="382" t="str">
        <f>IF(VLOOKUP($B5,suvaha_p!$A:$G,1)=$B5,VLOOKUP($B5,suvaha_p!$A:$G,$B$1),0)</f>
        <v>Dlhodobý nehmotný majetok súčet  (r. 04 až r. 10)</v>
      </c>
      <c r="E5" s="391" t="s">
        <v>862</v>
      </c>
      <c r="F5" s="392"/>
      <c r="G5" s="404"/>
      <c r="I5" s="400">
        <f>SUM(I6:I12)</f>
        <v>0</v>
      </c>
      <c r="J5" s="400"/>
      <c r="K5" s="400">
        <f>SUM(K6:K12)</f>
        <v>0</v>
      </c>
      <c r="L5" s="402"/>
      <c r="M5" s="400">
        <f>SUM(M6:M12)</f>
        <v>0</v>
      </c>
      <c r="N5" s="402">
        <f>SUM(N6:N12)</f>
        <v>0</v>
      </c>
      <c r="P5" s="403"/>
      <c r="Q5" s="402"/>
      <c r="S5" s="402">
        <f>SUM(S6:S12)</f>
        <v>0</v>
      </c>
      <c r="T5" s="402"/>
      <c r="U5" s="402">
        <f>SUM(U6:U12)</f>
        <v>0</v>
      </c>
      <c r="V5" s="402"/>
      <c r="W5" s="402">
        <f>SUM(W6:W12)</f>
        <v>0</v>
      </c>
      <c r="X5" s="402">
        <f>SUM(X6:X12)</f>
        <v>0</v>
      </c>
      <c r="Z5" s="398">
        <f t="shared" si="0"/>
        <v>0</v>
      </c>
      <c r="AA5" s="398">
        <f t="shared" si="1"/>
        <v>0</v>
      </c>
      <c r="AB5" s="398">
        <f t="shared" si="2"/>
        <v>0</v>
      </c>
      <c r="AC5" s="398">
        <f t="shared" si="3"/>
        <v>0</v>
      </c>
      <c r="AD5" s="232" t="str">
        <f t="shared" si="4"/>
        <v xml:space="preserve">          0</v>
      </c>
      <c r="AE5" s="232" t="str">
        <f t="shared" si="5"/>
        <v xml:space="preserve">          0</v>
      </c>
      <c r="AF5" s="232" t="str">
        <f t="shared" si="6"/>
        <v xml:space="preserve">          0</v>
      </c>
      <c r="AG5" s="232" t="str">
        <f t="shared" si="7"/>
        <v xml:space="preserve">          0</v>
      </c>
      <c r="AK5" s="392"/>
      <c r="AL5" s="404"/>
      <c r="AN5" s="400">
        <f>SUM(AN6:AN12)</f>
        <v>0</v>
      </c>
      <c r="AO5" s="400"/>
      <c r="AP5" s="400">
        <f>SUM(AP6:AP12)</f>
        <v>0</v>
      </c>
      <c r="AQ5" s="402"/>
      <c r="AR5" s="400">
        <f>SUM(AR6:AR12)</f>
        <v>0</v>
      </c>
      <c r="AS5" s="400">
        <f>SUM(AS6:AS12)</f>
        <v>0</v>
      </c>
    </row>
    <row r="6" spans="2:48" outlineLevel="1">
      <c r="B6" s="390" t="s">
        <v>868</v>
      </c>
      <c r="C6" s="188" t="s">
        <v>1521</v>
      </c>
      <c r="D6" s="187" t="str">
        <f>IF(VLOOKUP($B6,suvaha_p!$A:$G,1)=$B6,VLOOKUP($B6,suvaha_p!$A:$G,$B$1),0)</f>
        <v>Aktivované náklady na vývoj (012) - /072, 091A/</v>
      </c>
      <c r="E6" s="195" t="s">
        <v>868</v>
      </c>
      <c r="F6" s="193">
        <f>SUM('HL KNIHA VYPOC'!G8)</f>
        <v>0</v>
      </c>
      <c r="I6" s="191">
        <f>ROUND(SUM(F6:H6),0)</f>
        <v>0</v>
      </c>
      <c r="J6" s="191">
        <f>SUM('HL KNIHA VYPOC'!G53)*-1</f>
        <v>0</v>
      </c>
      <c r="K6" s="192">
        <f>ROUND(SUM(J6),0)</f>
        <v>0</v>
      </c>
      <c r="L6" s="192">
        <f>SUM(ANALYTIKAVUJ!C26)*-1</f>
        <v>0</v>
      </c>
      <c r="M6" s="192">
        <f>ROUND(SUM(L6),0)</f>
        <v>0</v>
      </c>
      <c r="N6" s="192">
        <f>SUM(I6-K6-M6)</f>
        <v>0</v>
      </c>
      <c r="P6" s="259">
        <f>SUM('HL KNIHA VYPOC'!K8)</f>
        <v>0</v>
      </c>
      <c r="S6" s="192">
        <f>SUM(P6:R6)</f>
        <v>0</v>
      </c>
      <c r="T6" s="192">
        <f>SUM('HL KNIHA VYPOC'!K53)*-1</f>
        <v>0</v>
      </c>
      <c r="U6" s="192">
        <f>SUM(T6)</f>
        <v>0</v>
      </c>
      <c r="V6" s="192">
        <f>SUM(ANALYTIKAVUJ!D26)*-1</f>
        <v>0</v>
      </c>
      <c r="W6" s="192">
        <f>SUM(V6)</f>
        <v>0</v>
      </c>
      <c r="X6" s="192">
        <f>ROUND((S6-U6-W6),0)</f>
        <v>0</v>
      </c>
      <c r="Z6" s="398">
        <f t="shared" si="0"/>
        <v>0</v>
      </c>
      <c r="AA6" s="398">
        <f t="shared" si="1"/>
        <v>0</v>
      </c>
      <c r="AB6" s="398">
        <f t="shared" si="2"/>
        <v>0</v>
      </c>
      <c r="AC6" s="398">
        <f t="shared" si="3"/>
        <v>0</v>
      </c>
      <c r="AD6" s="232" t="str">
        <f t="shared" si="4"/>
        <v xml:space="preserve">          0</v>
      </c>
      <c r="AE6" s="232" t="str">
        <f t="shared" si="5"/>
        <v xml:space="preserve">          0</v>
      </c>
      <c r="AF6" s="232" t="str">
        <f t="shared" si="6"/>
        <v xml:space="preserve">          0</v>
      </c>
      <c r="AG6" s="232" t="str">
        <f t="shared" si="7"/>
        <v xml:space="preserve">          0</v>
      </c>
      <c r="AK6" s="193">
        <f>SUM('HL KNIHA VYPOC'!H8)</f>
        <v>0</v>
      </c>
      <c r="AN6" s="191">
        <f>SUM(AK6:AM6)</f>
        <v>0</v>
      </c>
      <c r="AO6" s="191">
        <f>SUM('HL KNIHA VYPOC'!H53)*-1</f>
        <v>0</v>
      </c>
      <c r="AP6" s="192">
        <f>SUM(AO6)</f>
        <v>0</v>
      </c>
      <c r="AQ6" s="192">
        <f>SUM(ANALYTIKAVUJ!E26)*-1</f>
        <v>0</v>
      </c>
      <c r="AR6" s="192">
        <f>SUM(AQ6)</f>
        <v>0</v>
      </c>
      <c r="AS6" s="191">
        <f>ROUND((AN6-AP6-AR6),0)</f>
        <v>0</v>
      </c>
    </row>
    <row r="7" spans="2:48" outlineLevel="1">
      <c r="B7" s="390" t="s">
        <v>878</v>
      </c>
      <c r="C7" s="188" t="s">
        <v>1524</v>
      </c>
      <c r="D7" s="187" t="str">
        <f>IF(VLOOKUP($B7,suvaha_p!$A:$G,1)=$B7,VLOOKUP($B7,suvaha_p!$A:$G,$B$1),0)</f>
        <v>Softvér (013)-/073, 091A/</v>
      </c>
      <c r="E7" s="195" t="s">
        <v>878</v>
      </c>
      <c r="F7" s="193">
        <f>SUM('HL KNIHA VYPOC'!G9)</f>
        <v>0</v>
      </c>
      <c r="I7" s="191">
        <f>ROUND(SUM(F7:H7),0)</f>
        <v>0</v>
      </c>
      <c r="J7" s="191">
        <f>SUM('HL KNIHA VYPOC'!G54)*-1</f>
        <v>0</v>
      </c>
      <c r="K7" s="192">
        <f t="shared" ref="K7:K34" si="8">ROUND(SUM(J7),0)</f>
        <v>0</v>
      </c>
      <c r="L7" s="192">
        <f>SUM(ANALYTIKAVUJ!C27)*-1</f>
        <v>0</v>
      </c>
      <c r="M7" s="192">
        <f t="shared" ref="M7:M34" si="9">ROUND(SUM(L7),0)</f>
        <v>0</v>
      </c>
      <c r="N7" s="192">
        <f t="shared" ref="N7:N70" si="10">SUM(I7-K7-M7)</f>
        <v>0</v>
      </c>
      <c r="P7" s="259">
        <f>SUM('HL KNIHA VYPOC'!K9)</f>
        <v>0</v>
      </c>
      <c r="S7" s="192">
        <f t="shared" ref="S7:S12" si="11">SUM(P7:R7)</f>
        <v>0</v>
      </c>
      <c r="T7" s="192">
        <f>SUM('HL KNIHA VYPOC'!K54)*-1</f>
        <v>0</v>
      </c>
      <c r="U7" s="192">
        <f t="shared" ref="U7:U12" si="12">SUM(T7)</f>
        <v>0</v>
      </c>
      <c r="V7" s="192">
        <f>SUM(ANALYTIKAVUJ!D27)*-1</f>
        <v>0</v>
      </c>
      <c r="W7" s="192">
        <f t="shared" ref="W7:W12" si="13">SUM(V7)</f>
        <v>0</v>
      </c>
      <c r="X7" s="192">
        <f t="shared" ref="X7:X22" si="14">ROUND((S7-U7-W7),0)</f>
        <v>0</v>
      </c>
      <c r="Z7" s="398">
        <f t="shared" si="0"/>
        <v>0</v>
      </c>
      <c r="AA7" s="398">
        <f t="shared" si="1"/>
        <v>0</v>
      </c>
      <c r="AB7" s="398">
        <f t="shared" si="2"/>
        <v>0</v>
      </c>
      <c r="AC7" s="398">
        <f t="shared" si="3"/>
        <v>0</v>
      </c>
      <c r="AD7" s="232" t="str">
        <f t="shared" si="4"/>
        <v xml:space="preserve">          0</v>
      </c>
      <c r="AE7" s="232" t="str">
        <f t="shared" si="5"/>
        <v xml:space="preserve">          0</v>
      </c>
      <c r="AF7" s="232" t="str">
        <f t="shared" si="6"/>
        <v xml:space="preserve">          0</v>
      </c>
      <c r="AG7" s="232" t="str">
        <f t="shared" si="7"/>
        <v xml:space="preserve">          0</v>
      </c>
      <c r="AK7" s="193">
        <f>SUM('HL KNIHA VYPOC'!H9)</f>
        <v>0</v>
      </c>
      <c r="AN7" s="191">
        <f t="shared" ref="AN7:AN12" si="15">SUM(AK7:AM7)</f>
        <v>0</v>
      </c>
      <c r="AO7" s="191">
        <f>SUM('HL KNIHA VYPOC'!H54)*-1</f>
        <v>0</v>
      </c>
      <c r="AP7" s="192">
        <f t="shared" ref="AP7:AP12" si="16">SUM(AO7)</f>
        <v>0</v>
      </c>
      <c r="AQ7" s="192">
        <f>SUM(ANALYTIKAVUJ!E27)*-1</f>
        <v>0</v>
      </c>
      <c r="AR7" s="192">
        <f t="shared" ref="AR7:AR12" si="17">SUM(AQ7)</f>
        <v>0</v>
      </c>
      <c r="AS7" s="191">
        <f t="shared" ref="AS7:AS12" si="18">ROUND((AN7-AP7-AR7),0)</f>
        <v>0</v>
      </c>
    </row>
    <row r="8" spans="2:48" outlineLevel="1">
      <c r="B8" s="390" t="s">
        <v>5</v>
      </c>
      <c r="C8" s="188" t="s">
        <v>1527</v>
      </c>
      <c r="D8" s="187" t="str">
        <f>IF(VLOOKUP($B8,suvaha_p!$A:$G,1)=$B8,VLOOKUP($B8,suvaha_p!$A:$G,$B$1),0)</f>
        <v>Oceniteľné práva (014)-/074, 091A/</v>
      </c>
      <c r="E8" s="195" t="s">
        <v>5</v>
      </c>
      <c r="F8" s="193">
        <f>SUM('HL KNIHA VYPOC'!G10)</f>
        <v>0</v>
      </c>
      <c r="I8" s="191">
        <f t="shared" ref="I8:I34" si="19">ROUND(SUM(F8:H8),0)</f>
        <v>0</v>
      </c>
      <c r="J8" s="191">
        <f>SUM('HL KNIHA VYPOC'!G55)*-1</f>
        <v>0</v>
      </c>
      <c r="K8" s="192">
        <f t="shared" si="8"/>
        <v>0</v>
      </c>
      <c r="L8" s="192">
        <f>SUM(ANALYTIKAVUJ!C28)*-1</f>
        <v>0</v>
      </c>
      <c r="M8" s="192">
        <f t="shared" si="9"/>
        <v>0</v>
      </c>
      <c r="N8" s="192">
        <f t="shared" si="10"/>
        <v>0</v>
      </c>
      <c r="P8" s="259">
        <f>SUM('HL KNIHA VYPOC'!K10)</f>
        <v>0</v>
      </c>
      <c r="S8" s="192">
        <f t="shared" si="11"/>
        <v>0</v>
      </c>
      <c r="T8" s="192">
        <f>SUM('HL KNIHA VYPOC'!K55)*-1</f>
        <v>0</v>
      </c>
      <c r="U8" s="192">
        <f t="shared" si="12"/>
        <v>0</v>
      </c>
      <c r="V8" s="192">
        <f>SUM(ANALYTIKAVUJ!D28)*-1</f>
        <v>0</v>
      </c>
      <c r="W8" s="192">
        <f t="shared" si="13"/>
        <v>0</v>
      </c>
      <c r="X8" s="192">
        <f t="shared" si="14"/>
        <v>0</v>
      </c>
      <c r="Z8" s="398">
        <f t="shared" si="0"/>
        <v>0</v>
      </c>
      <c r="AA8" s="398">
        <f t="shared" si="1"/>
        <v>0</v>
      </c>
      <c r="AB8" s="398">
        <f t="shared" si="2"/>
        <v>0</v>
      </c>
      <c r="AC8" s="398">
        <f t="shared" si="3"/>
        <v>0</v>
      </c>
      <c r="AD8" s="232" t="str">
        <f t="shared" si="4"/>
        <v xml:space="preserve">          0</v>
      </c>
      <c r="AE8" s="232" t="str">
        <f t="shared" si="5"/>
        <v xml:space="preserve">          0</v>
      </c>
      <c r="AF8" s="232" t="str">
        <f t="shared" si="6"/>
        <v xml:space="preserve">          0</v>
      </c>
      <c r="AG8" s="232" t="str">
        <f t="shared" si="7"/>
        <v xml:space="preserve">          0</v>
      </c>
      <c r="AK8" s="193">
        <f>SUM('HL KNIHA VYPOC'!H10)</f>
        <v>0</v>
      </c>
      <c r="AN8" s="191">
        <f t="shared" si="15"/>
        <v>0</v>
      </c>
      <c r="AO8" s="191">
        <f>SUM('HL KNIHA VYPOC'!H55)*-1</f>
        <v>0</v>
      </c>
      <c r="AP8" s="192">
        <f t="shared" si="16"/>
        <v>0</v>
      </c>
      <c r="AQ8" s="192">
        <f>SUM(ANALYTIKAVUJ!E28)*-1</f>
        <v>0</v>
      </c>
      <c r="AR8" s="192">
        <f t="shared" si="17"/>
        <v>0</v>
      </c>
      <c r="AS8" s="191">
        <f t="shared" si="18"/>
        <v>0</v>
      </c>
    </row>
    <row r="9" spans="2:48" outlineLevel="1">
      <c r="B9" s="390" t="s">
        <v>21</v>
      </c>
      <c r="C9" s="188" t="s">
        <v>1530</v>
      </c>
      <c r="D9" s="187" t="str">
        <f>IF(VLOOKUP($B9,suvaha_p!$A:$G,1)=$B9,VLOOKUP($B9,suvaha_p!$A:$G,$B$1),0)</f>
        <v>Goodwill (015) - /075, 091A/</v>
      </c>
      <c r="E9" s="195" t="s">
        <v>21</v>
      </c>
      <c r="F9" s="193">
        <f>SUM('HL KNIHA VYPOC'!G11)</f>
        <v>0</v>
      </c>
      <c r="I9" s="191">
        <f t="shared" si="19"/>
        <v>0</v>
      </c>
      <c r="J9" s="191">
        <f>SUM('HL KNIHA VYPOC'!G56)*-1</f>
        <v>0</v>
      </c>
      <c r="K9" s="192">
        <f t="shared" si="8"/>
        <v>0</v>
      </c>
      <c r="L9" s="192">
        <f>SUM(ANALYTIKAVUJ!C29)*-1</f>
        <v>0</v>
      </c>
      <c r="M9" s="192">
        <f t="shared" si="9"/>
        <v>0</v>
      </c>
      <c r="N9" s="192">
        <f t="shared" si="10"/>
        <v>0</v>
      </c>
      <c r="P9" s="259">
        <f>SUM('HL KNIHA VYPOC'!K11)</f>
        <v>0</v>
      </c>
      <c r="S9" s="192">
        <f t="shared" si="11"/>
        <v>0</v>
      </c>
      <c r="T9" s="192">
        <f>SUM('HL KNIHA VYPOC'!K56)*-1</f>
        <v>0</v>
      </c>
      <c r="U9" s="192">
        <f t="shared" si="12"/>
        <v>0</v>
      </c>
      <c r="V9" s="192">
        <f>SUM(ANALYTIKAVUJ!D29)*-1</f>
        <v>0</v>
      </c>
      <c r="W9" s="192">
        <f t="shared" si="13"/>
        <v>0</v>
      </c>
      <c r="X9" s="192">
        <f t="shared" si="14"/>
        <v>0</v>
      </c>
      <c r="Z9" s="398">
        <f t="shared" si="0"/>
        <v>0</v>
      </c>
      <c r="AA9" s="398">
        <f t="shared" si="1"/>
        <v>0</v>
      </c>
      <c r="AB9" s="398">
        <f t="shared" si="2"/>
        <v>0</v>
      </c>
      <c r="AC9" s="398">
        <f t="shared" si="3"/>
        <v>0</v>
      </c>
      <c r="AD9" s="232" t="str">
        <f t="shared" si="4"/>
        <v xml:space="preserve">          0</v>
      </c>
      <c r="AE9" s="232" t="str">
        <f t="shared" si="5"/>
        <v xml:space="preserve">          0</v>
      </c>
      <c r="AF9" s="232" t="str">
        <f t="shared" si="6"/>
        <v xml:space="preserve">          0</v>
      </c>
      <c r="AG9" s="232" t="str">
        <f t="shared" si="7"/>
        <v xml:space="preserve">          0</v>
      </c>
      <c r="AK9" s="193">
        <f>SUM('HL KNIHA VYPOC'!H11)</f>
        <v>0</v>
      </c>
      <c r="AN9" s="191">
        <f t="shared" si="15"/>
        <v>0</v>
      </c>
      <c r="AO9" s="191">
        <f>SUM('HL KNIHA VYPOC'!H56)*-1</f>
        <v>0</v>
      </c>
      <c r="AP9" s="192">
        <f t="shared" si="16"/>
        <v>0</v>
      </c>
      <c r="AQ9" s="192">
        <f>SUM(ANALYTIKAVUJ!E29)*-1</f>
        <v>0</v>
      </c>
      <c r="AR9" s="192">
        <f t="shared" si="17"/>
        <v>0</v>
      </c>
      <c r="AS9" s="191">
        <f t="shared" si="18"/>
        <v>0</v>
      </c>
    </row>
    <row r="10" spans="2:48" outlineLevel="1">
      <c r="B10" s="390" t="s">
        <v>39</v>
      </c>
      <c r="C10" s="188" t="s">
        <v>1532</v>
      </c>
      <c r="D10" s="187" t="str">
        <f>IF(VLOOKUP($B10,suvaha_p!$A:$G,1)=$B10,VLOOKUP($B10,suvaha_p!$A:$G,$B$1),0)</f>
        <v>Ostatný dlhodobý nehmotný majetok (019, 01X)
- /079, 07X, 091A/</v>
      </c>
      <c r="E10" s="195" t="s">
        <v>39</v>
      </c>
      <c r="F10" s="193">
        <f>SUM('HL KNIHA VYPOC'!G13)</f>
        <v>0</v>
      </c>
      <c r="I10" s="191">
        <f t="shared" si="19"/>
        <v>0</v>
      </c>
      <c r="J10" s="191">
        <f>SUM('HL KNIHA VYPOC'!G58)*-1</f>
        <v>0</v>
      </c>
      <c r="K10" s="192">
        <f t="shared" si="8"/>
        <v>0</v>
      </c>
      <c r="L10" s="192">
        <f>SUM(ANALYTIKAVUJ!C30)*-1</f>
        <v>0</v>
      </c>
      <c r="M10" s="192">
        <f t="shared" si="9"/>
        <v>0</v>
      </c>
      <c r="N10" s="192">
        <f t="shared" si="10"/>
        <v>0</v>
      </c>
      <c r="P10" s="259">
        <f>SUM('HL KNIHA VYPOC'!K13)</f>
        <v>0</v>
      </c>
      <c r="S10" s="192">
        <f t="shared" si="11"/>
        <v>0</v>
      </c>
      <c r="T10" s="192">
        <f>SUM('HL KNIHA VYPOC'!K58)*-1</f>
        <v>0</v>
      </c>
      <c r="U10" s="192">
        <f t="shared" si="12"/>
        <v>0</v>
      </c>
      <c r="V10" s="192">
        <f>SUM(ANALYTIKAVUJ!D30)*-1</f>
        <v>0</v>
      </c>
      <c r="W10" s="192">
        <f t="shared" si="13"/>
        <v>0</v>
      </c>
      <c r="X10" s="192">
        <f t="shared" si="14"/>
        <v>0</v>
      </c>
      <c r="Z10" s="398">
        <f t="shared" si="0"/>
        <v>0</v>
      </c>
      <c r="AA10" s="398">
        <f t="shared" si="1"/>
        <v>0</v>
      </c>
      <c r="AB10" s="398">
        <f t="shared" si="2"/>
        <v>0</v>
      </c>
      <c r="AC10" s="398">
        <f t="shared" si="3"/>
        <v>0</v>
      </c>
      <c r="AD10" s="232" t="str">
        <f t="shared" si="4"/>
        <v xml:space="preserve">          0</v>
      </c>
      <c r="AE10" s="232" t="str">
        <f t="shared" si="5"/>
        <v xml:space="preserve">          0</v>
      </c>
      <c r="AF10" s="232" t="str">
        <f t="shared" si="6"/>
        <v xml:space="preserve">          0</v>
      </c>
      <c r="AG10" s="232" t="str">
        <f t="shared" si="7"/>
        <v xml:space="preserve">          0</v>
      </c>
      <c r="AK10" s="193">
        <f>SUM('HL KNIHA VYPOC'!H13)</f>
        <v>0</v>
      </c>
      <c r="AN10" s="191">
        <f t="shared" si="15"/>
        <v>0</v>
      </c>
      <c r="AO10" s="191">
        <f>SUM('HL KNIHA VYPOC'!H58)*-1</f>
        <v>0</v>
      </c>
      <c r="AP10" s="192">
        <f t="shared" si="16"/>
        <v>0</v>
      </c>
      <c r="AQ10" s="192">
        <f>SUM(ANALYTIKAVUJ!E30)*-1</f>
        <v>0</v>
      </c>
      <c r="AR10" s="192">
        <f t="shared" si="17"/>
        <v>0</v>
      </c>
      <c r="AS10" s="191">
        <f t="shared" si="18"/>
        <v>0</v>
      </c>
    </row>
    <row r="11" spans="2:48" outlineLevel="1">
      <c r="B11" s="390" t="s">
        <v>814</v>
      </c>
      <c r="C11" s="188" t="s">
        <v>1536</v>
      </c>
      <c r="D11" s="187" t="str">
        <f>IF(VLOOKUP($B11,suvaha_p!$A:$G,1)=$B11,VLOOKUP($B11,suvaha_p!$A:$G,$B$1),0)</f>
        <v>Obstarávaný dlhodobý nehmotný majetok (041)
- /093/</v>
      </c>
      <c r="E11" s="195" t="s">
        <v>814</v>
      </c>
      <c r="F11" s="193">
        <f>SUM('HL KNIHA VYPOC'!G31)</f>
        <v>0</v>
      </c>
      <c r="I11" s="191">
        <f t="shared" si="19"/>
        <v>0</v>
      </c>
      <c r="J11" s="191"/>
      <c r="K11" s="192">
        <f t="shared" si="8"/>
        <v>0</v>
      </c>
      <c r="L11" s="192">
        <f>SUM('HL KNIHA VYPOC'!G73)*-1</f>
        <v>0</v>
      </c>
      <c r="M11" s="192">
        <f t="shared" si="9"/>
        <v>0</v>
      </c>
      <c r="N11" s="192">
        <f t="shared" si="10"/>
        <v>0</v>
      </c>
      <c r="P11" s="259">
        <f>SUM('HL KNIHA VYPOC'!K31)</f>
        <v>0</v>
      </c>
      <c r="S11" s="192">
        <f t="shared" si="11"/>
        <v>0</v>
      </c>
      <c r="U11" s="192">
        <f t="shared" si="12"/>
        <v>0</v>
      </c>
      <c r="V11" s="192">
        <f>SUM('HL KNIHA VYPOC'!K73)*-1</f>
        <v>0</v>
      </c>
      <c r="W11" s="192">
        <f t="shared" si="13"/>
        <v>0</v>
      </c>
      <c r="X11" s="192">
        <f t="shared" si="14"/>
        <v>0</v>
      </c>
      <c r="Z11" s="398">
        <f t="shared" si="0"/>
        <v>0</v>
      </c>
      <c r="AA11" s="398">
        <f t="shared" si="1"/>
        <v>0</v>
      </c>
      <c r="AB11" s="398">
        <f t="shared" si="2"/>
        <v>0</v>
      </c>
      <c r="AC11" s="398">
        <f t="shared" si="3"/>
        <v>0</v>
      </c>
      <c r="AD11" s="232" t="str">
        <f t="shared" si="4"/>
        <v xml:space="preserve">          0</v>
      </c>
      <c r="AE11" s="232" t="str">
        <f t="shared" si="5"/>
        <v xml:space="preserve">          0</v>
      </c>
      <c r="AF11" s="232" t="str">
        <f t="shared" si="6"/>
        <v xml:space="preserve">          0</v>
      </c>
      <c r="AG11" s="232" t="str">
        <f t="shared" si="7"/>
        <v xml:space="preserve">          0</v>
      </c>
      <c r="AK11" s="193">
        <f>SUM('HL KNIHA VYPOC'!H31)</f>
        <v>0</v>
      </c>
      <c r="AN11" s="191">
        <f t="shared" si="15"/>
        <v>0</v>
      </c>
      <c r="AO11" s="191"/>
      <c r="AP11" s="192">
        <f t="shared" si="16"/>
        <v>0</v>
      </c>
      <c r="AQ11" s="192">
        <f>SUM('HL KNIHA VYPOC'!H73)*-1</f>
        <v>0</v>
      </c>
      <c r="AR11" s="192">
        <f t="shared" si="17"/>
        <v>0</v>
      </c>
      <c r="AS11" s="191">
        <f t="shared" si="18"/>
        <v>0</v>
      </c>
    </row>
    <row r="12" spans="2:48" outlineLevel="1">
      <c r="B12" s="390">
        <v>10</v>
      </c>
      <c r="C12" s="188" t="s">
        <v>1540</v>
      </c>
      <c r="D12" s="187" t="str">
        <f>IF(VLOOKUP($B12,suvaha_p!$A:$G,1)=$B12,VLOOKUP($B12,suvaha_p!$A:$G,$B$1),0)</f>
        <v>Poskytnuté preddavky na dlhodobý nehmotný majetok (051) - /095A/</v>
      </c>
      <c r="E12" s="195" t="s">
        <v>687</v>
      </c>
      <c r="F12" s="193">
        <f>SUM('HL KNIHA VYPOC'!G37)</f>
        <v>0</v>
      </c>
      <c r="I12" s="191">
        <f t="shared" si="19"/>
        <v>0</v>
      </c>
      <c r="J12" s="192"/>
      <c r="K12" s="192">
        <f t="shared" si="8"/>
        <v>0</v>
      </c>
      <c r="L12" s="192">
        <f>SUM(ANALYTIKAVUJ!C41)*-1</f>
        <v>0</v>
      </c>
      <c r="M12" s="192">
        <f t="shared" si="9"/>
        <v>0</v>
      </c>
      <c r="N12" s="192">
        <f t="shared" si="10"/>
        <v>0</v>
      </c>
      <c r="P12" s="259">
        <f>SUM('HL KNIHA VYPOC'!K37)</f>
        <v>0</v>
      </c>
      <c r="S12" s="192">
        <f t="shared" si="11"/>
        <v>0</v>
      </c>
      <c r="U12" s="192">
        <f t="shared" si="12"/>
        <v>0</v>
      </c>
      <c r="V12" s="192">
        <f>SUM(ANALYTIKAVUJ!D41)*-1</f>
        <v>0</v>
      </c>
      <c r="W12" s="192">
        <f t="shared" si="13"/>
        <v>0</v>
      </c>
      <c r="X12" s="192">
        <f t="shared" si="14"/>
        <v>0</v>
      </c>
      <c r="Z12" s="398">
        <f t="shared" si="0"/>
        <v>0</v>
      </c>
      <c r="AA12" s="398">
        <f t="shared" si="1"/>
        <v>0</v>
      </c>
      <c r="AB12" s="398">
        <f t="shared" si="2"/>
        <v>0</v>
      </c>
      <c r="AC12" s="398">
        <f t="shared" si="3"/>
        <v>0</v>
      </c>
      <c r="AD12" s="232" t="str">
        <f t="shared" si="4"/>
        <v xml:space="preserve">          0</v>
      </c>
      <c r="AE12" s="232" t="str">
        <f t="shared" si="5"/>
        <v xml:space="preserve">          0</v>
      </c>
      <c r="AF12" s="232" t="str">
        <f t="shared" si="6"/>
        <v xml:space="preserve">          0</v>
      </c>
      <c r="AG12" s="232" t="str">
        <f t="shared" si="7"/>
        <v xml:space="preserve">          0</v>
      </c>
      <c r="AK12" s="193">
        <f>SUM('HL KNIHA VYPOC'!H37)</f>
        <v>0</v>
      </c>
      <c r="AN12" s="191">
        <f t="shared" si="15"/>
        <v>0</v>
      </c>
      <c r="AO12" s="192"/>
      <c r="AP12" s="192">
        <f t="shared" si="16"/>
        <v>0</v>
      </c>
      <c r="AQ12" s="192">
        <f>SUM(ANALYTIKAVUJ!E41)*-1</f>
        <v>0</v>
      </c>
      <c r="AR12" s="192">
        <f t="shared" si="17"/>
        <v>0</v>
      </c>
      <c r="AS12" s="191">
        <f t="shared" si="18"/>
        <v>0</v>
      </c>
    </row>
    <row r="13" spans="2:48" outlineLevel="1">
      <c r="B13" s="390">
        <v>11</v>
      </c>
      <c r="C13" s="188" t="s">
        <v>1544</v>
      </c>
      <c r="D13" s="382" t="str">
        <f>IF(VLOOKUP($B13,suvaha_p!$A:$G,1)=$B13,VLOOKUP($B13,suvaha_p!$A:$G,$B$1),0)</f>
        <v>Dlhodobý hmotný majetok súčet (r. 12 až r. 20)</v>
      </c>
      <c r="E13" s="391" t="s">
        <v>915</v>
      </c>
      <c r="F13" s="392"/>
      <c r="G13" s="404"/>
      <c r="H13" s="404"/>
      <c r="I13" s="400">
        <f>SUM(I14:I22)</f>
        <v>82343</v>
      </c>
      <c r="J13" s="400"/>
      <c r="K13" s="400">
        <f>SUM(K14:K22)</f>
        <v>13361</v>
      </c>
      <c r="L13" s="402"/>
      <c r="M13" s="400">
        <f>SUM(M14:M22)</f>
        <v>0</v>
      </c>
      <c r="N13" s="402">
        <f>SUM(N14:N22)</f>
        <v>68982</v>
      </c>
      <c r="P13" s="403"/>
      <c r="Q13" s="402"/>
      <c r="R13" s="402"/>
      <c r="S13" s="402">
        <f>SUM(S14:S22)</f>
        <v>54753.47</v>
      </c>
      <c r="T13" s="402"/>
      <c r="U13" s="402">
        <f>SUM(U14:U22)</f>
        <v>4245</v>
      </c>
      <c r="V13" s="402"/>
      <c r="W13" s="402">
        <f>SUM(W14:W22)</f>
        <v>0</v>
      </c>
      <c r="X13" s="402">
        <f>SUM(X14:X22)</f>
        <v>50508</v>
      </c>
      <c r="Z13" s="398">
        <f t="shared" si="0"/>
        <v>82343</v>
      </c>
      <c r="AA13" s="398">
        <f t="shared" si="1"/>
        <v>13361</v>
      </c>
      <c r="AB13" s="398">
        <f t="shared" si="2"/>
        <v>68982</v>
      </c>
      <c r="AC13" s="398">
        <f t="shared" si="3"/>
        <v>50508</v>
      </c>
      <c r="AD13" s="232" t="str">
        <f t="shared" si="4"/>
        <v xml:space="preserve">      82343</v>
      </c>
      <c r="AE13" s="232" t="str">
        <f t="shared" si="5"/>
        <v xml:space="preserve">      13361</v>
      </c>
      <c r="AF13" s="232" t="str">
        <f t="shared" si="6"/>
        <v xml:space="preserve">      68982</v>
      </c>
      <c r="AG13" s="232" t="str">
        <f t="shared" si="7"/>
        <v xml:space="preserve">      50508</v>
      </c>
      <c r="AK13" s="392"/>
      <c r="AL13" s="404"/>
      <c r="AM13" s="404"/>
      <c r="AN13" s="400">
        <f>SUM(AN14:AN22)</f>
        <v>22109.5</v>
      </c>
      <c r="AO13" s="400"/>
      <c r="AP13" s="400">
        <f>SUM(AP14:AP22)</f>
        <v>0</v>
      </c>
      <c r="AQ13" s="402"/>
      <c r="AR13" s="400">
        <f>SUM(AR14:AR22)</f>
        <v>0</v>
      </c>
      <c r="AS13" s="400">
        <f>SUM(AS14:AS22)</f>
        <v>22110</v>
      </c>
    </row>
    <row r="14" spans="2:48" outlineLevel="1">
      <c r="B14" s="390">
        <v>12</v>
      </c>
      <c r="C14" s="188" t="s">
        <v>1547</v>
      </c>
      <c r="D14" s="187" t="str">
        <f>IF(VLOOKUP($B14,suvaha_p!$A:$G,1)=$B14,VLOOKUP($B14,suvaha_p!$A:$G,$B$1),0)</f>
        <v>Pozemky (031) - /092A/</v>
      </c>
      <c r="E14" s="195" t="s">
        <v>84</v>
      </c>
      <c r="F14" s="193">
        <f>SUM('HL KNIHA VYPOC'!G26)</f>
        <v>0</v>
      </c>
      <c r="I14" s="191">
        <f t="shared" si="19"/>
        <v>0</v>
      </c>
      <c r="J14" s="192"/>
      <c r="K14" s="192">
        <f t="shared" si="8"/>
        <v>0</v>
      </c>
      <c r="L14" s="192">
        <f>SUM(ANALYTIKAVUJ!C33)*-1</f>
        <v>0</v>
      </c>
      <c r="M14" s="192">
        <f t="shared" si="9"/>
        <v>0</v>
      </c>
      <c r="N14" s="192">
        <f t="shared" si="10"/>
        <v>0</v>
      </c>
      <c r="P14" s="259">
        <f>SUM('HL KNIHA VYPOC'!K26)</f>
        <v>0</v>
      </c>
      <c r="S14" s="192">
        <f t="shared" ref="S14:S22" si="20">SUM(P14:R14)</f>
        <v>0</v>
      </c>
      <c r="U14" s="192">
        <f t="shared" ref="U14:U22" si="21">SUM(T14)</f>
        <v>0</v>
      </c>
      <c r="V14" s="192">
        <f>SUM(ANALYTIKAVUJ!D33)*-1</f>
        <v>0</v>
      </c>
      <c r="W14" s="192">
        <f t="shared" ref="W14:W22" si="22">SUM(V14)</f>
        <v>0</v>
      </c>
      <c r="X14" s="192">
        <f t="shared" si="14"/>
        <v>0</v>
      </c>
      <c r="Z14" s="398">
        <f t="shared" si="0"/>
        <v>0</v>
      </c>
      <c r="AA14" s="398">
        <f t="shared" si="1"/>
        <v>0</v>
      </c>
      <c r="AB14" s="398">
        <f t="shared" si="2"/>
        <v>0</v>
      </c>
      <c r="AC14" s="398">
        <f t="shared" si="3"/>
        <v>0</v>
      </c>
      <c r="AD14" s="232" t="str">
        <f t="shared" si="4"/>
        <v xml:space="preserve">          0</v>
      </c>
      <c r="AE14" s="232" t="str">
        <f t="shared" si="5"/>
        <v xml:space="preserve">          0</v>
      </c>
      <c r="AF14" s="232" t="str">
        <f t="shared" si="6"/>
        <v xml:space="preserve">          0</v>
      </c>
      <c r="AG14" s="232" t="str">
        <f t="shared" si="7"/>
        <v xml:space="preserve">          0</v>
      </c>
      <c r="AK14" s="193">
        <f>SUM('HL KNIHA VYPOC'!H26)</f>
        <v>0</v>
      </c>
      <c r="AN14" s="191">
        <f t="shared" ref="AN14:AN22" si="23">SUM(AK14:AM14)</f>
        <v>0</v>
      </c>
      <c r="AO14" s="192"/>
      <c r="AP14" s="192">
        <f t="shared" ref="AP14:AP22" si="24">SUM(AO14)</f>
        <v>0</v>
      </c>
      <c r="AQ14" s="192">
        <f>SUM(ANALYTIKAVUJ!E33)*-1</f>
        <v>0</v>
      </c>
      <c r="AR14" s="192">
        <f t="shared" ref="AR14:AR22" si="25">SUM(AQ14)</f>
        <v>0</v>
      </c>
      <c r="AS14" s="191">
        <f t="shared" ref="AS14:AS22" si="26">ROUND((AN14-AP14-AR14),0)</f>
        <v>0</v>
      </c>
    </row>
    <row r="15" spans="2:48" outlineLevel="1">
      <c r="B15" s="390">
        <v>13</v>
      </c>
      <c r="C15" s="188" t="s">
        <v>1524</v>
      </c>
      <c r="D15" s="187" t="str">
        <f>IF(VLOOKUP($B15,suvaha_p!$A:$G,1)=$B15,VLOOKUP($B15,suvaha_p!$A:$G,$B$1),0)</f>
        <v>Stavby (021) - /081, 092A/</v>
      </c>
      <c r="E15" s="195" t="s">
        <v>94</v>
      </c>
      <c r="F15" s="193">
        <f>SUM('HL KNIHA VYPOC'!G16)</f>
        <v>0</v>
      </c>
      <c r="I15" s="191">
        <f t="shared" si="19"/>
        <v>0</v>
      </c>
      <c r="J15" s="191">
        <f>SUM('HL KNIHA VYPOC'!G61)*-1</f>
        <v>0</v>
      </c>
      <c r="K15" s="192">
        <f t="shared" si="8"/>
        <v>0</v>
      </c>
      <c r="L15" s="192">
        <f>SUM(ANALYTIKAVUJ!C34)*-1</f>
        <v>0</v>
      </c>
      <c r="M15" s="192">
        <f t="shared" si="9"/>
        <v>0</v>
      </c>
      <c r="N15" s="192">
        <f t="shared" si="10"/>
        <v>0</v>
      </c>
      <c r="P15" s="259">
        <f>SUM('HL KNIHA VYPOC'!K16)</f>
        <v>0</v>
      </c>
      <c r="S15" s="192">
        <f t="shared" si="20"/>
        <v>0</v>
      </c>
      <c r="T15" s="192">
        <f>SUM('HL KNIHA VYPOC'!K61)*-1</f>
        <v>0</v>
      </c>
      <c r="U15" s="192">
        <f t="shared" si="21"/>
        <v>0</v>
      </c>
      <c r="V15" s="192">
        <f>SUM(ANALYTIKAVUJ!D34)*-1</f>
        <v>0</v>
      </c>
      <c r="W15" s="192">
        <f t="shared" si="22"/>
        <v>0</v>
      </c>
      <c r="X15" s="192">
        <f t="shared" si="14"/>
        <v>0</v>
      </c>
      <c r="Z15" s="398">
        <f t="shared" si="0"/>
        <v>0</v>
      </c>
      <c r="AA15" s="398">
        <f t="shared" si="1"/>
        <v>0</v>
      </c>
      <c r="AB15" s="398">
        <f t="shared" si="2"/>
        <v>0</v>
      </c>
      <c r="AC15" s="398">
        <f t="shared" si="3"/>
        <v>0</v>
      </c>
      <c r="AD15" s="232" t="str">
        <f t="shared" si="4"/>
        <v xml:space="preserve">          0</v>
      </c>
      <c r="AE15" s="232" t="str">
        <f t="shared" si="5"/>
        <v xml:space="preserve">          0</v>
      </c>
      <c r="AF15" s="232" t="str">
        <f t="shared" si="6"/>
        <v xml:space="preserve">          0</v>
      </c>
      <c r="AG15" s="232" t="str">
        <f t="shared" si="7"/>
        <v xml:space="preserve">          0</v>
      </c>
      <c r="AK15" s="193">
        <f>SUM('HL KNIHA VYPOC'!H16)</f>
        <v>0</v>
      </c>
      <c r="AN15" s="191">
        <f t="shared" si="23"/>
        <v>0</v>
      </c>
      <c r="AO15" s="191">
        <f>SUM('HL KNIHA VYPOC'!H61)*-1</f>
        <v>0</v>
      </c>
      <c r="AP15" s="192">
        <f t="shared" si="24"/>
        <v>0</v>
      </c>
      <c r="AQ15" s="192">
        <f>SUM(ANALYTIKAVUJ!E34)*-1</f>
        <v>0</v>
      </c>
      <c r="AR15" s="192">
        <f t="shared" si="25"/>
        <v>0</v>
      </c>
      <c r="AS15" s="191">
        <f t="shared" si="26"/>
        <v>0</v>
      </c>
    </row>
    <row r="16" spans="2:48" ht="13.5" customHeight="1" outlineLevel="1">
      <c r="B16" s="390">
        <v>14</v>
      </c>
      <c r="C16" s="188" t="s">
        <v>1527</v>
      </c>
      <c r="D16" s="187" t="str">
        <f>IF(VLOOKUP($B16,suvaha_p!$A:$G,1)=$B16,VLOOKUP($B16,suvaha_p!$A:$G,$B$1),0)</f>
        <v>Samostatné hnuteľné veci a súbory hnuteľných vecí (022) - /082, 092A/</v>
      </c>
      <c r="E16" s="195" t="s">
        <v>688</v>
      </c>
      <c r="F16" s="193">
        <f>SUM('HL KNIHA VYPOC'!G17)</f>
        <v>54753.47</v>
      </c>
      <c r="I16" s="191">
        <f t="shared" si="19"/>
        <v>54753</v>
      </c>
      <c r="J16" s="191">
        <f>SUM('HL KNIHA VYPOC'!G62)*-1</f>
        <v>13361</v>
      </c>
      <c r="K16" s="192">
        <f t="shared" si="8"/>
        <v>13361</v>
      </c>
      <c r="L16" s="192">
        <f>SUM(ANALYTIKAVUJ!C35)*-1</f>
        <v>0</v>
      </c>
      <c r="M16" s="192">
        <f t="shared" si="9"/>
        <v>0</v>
      </c>
      <c r="N16" s="192">
        <f t="shared" si="10"/>
        <v>41392</v>
      </c>
      <c r="P16" s="259">
        <f>SUM('HL KNIHA VYPOC'!K17)</f>
        <v>38553.47</v>
      </c>
      <c r="S16" s="192">
        <f t="shared" si="20"/>
        <v>38553.47</v>
      </c>
      <c r="T16" s="192">
        <f>SUM('HL KNIHA VYPOC'!K62)*-1</f>
        <v>4245</v>
      </c>
      <c r="U16" s="192">
        <f t="shared" si="21"/>
        <v>4245</v>
      </c>
      <c r="V16" s="192">
        <f>SUM(ANALYTIKAVUJ!D35)*-1</f>
        <v>0</v>
      </c>
      <c r="W16" s="192">
        <f t="shared" si="22"/>
        <v>0</v>
      </c>
      <c r="X16" s="192">
        <f t="shared" si="14"/>
        <v>34308</v>
      </c>
      <c r="Z16" s="398">
        <f t="shared" si="0"/>
        <v>54753</v>
      </c>
      <c r="AA16" s="398">
        <f t="shared" si="1"/>
        <v>13361</v>
      </c>
      <c r="AB16" s="398">
        <f t="shared" si="2"/>
        <v>41392</v>
      </c>
      <c r="AC16" s="398">
        <f t="shared" si="3"/>
        <v>34308</v>
      </c>
      <c r="AD16" s="232" t="str">
        <f t="shared" si="4"/>
        <v xml:space="preserve">      54753</v>
      </c>
      <c r="AE16" s="232" t="str">
        <f t="shared" si="5"/>
        <v xml:space="preserve">      13361</v>
      </c>
      <c r="AF16" s="232" t="str">
        <f t="shared" si="6"/>
        <v xml:space="preserve">      41392</v>
      </c>
      <c r="AG16" s="232" t="str">
        <f t="shared" si="7"/>
        <v xml:space="preserve">      34308</v>
      </c>
      <c r="AK16" s="193">
        <f>SUM('HL KNIHA VYPOC'!H17)</f>
        <v>0</v>
      </c>
      <c r="AN16" s="191">
        <f t="shared" si="23"/>
        <v>0</v>
      </c>
      <c r="AO16" s="191">
        <f>SUM('HL KNIHA VYPOC'!H62)*-1</f>
        <v>0</v>
      </c>
      <c r="AP16" s="192">
        <f t="shared" si="24"/>
        <v>0</v>
      </c>
      <c r="AQ16" s="192">
        <f>SUM(ANALYTIKAVUJ!E35)*-1</f>
        <v>0</v>
      </c>
      <c r="AR16" s="192">
        <f t="shared" si="25"/>
        <v>0</v>
      </c>
      <c r="AS16" s="191">
        <f t="shared" si="26"/>
        <v>0</v>
      </c>
    </row>
    <row r="17" spans="2:45" outlineLevel="1">
      <c r="B17" s="390">
        <v>15</v>
      </c>
      <c r="C17" s="188" t="s">
        <v>1530</v>
      </c>
      <c r="D17" s="187" t="str">
        <f>IF(VLOOKUP($B17,suvaha_p!$A:$G,1)=$B17,VLOOKUP($B17,suvaha_p!$A:$G,$B$1),0)</f>
        <v>Pestovateľské celky trvalých porastov (025)
- /085, 092A/</v>
      </c>
      <c r="E17" s="195" t="s">
        <v>815</v>
      </c>
      <c r="F17" s="193">
        <f>SUM('HL KNIHA VYPOC'!G20)</f>
        <v>0</v>
      </c>
      <c r="I17" s="191">
        <f t="shared" si="19"/>
        <v>0</v>
      </c>
      <c r="J17" s="191">
        <f>SUM('HL KNIHA VYPOC'!G65)*-1</f>
        <v>0</v>
      </c>
      <c r="K17" s="192">
        <f t="shared" si="8"/>
        <v>0</v>
      </c>
      <c r="L17" s="192">
        <f>SUM(ANALYTIKAVUJ!C36)*-1</f>
        <v>0</v>
      </c>
      <c r="M17" s="192">
        <f t="shared" si="9"/>
        <v>0</v>
      </c>
      <c r="N17" s="192">
        <f t="shared" si="10"/>
        <v>0</v>
      </c>
      <c r="P17" s="259">
        <f>SUM('HL KNIHA VYPOC'!K20)</f>
        <v>0</v>
      </c>
      <c r="S17" s="192">
        <f t="shared" si="20"/>
        <v>0</v>
      </c>
      <c r="T17" s="192">
        <f>SUM('HL KNIHA VYPOC'!K65)*-1</f>
        <v>0</v>
      </c>
      <c r="U17" s="192">
        <f t="shared" si="21"/>
        <v>0</v>
      </c>
      <c r="V17" s="192">
        <f>SUM(ANALYTIKAVUJ!D36)*-1</f>
        <v>0</v>
      </c>
      <c r="W17" s="192">
        <f t="shared" si="22"/>
        <v>0</v>
      </c>
      <c r="X17" s="192">
        <f t="shared" si="14"/>
        <v>0</v>
      </c>
      <c r="Z17" s="398">
        <f t="shared" si="0"/>
        <v>0</v>
      </c>
      <c r="AA17" s="398">
        <f t="shared" si="1"/>
        <v>0</v>
      </c>
      <c r="AB17" s="398">
        <f t="shared" si="2"/>
        <v>0</v>
      </c>
      <c r="AC17" s="398">
        <f t="shared" si="3"/>
        <v>0</v>
      </c>
      <c r="AD17" s="232" t="str">
        <f t="shared" si="4"/>
        <v xml:space="preserve">          0</v>
      </c>
      <c r="AE17" s="232" t="str">
        <f t="shared" si="5"/>
        <v xml:space="preserve">          0</v>
      </c>
      <c r="AF17" s="232" t="str">
        <f t="shared" si="6"/>
        <v xml:space="preserve">          0</v>
      </c>
      <c r="AG17" s="232" t="str">
        <f t="shared" si="7"/>
        <v xml:space="preserve">          0</v>
      </c>
      <c r="AK17" s="193">
        <f>SUM('HL KNIHA VYPOC'!H20)</f>
        <v>0</v>
      </c>
      <c r="AN17" s="191">
        <f t="shared" si="23"/>
        <v>0</v>
      </c>
      <c r="AO17" s="191">
        <f>SUM('HL KNIHA VYPOC'!H65)*-1</f>
        <v>0</v>
      </c>
      <c r="AP17" s="192">
        <f t="shared" si="24"/>
        <v>0</v>
      </c>
      <c r="AQ17" s="192">
        <f>SUM(ANALYTIKAVUJ!E36)*-1</f>
        <v>0</v>
      </c>
      <c r="AR17" s="192">
        <f t="shared" si="25"/>
        <v>0</v>
      </c>
      <c r="AS17" s="191">
        <f t="shared" si="26"/>
        <v>0</v>
      </c>
    </row>
    <row r="18" spans="2:45" outlineLevel="1">
      <c r="B18" s="390">
        <v>16</v>
      </c>
      <c r="C18" s="188" t="s">
        <v>1532</v>
      </c>
      <c r="D18" s="187" t="str">
        <f>IF(VLOOKUP($B18,suvaha_p!$A:$G,1)=$B18,VLOOKUP($B18,suvaha_p!$A:$G,$B$1),0)</f>
        <v>Základné stádo a ťažné zvieratá (026) - /086, 092A/</v>
      </c>
      <c r="E18" s="195" t="s">
        <v>689</v>
      </c>
      <c r="F18" s="193">
        <f>SUM('HL KNIHA VYPOC'!G21)</f>
        <v>0</v>
      </c>
      <c r="I18" s="191">
        <f t="shared" si="19"/>
        <v>0</v>
      </c>
      <c r="J18" s="191">
        <f>SUM('HL KNIHA VYPOC'!G66)*-1</f>
        <v>0</v>
      </c>
      <c r="K18" s="192">
        <f t="shared" si="8"/>
        <v>0</v>
      </c>
      <c r="L18" s="192">
        <f>SUM(ANALYTIKAVUJ!C37)*-1</f>
        <v>0</v>
      </c>
      <c r="M18" s="192">
        <f t="shared" si="9"/>
        <v>0</v>
      </c>
      <c r="N18" s="192">
        <f t="shared" si="10"/>
        <v>0</v>
      </c>
      <c r="P18" s="259">
        <f>SUM('HL KNIHA VYPOC'!K21)</f>
        <v>0</v>
      </c>
      <c r="S18" s="192">
        <f t="shared" si="20"/>
        <v>0</v>
      </c>
      <c r="T18" s="192">
        <f>SUM('HL KNIHA VYPOC'!K66)*-1</f>
        <v>0</v>
      </c>
      <c r="U18" s="192">
        <f t="shared" si="21"/>
        <v>0</v>
      </c>
      <c r="V18" s="192">
        <f>SUM(ANALYTIKAVUJ!D37)*-1</f>
        <v>0</v>
      </c>
      <c r="W18" s="192">
        <f t="shared" si="22"/>
        <v>0</v>
      </c>
      <c r="X18" s="192">
        <f t="shared" si="14"/>
        <v>0</v>
      </c>
      <c r="Z18" s="398">
        <f t="shared" si="0"/>
        <v>0</v>
      </c>
      <c r="AA18" s="398">
        <f t="shared" si="1"/>
        <v>0</v>
      </c>
      <c r="AB18" s="398">
        <f t="shared" si="2"/>
        <v>0</v>
      </c>
      <c r="AC18" s="398">
        <f t="shared" si="3"/>
        <v>0</v>
      </c>
      <c r="AD18" s="232" t="str">
        <f t="shared" si="4"/>
        <v xml:space="preserve">          0</v>
      </c>
      <c r="AE18" s="232" t="str">
        <f t="shared" si="5"/>
        <v xml:space="preserve">          0</v>
      </c>
      <c r="AF18" s="232" t="str">
        <f t="shared" si="6"/>
        <v xml:space="preserve">          0</v>
      </c>
      <c r="AG18" s="232" t="str">
        <f t="shared" si="7"/>
        <v xml:space="preserve">          0</v>
      </c>
      <c r="AK18" s="193">
        <f>SUM('HL KNIHA VYPOC'!H21)</f>
        <v>0</v>
      </c>
      <c r="AN18" s="191">
        <f t="shared" si="23"/>
        <v>0</v>
      </c>
      <c r="AO18" s="191">
        <f>SUM('HL KNIHA VYPOC'!H66)*-1</f>
        <v>0</v>
      </c>
      <c r="AP18" s="192">
        <f t="shared" si="24"/>
        <v>0</v>
      </c>
      <c r="AQ18" s="192">
        <f>SUM(ANALYTIKAVUJ!E37)*-1</f>
        <v>0</v>
      </c>
      <c r="AR18" s="192">
        <f t="shared" si="25"/>
        <v>0</v>
      </c>
      <c r="AS18" s="191">
        <f t="shared" si="26"/>
        <v>0</v>
      </c>
    </row>
    <row r="19" spans="2:45" outlineLevel="1">
      <c r="B19" s="390">
        <v>17</v>
      </c>
      <c r="C19" s="188" t="s">
        <v>1536</v>
      </c>
      <c r="D19" s="187" t="str">
        <f>IF(VLOOKUP($B19,suvaha_p!$A:$G,1)=$B19,VLOOKUP($B19,suvaha_p!$A:$G,$B$1),0)</f>
        <v>Ostatný dlhodobý hmotný majetok
(029, 02X, 032) - /089, 08X, 092A/</v>
      </c>
      <c r="E19" s="195" t="s">
        <v>690</v>
      </c>
      <c r="F19" s="193">
        <f>SUM('HL KNIHA VYPOC'!G23+'HL KNIHA VYPOC'!G27)</f>
        <v>0</v>
      </c>
      <c r="I19" s="191">
        <f t="shared" si="19"/>
        <v>0</v>
      </c>
      <c r="J19" s="191">
        <f>SUM('HL KNIHA VYPOC'!G68)*-1</f>
        <v>0</v>
      </c>
      <c r="K19" s="192">
        <f t="shared" si="8"/>
        <v>0</v>
      </c>
      <c r="L19" s="192">
        <f>SUM(ANALYTIKAVUJ!C38)*-1</f>
        <v>0</v>
      </c>
      <c r="M19" s="192">
        <f t="shared" si="9"/>
        <v>0</v>
      </c>
      <c r="N19" s="192">
        <f t="shared" si="10"/>
        <v>0</v>
      </c>
      <c r="P19" s="259">
        <f>SUM('HL KNIHA VYPOC'!K23+'HL KNIHA VYPOC'!K27)</f>
        <v>0</v>
      </c>
      <c r="S19" s="192">
        <f t="shared" si="20"/>
        <v>0</v>
      </c>
      <c r="T19" s="192">
        <f>SUM('HL KNIHA VYPOC'!K68)*-1</f>
        <v>0</v>
      </c>
      <c r="U19" s="192">
        <f t="shared" si="21"/>
        <v>0</v>
      </c>
      <c r="V19" s="192">
        <f>SUM(ANALYTIKAVUJ!D38)*-1</f>
        <v>0</v>
      </c>
      <c r="W19" s="192">
        <f t="shared" si="22"/>
        <v>0</v>
      </c>
      <c r="X19" s="192">
        <f t="shared" si="14"/>
        <v>0</v>
      </c>
      <c r="Z19" s="398">
        <f t="shared" si="0"/>
        <v>0</v>
      </c>
      <c r="AA19" s="398">
        <f t="shared" si="1"/>
        <v>0</v>
      </c>
      <c r="AB19" s="398">
        <f t="shared" si="2"/>
        <v>0</v>
      </c>
      <c r="AC19" s="398">
        <f t="shared" si="3"/>
        <v>0</v>
      </c>
      <c r="AD19" s="232" t="str">
        <f t="shared" si="4"/>
        <v xml:space="preserve">          0</v>
      </c>
      <c r="AE19" s="232" t="str">
        <f t="shared" si="5"/>
        <v xml:space="preserve">          0</v>
      </c>
      <c r="AF19" s="232" t="str">
        <f t="shared" si="6"/>
        <v xml:space="preserve">          0</v>
      </c>
      <c r="AG19" s="232" t="str">
        <f t="shared" si="7"/>
        <v xml:space="preserve">          0</v>
      </c>
      <c r="AK19" s="193">
        <f>SUM('HL KNIHA VYPOC'!H23+'HL KNIHA VYPOC'!H27)</f>
        <v>0</v>
      </c>
      <c r="AN19" s="191">
        <f t="shared" si="23"/>
        <v>0</v>
      </c>
      <c r="AO19" s="191">
        <f>SUM('HL KNIHA VYPOC'!H68)*-1</f>
        <v>0</v>
      </c>
      <c r="AP19" s="192">
        <f t="shared" si="24"/>
        <v>0</v>
      </c>
      <c r="AQ19" s="192">
        <f>SUM(ANALYTIKAVUJ!E38)*-1</f>
        <v>0</v>
      </c>
      <c r="AR19" s="192">
        <f t="shared" si="25"/>
        <v>0</v>
      </c>
      <c r="AS19" s="191">
        <f t="shared" si="26"/>
        <v>0</v>
      </c>
    </row>
    <row r="20" spans="2:45" outlineLevel="1">
      <c r="B20" s="390">
        <v>18</v>
      </c>
      <c r="C20" s="188" t="s">
        <v>1540</v>
      </c>
      <c r="D20" s="187" t="str">
        <f>IF(VLOOKUP($B20,suvaha_p!$A:$G,1)=$B20,VLOOKUP($B20,suvaha_p!$A:$G,$B$1),0)</f>
        <v>Obstarávaný dlhodobý hmotný majetok
(042) - /094/</v>
      </c>
      <c r="E20" s="195" t="s">
        <v>691</v>
      </c>
      <c r="F20" s="193">
        <f>SUM('HL KNIHA VYPOC'!G32)</f>
        <v>27590.400000000001</v>
      </c>
      <c r="I20" s="191">
        <f t="shared" si="19"/>
        <v>27590</v>
      </c>
      <c r="J20" s="191"/>
      <c r="K20" s="192">
        <f t="shared" si="8"/>
        <v>0</v>
      </c>
      <c r="L20" s="192">
        <f>SUM('HL KNIHA VYPOC'!G74)*-1</f>
        <v>0</v>
      </c>
      <c r="M20" s="192">
        <f t="shared" si="9"/>
        <v>0</v>
      </c>
      <c r="N20" s="192">
        <f t="shared" si="10"/>
        <v>27590</v>
      </c>
      <c r="P20" s="259">
        <f>SUM('HL KNIHA VYPOC'!K32)</f>
        <v>16200</v>
      </c>
      <c r="S20" s="192">
        <f t="shared" si="20"/>
        <v>16200</v>
      </c>
      <c r="U20" s="192">
        <f t="shared" si="21"/>
        <v>0</v>
      </c>
      <c r="V20" s="192">
        <f>SUM('HL KNIHA VYPOC'!K74)*-1</f>
        <v>0</v>
      </c>
      <c r="W20" s="192">
        <f t="shared" si="22"/>
        <v>0</v>
      </c>
      <c r="X20" s="192">
        <f t="shared" si="14"/>
        <v>16200</v>
      </c>
      <c r="Z20" s="398">
        <f t="shared" si="0"/>
        <v>27590</v>
      </c>
      <c r="AA20" s="398">
        <f t="shared" si="1"/>
        <v>0</v>
      </c>
      <c r="AB20" s="398">
        <f t="shared" si="2"/>
        <v>27590</v>
      </c>
      <c r="AC20" s="398">
        <f t="shared" si="3"/>
        <v>16200</v>
      </c>
      <c r="AD20" s="232" t="str">
        <f t="shared" si="4"/>
        <v xml:space="preserve">      27590</v>
      </c>
      <c r="AE20" s="232" t="str">
        <f t="shared" si="5"/>
        <v xml:space="preserve">          0</v>
      </c>
      <c r="AF20" s="232" t="str">
        <f t="shared" si="6"/>
        <v xml:space="preserve">      27590</v>
      </c>
      <c r="AG20" s="232" t="str">
        <f t="shared" si="7"/>
        <v xml:space="preserve">      16200</v>
      </c>
      <c r="AK20" s="193">
        <f>SUM('HL KNIHA VYPOC'!H32)</f>
        <v>22109.5</v>
      </c>
      <c r="AN20" s="191">
        <f t="shared" si="23"/>
        <v>22109.5</v>
      </c>
      <c r="AO20" s="191"/>
      <c r="AP20" s="192">
        <f t="shared" si="24"/>
        <v>0</v>
      </c>
      <c r="AQ20" s="192">
        <f>SUM('HL KNIHA VYPOC'!H74)*-1</f>
        <v>0</v>
      </c>
      <c r="AR20" s="192">
        <f t="shared" si="25"/>
        <v>0</v>
      </c>
      <c r="AS20" s="191">
        <f t="shared" si="26"/>
        <v>22110</v>
      </c>
    </row>
    <row r="21" spans="2:45" outlineLevel="1">
      <c r="B21" s="390">
        <v>19</v>
      </c>
      <c r="C21" s="188" t="s">
        <v>1569</v>
      </c>
      <c r="D21" s="187" t="str">
        <f>IF(VLOOKUP($B21,suvaha_p!$A:$G,1)=$B21,VLOOKUP($B21,suvaha_p!$A:$G,$B$1),0)</f>
        <v>Poskytnuté preddavky na dlhodobý hmotný majetok (052) - /095A/</v>
      </c>
      <c r="E21" s="195" t="s">
        <v>102</v>
      </c>
      <c r="F21" s="193">
        <f>SUM('HL KNIHA VYPOC'!G38)</f>
        <v>0</v>
      </c>
      <c r="I21" s="191">
        <f t="shared" si="19"/>
        <v>0</v>
      </c>
      <c r="J21" s="192"/>
      <c r="K21" s="192">
        <f t="shared" si="8"/>
        <v>0</v>
      </c>
      <c r="L21" s="192">
        <f>SUM(ANALYTIKAVUJ!C42)*-1</f>
        <v>0</v>
      </c>
      <c r="M21" s="192">
        <f t="shared" si="9"/>
        <v>0</v>
      </c>
      <c r="N21" s="192">
        <f t="shared" si="10"/>
        <v>0</v>
      </c>
      <c r="P21" s="259">
        <f>SUM('HL KNIHA VYPOC'!K38)</f>
        <v>0</v>
      </c>
      <c r="S21" s="192">
        <f t="shared" si="20"/>
        <v>0</v>
      </c>
      <c r="U21" s="192">
        <f t="shared" si="21"/>
        <v>0</v>
      </c>
      <c r="V21" s="192">
        <f>SUM(ANALYTIKAVUJ!D42)*-1</f>
        <v>0</v>
      </c>
      <c r="W21" s="192">
        <f t="shared" si="22"/>
        <v>0</v>
      </c>
      <c r="X21" s="192">
        <f t="shared" si="14"/>
        <v>0</v>
      </c>
      <c r="Z21" s="398">
        <f t="shared" si="0"/>
        <v>0</v>
      </c>
      <c r="AA21" s="398">
        <f t="shared" si="1"/>
        <v>0</v>
      </c>
      <c r="AB21" s="398">
        <f t="shared" si="2"/>
        <v>0</v>
      </c>
      <c r="AC21" s="398">
        <f t="shared" si="3"/>
        <v>0</v>
      </c>
      <c r="AD21" s="232" t="str">
        <f t="shared" si="4"/>
        <v xml:space="preserve">          0</v>
      </c>
      <c r="AE21" s="232" t="str">
        <f t="shared" si="5"/>
        <v xml:space="preserve">          0</v>
      </c>
      <c r="AF21" s="232" t="str">
        <f t="shared" si="6"/>
        <v xml:space="preserve">          0</v>
      </c>
      <c r="AG21" s="232" t="str">
        <f t="shared" si="7"/>
        <v xml:space="preserve">          0</v>
      </c>
      <c r="AK21" s="193">
        <f>SUM('HL KNIHA VYPOC'!H38)</f>
        <v>0</v>
      </c>
      <c r="AN21" s="191">
        <f t="shared" si="23"/>
        <v>0</v>
      </c>
      <c r="AO21" s="192"/>
      <c r="AP21" s="192">
        <f t="shared" si="24"/>
        <v>0</v>
      </c>
      <c r="AQ21" s="192">
        <f>SUM(ANALYTIKAVUJ!E42)*-1</f>
        <v>0</v>
      </c>
      <c r="AR21" s="192">
        <f t="shared" si="25"/>
        <v>0</v>
      </c>
      <c r="AS21" s="191">
        <f t="shared" si="26"/>
        <v>0</v>
      </c>
    </row>
    <row r="22" spans="2:45" outlineLevel="1">
      <c r="B22" s="390">
        <v>20</v>
      </c>
      <c r="C22" s="188" t="s">
        <v>1573</v>
      </c>
      <c r="D22" s="187" t="str">
        <f>IF(VLOOKUP($B22,suvaha_p!$A:$G,1)=$B22,VLOOKUP($B22,suvaha_p!$A:$G,$B$1),0)</f>
        <v>Opravná položka k nadobudnutému majetku 
(+/- 097) +/- 098</v>
      </c>
      <c r="E22" s="195" t="s">
        <v>692</v>
      </c>
      <c r="F22" s="193">
        <f>SUM('HL KNIHA VYPOC'!G77+'HL KNIHA VYPOC'!G78)</f>
        <v>0</v>
      </c>
      <c r="I22" s="191">
        <f t="shared" si="19"/>
        <v>0</v>
      </c>
      <c r="J22" s="191"/>
      <c r="K22" s="192">
        <f t="shared" si="8"/>
        <v>0</v>
      </c>
      <c r="L22" s="192"/>
      <c r="M22" s="192">
        <f t="shared" si="9"/>
        <v>0</v>
      </c>
      <c r="N22" s="192">
        <f t="shared" si="10"/>
        <v>0</v>
      </c>
      <c r="P22" s="259">
        <f>SUM('HL KNIHA VYPOC'!K77+'HL KNIHA VYPOC'!K78)</f>
        <v>0</v>
      </c>
      <c r="S22" s="192">
        <f t="shared" si="20"/>
        <v>0</v>
      </c>
      <c r="U22" s="192">
        <f t="shared" si="21"/>
        <v>0</v>
      </c>
      <c r="W22" s="192">
        <f t="shared" si="22"/>
        <v>0</v>
      </c>
      <c r="X22" s="192">
        <f t="shared" si="14"/>
        <v>0</v>
      </c>
      <c r="Z22" s="398">
        <f t="shared" si="0"/>
        <v>0</v>
      </c>
      <c r="AA22" s="398">
        <f t="shared" si="1"/>
        <v>0</v>
      </c>
      <c r="AB22" s="398">
        <f t="shared" si="2"/>
        <v>0</v>
      </c>
      <c r="AC22" s="398">
        <f t="shared" si="3"/>
        <v>0</v>
      </c>
      <c r="AD22" s="232" t="str">
        <f t="shared" si="4"/>
        <v xml:space="preserve">          0</v>
      </c>
      <c r="AE22" s="232" t="str">
        <f t="shared" si="5"/>
        <v xml:space="preserve">          0</v>
      </c>
      <c r="AF22" s="232" t="str">
        <f t="shared" si="6"/>
        <v xml:space="preserve">          0</v>
      </c>
      <c r="AG22" s="232" t="str">
        <f t="shared" si="7"/>
        <v xml:space="preserve">          0</v>
      </c>
      <c r="AK22" s="193">
        <f>SUM('HL KNIHA VYPOC'!H77+'HL KNIHA VYPOC'!H78)</f>
        <v>0</v>
      </c>
      <c r="AN22" s="191">
        <f t="shared" si="23"/>
        <v>0</v>
      </c>
      <c r="AO22" s="191"/>
      <c r="AP22" s="192">
        <f t="shared" si="24"/>
        <v>0</v>
      </c>
      <c r="AQ22" s="192"/>
      <c r="AR22" s="192">
        <f t="shared" si="25"/>
        <v>0</v>
      </c>
      <c r="AS22" s="191">
        <f t="shared" si="26"/>
        <v>0</v>
      </c>
    </row>
    <row r="23" spans="2:45" outlineLevel="1">
      <c r="B23" s="390">
        <v>21</v>
      </c>
      <c r="C23" s="188" t="s">
        <v>1577</v>
      </c>
      <c r="D23" s="382" t="str">
        <f>IF(VLOOKUP($B23,suvaha_p!$A:$G,1)=$B23,VLOOKUP($B23,suvaha_p!$A:$G,$B$1),0)</f>
        <v>Dlhodobý finančný majetok súčet (r. 22 až r. 32)</v>
      </c>
      <c r="E23" s="391" t="s">
        <v>117</v>
      </c>
      <c r="F23" s="392"/>
      <c r="G23" s="404"/>
      <c r="H23" s="404"/>
      <c r="I23" s="400">
        <f>SUM(I24:I34)</f>
        <v>0</v>
      </c>
      <c r="J23" s="401"/>
      <c r="K23" s="400">
        <f>SUM(K24:K34)</f>
        <v>0</v>
      </c>
      <c r="L23" s="402"/>
      <c r="M23" s="400">
        <f>SUM(M24:M34)</f>
        <v>0</v>
      </c>
      <c r="N23" s="402">
        <f>SUM(N24:N34)</f>
        <v>0</v>
      </c>
      <c r="P23" s="403"/>
      <c r="Q23" s="402"/>
      <c r="R23" s="402"/>
      <c r="S23" s="402">
        <f>SUM(S24:S34)</f>
        <v>0</v>
      </c>
      <c r="T23" s="402"/>
      <c r="U23" s="402">
        <f>SUM(U24:U34)</f>
        <v>0</v>
      </c>
      <c r="V23" s="402"/>
      <c r="W23" s="402">
        <f>SUM(W24:W34)</f>
        <v>0</v>
      </c>
      <c r="X23" s="402">
        <f>SUM(X24:X34)</f>
        <v>0</v>
      </c>
      <c r="Z23" s="398">
        <f t="shared" si="0"/>
        <v>0</v>
      </c>
      <c r="AA23" s="398">
        <f t="shared" si="1"/>
        <v>0</v>
      </c>
      <c r="AB23" s="398">
        <f t="shared" si="2"/>
        <v>0</v>
      </c>
      <c r="AC23" s="398">
        <f t="shared" si="3"/>
        <v>0</v>
      </c>
      <c r="AD23" s="232" t="str">
        <f t="shared" si="4"/>
        <v xml:space="preserve">          0</v>
      </c>
      <c r="AE23" s="232" t="str">
        <f t="shared" si="5"/>
        <v xml:space="preserve">          0</v>
      </c>
      <c r="AF23" s="232" t="str">
        <f t="shared" si="6"/>
        <v xml:space="preserve">          0</v>
      </c>
      <c r="AG23" s="232" t="str">
        <f t="shared" si="7"/>
        <v xml:space="preserve">          0</v>
      </c>
      <c r="AK23" s="392"/>
      <c r="AL23" s="404"/>
      <c r="AM23" s="404"/>
      <c r="AN23" s="400">
        <f>SUM(AN24:AN34)</f>
        <v>0</v>
      </c>
      <c r="AO23" s="401"/>
      <c r="AP23" s="400">
        <f>SUM(AP24:AP34)</f>
        <v>0</v>
      </c>
      <c r="AQ23" s="402"/>
      <c r="AR23" s="400">
        <f>SUM(AR24:AR34)</f>
        <v>0</v>
      </c>
      <c r="AS23" s="400">
        <f>SUM(AS24:AS34)</f>
        <v>0</v>
      </c>
    </row>
    <row r="24" spans="2:45" outlineLevel="1">
      <c r="B24" s="390">
        <v>22</v>
      </c>
      <c r="C24" s="188" t="s">
        <v>1581</v>
      </c>
      <c r="D24" s="187" t="str">
        <f>IF(VLOOKUP($B24,suvaha_p!$A:$G,1)=$B24,VLOOKUP($B24,suvaha_p!$A:$G,$B$1),0)</f>
        <v>Podielové cenné papiere a podiely v prepojených účtovných jednotkách (061A, 062A, 063A) - /096A/</v>
      </c>
      <c r="E24" s="195" t="s">
        <v>806</v>
      </c>
      <c r="F24" s="193">
        <f>SUM('HL KNIHA VYPOC'!G42)</f>
        <v>0</v>
      </c>
      <c r="G24" s="191">
        <f>SUM(ANALYTIKAVUJ!C5+ANALYTIKAVUJ!C9)</f>
        <v>0</v>
      </c>
      <c r="I24" s="191">
        <f t="shared" si="19"/>
        <v>0</v>
      </c>
      <c r="J24" s="192"/>
      <c r="K24" s="192">
        <f t="shared" si="8"/>
        <v>0</v>
      </c>
      <c r="L24" s="192">
        <f>SUM(ANALYTIKAVUJ!C46)*-1</f>
        <v>0</v>
      </c>
      <c r="M24" s="192">
        <f t="shared" si="9"/>
        <v>0</v>
      </c>
      <c r="N24" s="192">
        <f t="shared" si="10"/>
        <v>0</v>
      </c>
      <c r="P24" s="259">
        <f>SUM('HL KNIHA VYPOC'!K42)</f>
        <v>0</v>
      </c>
      <c r="Q24" s="192">
        <f>SUM(ANALYTIKAVUJ!D5+ANALYTIKAVUJ!D9)</f>
        <v>0</v>
      </c>
      <c r="S24" s="192">
        <f t="shared" ref="S24:S34" si="27">SUM(P24:R24)</f>
        <v>0</v>
      </c>
      <c r="U24" s="192">
        <f t="shared" ref="U24:U35" si="28">SUM(T24)</f>
        <v>0</v>
      </c>
      <c r="V24" s="192">
        <f>SUM(ANALYTIKAVUJ!D46)*-1</f>
        <v>0</v>
      </c>
      <c r="W24" s="192">
        <f t="shared" ref="W24:W35" si="29">SUM(V24)</f>
        <v>0</v>
      </c>
      <c r="X24" s="192">
        <f t="shared" ref="X24:X34" si="30">ROUND((S24-U24-W24),0)</f>
        <v>0</v>
      </c>
      <c r="Z24" s="398">
        <f t="shared" si="0"/>
        <v>0</v>
      </c>
      <c r="AA24" s="398">
        <f t="shared" si="1"/>
        <v>0</v>
      </c>
      <c r="AB24" s="398">
        <f t="shared" si="2"/>
        <v>0</v>
      </c>
      <c r="AC24" s="398">
        <f t="shared" si="3"/>
        <v>0</v>
      </c>
      <c r="AD24" s="232" t="str">
        <f t="shared" si="4"/>
        <v xml:space="preserve">          0</v>
      </c>
      <c r="AE24" s="232" t="str">
        <f t="shared" si="5"/>
        <v xml:space="preserve">          0</v>
      </c>
      <c r="AF24" s="232" t="str">
        <f t="shared" si="6"/>
        <v xml:space="preserve">          0</v>
      </c>
      <c r="AG24" s="232" t="str">
        <f t="shared" si="7"/>
        <v xml:space="preserve">          0</v>
      </c>
      <c r="AK24" s="193">
        <f>SUM('HL KNIHA VYPOC'!H42)</f>
        <v>0</v>
      </c>
      <c r="AL24" s="191">
        <f>SUM(ANALYTIKAVUJ!E5+ANALYTIKAVUJ!E9)</f>
        <v>0</v>
      </c>
      <c r="AN24" s="191">
        <f t="shared" ref="AN24:AN34" si="31">SUM(AK24:AM24)</f>
        <v>0</v>
      </c>
      <c r="AO24" s="192"/>
      <c r="AP24" s="192">
        <f t="shared" ref="AP24:AP35" si="32">SUM(AO24)</f>
        <v>0</v>
      </c>
      <c r="AQ24" s="192">
        <f>SUM(ANALYTIKAVUJ!E46)*-1</f>
        <v>0</v>
      </c>
      <c r="AR24" s="192">
        <f t="shared" ref="AR24:AR35" si="33">SUM(AQ24)</f>
        <v>0</v>
      </c>
      <c r="AS24" s="191">
        <f t="shared" ref="AS24:AS34" si="34">ROUND((AN24-AP24-AR24),0)</f>
        <v>0</v>
      </c>
    </row>
    <row r="25" spans="2:45" outlineLevel="1">
      <c r="B25" s="390">
        <v>23</v>
      </c>
      <c r="C25" s="188" t="s">
        <v>1524</v>
      </c>
      <c r="D25" s="187" t="str">
        <f>IF(VLOOKUP($B25,suvaha_p!$A:$G,1)=$B25,VLOOKUP($B25,suvaha_p!$A:$G,$B$1),0)</f>
        <v>Podielové cenné papiere a podiely s podielovou účasťou okrem v prepojených účtovných jednotkách 
(062A) - /096A/</v>
      </c>
      <c r="E25" s="195" t="s">
        <v>807</v>
      </c>
      <c r="G25" s="191">
        <f>SUM(ANALYTIKAVUJ!C6)</f>
        <v>0</v>
      </c>
      <c r="I25" s="191">
        <f t="shared" si="19"/>
        <v>0</v>
      </c>
      <c r="J25" s="192"/>
      <c r="K25" s="192">
        <f t="shared" si="8"/>
        <v>0</v>
      </c>
      <c r="L25" s="192">
        <f>SUM(ANALYTIKAVUJ!C47)*-1</f>
        <v>0</v>
      </c>
      <c r="M25" s="192">
        <f t="shared" si="9"/>
        <v>0</v>
      </c>
      <c r="N25" s="192">
        <f t="shared" si="10"/>
        <v>0</v>
      </c>
      <c r="Q25" s="192">
        <f>SUM(ANALYTIKAVUJ!D6)</f>
        <v>0</v>
      </c>
      <c r="S25" s="192">
        <f t="shared" si="27"/>
        <v>0</v>
      </c>
      <c r="U25" s="192">
        <f t="shared" si="28"/>
        <v>0</v>
      </c>
      <c r="V25" s="192">
        <f>SUM(ANALYTIKAVUJ!D47)*-1</f>
        <v>0</v>
      </c>
      <c r="W25" s="192">
        <f t="shared" si="29"/>
        <v>0</v>
      </c>
      <c r="X25" s="192">
        <f t="shared" si="30"/>
        <v>0</v>
      </c>
      <c r="Z25" s="398">
        <f t="shared" si="0"/>
        <v>0</v>
      </c>
      <c r="AA25" s="398">
        <f t="shared" si="1"/>
        <v>0</v>
      </c>
      <c r="AB25" s="398">
        <f t="shared" si="2"/>
        <v>0</v>
      </c>
      <c r="AC25" s="398">
        <f t="shared" si="3"/>
        <v>0</v>
      </c>
      <c r="AD25" s="232" t="str">
        <f t="shared" si="4"/>
        <v xml:space="preserve">          0</v>
      </c>
      <c r="AE25" s="232" t="str">
        <f t="shared" si="5"/>
        <v xml:space="preserve">          0</v>
      </c>
      <c r="AF25" s="232" t="str">
        <f t="shared" si="6"/>
        <v xml:space="preserve">          0</v>
      </c>
      <c r="AG25" s="232" t="str">
        <f t="shared" si="7"/>
        <v xml:space="preserve">          0</v>
      </c>
      <c r="AL25" s="191">
        <f>SUM(ANALYTIKAVUJ!E6)</f>
        <v>0</v>
      </c>
      <c r="AN25" s="191">
        <f t="shared" si="31"/>
        <v>0</v>
      </c>
      <c r="AO25" s="192"/>
      <c r="AP25" s="192">
        <f t="shared" si="32"/>
        <v>0</v>
      </c>
      <c r="AQ25" s="192">
        <f>SUM(ANALYTIKAVUJ!E47)*-1</f>
        <v>0</v>
      </c>
      <c r="AR25" s="192">
        <f t="shared" si="33"/>
        <v>0</v>
      </c>
      <c r="AS25" s="191">
        <f t="shared" si="34"/>
        <v>0</v>
      </c>
    </row>
    <row r="26" spans="2:45" outlineLevel="1">
      <c r="B26" s="390">
        <v>24</v>
      </c>
      <c r="C26" s="188" t="s">
        <v>1527</v>
      </c>
      <c r="D26" s="187" t="str">
        <f>IF(VLOOKUP($B26,suvaha_p!$A:$G,1)=$B26,VLOOKUP($B26,suvaha_p!$A:$G,$B$1),0)</f>
        <v>Ostatné realizovateľné cenné papiere a podiely
(063A) - /096A/</v>
      </c>
      <c r="E26" s="195" t="s">
        <v>134</v>
      </c>
      <c r="G26" s="191">
        <f>SUM(ANALYTIKAVUJ!C10)</f>
        <v>0</v>
      </c>
      <c r="I26" s="191">
        <f t="shared" si="19"/>
        <v>0</v>
      </c>
      <c r="J26" s="192"/>
      <c r="K26" s="192">
        <f t="shared" si="8"/>
        <v>0</v>
      </c>
      <c r="L26" s="192">
        <f>SUM(ANALYTIKAVUJ!C48)*-1</f>
        <v>0</v>
      </c>
      <c r="M26" s="192">
        <f t="shared" si="9"/>
        <v>0</v>
      </c>
      <c r="N26" s="192">
        <f t="shared" si="10"/>
        <v>0</v>
      </c>
      <c r="Q26" s="192">
        <f>SUM(ANALYTIKAVUJ!D10)</f>
        <v>0</v>
      </c>
      <c r="S26" s="192">
        <f t="shared" si="27"/>
        <v>0</v>
      </c>
      <c r="U26" s="192">
        <f t="shared" si="28"/>
        <v>0</v>
      </c>
      <c r="V26" s="192">
        <f>SUM(ANALYTIKAVUJ!D48)*-1</f>
        <v>0</v>
      </c>
      <c r="W26" s="192">
        <f t="shared" si="29"/>
        <v>0</v>
      </c>
      <c r="X26" s="192">
        <f t="shared" si="30"/>
        <v>0</v>
      </c>
      <c r="Z26" s="398">
        <f t="shared" si="0"/>
        <v>0</v>
      </c>
      <c r="AA26" s="398">
        <f t="shared" si="1"/>
        <v>0</v>
      </c>
      <c r="AB26" s="398">
        <f t="shared" si="2"/>
        <v>0</v>
      </c>
      <c r="AC26" s="398">
        <f t="shared" si="3"/>
        <v>0</v>
      </c>
      <c r="AD26" s="232" t="str">
        <f t="shared" si="4"/>
        <v xml:space="preserve">          0</v>
      </c>
      <c r="AE26" s="232" t="str">
        <f t="shared" si="5"/>
        <v xml:space="preserve">          0</v>
      </c>
      <c r="AF26" s="232" t="str">
        <f t="shared" si="6"/>
        <v xml:space="preserve">          0</v>
      </c>
      <c r="AG26" s="232" t="str">
        <f t="shared" si="7"/>
        <v xml:space="preserve">          0</v>
      </c>
      <c r="AL26" s="191">
        <f>SUM(ANALYTIKAVUJ!E10)</f>
        <v>0</v>
      </c>
      <c r="AN26" s="191">
        <f t="shared" si="31"/>
        <v>0</v>
      </c>
      <c r="AO26" s="192"/>
      <c r="AP26" s="192">
        <f t="shared" si="32"/>
        <v>0</v>
      </c>
      <c r="AQ26" s="192">
        <f>SUM(ANALYTIKAVUJ!E48)*-1</f>
        <v>0</v>
      </c>
      <c r="AR26" s="192">
        <f t="shared" si="33"/>
        <v>0</v>
      </c>
      <c r="AS26" s="191">
        <f t="shared" si="34"/>
        <v>0</v>
      </c>
    </row>
    <row r="27" spans="2:45" outlineLevel="1">
      <c r="B27" s="390">
        <v>25</v>
      </c>
      <c r="C27" s="188" t="s">
        <v>1530</v>
      </c>
      <c r="D27" s="187" t="str">
        <f>IF(VLOOKUP($B27,suvaha_p!$A:$G,1)=$B27,VLOOKUP($B27,suvaha_p!$A:$G,$B$1),0)</f>
        <v>Pôžičky prepojeným účtovným jednotkám (066A)
- /096A/</v>
      </c>
      <c r="E27" s="195" t="s">
        <v>140</v>
      </c>
      <c r="G27" s="191">
        <f>SUM(ANALYTIKAVUJ!C13)</f>
        <v>0</v>
      </c>
      <c r="I27" s="191">
        <f t="shared" si="19"/>
        <v>0</v>
      </c>
      <c r="J27" s="192"/>
      <c r="K27" s="192">
        <f t="shared" si="8"/>
        <v>0</v>
      </c>
      <c r="L27" s="192">
        <f>SUM(ANALYTIKAVUJ!C49)*-1</f>
        <v>0</v>
      </c>
      <c r="M27" s="192">
        <f t="shared" si="9"/>
        <v>0</v>
      </c>
      <c r="N27" s="192">
        <f t="shared" si="10"/>
        <v>0</v>
      </c>
      <c r="Q27" s="192">
        <f>SUM(ANALYTIKAVUJ!D13)</f>
        <v>0</v>
      </c>
      <c r="S27" s="192">
        <f t="shared" si="27"/>
        <v>0</v>
      </c>
      <c r="U27" s="192">
        <f t="shared" si="28"/>
        <v>0</v>
      </c>
      <c r="V27" s="192">
        <f>SUM(ANALYTIKAVUJ!D49)*-1</f>
        <v>0</v>
      </c>
      <c r="W27" s="192">
        <f t="shared" si="29"/>
        <v>0</v>
      </c>
      <c r="X27" s="192">
        <f t="shared" si="30"/>
        <v>0</v>
      </c>
      <c r="Z27" s="398">
        <f t="shared" si="0"/>
        <v>0</v>
      </c>
      <c r="AA27" s="398">
        <f t="shared" si="1"/>
        <v>0</v>
      </c>
      <c r="AB27" s="398">
        <f t="shared" si="2"/>
        <v>0</v>
      </c>
      <c r="AC27" s="398">
        <f t="shared" si="3"/>
        <v>0</v>
      </c>
      <c r="AD27" s="232" t="str">
        <f t="shared" si="4"/>
        <v xml:space="preserve">          0</v>
      </c>
      <c r="AE27" s="232" t="str">
        <f t="shared" si="5"/>
        <v xml:space="preserve">          0</v>
      </c>
      <c r="AF27" s="232" t="str">
        <f t="shared" si="6"/>
        <v xml:space="preserve">          0</v>
      </c>
      <c r="AG27" s="232" t="str">
        <f t="shared" si="7"/>
        <v xml:space="preserve">          0</v>
      </c>
      <c r="AL27" s="191">
        <f>SUM(ANALYTIKAVUJ!E13)</f>
        <v>0</v>
      </c>
      <c r="AN27" s="191">
        <f t="shared" si="31"/>
        <v>0</v>
      </c>
      <c r="AO27" s="192"/>
      <c r="AP27" s="192">
        <f t="shared" si="32"/>
        <v>0</v>
      </c>
      <c r="AQ27" s="192">
        <f>SUM(ANALYTIKAVUJ!E49)*-1</f>
        <v>0</v>
      </c>
      <c r="AR27" s="192">
        <f t="shared" si="33"/>
        <v>0</v>
      </c>
      <c r="AS27" s="191">
        <f t="shared" si="34"/>
        <v>0</v>
      </c>
    </row>
    <row r="28" spans="2:45" outlineLevel="1">
      <c r="B28" s="390">
        <v>26</v>
      </c>
      <c r="C28" s="188" t="s">
        <v>1532</v>
      </c>
      <c r="D28" s="187" t="str">
        <f>IF(VLOOKUP($B28,suvaha_p!$A:$G,1)=$B28,VLOOKUP($B28,suvaha_p!$A:$G,$B$1),0)</f>
        <v>Pôžičky v rámci podielovej účasti okrem prepojeným účtovným jednotkám (066A) - /096A/</v>
      </c>
      <c r="E28" s="195" t="s">
        <v>812</v>
      </c>
      <c r="G28" s="191">
        <f>SUM(ANALYTIKAVUJ!C14)</f>
        <v>0</v>
      </c>
      <c r="I28" s="191">
        <f t="shared" si="19"/>
        <v>0</v>
      </c>
      <c r="J28" s="192"/>
      <c r="K28" s="192">
        <f t="shared" si="8"/>
        <v>0</v>
      </c>
      <c r="L28" s="192">
        <f>SUM(ANALYTIKAVUJ!C50)*-1</f>
        <v>0</v>
      </c>
      <c r="M28" s="192">
        <f t="shared" si="9"/>
        <v>0</v>
      </c>
      <c r="N28" s="192">
        <f t="shared" si="10"/>
        <v>0</v>
      </c>
      <c r="Q28" s="192">
        <f>SUM(ANALYTIKAVUJ!D14)</f>
        <v>0</v>
      </c>
      <c r="S28" s="192">
        <f t="shared" si="27"/>
        <v>0</v>
      </c>
      <c r="U28" s="192">
        <f t="shared" si="28"/>
        <v>0</v>
      </c>
      <c r="V28" s="192">
        <f>SUM(ANALYTIKAVUJ!D50)*-1</f>
        <v>0</v>
      </c>
      <c r="W28" s="192">
        <f t="shared" si="29"/>
        <v>0</v>
      </c>
      <c r="X28" s="192">
        <f t="shared" si="30"/>
        <v>0</v>
      </c>
      <c r="Z28" s="398">
        <f t="shared" si="0"/>
        <v>0</v>
      </c>
      <c r="AA28" s="398">
        <f t="shared" si="1"/>
        <v>0</v>
      </c>
      <c r="AB28" s="398">
        <f t="shared" si="2"/>
        <v>0</v>
      </c>
      <c r="AC28" s="398">
        <f t="shared" si="3"/>
        <v>0</v>
      </c>
      <c r="AD28" s="232" t="str">
        <f t="shared" si="4"/>
        <v xml:space="preserve">          0</v>
      </c>
      <c r="AE28" s="232" t="str">
        <f t="shared" si="5"/>
        <v xml:space="preserve">          0</v>
      </c>
      <c r="AF28" s="232" t="str">
        <f t="shared" si="6"/>
        <v xml:space="preserve">          0</v>
      </c>
      <c r="AG28" s="232" t="str">
        <f t="shared" si="7"/>
        <v xml:space="preserve">          0</v>
      </c>
      <c r="AL28" s="191">
        <f>SUM(ANALYTIKAVUJ!E14)</f>
        <v>0</v>
      </c>
      <c r="AN28" s="191">
        <f t="shared" si="31"/>
        <v>0</v>
      </c>
      <c r="AO28" s="192"/>
      <c r="AP28" s="192">
        <f t="shared" si="32"/>
        <v>0</v>
      </c>
      <c r="AQ28" s="192">
        <f>SUM(ANALYTIKAVUJ!E50)*-1</f>
        <v>0</v>
      </c>
      <c r="AR28" s="192">
        <f t="shared" si="33"/>
        <v>0</v>
      </c>
      <c r="AS28" s="191">
        <f t="shared" si="34"/>
        <v>0</v>
      </c>
    </row>
    <row r="29" spans="2:45" ht="12.75" customHeight="1" outlineLevel="1">
      <c r="B29" s="390">
        <v>27</v>
      </c>
      <c r="C29" s="188" t="s">
        <v>1536</v>
      </c>
      <c r="D29" s="187" t="str">
        <f>IF(VLOOKUP($B29,suvaha_p!$A:$G,1)=$B29,VLOOKUP($B29,suvaha_p!$A:$G,$B$1),0)</f>
        <v>Ostatné pôžičky (067A) - /096A/</v>
      </c>
      <c r="E29" s="195" t="s">
        <v>817</v>
      </c>
      <c r="G29" s="191">
        <f>SUM(ANALYTIKAVUJ!C18)</f>
        <v>0</v>
      </c>
      <c r="I29" s="191">
        <f t="shared" si="19"/>
        <v>0</v>
      </c>
      <c r="J29" s="192"/>
      <c r="K29" s="192">
        <f t="shared" si="8"/>
        <v>0</v>
      </c>
      <c r="L29" s="192">
        <f>SUM(ANALYTIKAVUJ!C51)*-1</f>
        <v>0</v>
      </c>
      <c r="M29" s="192">
        <f t="shared" si="9"/>
        <v>0</v>
      </c>
      <c r="N29" s="192">
        <f t="shared" si="10"/>
        <v>0</v>
      </c>
      <c r="Q29" s="192">
        <f>SUM(ANALYTIKAVUJ!D18)</f>
        <v>0</v>
      </c>
      <c r="S29" s="192">
        <f t="shared" si="27"/>
        <v>0</v>
      </c>
      <c r="U29" s="192">
        <f t="shared" si="28"/>
        <v>0</v>
      </c>
      <c r="V29" s="192">
        <f>SUM(ANALYTIKAVUJ!D51)*-1</f>
        <v>0</v>
      </c>
      <c r="W29" s="192">
        <f t="shared" si="29"/>
        <v>0</v>
      </c>
      <c r="X29" s="192">
        <f t="shared" si="30"/>
        <v>0</v>
      </c>
      <c r="Z29" s="398">
        <f t="shared" si="0"/>
        <v>0</v>
      </c>
      <c r="AA29" s="398">
        <f t="shared" si="1"/>
        <v>0</v>
      </c>
      <c r="AB29" s="398">
        <f t="shared" si="2"/>
        <v>0</v>
      </c>
      <c r="AC29" s="398">
        <f t="shared" si="3"/>
        <v>0</v>
      </c>
      <c r="AD29" s="232" t="str">
        <f t="shared" si="4"/>
        <v xml:space="preserve">          0</v>
      </c>
      <c r="AE29" s="232" t="str">
        <f t="shared" si="5"/>
        <v xml:space="preserve">          0</v>
      </c>
      <c r="AF29" s="232" t="str">
        <f t="shared" si="6"/>
        <v xml:space="preserve">          0</v>
      </c>
      <c r="AG29" s="232" t="str">
        <f t="shared" si="7"/>
        <v xml:space="preserve">          0</v>
      </c>
      <c r="AL29" s="191">
        <f>SUM(ANALYTIKAVUJ!E18)</f>
        <v>0</v>
      </c>
      <c r="AN29" s="191">
        <f t="shared" si="31"/>
        <v>0</v>
      </c>
      <c r="AO29" s="192"/>
      <c r="AP29" s="192">
        <f t="shared" si="32"/>
        <v>0</v>
      </c>
      <c r="AQ29" s="192">
        <f>SUM(ANALYTIKAVUJ!E51)*-1</f>
        <v>0</v>
      </c>
      <c r="AR29" s="192">
        <f t="shared" si="33"/>
        <v>0</v>
      </c>
      <c r="AS29" s="191">
        <f t="shared" si="34"/>
        <v>0</v>
      </c>
    </row>
    <row r="30" spans="2:45" outlineLevel="1">
      <c r="B30" s="390">
        <v>28</v>
      </c>
      <c r="C30" s="188" t="s">
        <v>1540</v>
      </c>
      <c r="D30" s="187" t="str">
        <f>IF(VLOOKUP($B30,suvaha_p!$A:$G,1)=$B30,VLOOKUP($B30,suvaha_p!$A:$G,$B$1),0)</f>
        <v>Dlhové cenné papiere a ostatný dlhodobý finančný majetok (065A, 069A, 06XA) - /096A/</v>
      </c>
      <c r="E30" s="195" t="s">
        <v>693</v>
      </c>
      <c r="F30" s="193">
        <f>SUM('HL KNIHA VYPOC'!G45)</f>
        <v>0</v>
      </c>
      <c r="G30" s="191">
        <f>SUM(ANALYTIKAVUJ!C22)</f>
        <v>0</v>
      </c>
      <c r="I30" s="191">
        <f t="shared" si="19"/>
        <v>0</v>
      </c>
      <c r="J30" s="192"/>
      <c r="K30" s="192">
        <f t="shared" si="8"/>
        <v>0</v>
      </c>
      <c r="L30" s="192">
        <f>SUM(ANALYTIKAVUJ!C52)*-1</f>
        <v>0</v>
      </c>
      <c r="M30" s="192">
        <f t="shared" si="9"/>
        <v>0</v>
      </c>
      <c r="N30" s="192">
        <f t="shared" si="10"/>
        <v>0</v>
      </c>
      <c r="P30" s="259">
        <f>SUM('HL KNIHA VYPOC'!K45)</f>
        <v>0</v>
      </c>
      <c r="Q30" s="192">
        <f>SUM(ANALYTIKAVUJ!D22)</f>
        <v>0</v>
      </c>
      <c r="S30" s="192">
        <f t="shared" si="27"/>
        <v>0</v>
      </c>
      <c r="U30" s="192">
        <f t="shared" si="28"/>
        <v>0</v>
      </c>
      <c r="V30" s="192">
        <f>SUM(ANALYTIKAVUJ!D52)*-1</f>
        <v>0</v>
      </c>
      <c r="W30" s="192">
        <f t="shared" si="29"/>
        <v>0</v>
      </c>
      <c r="X30" s="192">
        <f t="shared" si="30"/>
        <v>0</v>
      </c>
      <c r="Z30" s="398">
        <f t="shared" si="0"/>
        <v>0</v>
      </c>
      <c r="AA30" s="398">
        <f t="shared" si="1"/>
        <v>0</v>
      </c>
      <c r="AB30" s="398">
        <f t="shared" si="2"/>
        <v>0</v>
      </c>
      <c r="AC30" s="398">
        <f t="shared" si="3"/>
        <v>0</v>
      </c>
      <c r="AD30" s="232" t="str">
        <f t="shared" si="4"/>
        <v xml:space="preserve">          0</v>
      </c>
      <c r="AE30" s="232" t="str">
        <f t="shared" si="5"/>
        <v xml:space="preserve">          0</v>
      </c>
      <c r="AF30" s="232" t="str">
        <f t="shared" si="6"/>
        <v xml:space="preserve">          0</v>
      </c>
      <c r="AG30" s="232" t="str">
        <f t="shared" si="7"/>
        <v xml:space="preserve">          0</v>
      </c>
      <c r="AK30" s="193">
        <f>SUM('HL KNIHA VYPOC'!H45)</f>
        <v>0</v>
      </c>
      <c r="AL30" s="191">
        <f>SUM(ANALYTIKAVUJ!E22)</f>
        <v>0</v>
      </c>
      <c r="AN30" s="191">
        <f t="shared" si="31"/>
        <v>0</v>
      </c>
      <c r="AO30" s="192"/>
      <c r="AP30" s="192">
        <f t="shared" si="32"/>
        <v>0</v>
      </c>
      <c r="AQ30" s="192">
        <f>SUM(ANALYTIKAVUJ!E52)*-1</f>
        <v>0</v>
      </c>
      <c r="AR30" s="192">
        <f t="shared" si="33"/>
        <v>0</v>
      </c>
      <c r="AS30" s="191">
        <f t="shared" si="34"/>
        <v>0</v>
      </c>
    </row>
    <row r="31" spans="2:45" outlineLevel="1">
      <c r="B31" s="390">
        <v>29</v>
      </c>
      <c r="C31" s="188" t="s">
        <v>1569</v>
      </c>
      <c r="D31" s="187" t="str">
        <f>IF(VLOOKUP($B31,suvaha_p!$A:$G,1)=$B31,VLOOKUP($B31,suvaha_p!$A:$G,$B$1),0)</f>
        <v>Pôžičky a ostatný dlhodobý finančný majetok so zostatkovou dobou splatnosti najviac jeden rok (066A, 067A, 069A, 06XA) - /096A/</v>
      </c>
      <c r="E31" s="195" t="s">
        <v>159</v>
      </c>
      <c r="G31" s="191">
        <f>SUM(ANALYTIKAVUJ!C15+ANALYTIKAVUJ!C19+ANALYTIKAVUJ!C23)</f>
        <v>0</v>
      </c>
      <c r="I31" s="191">
        <f t="shared" si="19"/>
        <v>0</v>
      </c>
      <c r="J31" s="192"/>
      <c r="K31" s="192">
        <f t="shared" si="8"/>
        <v>0</v>
      </c>
      <c r="L31" s="192">
        <f>SUM(ANALYTIKAVUJ!C53)*-1</f>
        <v>0</v>
      </c>
      <c r="M31" s="192">
        <f t="shared" si="9"/>
        <v>0</v>
      </c>
      <c r="N31" s="192">
        <f t="shared" si="10"/>
        <v>0</v>
      </c>
      <c r="Q31" s="192">
        <f>SUM(ANALYTIKAVUJ!D15+ANALYTIKAVUJ!D19+ANALYTIKAVUJ!D23)</f>
        <v>0</v>
      </c>
      <c r="S31" s="192">
        <f t="shared" si="27"/>
        <v>0</v>
      </c>
      <c r="U31" s="192">
        <f t="shared" si="28"/>
        <v>0</v>
      </c>
      <c r="V31" s="192">
        <f>SUM(ANALYTIKAVUJ!D53)*-1</f>
        <v>0</v>
      </c>
      <c r="W31" s="192">
        <f t="shared" si="29"/>
        <v>0</v>
      </c>
      <c r="X31" s="192">
        <f t="shared" si="30"/>
        <v>0</v>
      </c>
      <c r="Z31" s="398">
        <f t="shared" si="0"/>
        <v>0</v>
      </c>
      <c r="AA31" s="398">
        <f t="shared" si="1"/>
        <v>0</v>
      </c>
      <c r="AB31" s="398">
        <f t="shared" si="2"/>
        <v>0</v>
      </c>
      <c r="AC31" s="398">
        <f t="shared" si="3"/>
        <v>0</v>
      </c>
      <c r="AD31" s="232" t="str">
        <f t="shared" si="4"/>
        <v xml:space="preserve">          0</v>
      </c>
      <c r="AE31" s="232" t="str">
        <f t="shared" si="5"/>
        <v xml:space="preserve">          0</v>
      </c>
      <c r="AF31" s="232" t="str">
        <f t="shared" si="6"/>
        <v xml:space="preserve">          0</v>
      </c>
      <c r="AG31" s="232" t="str">
        <f t="shared" si="7"/>
        <v xml:space="preserve">          0</v>
      </c>
      <c r="AL31" s="191">
        <f>SUM(ANALYTIKAVUJ!E15+ANALYTIKAVUJ!E19+ANALYTIKAVUJ!E23)</f>
        <v>0</v>
      </c>
      <c r="AN31" s="191">
        <f t="shared" si="31"/>
        <v>0</v>
      </c>
      <c r="AO31" s="192"/>
      <c r="AP31" s="192">
        <f t="shared" si="32"/>
        <v>0</v>
      </c>
      <c r="AQ31" s="192">
        <f>SUM(ANALYTIKAVUJ!E53)*-1</f>
        <v>0</v>
      </c>
      <c r="AR31" s="192">
        <f t="shared" si="33"/>
        <v>0</v>
      </c>
      <c r="AS31" s="191">
        <f t="shared" si="34"/>
        <v>0</v>
      </c>
    </row>
    <row r="32" spans="2:45" outlineLevel="1">
      <c r="B32" s="390" t="s">
        <v>1426</v>
      </c>
      <c r="C32" s="188" t="s">
        <v>1573</v>
      </c>
      <c r="D32" s="187" t="str">
        <f>IF(VLOOKUP($B32,suvaha_p!$A:$G,1)=$B32,VLOOKUP($B32,suvaha_p!$A:$G,$B$1),0)</f>
        <v>Účty v bankách s dobou viazanosti dlhšou ako jeden rok (22XA)</v>
      </c>
      <c r="E32" s="195" t="s">
        <v>1426</v>
      </c>
      <c r="G32" s="191">
        <f>SUM(ANALYTIKAVUJ!C108)</f>
        <v>0</v>
      </c>
      <c r="I32" s="191">
        <f t="shared" si="19"/>
        <v>0</v>
      </c>
      <c r="K32" s="192">
        <f t="shared" si="8"/>
        <v>0</v>
      </c>
      <c r="L32" s="192"/>
      <c r="M32" s="192">
        <f t="shared" si="9"/>
        <v>0</v>
      </c>
      <c r="N32" s="192">
        <f t="shared" si="10"/>
        <v>0</v>
      </c>
      <c r="Q32" s="192">
        <f>SUM(ANALYTIKAVUJ!D108)</f>
        <v>0</v>
      </c>
      <c r="S32" s="192">
        <f t="shared" si="27"/>
        <v>0</v>
      </c>
      <c r="U32" s="192">
        <f t="shared" si="28"/>
        <v>0</v>
      </c>
      <c r="W32" s="192">
        <f t="shared" si="29"/>
        <v>0</v>
      </c>
      <c r="X32" s="192">
        <f t="shared" si="30"/>
        <v>0</v>
      </c>
      <c r="Z32" s="398">
        <f t="shared" si="0"/>
        <v>0</v>
      </c>
      <c r="AA32" s="398">
        <f t="shared" si="1"/>
        <v>0</v>
      </c>
      <c r="AB32" s="398">
        <f t="shared" si="2"/>
        <v>0</v>
      </c>
      <c r="AC32" s="398">
        <f t="shared" si="3"/>
        <v>0</v>
      </c>
      <c r="AD32" s="232" t="str">
        <f t="shared" si="4"/>
        <v xml:space="preserve">          0</v>
      </c>
      <c r="AE32" s="232" t="str">
        <f t="shared" si="5"/>
        <v xml:space="preserve">          0</v>
      </c>
      <c r="AF32" s="232" t="str">
        <f t="shared" si="6"/>
        <v xml:space="preserve">          0</v>
      </c>
      <c r="AG32" s="232" t="str">
        <f t="shared" si="7"/>
        <v xml:space="preserve">          0</v>
      </c>
      <c r="AL32" s="191">
        <f>SUM(ANALYTIKAVUJ!E108)</f>
        <v>0</v>
      </c>
      <c r="AN32" s="191">
        <f t="shared" si="31"/>
        <v>0</v>
      </c>
      <c r="AP32" s="192">
        <f t="shared" si="32"/>
        <v>0</v>
      </c>
      <c r="AQ32" s="192"/>
      <c r="AR32" s="192">
        <f t="shared" si="33"/>
        <v>0</v>
      </c>
      <c r="AS32" s="191">
        <f t="shared" si="34"/>
        <v>0</v>
      </c>
    </row>
    <row r="33" spans="2:45" outlineLevel="1">
      <c r="B33" s="390" t="s">
        <v>820</v>
      </c>
      <c r="C33" s="188" t="s">
        <v>1608</v>
      </c>
      <c r="D33" s="187" t="str">
        <f>IF(VLOOKUP($B33,suvaha_p!$A:$G,1)=$B33,VLOOKUP($B33,suvaha_p!$A:$G,$B$1),0)</f>
        <v>Obstarávaný dlhodobý finančný majetok (043) - /096A/</v>
      </c>
      <c r="E33" s="195" t="s">
        <v>820</v>
      </c>
      <c r="F33" s="193">
        <f>SUM('HL KNIHA VYPOC'!G33)</f>
        <v>0</v>
      </c>
      <c r="I33" s="191">
        <f t="shared" si="19"/>
        <v>0</v>
      </c>
      <c r="J33" s="192"/>
      <c r="K33" s="192">
        <f t="shared" si="8"/>
        <v>0</v>
      </c>
      <c r="L33" s="192">
        <f>SUM(ANALYTIKAVUJ!C54)*-1</f>
        <v>0</v>
      </c>
      <c r="M33" s="192">
        <f t="shared" si="9"/>
        <v>0</v>
      </c>
      <c r="N33" s="192">
        <f t="shared" si="10"/>
        <v>0</v>
      </c>
      <c r="P33" s="259">
        <f>SUM('HL KNIHA VYPOC'!K33)</f>
        <v>0</v>
      </c>
      <c r="S33" s="192">
        <f t="shared" si="27"/>
        <v>0</v>
      </c>
      <c r="U33" s="192">
        <f t="shared" si="28"/>
        <v>0</v>
      </c>
      <c r="V33" s="192">
        <f>SUM(ANALYTIKAVUJ!D54)*-1</f>
        <v>0</v>
      </c>
      <c r="W33" s="192">
        <f t="shared" si="29"/>
        <v>0</v>
      </c>
      <c r="X33" s="192">
        <f t="shared" si="30"/>
        <v>0</v>
      </c>
      <c r="Z33" s="398">
        <f t="shared" si="0"/>
        <v>0</v>
      </c>
      <c r="AA33" s="398">
        <f t="shared" si="1"/>
        <v>0</v>
      </c>
      <c r="AB33" s="398">
        <f t="shared" si="2"/>
        <v>0</v>
      </c>
      <c r="AC33" s="398">
        <f t="shared" si="3"/>
        <v>0</v>
      </c>
      <c r="AD33" s="232" t="str">
        <f t="shared" si="4"/>
        <v xml:space="preserve">          0</v>
      </c>
      <c r="AE33" s="232" t="str">
        <f t="shared" si="5"/>
        <v xml:space="preserve">          0</v>
      </c>
      <c r="AF33" s="232" t="str">
        <f t="shared" si="6"/>
        <v xml:space="preserve">          0</v>
      </c>
      <c r="AG33" s="232" t="str">
        <f t="shared" si="7"/>
        <v xml:space="preserve">          0</v>
      </c>
      <c r="AK33" s="193">
        <f>SUM('HL KNIHA VYPOC'!H33)</f>
        <v>0</v>
      </c>
      <c r="AN33" s="191">
        <f t="shared" si="31"/>
        <v>0</v>
      </c>
      <c r="AO33" s="192"/>
      <c r="AP33" s="192">
        <f t="shared" si="32"/>
        <v>0</v>
      </c>
      <c r="AQ33" s="192">
        <f>SUM(ANALYTIKAVUJ!E54)*-1</f>
        <v>0</v>
      </c>
      <c r="AR33" s="192">
        <f t="shared" si="33"/>
        <v>0</v>
      </c>
      <c r="AS33" s="191">
        <f t="shared" si="34"/>
        <v>0</v>
      </c>
    </row>
    <row r="34" spans="2:45" outlineLevel="1">
      <c r="B34" s="390" t="s">
        <v>809</v>
      </c>
      <c r="C34" s="188" t="s">
        <v>1612</v>
      </c>
      <c r="D34" s="187" t="str">
        <f>IF(VLOOKUP($B34,suvaha_p!$A:$G,1)=$B34,VLOOKUP($B34,suvaha_p!$A:$G,$B$1),0)</f>
        <v>Poskytnuté preddavky na dlhodobý finančný majetok (053) - /095A/</v>
      </c>
      <c r="E34" s="195" t="s">
        <v>809</v>
      </c>
      <c r="F34" s="193">
        <f>SUM('HL KNIHA VYPOC'!G39)</f>
        <v>0</v>
      </c>
      <c r="I34" s="191">
        <f t="shared" si="19"/>
        <v>0</v>
      </c>
      <c r="J34" s="192"/>
      <c r="K34" s="192">
        <f t="shared" si="8"/>
        <v>0</v>
      </c>
      <c r="L34" s="192">
        <f>SUM(ANALYTIKAVUJ!C43)*-1</f>
        <v>0</v>
      </c>
      <c r="M34" s="192">
        <f t="shared" si="9"/>
        <v>0</v>
      </c>
      <c r="N34" s="192">
        <f t="shared" si="10"/>
        <v>0</v>
      </c>
      <c r="P34" s="259">
        <f>SUM('HL KNIHA VYPOC'!K39)</f>
        <v>0</v>
      </c>
      <c r="S34" s="192">
        <f t="shared" si="27"/>
        <v>0</v>
      </c>
      <c r="U34" s="192">
        <f t="shared" si="28"/>
        <v>0</v>
      </c>
      <c r="V34" s="192">
        <f>SUM(ANALYTIKAVUJ!D43)*-1</f>
        <v>0</v>
      </c>
      <c r="W34" s="192">
        <f t="shared" si="29"/>
        <v>0</v>
      </c>
      <c r="X34" s="192">
        <f t="shared" si="30"/>
        <v>0</v>
      </c>
      <c r="Z34" s="398">
        <f t="shared" si="0"/>
        <v>0</v>
      </c>
      <c r="AA34" s="398">
        <f t="shared" si="1"/>
        <v>0</v>
      </c>
      <c r="AB34" s="398">
        <f t="shared" si="2"/>
        <v>0</v>
      </c>
      <c r="AC34" s="398">
        <f t="shared" si="3"/>
        <v>0</v>
      </c>
      <c r="AD34" s="232" t="str">
        <f t="shared" si="4"/>
        <v xml:space="preserve">          0</v>
      </c>
      <c r="AE34" s="232" t="str">
        <f t="shared" si="5"/>
        <v xml:space="preserve">          0</v>
      </c>
      <c r="AF34" s="232" t="str">
        <f t="shared" si="6"/>
        <v xml:space="preserve">          0</v>
      </c>
      <c r="AG34" s="232" t="str">
        <f t="shared" si="7"/>
        <v xml:space="preserve">          0</v>
      </c>
      <c r="AK34" s="193">
        <f>SUM('HL KNIHA VYPOC'!H39)</f>
        <v>0</v>
      </c>
      <c r="AN34" s="191">
        <f t="shared" si="31"/>
        <v>0</v>
      </c>
      <c r="AO34" s="192"/>
      <c r="AP34" s="192">
        <f t="shared" si="32"/>
        <v>0</v>
      </c>
      <c r="AQ34" s="192">
        <f>SUM(ANALYTIKAVUJ!E43)*-1</f>
        <v>0</v>
      </c>
      <c r="AR34" s="192">
        <f t="shared" si="33"/>
        <v>0</v>
      </c>
      <c r="AS34" s="191">
        <f t="shared" si="34"/>
        <v>0</v>
      </c>
    </row>
    <row r="35" spans="2:45">
      <c r="B35" s="390" t="s">
        <v>810</v>
      </c>
      <c r="C35" s="188" t="s">
        <v>1415</v>
      </c>
      <c r="D35" s="382" t="str">
        <f>IF(VLOOKUP($B35,suvaha_p!$A:$G,1)=$B35,VLOOKUP($B35,suvaha_p!$A:$G,$B$1),0)</f>
        <v>Obežný majetok r. 34 + r. 41 + r. 53 + r. 66 + r. 71</v>
      </c>
      <c r="E35" s="391" t="s">
        <v>810</v>
      </c>
      <c r="F35" s="392"/>
      <c r="G35" s="404"/>
      <c r="H35" s="404"/>
      <c r="I35" s="400">
        <f>SUM(I36+I43+I55+I68+I73)</f>
        <v>2398106</v>
      </c>
      <c r="J35" s="401"/>
      <c r="K35" s="400">
        <f>SUM(K36+K43+K55+K68+K73)</f>
        <v>0</v>
      </c>
      <c r="L35" s="400"/>
      <c r="M35" s="400">
        <f>SUM(M36+M43+M55+M68+M73)</f>
        <v>0</v>
      </c>
      <c r="N35" s="192">
        <f>SUM(N36+N43+N55+N68+N73)</f>
        <v>2398106</v>
      </c>
      <c r="P35" s="403"/>
      <c r="Q35" s="402"/>
      <c r="R35" s="402"/>
      <c r="S35" s="402">
        <f>SUM(S36+S43+S55+S68+S73+S76)</f>
        <v>2668727.540000001</v>
      </c>
      <c r="T35" s="402"/>
      <c r="U35" s="192">
        <f t="shared" si="28"/>
        <v>0</v>
      </c>
      <c r="V35" s="402"/>
      <c r="W35" s="192">
        <f t="shared" si="29"/>
        <v>0</v>
      </c>
      <c r="X35" s="192">
        <f>SUM(X36+X43+X55+X68+X73)</f>
        <v>2664256</v>
      </c>
      <c r="Y35" s="191"/>
      <c r="Z35" s="398">
        <f t="shared" si="0"/>
        <v>2398106</v>
      </c>
      <c r="AA35" s="398">
        <f t="shared" si="1"/>
        <v>0</v>
      </c>
      <c r="AB35" s="398">
        <f t="shared" si="2"/>
        <v>2398106</v>
      </c>
      <c r="AC35" s="398">
        <f t="shared" si="3"/>
        <v>2664256</v>
      </c>
      <c r="AD35" s="232" t="str">
        <f t="shared" si="4"/>
        <v xml:space="preserve">    2398106</v>
      </c>
      <c r="AE35" s="232" t="str">
        <f t="shared" si="5"/>
        <v xml:space="preserve">          0</v>
      </c>
      <c r="AF35" s="232" t="str">
        <f t="shared" si="6"/>
        <v xml:space="preserve">    2398106</v>
      </c>
      <c r="AG35" s="232" t="str">
        <f t="shared" si="7"/>
        <v xml:space="preserve">    2664256</v>
      </c>
      <c r="AK35" s="392"/>
      <c r="AL35" s="404"/>
      <c r="AM35" s="404"/>
      <c r="AN35" s="400">
        <f>SUM(AN36+AN43+AN55+AN68+AN73+AN76)</f>
        <v>1546195.07</v>
      </c>
      <c r="AO35" s="401"/>
      <c r="AP35" s="192">
        <f t="shared" si="32"/>
        <v>0</v>
      </c>
      <c r="AQ35" s="400"/>
      <c r="AR35" s="192">
        <f t="shared" si="33"/>
        <v>0</v>
      </c>
      <c r="AS35" s="191">
        <f>SUM(AS36+AS43+AS55+AS68+AS73)</f>
        <v>1541978</v>
      </c>
    </row>
    <row r="36" spans="2:45" outlineLevel="1">
      <c r="B36" s="390" t="s">
        <v>819</v>
      </c>
      <c r="C36" s="188" t="s">
        <v>1618</v>
      </c>
      <c r="D36" s="382" t="str">
        <f>IF(VLOOKUP($B36,suvaha_p!$A:$G,1)=$B36,VLOOKUP($B36,suvaha_p!$A:$G,$B$1),0)</f>
        <v>Zásoby súčet (r. 35 až r. 40)</v>
      </c>
      <c r="E36" s="391" t="s">
        <v>819</v>
      </c>
      <c r="F36" s="392"/>
      <c r="I36" s="400">
        <f>SUM(I37:I42)</f>
        <v>660156</v>
      </c>
      <c r="J36" s="401"/>
      <c r="K36" s="400">
        <f>SUM(K37:K42)</f>
        <v>0</v>
      </c>
      <c r="L36" s="402"/>
      <c r="M36" s="400">
        <f>SUM(M37:M42)</f>
        <v>0</v>
      </c>
      <c r="N36" s="402">
        <f>SUM(N37:N42)</f>
        <v>660156</v>
      </c>
      <c r="P36" s="403"/>
      <c r="S36" s="402">
        <f>SUM(S37:S42)</f>
        <v>714277.01999999979</v>
      </c>
      <c r="T36" s="402"/>
      <c r="U36" s="402">
        <f>SUM(U37:U42)</f>
        <v>0</v>
      </c>
      <c r="V36" s="402"/>
      <c r="W36" s="402">
        <f>SUM(W37:W42)</f>
        <v>0</v>
      </c>
      <c r="X36" s="402">
        <f>SUM(X37:X42)</f>
        <v>714276</v>
      </c>
      <c r="Z36" s="398">
        <f t="shared" si="0"/>
        <v>660156</v>
      </c>
      <c r="AA36" s="398">
        <f t="shared" si="1"/>
        <v>0</v>
      </c>
      <c r="AB36" s="398">
        <f t="shared" si="2"/>
        <v>660156</v>
      </c>
      <c r="AC36" s="398">
        <f t="shared" si="3"/>
        <v>714276</v>
      </c>
      <c r="AD36" s="232" t="str">
        <f t="shared" si="4"/>
        <v xml:space="preserve">     660156</v>
      </c>
      <c r="AE36" s="232" t="str">
        <f t="shared" si="5"/>
        <v xml:space="preserve">          0</v>
      </c>
      <c r="AF36" s="232" t="str">
        <f t="shared" si="6"/>
        <v xml:space="preserve">     660156</v>
      </c>
      <c r="AG36" s="232" t="str">
        <f t="shared" si="7"/>
        <v xml:space="preserve">     714276</v>
      </c>
      <c r="AK36" s="392"/>
      <c r="AN36" s="400">
        <f>SUM(AN37:AN42)</f>
        <v>567066.79</v>
      </c>
      <c r="AO36" s="401"/>
      <c r="AP36" s="400">
        <f>SUM(AP37:AP42)</f>
        <v>0</v>
      </c>
      <c r="AQ36" s="402"/>
      <c r="AR36" s="400">
        <f>SUM(AR37:AR42)</f>
        <v>0</v>
      </c>
      <c r="AS36" s="400">
        <f>SUM(AS37:AS42)</f>
        <v>567067</v>
      </c>
    </row>
    <row r="37" spans="2:45" outlineLevel="1">
      <c r="B37" s="390" t="s">
        <v>818</v>
      </c>
      <c r="C37" s="188" t="s">
        <v>1621</v>
      </c>
      <c r="D37" s="187" t="str">
        <f>IF(VLOOKUP($B37,suvaha_p!$A:$G,1)=$B37,VLOOKUP($B37,suvaha_p!$A:$G,$B$1),0)</f>
        <v>Materiál (112, 119, 11X) - /191, 19X/</v>
      </c>
      <c r="E37" s="195" t="s">
        <v>818</v>
      </c>
      <c r="F37" s="193">
        <f>SUM('HL KNIHA VYPOC'!G83+'HL KNIHA VYPOC'!G84)</f>
        <v>140567.96000000002</v>
      </c>
      <c r="I37" s="191">
        <f t="shared" ref="I37:I42" si="35">ROUND(SUM(F37:H37),0)</f>
        <v>140568</v>
      </c>
      <c r="J37" s="191"/>
      <c r="K37" s="192">
        <f t="shared" ref="K37:K42" si="36">ROUND(SUM(J37),0)</f>
        <v>0</v>
      </c>
      <c r="L37" s="192">
        <f>SUM('HL KNIHA VYPOC'!G99)*-1</f>
        <v>0</v>
      </c>
      <c r="M37" s="192">
        <f t="shared" ref="M37:M42" si="37">ROUND(SUM(L37),0)</f>
        <v>0</v>
      </c>
      <c r="N37" s="192">
        <f t="shared" si="10"/>
        <v>140568</v>
      </c>
      <c r="P37" s="259">
        <f>SUM('HL KNIHA VYPOC'!K83+'HL KNIHA VYPOC'!K84)</f>
        <v>154390.34999999998</v>
      </c>
      <c r="S37" s="192">
        <f t="shared" ref="S37:S42" si="38">SUM(P37:R37)</f>
        <v>154390.34999999998</v>
      </c>
      <c r="U37" s="192">
        <f t="shared" ref="U37:U42" si="39">SUM(T37)</f>
        <v>0</v>
      </c>
      <c r="V37" s="192">
        <f>SUM('HL KNIHA VYPOC'!K99)*-1</f>
        <v>0</v>
      </c>
      <c r="W37" s="192">
        <f t="shared" ref="W37:W42" si="40">SUM(V37)</f>
        <v>0</v>
      </c>
      <c r="X37" s="192">
        <f t="shared" ref="X37:X42" si="41">ROUND((S37-U37-W37),0)</f>
        <v>154390</v>
      </c>
      <c r="Z37" s="398">
        <f t="shared" si="0"/>
        <v>140568</v>
      </c>
      <c r="AA37" s="398">
        <f t="shared" si="1"/>
        <v>0</v>
      </c>
      <c r="AB37" s="398">
        <f t="shared" si="2"/>
        <v>140568</v>
      </c>
      <c r="AC37" s="398">
        <f t="shared" si="3"/>
        <v>154390</v>
      </c>
      <c r="AD37" s="232" t="str">
        <f t="shared" si="4"/>
        <v xml:space="preserve">     140568</v>
      </c>
      <c r="AE37" s="232" t="str">
        <f t="shared" si="5"/>
        <v xml:space="preserve">          0</v>
      </c>
      <c r="AF37" s="232" t="str">
        <f t="shared" si="6"/>
        <v xml:space="preserve">     140568</v>
      </c>
      <c r="AG37" s="232" t="str">
        <f t="shared" si="7"/>
        <v xml:space="preserve">     154390</v>
      </c>
      <c r="AK37" s="193">
        <f>SUM('HL KNIHA VYPOC'!H83+'HL KNIHA VYPOC'!H84)</f>
        <v>104238.37</v>
      </c>
      <c r="AN37" s="191">
        <f t="shared" ref="AN37:AN42" si="42">SUM(AK37:AM37)</f>
        <v>104238.37</v>
      </c>
      <c r="AO37" s="191"/>
      <c r="AP37" s="192">
        <f t="shared" ref="AP37:AP42" si="43">SUM(AO37)</f>
        <v>0</v>
      </c>
      <c r="AQ37" s="192">
        <f>SUM('HL KNIHA VYPOC'!H99)*-1</f>
        <v>0</v>
      </c>
      <c r="AR37" s="192">
        <f t="shared" ref="AR37:AR42" si="44">SUM(AQ37)</f>
        <v>0</v>
      </c>
      <c r="AS37" s="191">
        <f t="shared" ref="AS37:AS42" si="45">ROUND((AN37-AP37-AR37),0)</f>
        <v>104238</v>
      </c>
    </row>
    <row r="38" spans="2:45" outlineLevel="1">
      <c r="B38" s="390" t="s">
        <v>816</v>
      </c>
      <c r="C38" s="188" t="s">
        <v>1524</v>
      </c>
      <c r="D38" s="187" t="str">
        <f>IF(VLOOKUP($B38,suvaha_p!$A:$G,1)=$B38,VLOOKUP($B38,suvaha_p!$A:$G,$B$1),0)</f>
        <v>Nedokončená výroba a polotovary vlastnej výroby  (121, 122, 12X) - /192, 193, 19X/</v>
      </c>
      <c r="E38" s="195" t="s">
        <v>816</v>
      </c>
      <c r="F38" s="193">
        <f>SUM('HL KNIHA VYPOC'!G87+'HL KNIHA VYPOC'!G88)</f>
        <v>0</v>
      </c>
      <c r="I38" s="191">
        <f t="shared" si="35"/>
        <v>0</v>
      </c>
      <c r="J38" s="191"/>
      <c r="K38" s="192">
        <f t="shared" si="36"/>
        <v>0</v>
      </c>
      <c r="L38" s="192">
        <f>SUM('HL KNIHA VYPOC'!G100+'HL KNIHA VYPOC'!G101)*-1</f>
        <v>0</v>
      </c>
      <c r="M38" s="192">
        <f t="shared" si="37"/>
        <v>0</v>
      </c>
      <c r="N38" s="192">
        <f t="shared" si="10"/>
        <v>0</v>
      </c>
      <c r="P38" s="259">
        <f>SUM('HL KNIHA VYPOC'!K87+'HL KNIHA VYPOC'!K88)</f>
        <v>0</v>
      </c>
      <c r="S38" s="192">
        <f t="shared" si="38"/>
        <v>0</v>
      </c>
      <c r="U38" s="192">
        <f t="shared" si="39"/>
        <v>0</v>
      </c>
      <c r="V38" s="192">
        <f>SUM('HL KNIHA VYPOC'!K100+'HL KNIHA VYPOC'!K101)*-1</f>
        <v>0</v>
      </c>
      <c r="W38" s="192">
        <f t="shared" si="40"/>
        <v>0</v>
      </c>
      <c r="X38" s="192">
        <f t="shared" si="41"/>
        <v>0</v>
      </c>
      <c r="Z38" s="398">
        <f t="shared" si="0"/>
        <v>0</v>
      </c>
      <c r="AA38" s="398">
        <f t="shared" si="1"/>
        <v>0</v>
      </c>
      <c r="AB38" s="398">
        <f t="shared" si="2"/>
        <v>0</v>
      </c>
      <c r="AC38" s="398">
        <f t="shared" si="3"/>
        <v>0</v>
      </c>
      <c r="AD38" s="232" t="str">
        <f t="shared" si="4"/>
        <v xml:space="preserve">          0</v>
      </c>
      <c r="AE38" s="232" t="str">
        <f t="shared" si="5"/>
        <v xml:space="preserve">          0</v>
      </c>
      <c r="AF38" s="232" t="str">
        <f t="shared" si="6"/>
        <v xml:space="preserve">          0</v>
      </c>
      <c r="AG38" s="232" t="str">
        <f t="shared" si="7"/>
        <v xml:space="preserve">          0</v>
      </c>
      <c r="AK38" s="193">
        <f>SUM('HL KNIHA VYPOC'!H87+'HL KNIHA VYPOC'!H88)</f>
        <v>0</v>
      </c>
      <c r="AN38" s="191">
        <f t="shared" si="42"/>
        <v>0</v>
      </c>
      <c r="AO38" s="191"/>
      <c r="AP38" s="192">
        <f t="shared" si="43"/>
        <v>0</v>
      </c>
      <c r="AQ38" s="192">
        <f>SUM('HL KNIHA VYPOC'!H100+'HL KNIHA VYPOC'!H101)*-1</f>
        <v>0</v>
      </c>
      <c r="AR38" s="192">
        <f t="shared" si="44"/>
        <v>0</v>
      </c>
      <c r="AS38" s="191">
        <f t="shared" si="45"/>
        <v>0</v>
      </c>
    </row>
    <row r="39" spans="2:45" outlineLevel="1">
      <c r="B39" s="390" t="s">
        <v>804</v>
      </c>
      <c r="C39" s="188" t="s">
        <v>1527</v>
      </c>
      <c r="D39" s="187" t="str">
        <f>IF(VLOOKUP($B39,suvaha_p!$A:$G,1)=$B39,VLOOKUP($B39,suvaha_p!$A:$G,$B$1),0)</f>
        <v>Výrobky (123) - /194/</v>
      </c>
      <c r="E39" s="195" t="s">
        <v>804</v>
      </c>
      <c r="F39" s="193">
        <f>SUM('HL KNIHA VYPOC'!G89)</f>
        <v>3747.0100000000093</v>
      </c>
      <c r="I39" s="191">
        <f t="shared" si="35"/>
        <v>3747</v>
      </c>
      <c r="J39" s="191"/>
      <c r="K39" s="192">
        <f t="shared" si="36"/>
        <v>0</v>
      </c>
      <c r="L39" s="192">
        <f>SUM('HL KNIHA VYPOC'!G102)*-1</f>
        <v>0</v>
      </c>
      <c r="M39" s="192">
        <f t="shared" si="37"/>
        <v>0</v>
      </c>
      <c r="N39" s="192">
        <f t="shared" si="10"/>
        <v>3747</v>
      </c>
      <c r="P39" s="259">
        <f>SUM('HL KNIHA VYPOC'!K89)</f>
        <v>2463.2499999997672</v>
      </c>
      <c r="S39" s="192">
        <f t="shared" si="38"/>
        <v>2463.2499999997672</v>
      </c>
      <c r="U39" s="192">
        <f t="shared" si="39"/>
        <v>0</v>
      </c>
      <c r="V39" s="192">
        <f>SUM('HL KNIHA VYPOC'!K102)*-1</f>
        <v>0</v>
      </c>
      <c r="W39" s="192">
        <f t="shared" si="40"/>
        <v>0</v>
      </c>
      <c r="X39" s="192">
        <f t="shared" si="41"/>
        <v>2463</v>
      </c>
      <c r="Z39" s="398">
        <f t="shared" si="0"/>
        <v>3747</v>
      </c>
      <c r="AA39" s="398">
        <f t="shared" si="1"/>
        <v>0</v>
      </c>
      <c r="AB39" s="398">
        <f t="shared" si="2"/>
        <v>3747</v>
      </c>
      <c r="AC39" s="398">
        <f t="shared" si="3"/>
        <v>2463</v>
      </c>
      <c r="AD39" s="232" t="str">
        <f t="shared" si="4"/>
        <v xml:space="preserve">       3747</v>
      </c>
      <c r="AE39" s="232" t="str">
        <f t="shared" si="5"/>
        <v xml:space="preserve">          0</v>
      </c>
      <c r="AF39" s="232" t="str">
        <f t="shared" si="6"/>
        <v xml:space="preserve">       3747</v>
      </c>
      <c r="AG39" s="232" t="str">
        <f t="shared" si="7"/>
        <v xml:space="preserve">       2463</v>
      </c>
      <c r="AK39" s="193">
        <f>SUM('HL KNIHA VYPOC'!H89)</f>
        <v>1930.65</v>
      </c>
      <c r="AN39" s="191">
        <f t="shared" si="42"/>
        <v>1930.65</v>
      </c>
      <c r="AO39" s="191"/>
      <c r="AP39" s="192">
        <f t="shared" si="43"/>
        <v>0</v>
      </c>
      <c r="AQ39" s="192">
        <f>SUM('HL KNIHA VYPOC'!H102)*-1</f>
        <v>0</v>
      </c>
      <c r="AR39" s="192">
        <f t="shared" si="44"/>
        <v>0</v>
      </c>
      <c r="AS39" s="191">
        <f t="shared" si="45"/>
        <v>1931</v>
      </c>
    </row>
    <row r="40" spans="2:45" outlineLevel="1">
      <c r="B40" s="390" t="s">
        <v>805</v>
      </c>
      <c r="C40" s="188" t="s">
        <v>1530</v>
      </c>
      <c r="D40" s="187" t="str">
        <f>IF(VLOOKUP($B40,suvaha_p!$A:$G,1)=$B40,VLOOKUP($B40,suvaha_p!$A:$G,$B$1),0)</f>
        <v>Zvieratá (124) - /195/</v>
      </c>
      <c r="E40" s="195" t="s">
        <v>805</v>
      </c>
      <c r="F40" s="193">
        <f>SUM('HL KNIHA VYPOC'!G90)</f>
        <v>0</v>
      </c>
      <c r="I40" s="191">
        <f t="shared" si="35"/>
        <v>0</v>
      </c>
      <c r="J40" s="191"/>
      <c r="K40" s="192">
        <f t="shared" si="36"/>
        <v>0</v>
      </c>
      <c r="L40" s="192">
        <f>SUM('HL KNIHA VYPOC'!G103)*-1</f>
        <v>0</v>
      </c>
      <c r="M40" s="192">
        <f t="shared" si="37"/>
        <v>0</v>
      </c>
      <c r="N40" s="192">
        <f t="shared" si="10"/>
        <v>0</v>
      </c>
      <c r="P40" s="259">
        <f>SUM('HL KNIHA VYPOC'!K90)</f>
        <v>0</v>
      </c>
      <c r="S40" s="192">
        <f t="shared" si="38"/>
        <v>0</v>
      </c>
      <c r="U40" s="192">
        <f t="shared" si="39"/>
        <v>0</v>
      </c>
      <c r="V40" s="192">
        <f>SUM('HL KNIHA VYPOC'!K103)*-1</f>
        <v>0</v>
      </c>
      <c r="W40" s="192">
        <f t="shared" si="40"/>
        <v>0</v>
      </c>
      <c r="X40" s="192">
        <f t="shared" si="41"/>
        <v>0</v>
      </c>
      <c r="Z40" s="398">
        <f t="shared" si="0"/>
        <v>0</v>
      </c>
      <c r="AA40" s="398">
        <f t="shared" si="1"/>
        <v>0</v>
      </c>
      <c r="AB40" s="398">
        <f t="shared" si="2"/>
        <v>0</v>
      </c>
      <c r="AC40" s="398">
        <f t="shared" si="3"/>
        <v>0</v>
      </c>
      <c r="AD40" s="232" t="str">
        <f t="shared" si="4"/>
        <v xml:space="preserve">          0</v>
      </c>
      <c r="AE40" s="232" t="str">
        <f t="shared" si="5"/>
        <v xml:space="preserve">          0</v>
      </c>
      <c r="AF40" s="232" t="str">
        <f t="shared" si="6"/>
        <v xml:space="preserve">          0</v>
      </c>
      <c r="AG40" s="232" t="str">
        <f t="shared" si="7"/>
        <v xml:space="preserve">          0</v>
      </c>
      <c r="AK40" s="193">
        <f>SUM('HL KNIHA VYPOC'!H90)</f>
        <v>0</v>
      </c>
      <c r="AN40" s="191">
        <f t="shared" si="42"/>
        <v>0</v>
      </c>
      <c r="AO40" s="191"/>
      <c r="AP40" s="192">
        <f t="shared" si="43"/>
        <v>0</v>
      </c>
      <c r="AQ40" s="192">
        <f>SUM('HL KNIHA VYPOC'!H103)*-1</f>
        <v>0</v>
      </c>
      <c r="AR40" s="192">
        <f t="shared" si="44"/>
        <v>0</v>
      </c>
      <c r="AS40" s="191">
        <f t="shared" si="45"/>
        <v>0</v>
      </c>
    </row>
    <row r="41" spans="2:45" outlineLevel="1">
      <c r="B41" s="390" t="s">
        <v>276</v>
      </c>
      <c r="C41" s="188" t="s">
        <v>1532</v>
      </c>
      <c r="D41" s="187" t="str">
        <f>IF(VLOOKUP($B41,suvaha_p!$A:$G,1)=$B41,VLOOKUP($B41,suvaha_p!$A:$G,$B$1),0)</f>
        <v>Tovar (132, 133, 13X, 139) - /196, 19X/</v>
      </c>
      <c r="E41" s="195" t="s">
        <v>276</v>
      </c>
      <c r="F41" s="193">
        <f>SUM('HL KNIHA VYPOC'!G92)</f>
        <v>515840.83000000007</v>
      </c>
      <c r="I41" s="191">
        <f t="shared" si="35"/>
        <v>515841</v>
      </c>
      <c r="J41" s="191"/>
      <c r="K41" s="192">
        <f t="shared" si="36"/>
        <v>0</v>
      </c>
      <c r="L41" s="192">
        <f>SUM('HL KNIHA VYPOC'!G104)*-1</f>
        <v>0</v>
      </c>
      <c r="M41" s="192">
        <f t="shared" si="37"/>
        <v>0</v>
      </c>
      <c r="N41" s="192">
        <f t="shared" si="10"/>
        <v>515841</v>
      </c>
      <c r="P41" s="259">
        <f>SUM('HL KNIHA VYPOC'!K92)</f>
        <v>557423.42000000004</v>
      </c>
      <c r="S41" s="192">
        <f t="shared" si="38"/>
        <v>557423.42000000004</v>
      </c>
      <c r="U41" s="192">
        <f t="shared" si="39"/>
        <v>0</v>
      </c>
      <c r="V41" s="192">
        <f>SUM('HL KNIHA VYPOC'!K104)*-1</f>
        <v>0</v>
      </c>
      <c r="W41" s="192">
        <f t="shared" si="40"/>
        <v>0</v>
      </c>
      <c r="X41" s="192">
        <f t="shared" si="41"/>
        <v>557423</v>
      </c>
      <c r="Z41" s="398">
        <f t="shared" si="0"/>
        <v>515841</v>
      </c>
      <c r="AA41" s="398">
        <f t="shared" si="1"/>
        <v>0</v>
      </c>
      <c r="AB41" s="398">
        <f t="shared" si="2"/>
        <v>515841</v>
      </c>
      <c r="AC41" s="398">
        <f t="shared" si="3"/>
        <v>557423</v>
      </c>
      <c r="AD41" s="232" t="str">
        <f t="shared" si="4"/>
        <v xml:space="preserve">     515841</v>
      </c>
      <c r="AE41" s="232" t="str">
        <f t="shared" si="5"/>
        <v xml:space="preserve">          0</v>
      </c>
      <c r="AF41" s="232" t="str">
        <f t="shared" si="6"/>
        <v xml:space="preserve">     515841</v>
      </c>
      <c r="AG41" s="232" t="str">
        <f t="shared" si="7"/>
        <v xml:space="preserve">     557423</v>
      </c>
      <c r="AK41" s="193">
        <f>SUM('HL KNIHA VYPOC'!H92)</f>
        <v>460897.77</v>
      </c>
      <c r="AN41" s="191">
        <f t="shared" si="42"/>
        <v>460897.77</v>
      </c>
      <c r="AO41" s="191"/>
      <c r="AP41" s="192">
        <f t="shared" si="43"/>
        <v>0</v>
      </c>
      <c r="AQ41" s="192">
        <f>SUM('HL KNIHA VYPOC'!H104)*-1</f>
        <v>0</v>
      </c>
      <c r="AR41" s="192">
        <f t="shared" si="44"/>
        <v>0</v>
      </c>
      <c r="AS41" s="191">
        <f t="shared" si="45"/>
        <v>460898</v>
      </c>
    </row>
    <row r="42" spans="2:45" outlineLevel="1">
      <c r="B42" s="390" t="s">
        <v>1424</v>
      </c>
      <c r="C42" s="188" t="s">
        <v>1536</v>
      </c>
      <c r="D42" s="187" t="str">
        <f>IF(VLOOKUP($B42,suvaha_p!$A:$G,1)=$B42,VLOOKUP($B42,suvaha_p!$A:$G,$B$1),0)</f>
        <v>Poskytnuté preddavky na zásoby (314A) - /391A/</v>
      </c>
      <c r="E42" s="195" t="s">
        <v>1424</v>
      </c>
      <c r="G42" s="191">
        <f>SUM(ANALYTIKAVUJ!K87)</f>
        <v>0</v>
      </c>
      <c r="I42" s="191">
        <f t="shared" si="35"/>
        <v>0</v>
      </c>
      <c r="K42" s="192">
        <f t="shared" si="36"/>
        <v>0</v>
      </c>
      <c r="L42" s="191">
        <f>SUM(ANALYTIKAVUJ!K60)*-1</f>
        <v>0</v>
      </c>
      <c r="M42" s="192">
        <f t="shared" si="37"/>
        <v>0</v>
      </c>
      <c r="N42" s="192">
        <f t="shared" si="10"/>
        <v>0</v>
      </c>
      <c r="Q42" s="192">
        <f>SUM(ANALYTIKAVUJ!L87)</f>
        <v>0</v>
      </c>
      <c r="S42" s="192">
        <f t="shared" si="38"/>
        <v>0</v>
      </c>
      <c r="U42" s="192">
        <f t="shared" si="39"/>
        <v>0</v>
      </c>
      <c r="V42" s="192">
        <f>SUM(ANALYTIKAVUJ!L60)*-1</f>
        <v>0</v>
      </c>
      <c r="W42" s="192">
        <f t="shared" si="40"/>
        <v>0</v>
      </c>
      <c r="X42" s="192">
        <f t="shared" si="41"/>
        <v>0</v>
      </c>
      <c r="Z42" s="398">
        <f t="shared" si="0"/>
        <v>0</v>
      </c>
      <c r="AA42" s="398">
        <f t="shared" si="1"/>
        <v>0</v>
      </c>
      <c r="AB42" s="398">
        <f t="shared" si="2"/>
        <v>0</v>
      </c>
      <c r="AC42" s="398">
        <f t="shared" si="3"/>
        <v>0</v>
      </c>
      <c r="AD42" s="232" t="str">
        <f t="shared" si="4"/>
        <v xml:space="preserve">          0</v>
      </c>
      <c r="AE42" s="232" t="str">
        <f t="shared" si="5"/>
        <v xml:space="preserve">          0</v>
      </c>
      <c r="AF42" s="232" t="str">
        <f t="shared" si="6"/>
        <v xml:space="preserve">          0</v>
      </c>
      <c r="AG42" s="232" t="str">
        <f t="shared" si="7"/>
        <v xml:space="preserve">          0</v>
      </c>
      <c r="AL42" s="191">
        <f>SUM(ANALYTIKAVUJ!M87)</f>
        <v>0</v>
      </c>
      <c r="AN42" s="191">
        <f t="shared" si="42"/>
        <v>0</v>
      </c>
      <c r="AP42" s="192">
        <f t="shared" si="43"/>
        <v>0</v>
      </c>
      <c r="AQ42" s="191">
        <f>SUM(ANALYTIKAVUJ!AP60)*-1</f>
        <v>0</v>
      </c>
      <c r="AR42" s="192">
        <f t="shared" si="44"/>
        <v>0</v>
      </c>
      <c r="AS42" s="191">
        <f t="shared" si="45"/>
        <v>0</v>
      </c>
    </row>
    <row r="43" spans="2:45" outlineLevel="1">
      <c r="B43" s="390" t="s">
        <v>285</v>
      </c>
      <c r="C43" s="188" t="s">
        <v>1640</v>
      </c>
      <c r="D43" s="382" t="str">
        <f>IF(VLOOKUP($B43,suvaha_p!$A:$G,1)=$B43,VLOOKUP($B43,suvaha_p!$A:$G,$B$1),0)</f>
        <v>Dlhodobé pohľadávky súčet (r. 42 + r. 46 až r. 52)</v>
      </c>
      <c r="E43" s="391" t="s">
        <v>285</v>
      </c>
      <c r="F43" s="392"/>
      <c r="I43" s="400">
        <f>SUM(I44+I48+I49+I50+I51+I52+I53+I54)</f>
        <v>0</v>
      </c>
      <c r="K43" s="400">
        <f>SUM(K44+K48+K49+K50+K51+K52+K53+K54)</f>
        <v>0</v>
      </c>
      <c r="M43" s="191">
        <f>SUM(M44+M48+M49+M50+M51+M52+M53+M54)</f>
        <v>0</v>
      </c>
      <c r="N43" s="192">
        <f>SUM(N44+N48+N49+N50+N51+N52+N53+N54)</f>
        <v>0</v>
      </c>
      <c r="P43" s="403"/>
      <c r="S43" s="402">
        <f>SUM(S44+S48+S49+S50+S51+S52+S53+S54)</f>
        <v>0</v>
      </c>
      <c r="U43" s="192">
        <f>SUM(U44+U48+U49+U50+U51+U52+U53+U54)</f>
        <v>0</v>
      </c>
      <c r="W43" s="192">
        <f>SUM(W44+W48+W49+W50+W51+W52+W53+W54)</f>
        <v>0</v>
      </c>
      <c r="X43" s="192">
        <f>SUM(X44+X48+X49+X50+X51+X52+X53+X54)</f>
        <v>0</v>
      </c>
      <c r="Z43" s="398">
        <f t="shared" si="0"/>
        <v>0</v>
      </c>
      <c r="AA43" s="398">
        <f t="shared" si="1"/>
        <v>0</v>
      </c>
      <c r="AB43" s="398">
        <f t="shared" si="2"/>
        <v>0</v>
      </c>
      <c r="AC43" s="398">
        <f t="shared" si="3"/>
        <v>0</v>
      </c>
      <c r="AD43" s="232" t="str">
        <f t="shared" si="4"/>
        <v xml:space="preserve">          0</v>
      </c>
      <c r="AE43" s="232" t="str">
        <f t="shared" si="5"/>
        <v xml:space="preserve">          0</v>
      </c>
      <c r="AF43" s="232" t="str">
        <f t="shared" si="6"/>
        <v xml:space="preserve">          0</v>
      </c>
      <c r="AG43" s="232" t="str">
        <f t="shared" si="7"/>
        <v xml:space="preserve">          0</v>
      </c>
      <c r="AK43" s="392"/>
      <c r="AN43" s="191">
        <f>SUM(AN44+AN48+AN49+AN50+AN51+AN52+AN53+AN54)</f>
        <v>0</v>
      </c>
      <c r="AP43" s="191">
        <f>SUM(AP44+AP48+AP49+AP50+AP51+AP52+AP53+AP54)</f>
        <v>0</v>
      </c>
      <c r="AR43" s="191">
        <f>SUM(AR44+AR48+AR49+AR50+AR51+AR52+AR53+AR54)</f>
        <v>0</v>
      </c>
      <c r="AS43" s="191">
        <f>SUM(AS44+AS48+AS49+AS50+AS51+AS52+AS53+AS54)</f>
        <v>0</v>
      </c>
    </row>
    <row r="44" spans="2:45" outlineLevel="1">
      <c r="B44" s="390" t="s">
        <v>811</v>
      </c>
      <c r="C44" s="188" t="s">
        <v>1643</v>
      </c>
      <c r="D44" s="382" t="str">
        <f>IF(VLOOKUP($B44,suvaha_p!$A:$G,1)=$B44,VLOOKUP($B44,suvaha_p!$A:$G,$B$1),0)</f>
        <v>Pohľadávky z obchodného styku súčet (r. 43 až r. 45)</v>
      </c>
      <c r="E44" s="391" t="s">
        <v>811</v>
      </c>
      <c r="F44" s="392"/>
      <c r="I44" s="400">
        <f>SUM(I45:I47)</f>
        <v>0</v>
      </c>
      <c r="K44" s="400">
        <f>SUM(K45:K47)</f>
        <v>0</v>
      </c>
      <c r="L44" s="401"/>
      <c r="M44" s="191">
        <f>SUM(M45:M47)</f>
        <v>0</v>
      </c>
      <c r="N44" s="192">
        <f>SUM(N45:N47)</f>
        <v>0</v>
      </c>
      <c r="P44" s="403"/>
      <c r="S44" s="402">
        <f>SUM(S45:S47)</f>
        <v>0</v>
      </c>
      <c r="U44" s="192">
        <f>SUM(U45:U47)</f>
        <v>0</v>
      </c>
      <c r="V44" s="402"/>
      <c r="W44" s="192">
        <f>SUM(W45:W47)</f>
        <v>0</v>
      </c>
      <c r="X44" s="192">
        <f>SUM(X45:X47)</f>
        <v>0</v>
      </c>
      <c r="Z44" s="398">
        <f t="shared" si="0"/>
        <v>0</v>
      </c>
      <c r="AA44" s="398">
        <f t="shared" si="1"/>
        <v>0</v>
      </c>
      <c r="AB44" s="398">
        <f t="shared" si="2"/>
        <v>0</v>
      </c>
      <c r="AC44" s="398">
        <f t="shared" si="3"/>
        <v>0</v>
      </c>
      <c r="AD44" s="232" t="str">
        <f t="shared" si="4"/>
        <v xml:space="preserve">          0</v>
      </c>
      <c r="AE44" s="232" t="str">
        <f t="shared" si="5"/>
        <v xml:space="preserve">          0</v>
      </c>
      <c r="AF44" s="232" t="str">
        <f t="shared" si="6"/>
        <v xml:space="preserve">          0</v>
      </c>
      <c r="AG44" s="232" t="str">
        <f t="shared" si="7"/>
        <v xml:space="preserve">          0</v>
      </c>
      <c r="AK44" s="392"/>
      <c r="AN44" s="191">
        <f>SUM(AN45:AN47)</f>
        <v>0</v>
      </c>
      <c r="AP44" s="191">
        <f>SUM(AP45:AP47)</f>
        <v>0</v>
      </c>
      <c r="AQ44" s="401"/>
      <c r="AR44" s="191">
        <f>SUM(AR45:AR47)</f>
        <v>0</v>
      </c>
      <c r="AS44" s="191">
        <f>SUM(AS45:AS47)</f>
        <v>0</v>
      </c>
    </row>
    <row r="45" spans="2:45" outlineLevel="1">
      <c r="B45" s="390" t="s">
        <v>813</v>
      </c>
      <c r="C45" s="188" t="s">
        <v>1646</v>
      </c>
      <c r="D45" s="187" t="str">
        <f>IF(VLOOKUP($B45,suvaha_p!$A:$G,1)=$B45,VLOOKUP($B45,suvaha_p!$A:$G,$B$1),0)</f>
        <v>Pohľadávky z obchodného styku voči prepojeným účtovným jednotkám (311A, 312A, 313A, 314A, 315A, 31XA) - /391A/</v>
      </c>
      <c r="E45" s="195" t="s">
        <v>813</v>
      </c>
      <c r="G45" s="191">
        <f>SUM(ANALYTIKAVUJ!C79+ANALYTIKAVUJ!C87+ANALYTIKAVUJ!K79+ANALYTIKAVUJ!K88+ANALYTIKAVUJ!K97)</f>
        <v>0</v>
      </c>
      <c r="I45" s="191">
        <f t="shared" ref="I45:I54" si="46">ROUND(SUM(F45:H45),0)</f>
        <v>0</v>
      </c>
      <c r="K45" s="192">
        <f t="shared" ref="K45:K54" si="47">ROUND(SUM(J45),0)</f>
        <v>0</v>
      </c>
      <c r="L45" s="191">
        <f>SUM(ANALYTIKAVUJ!K61)*-1</f>
        <v>0</v>
      </c>
      <c r="M45" s="192">
        <f t="shared" ref="M45:M54" si="48">ROUND(SUM(L45),0)</f>
        <v>0</v>
      </c>
      <c r="N45" s="192">
        <f t="shared" si="10"/>
        <v>0</v>
      </c>
      <c r="Q45" s="192">
        <f>SUM(ANALYTIKAVUJ!D79+ANALYTIKAVUJ!D87+ANALYTIKAVUJ!L79+ANALYTIKAVUJ!L88+ANALYTIKAVUJ!L97)</f>
        <v>0</v>
      </c>
      <c r="S45" s="192">
        <f t="shared" ref="S45:S54" si="49">SUM(P45:R45)</f>
        <v>0</v>
      </c>
      <c r="U45" s="192">
        <f t="shared" ref="U45:U54" si="50">SUM(T45)</f>
        <v>0</v>
      </c>
      <c r="V45" s="192">
        <f>SUM(ANALYTIKAVUJ!L61)*-1</f>
        <v>0</v>
      </c>
      <c r="W45" s="192">
        <f t="shared" ref="W45:W54" si="51">SUM(V45)</f>
        <v>0</v>
      </c>
      <c r="X45" s="192">
        <f t="shared" ref="X45:X54" si="52">ROUND((S45-U45-W45),0)</f>
        <v>0</v>
      </c>
      <c r="Z45" s="398">
        <f t="shared" si="0"/>
        <v>0</v>
      </c>
      <c r="AA45" s="398">
        <f t="shared" si="1"/>
        <v>0</v>
      </c>
      <c r="AB45" s="398">
        <f t="shared" si="2"/>
        <v>0</v>
      </c>
      <c r="AC45" s="398">
        <f t="shared" si="3"/>
        <v>0</v>
      </c>
      <c r="AD45" s="232" t="str">
        <f t="shared" si="4"/>
        <v xml:space="preserve">          0</v>
      </c>
      <c r="AE45" s="232" t="str">
        <f t="shared" si="5"/>
        <v xml:space="preserve">          0</v>
      </c>
      <c r="AF45" s="232" t="str">
        <f t="shared" si="6"/>
        <v xml:space="preserve">          0</v>
      </c>
      <c r="AG45" s="232" t="str">
        <f t="shared" si="7"/>
        <v xml:space="preserve">          0</v>
      </c>
      <c r="AL45" s="191">
        <f>SUM(ANALYTIKAVUJ!E79+ANALYTIKAVUJ!E87+ANALYTIKAVUJ!M79+ANALYTIKAVUJ!M88+ANALYTIKAVUJ!M97)</f>
        <v>0</v>
      </c>
      <c r="AN45" s="191">
        <f t="shared" ref="AN45:AN54" si="53">SUM(AK45:AM45)</f>
        <v>0</v>
      </c>
      <c r="AP45" s="192">
        <f t="shared" ref="AP45:AP54" si="54">SUM(AO45)</f>
        <v>0</v>
      </c>
      <c r="AQ45" s="191">
        <f>SUM(ANALYTIKAVUJ!AP61)*-1</f>
        <v>0</v>
      </c>
      <c r="AR45" s="192">
        <f t="shared" ref="AR45:AR54" si="55">SUM(AQ45)</f>
        <v>0</v>
      </c>
      <c r="AS45" s="191">
        <f t="shared" ref="AS45:AS54" si="56">ROUND((AN45-AP45-AR45),0)</f>
        <v>0</v>
      </c>
    </row>
    <row r="46" spans="2:45" outlineLevel="1">
      <c r="B46" s="390" t="s">
        <v>1423</v>
      </c>
      <c r="C46" s="188" t="s">
        <v>1650</v>
      </c>
      <c r="D46" s="187" t="str">
        <f>IF(VLOOKUP($B46,suvaha_p!$A:$G,1)=$B46,VLOOKUP($B46,suvaha_p!$A:$G,$B$1),0)</f>
        <v>Pohľadávky z obchodného styku v rámci podielovej účasti okrem pohľadávok voči prepojeným účtovným jednotkám (311A, 312A, 313A, 314A, 315A, 31XA)
- /391A/</v>
      </c>
      <c r="E46" s="195" t="s">
        <v>1423</v>
      </c>
      <c r="G46" s="191">
        <f>SUM(ANALYTIKAVUJ!C80+ANALYTIKAVUJ!C88+ANALYTIKAVUJ!K80+ANALYTIKAVUJ!K89+ANALYTIKAVUJ!K98)</f>
        <v>0</v>
      </c>
      <c r="I46" s="191">
        <f t="shared" si="46"/>
        <v>0</v>
      </c>
      <c r="K46" s="192">
        <f t="shared" si="47"/>
        <v>0</v>
      </c>
      <c r="L46" s="191">
        <f>SUM(ANALYTIKAVUJ!K62)*-1</f>
        <v>0</v>
      </c>
      <c r="M46" s="192">
        <f t="shared" si="48"/>
        <v>0</v>
      </c>
      <c r="N46" s="192">
        <f t="shared" si="10"/>
        <v>0</v>
      </c>
      <c r="Q46" s="192">
        <f>SUM(ANALYTIKAVUJ!D80+ANALYTIKAVUJ!D88+ANALYTIKAVUJ!L80+ANALYTIKAVUJ!L89+ANALYTIKAVUJ!L98)</f>
        <v>0</v>
      </c>
      <c r="S46" s="192">
        <f t="shared" si="49"/>
        <v>0</v>
      </c>
      <c r="U46" s="192">
        <f t="shared" si="50"/>
        <v>0</v>
      </c>
      <c r="V46" s="192">
        <f>SUM(ANALYTIKAVUJ!L62)*-1</f>
        <v>0</v>
      </c>
      <c r="W46" s="192">
        <f t="shared" si="51"/>
        <v>0</v>
      </c>
      <c r="X46" s="192">
        <f t="shared" si="52"/>
        <v>0</v>
      </c>
      <c r="Z46" s="398">
        <f t="shared" si="0"/>
        <v>0</v>
      </c>
      <c r="AA46" s="398">
        <f t="shared" si="1"/>
        <v>0</v>
      </c>
      <c r="AB46" s="398">
        <f t="shared" si="2"/>
        <v>0</v>
      </c>
      <c r="AC46" s="398">
        <f t="shared" si="3"/>
        <v>0</v>
      </c>
      <c r="AD46" s="232" t="str">
        <f t="shared" si="4"/>
        <v xml:space="preserve">          0</v>
      </c>
      <c r="AE46" s="232" t="str">
        <f t="shared" si="5"/>
        <v xml:space="preserve">          0</v>
      </c>
      <c r="AF46" s="232" t="str">
        <f t="shared" si="6"/>
        <v xml:space="preserve">          0</v>
      </c>
      <c r="AG46" s="232" t="str">
        <f t="shared" si="7"/>
        <v xml:space="preserve">          0</v>
      </c>
      <c r="AL46" s="191">
        <f>SUM(ANALYTIKAVUJ!E80+ANALYTIKAVUJ!E88+ANALYTIKAVUJ!M80+ANALYTIKAVUJ!M89+ANALYTIKAVUJ!M98)</f>
        <v>0</v>
      </c>
      <c r="AN46" s="191">
        <f t="shared" si="53"/>
        <v>0</v>
      </c>
      <c r="AP46" s="192">
        <f t="shared" si="54"/>
        <v>0</v>
      </c>
      <c r="AQ46" s="191">
        <f>SUM(ANALYTIKAVUJ!AP62)*-1</f>
        <v>0</v>
      </c>
      <c r="AR46" s="192">
        <f t="shared" si="55"/>
        <v>0</v>
      </c>
      <c r="AS46" s="191">
        <f t="shared" si="56"/>
        <v>0</v>
      </c>
    </row>
    <row r="47" spans="2:45" outlineLevel="1">
      <c r="B47" s="390" t="s">
        <v>808</v>
      </c>
      <c r="C47" s="188" t="s">
        <v>1654</v>
      </c>
      <c r="D47" s="187" t="str">
        <f>IF(VLOOKUP($B47,suvaha_p!$A:$G,1)=$B47,VLOOKUP($B47,suvaha_p!$A:$G,$B$1),0)</f>
        <v>Ostatné pohľadávky z obchodného styku (311A, 312A, 313A, 314A, 315A, 31XA) - /391A/</v>
      </c>
      <c r="E47" s="195" t="s">
        <v>808</v>
      </c>
      <c r="G47" s="191">
        <f>SUM(ANALYTIKAVUJ!C81+ANALYTIKAVUJ!C89+ANALYTIKAVUJ!K81+ANALYTIKAVUJ!K90+ANALYTIKAVUJ!K99)</f>
        <v>0</v>
      </c>
      <c r="I47" s="191">
        <f t="shared" si="46"/>
        <v>0</v>
      </c>
      <c r="K47" s="192">
        <f t="shared" si="47"/>
        <v>0</v>
      </c>
      <c r="L47" s="191">
        <f>SUM(ANALYTIKAVUJ!K63)*-1</f>
        <v>0</v>
      </c>
      <c r="M47" s="192">
        <f t="shared" si="48"/>
        <v>0</v>
      </c>
      <c r="N47" s="192">
        <f t="shared" si="10"/>
        <v>0</v>
      </c>
      <c r="Q47" s="192">
        <f>SUM(ANALYTIKAVUJ!D81+ANALYTIKAVUJ!D89+ANALYTIKAVUJ!L81+ANALYTIKAVUJ!L90+ANALYTIKAVUJ!L99)</f>
        <v>0</v>
      </c>
      <c r="S47" s="192">
        <f t="shared" si="49"/>
        <v>0</v>
      </c>
      <c r="U47" s="192">
        <f t="shared" si="50"/>
        <v>0</v>
      </c>
      <c r="V47" s="192">
        <f>SUM(ANALYTIKAVUJ!L63)*-1</f>
        <v>0</v>
      </c>
      <c r="W47" s="192">
        <f t="shared" si="51"/>
        <v>0</v>
      </c>
      <c r="X47" s="192">
        <f t="shared" si="52"/>
        <v>0</v>
      </c>
      <c r="Z47" s="398">
        <f t="shared" si="0"/>
        <v>0</v>
      </c>
      <c r="AA47" s="398">
        <f t="shared" si="1"/>
        <v>0</v>
      </c>
      <c r="AB47" s="398">
        <f t="shared" si="2"/>
        <v>0</v>
      </c>
      <c r="AC47" s="398">
        <f t="shared" si="3"/>
        <v>0</v>
      </c>
      <c r="AD47" s="232" t="str">
        <f t="shared" si="4"/>
        <v xml:space="preserve">          0</v>
      </c>
      <c r="AE47" s="232" t="str">
        <f t="shared" si="5"/>
        <v xml:space="preserve">          0</v>
      </c>
      <c r="AF47" s="232" t="str">
        <f t="shared" si="6"/>
        <v xml:space="preserve">          0</v>
      </c>
      <c r="AG47" s="232" t="str">
        <f t="shared" si="7"/>
        <v xml:space="preserve">          0</v>
      </c>
      <c r="AL47" s="191">
        <f>SUM(ANALYTIKAVUJ!E81+ANALYTIKAVUJ!E89+ANALYTIKAVUJ!M81+ANALYTIKAVUJ!M90+ANALYTIKAVUJ!M99)</f>
        <v>0</v>
      </c>
      <c r="AN47" s="191">
        <f t="shared" si="53"/>
        <v>0</v>
      </c>
      <c r="AP47" s="192">
        <f t="shared" si="54"/>
        <v>0</v>
      </c>
      <c r="AQ47" s="191">
        <f>SUM(ANALYTIKAVUJ!AP63)*-1</f>
        <v>0</v>
      </c>
      <c r="AR47" s="192">
        <f t="shared" si="55"/>
        <v>0</v>
      </c>
      <c r="AS47" s="191">
        <f t="shared" si="56"/>
        <v>0</v>
      </c>
    </row>
    <row r="48" spans="2:45" outlineLevel="1">
      <c r="B48" s="390" t="s">
        <v>330</v>
      </c>
      <c r="C48" s="188" t="s">
        <v>1524</v>
      </c>
      <c r="D48" s="187" t="str">
        <f>IF(VLOOKUP($B48,suvaha_p!$A:$G,1)=$B48,VLOOKUP($B48,suvaha_p!$A:$G,$B$1),0)</f>
        <v>Čistá hodnota zákazky (316A)</v>
      </c>
      <c r="E48" s="195" t="s">
        <v>330</v>
      </c>
      <c r="G48" s="191">
        <f>SUM(ANALYTIKAVUJ!C114)</f>
        <v>0</v>
      </c>
      <c r="I48" s="191">
        <f t="shared" si="46"/>
        <v>0</v>
      </c>
      <c r="K48" s="192">
        <f t="shared" si="47"/>
        <v>0</v>
      </c>
      <c r="L48" s="191"/>
      <c r="M48" s="192">
        <f t="shared" si="48"/>
        <v>0</v>
      </c>
      <c r="N48" s="192">
        <f t="shared" si="10"/>
        <v>0</v>
      </c>
      <c r="Q48" s="192">
        <f>SUM(ANALYTIKAVUJ!D114)</f>
        <v>0</v>
      </c>
      <c r="S48" s="192">
        <f t="shared" si="49"/>
        <v>0</v>
      </c>
      <c r="U48" s="192">
        <f t="shared" si="50"/>
        <v>0</v>
      </c>
      <c r="W48" s="192">
        <f t="shared" si="51"/>
        <v>0</v>
      </c>
      <c r="X48" s="192">
        <f t="shared" si="52"/>
        <v>0</v>
      </c>
      <c r="Z48" s="398">
        <f t="shared" si="0"/>
        <v>0</v>
      </c>
      <c r="AA48" s="398">
        <f t="shared" si="1"/>
        <v>0</v>
      </c>
      <c r="AB48" s="398">
        <f t="shared" si="2"/>
        <v>0</v>
      </c>
      <c r="AC48" s="398">
        <f t="shared" si="3"/>
        <v>0</v>
      </c>
      <c r="AD48" s="232" t="str">
        <f t="shared" si="4"/>
        <v xml:space="preserve">          0</v>
      </c>
      <c r="AE48" s="232" t="str">
        <f t="shared" si="5"/>
        <v xml:space="preserve">          0</v>
      </c>
      <c r="AF48" s="232" t="str">
        <f t="shared" si="6"/>
        <v xml:space="preserve">          0</v>
      </c>
      <c r="AG48" s="232" t="str">
        <f t="shared" si="7"/>
        <v xml:space="preserve">          0</v>
      </c>
      <c r="AL48" s="191">
        <f>SUM(ANALYTIKAVUJ!E114)</f>
        <v>0</v>
      </c>
      <c r="AN48" s="191">
        <f t="shared" si="53"/>
        <v>0</v>
      </c>
      <c r="AP48" s="192">
        <f t="shared" si="54"/>
        <v>0</v>
      </c>
      <c r="AQ48" s="191"/>
      <c r="AR48" s="192">
        <f t="shared" si="55"/>
        <v>0</v>
      </c>
      <c r="AS48" s="191">
        <f t="shared" si="56"/>
        <v>0</v>
      </c>
    </row>
    <row r="49" spans="2:45" ht="14.25" customHeight="1" outlineLevel="1">
      <c r="B49" s="390" t="s">
        <v>333</v>
      </c>
      <c r="C49" s="188" t="s">
        <v>1527</v>
      </c>
      <c r="D49" s="187" t="str">
        <f>IF(VLOOKUP($B49,suvaha_p!$A:$G,1)=$B49,VLOOKUP($B49,suvaha_p!$A:$G,$B$1),0)</f>
        <v>Ostatné pohľadávky voči prepojeným účtovným jednotkám (351A) - /391A/</v>
      </c>
      <c r="E49" s="195" t="s">
        <v>333</v>
      </c>
      <c r="G49" s="191">
        <f>SUM(ANALYTIKAVUJ!K8)</f>
        <v>0</v>
      </c>
      <c r="I49" s="191">
        <f t="shared" si="46"/>
        <v>0</v>
      </c>
      <c r="K49" s="192">
        <f t="shared" si="47"/>
        <v>0</v>
      </c>
      <c r="L49" s="191">
        <f>SUM(ANALYTIKAVUJ!K64)*-1</f>
        <v>0</v>
      </c>
      <c r="M49" s="192">
        <f t="shared" si="48"/>
        <v>0</v>
      </c>
      <c r="N49" s="192">
        <f t="shared" si="10"/>
        <v>0</v>
      </c>
      <c r="Q49" s="192">
        <f>SUM(ANALYTIKAVUJ!L8)</f>
        <v>0</v>
      </c>
      <c r="S49" s="192">
        <f t="shared" si="49"/>
        <v>0</v>
      </c>
      <c r="U49" s="192">
        <f t="shared" si="50"/>
        <v>0</v>
      </c>
      <c r="V49" s="192">
        <f>SUM(ANALYTIKAVUJ!L64)*-1</f>
        <v>0</v>
      </c>
      <c r="W49" s="192">
        <f t="shared" si="51"/>
        <v>0</v>
      </c>
      <c r="X49" s="192">
        <f t="shared" si="52"/>
        <v>0</v>
      </c>
      <c r="Z49" s="398">
        <f t="shared" si="0"/>
        <v>0</v>
      </c>
      <c r="AA49" s="398">
        <f t="shared" si="1"/>
        <v>0</v>
      </c>
      <c r="AB49" s="398">
        <f t="shared" si="2"/>
        <v>0</v>
      </c>
      <c r="AC49" s="398">
        <f t="shared" si="3"/>
        <v>0</v>
      </c>
      <c r="AD49" s="232" t="str">
        <f t="shared" si="4"/>
        <v xml:space="preserve">          0</v>
      </c>
      <c r="AE49" s="232" t="str">
        <f t="shared" si="5"/>
        <v xml:space="preserve">          0</v>
      </c>
      <c r="AF49" s="232" t="str">
        <f t="shared" si="6"/>
        <v xml:space="preserve">          0</v>
      </c>
      <c r="AG49" s="232" t="str">
        <f t="shared" si="7"/>
        <v xml:space="preserve">          0</v>
      </c>
      <c r="AL49" s="191">
        <f>SUM(ANALYTIKAVUJ!M8)</f>
        <v>0</v>
      </c>
      <c r="AN49" s="191">
        <f t="shared" si="53"/>
        <v>0</v>
      </c>
      <c r="AP49" s="192">
        <f t="shared" si="54"/>
        <v>0</v>
      </c>
      <c r="AQ49" s="191">
        <f>SUM(ANALYTIKAVUJ!AP64)*-1</f>
        <v>0</v>
      </c>
      <c r="AR49" s="192">
        <f t="shared" si="55"/>
        <v>0</v>
      </c>
      <c r="AS49" s="191">
        <f t="shared" si="56"/>
        <v>0</v>
      </c>
    </row>
    <row r="50" spans="2:45" outlineLevel="1">
      <c r="B50" s="390" t="s">
        <v>351</v>
      </c>
      <c r="C50" s="188" t="s">
        <v>1530</v>
      </c>
      <c r="D50" s="187" t="str">
        <f>IF(VLOOKUP($B50,suvaha_p!$A:$G,1)=$B50,VLOOKUP($B50,suvaha_p!$A:$G,$B$1),0)</f>
        <v>Ostatné pohľadávky v rámci podielovej účasti okrem pohľadávok voči prepojeným účtovným jednotkám (351A) - /391A/</v>
      </c>
      <c r="E50" s="195" t="s">
        <v>351</v>
      </c>
      <c r="G50" s="191">
        <f>SUM(ANALYTIKAVUJ!K9)</f>
        <v>0</v>
      </c>
      <c r="I50" s="191">
        <f t="shared" si="46"/>
        <v>0</v>
      </c>
      <c r="K50" s="192">
        <f t="shared" si="47"/>
        <v>0</v>
      </c>
      <c r="L50" s="191">
        <f>SUM(ANALYTIKAVUJ!K65)*-1</f>
        <v>0</v>
      </c>
      <c r="M50" s="192">
        <f t="shared" si="48"/>
        <v>0</v>
      </c>
      <c r="N50" s="192">
        <f t="shared" si="10"/>
        <v>0</v>
      </c>
      <c r="Q50" s="192">
        <f>SUM(ANALYTIKAVUJ!L9)</f>
        <v>0</v>
      </c>
      <c r="S50" s="192">
        <f t="shared" si="49"/>
        <v>0</v>
      </c>
      <c r="U50" s="192">
        <f t="shared" si="50"/>
        <v>0</v>
      </c>
      <c r="V50" s="192">
        <f>SUM(ANALYTIKAVUJ!L65)*-1</f>
        <v>0</v>
      </c>
      <c r="W50" s="192">
        <f t="shared" si="51"/>
        <v>0</v>
      </c>
      <c r="X50" s="192">
        <f t="shared" si="52"/>
        <v>0</v>
      </c>
      <c r="Z50" s="398">
        <f t="shared" si="0"/>
        <v>0</v>
      </c>
      <c r="AA50" s="398">
        <f t="shared" si="1"/>
        <v>0</v>
      </c>
      <c r="AB50" s="398">
        <f t="shared" si="2"/>
        <v>0</v>
      </c>
      <c r="AC50" s="398">
        <f t="shared" si="3"/>
        <v>0</v>
      </c>
      <c r="AD50" s="232" t="str">
        <f t="shared" si="4"/>
        <v xml:space="preserve">          0</v>
      </c>
      <c r="AE50" s="232" t="str">
        <f t="shared" si="5"/>
        <v xml:space="preserve">          0</v>
      </c>
      <c r="AF50" s="232" t="str">
        <f t="shared" si="6"/>
        <v xml:space="preserve">          0</v>
      </c>
      <c r="AG50" s="232" t="str">
        <f t="shared" si="7"/>
        <v xml:space="preserve">          0</v>
      </c>
      <c r="AL50" s="191">
        <f>SUM(ANALYTIKAVUJ!M9)</f>
        <v>0</v>
      </c>
      <c r="AN50" s="191">
        <f t="shared" si="53"/>
        <v>0</v>
      </c>
      <c r="AP50" s="192">
        <f t="shared" si="54"/>
        <v>0</v>
      </c>
      <c r="AQ50" s="191">
        <f>SUM(ANALYTIKAVUJ!AP65)*-1</f>
        <v>0</v>
      </c>
      <c r="AR50" s="192">
        <f t="shared" si="55"/>
        <v>0</v>
      </c>
      <c r="AS50" s="191">
        <f t="shared" si="56"/>
        <v>0</v>
      </c>
    </row>
    <row r="51" spans="2:45" outlineLevel="1">
      <c r="B51" s="390" t="s">
        <v>355</v>
      </c>
      <c r="C51" s="188" t="s">
        <v>1532</v>
      </c>
      <c r="D51" s="187" t="str">
        <f>IF(VLOOKUP($B51,suvaha_p!$A:$G,1)=$B51,VLOOKUP($B51,suvaha_p!$A:$G,$B$1),0)</f>
        <v>Pohľadávky voči spoločníkom, členom a združeniu (354A, 355A, 358A, 35XA) - /391A/</v>
      </c>
      <c r="E51" s="195" t="s">
        <v>355</v>
      </c>
      <c r="G51" s="191">
        <f>SUM(ANALYTIKAVUJ!K15+ANALYTIKAVUJ!K19+ANALYTIKAVUJ!K23)</f>
        <v>0</v>
      </c>
      <c r="I51" s="191">
        <f t="shared" si="46"/>
        <v>0</v>
      </c>
      <c r="K51" s="192">
        <f t="shared" si="47"/>
        <v>0</v>
      </c>
      <c r="L51" s="191">
        <f>SUM(ANALYTIKAVUJ!K66)*-1</f>
        <v>0</v>
      </c>
      <c r="M51" s="192">
        <f t="shared" si="48"/>
        <v>0</v>
      </c>
      <c r="N51" s="192">
        <f t="shared" si="10"/>
        <v>0</v>
      </c>
      <c r="Q51" s="192">
        <f>SUM(ANALYTIKAVUJ!L15+ANALYTIKAVUJ!L19+ANALYTIKAVUJ!L23)</f>
        <v>0</v>
      </c>
      <c r="S51" s="192">
        <f t="shared" si="49"/>
        <v>0</v>
      </c>
      <c r="U51" s="192">
        <f t="shared" si="50"/>
        <v>0</v>
      </c>
      <c r="V51" s="192">
        <f>SUM(ANALYTIKAVUJ!L66)*-1</f>
        <v>0</v>
      </c>
      <c r="W51" s="192">
        <f t="shared" si="51"/>
        <v>0</v>
      </c>
      <c r="X51" s="192">
        <f t="shared" si="52"/>
        <v>0</v>
      </c>
      <c r="Z51" s="398">
        <f t="shared" si="0"/>
        <v>0</v>
      </c>
      <c r="AA51" s="398">
        <f t="shared" si="1"/>
        <v>0</v>
      </c>
      <c r="AB51" s="398">
        <f t="shared" si="2"/>
        <v>0</v>
      </c>
      <c r="AC51" s="398">
        <f t="shared" si="3"/>
        <v>0</v>
      </c>
      <c r="AD51" s="232" t="str">
        <f t="shared" si="4"/>
        <v xml:space="preserve">          0</v>
      </c>
      <c r="AE51" s="232" t="str">
        <f t="shared" si="5"/>
        <v xml:space="preserve">          0</v>
      </c>
      <c r="AF51" s="232" t="str">
        <f t="shared" si="6"/>
        <v xml:space="preserve">          0</v>
      </c>
      <c r="AG51" s="232" t="str">
        <f t="shared" si="7"/>
        <v xml:space="preserve">          0</v>
      </c>
      <c r="AL51" s="191">
        <f>SUM(ANALYTIKAVUJ!M15+ANALYTIKAVUJ!M19+ANALYTIKAVUJ!M23)</f>
        <v>0</v>
      </c>
      <c r="AN51" s="191">
        <f t="shared" si="53"/>
        <v>0</v>
      </c>
      <c r="AP51" s="192">
        <f t="shared" si="54"/>
        <v>0</v>
      </c>
      <c r="AQ51" s="191">
        <f>SUM(ANALYTIKAVUJ!AP66)*-1</f>
        <v>0</v>
      </c>
      <c r="AR51" s="192">
        <f t="shared" si="55"/>
        <v>0</v>
      </c>
      <c r="AS51" s="191">
        <f t="shared" si="56"/>
        <v>0</v>
      </c>
    </row>
    <row r="52" spans="2:45" outlineLevel="1">
      <c r="B52" s="390" t="s">
        <v>360</v>
      </c>
      <c r="C52" s="188" t="s">
        <v>1536</v>
      </c>
      <c r="D52" s="187" t="str">
        <f>IF(VLOOKUP($B52,suvaha_p!$A:$G,1)=$B52,VLOOKUP($B52,suvaha_p!$A:$G,$B$1),0)</f>
        <v>Pohľadávky z derivátových operácií (373A, 376A)</v>
      </c>
      <c r="E52" s="195" t="s">
        <v>360</v>
      </c>
      <c r="G52" s="191">
        <f>SUM(ANALYTIKAVUJ!K132+ANALYTIKAVUJ!K39)</f>
        <v>0</v>
      </c>
      <c r="I52" s="191">
        <f t="shared" si="46"/>
        <v>0</v>
      </c>
      <c r="K52" s="192">
        <f t="shared" si="47"/>
        <v>0</v>
      </c>
      <c r="M52" s="192">
        <f t="shared" si="48"/>
        <v>0</v>
      </c>
      <c r="N52" s="192">
        <f t="shared" si="10"/>
        <v>0</v>
      </c>
      <c r="Q52" s="192">
        <f>SUM(ANALYTIKAVUJ!L132+ANALYTIKAVUJ!L39)</f>
        <v>0</v>
      </c>
      <c r="S52" s="192">
        <f t="shared" si="49"/>
        <v>0</v>
      </c>
      <c r="U52" s="192">
        <f t="shared" si="50"/>
        <v>0</v>
      </c>
      <c r="W52" s="192">
        <f t="shared" si="51"/>
        <v>0</v>
      </c>
      <c r="X52" s="192">
        <f t="shared" si="52"/>
        <v>0</v>
      </c>
      <c r="Z52" s="398">
        <f t="shared" si="0"/>
        <v>0</v>
      </c>
      <c r="AA52" s="398">
        <f t="shared" si="1"/>
        <v>0</v>
      </c>
      <c r="AB52" s="398">
        <f t="shared" si="2"/>
        <v>0</v>
      </c>
      <c r="AC52" s="398">
        <f t="shared" si="3"/>
        <v>0</v>
      </c>
      <c r="AD52" s="232" t="str">
        <f t="shared" si="4"/>
        <v xml:space="preserve">          0</v>
      </c>
      <c r="AE52" s="232" t="str">
        <f t="shared" si="5"/>
        <v xml:space="preserve">          0</v>
      </c>
      <c r="AF52" s="232" t="str">
        <f t="shared" si="6"/>
        <v xml:space="preserve">          0</v>
      </c>
      <c r="AG52" s="232" t="str">
        <f t="shared" si="7"/>
        <v xml:space="preserve">          0</v>
      </c>
      <c r="AL52" s="191">
        <f>SUM(ANALYTIKAVUJ!M132+ANALYTIKAVUJ!M39)</f>
        <v>0</v>
      </c>
      <c r="AN52" s="191">
        <f t="shared" si="53"/>
        <v>0</v>
      </c>
      <c r="AP52" s="192">
        <f t="shared" si="54"/>
        <v>0</v>
      </c>
      <c r="AR52" s="192">
        <f t="shared" si="55"/>
        <v>0</v>
      </c>
      <c r="AS52" s="191">
        <f t="shared" si="56"/>
        <v>0</v>
      </c>
    </row>
    <row r="53" spans="2:45" outlineLevel="1">
      <c r="B53" s="390" t="s">
        <v>371</v>
      </c>
      <c r="C53" s="188" t="s">
        <v>1540</v>
      </c>
      <c r="D53" s="187" t="str">
        <f>IF(VLOOKUP($B53,suvaha_p!$A:$G,1)=$B53,VLOOKUP($B53,suvaha_p!$A:$G,$B$1),0)</f>
        <v>Iné pohľadávky (335A, 336A, 33XA, 371A, 374A, 375A, 378A) - /391A/</v>
      </c>
      <c r="E53" s="195" t="s">
        <v>371</v>
      </c>
      <c r="G53" s="191">
        <f>SUM(ANALYTIKAVUJ!K4+ANALYTIKAVUJ!C122+ANALYTIKAVUJ!K27+ANALYTIKAVUJ!K31+ANALYTIKAVUJ!K35+ANALYTIKAVUJ!K44)</f>
        <v>0</v>
      </c>
      <c r="I53" s="191">
        <f t="shared" si="46"/>
        <v>0</v>
      </c>
      <c r="K53" s="192">
        <f t="shared" si="47"/>
        <v>0</v>
      </c>
      <c r="L53" s="191">
        <f>SUM(ANALYTIKAVUJ!K67)*-1</f>
        <v>0</v>
      </c>
      <c r="M53" s="192">
        <f t="shared" si="48"/>
        <v>0</v>
      </c>
      <c r="N53" s="192">
        <f t="shared" si="10"/>
        <v>0</v>
      </c>
      <c r="Q53" s="192">
        <f>SUM(ANALYTIKAVUJ!L4+ANALYTIKAVUJ!D122+ANALYTIKAVUJ!L27+ANALYTIKAVUJ!L31+ANALYTIKAVUJ!L35+ANALYTIKAVUJ!L44)</f>
        <v>0</v>
      </c>
      <c r="S53" s="192">
        <f t="shared" si="49"/>
        <v>0</v>
      </c>
      <c r="U53" s="192">
        <f t="shared" si="50"/>
        <v>0</v>
      </c>
      <c r="V53" s="192">
        <f>SUM(ANALYTIKAVUJ!L67)*-1</f>
        <v>0</v>
      </c>
      <c r="W53" s="192">
        <f t="shared" si="51"/>
        <v>0</v>
      </c>
      <c r="X53" s="192">
        <f t="shared" si="52"/>
        <v>0</v>
      </c>
      <c r="Z53" s="398">
        <f t="shared" si="0"/>
        <v>0</v>
      </c>
      <c r="AA53" s="398">
        <f t="shared" si="1"/>
        <v>0</v>
      </c>
      <c r="AB53" s="398">
        <f t="shared" si="2"/>
        <v>0</v>
      </c>
      <c r="AC53" s="398">
        <f t="shared" si="3"/>
        <v>0</v>
      </c>
      <c r="AD53" s="232" t="str">
        <f t="shared" si="4"/>
        <v xml:space="preserve">          0</v>
      </c>
      <c r="AE53" s="232" t="str">
        <f t="shared" si="5"/>
        <v xml:space="preserve">          0</v>
      </c>
      <c r="AF53" s="232" t="str">
        <f t="shared" si="6"/>
        <v xml:space="preserve">          0</v>
      </c>
      <c r="AG53" s="232" t="str">
        <f t="shared" si="7"/>
        <v xml:space="preserve">          0</v>
      </c>
      <c r="AL53" s="191">
        <f>SUM(ANALYTIKAVUJ!M4+ANALYTIKAVUJ!E122+ANALYTIKAVUJ!M27+ANALYTIKAVUJ!M31+ANALYTIKAVUJ!M35+ANALYTIKAVUJ!M44)</f>
        <v>0</v>
      </c>
      <c r="AN53" s="191">
        <f t="shared" si="53"/>
        <v>0</v>
      </c>
      <c r="AP53" s="192">
        <f t="shared" si="54"/>
        <v>0</v>
      </c>
      <c r="AQ53" s="191">
        <f>SUM(ANALYTIKAVUJ!AP67)*-1</f>
        <v>0</v>
      </c>
      <c r="AR53" s="192">
        <f t="shared" si="55"/>
        <v>0</v>
      </c>
      <c r="AS53" s="191">
        <f t="shared" si="56"/>
        <v>0</v>
      </c>
    </row>
    <row r="54" spans="2:45" outlineLevel="1">
      <c r="B54" s="390" t="s">
        <v>382</v>
      </c>
      <c r="C54" s="188" t="s">
        <v>1569</v>
      </c>
      <c r="D54" s="187" t="str">
        <f>IF(VLOOKUP($B54,suvaha_p!$A:$G,1)=$B54,VLOOKUP($B54,suvaha_p!$A:$G,$B$1),0)</f>
        <v>Odložená daňová pohľadávka (481A)</v>
      </c>
      <c r="E54" s="195" t="s">
        <v>382</v>
      </c>
      <c r="G54" s="191">
        <f>SUM(ANALYTIKAVUJ!K140)</f>
        <v>0</v>
      </c>
      <c r="I54" s="191">
        <f t="shared" si="46"/>
        <v>0</v>
      </c>
      <c r="K54" s="192">
        <f t="shared" si="47"/>
        <v>0</v>
      </c>
      <c r="M54" s="192">
        <f t="shared" si="48"/>
        <v>0</v>
      </c>
      <c r="N54" s="192">
        <f t="shared" si="10"/>
        <v>0</v>
      </c>
      <c r="Q54" s="192">
        <f>SUM(ANALYTIKAVUJ!L140)</f>
        <v>0</v>
      </c>
      <c r="S54" s="192">
        <f t="shared" si="49"/>
        <v>0</v>
      </c>
      <c r="U54" s="192">
        <f t="shared" si="50"/>
        <v>0</v>
      </c>
      <c r="W54" s="192">
        <f t="shared" si="51"/>
        <v>0</v>
      </c>
      <c r="X54" s="192">
        <f t="shared" si="52"/>
        <v>0</v>
      </c>
      <c r="Z54" s="398">
        <f t="shared" si="0"/>
        <v>0</v>
      </c>
      <c r="AA54" s="398">
        <f t="shared" si="1"/>
        <v>0</v>
      </c>
      <c r="AB54" s="398">
        <f t="shared" si="2"/>
        <v>0</v>
      </c>
      <c r="AC54" s="398">
        <f t="shared" si="3"/>
        <v>0</v>
      </c>
      <c r="AD54" s="232" t="str">
        <f t="shared" si="4"/>
        <v xml:space="preserve">          0</v>
      </c>
      <c r="AE54" s="232" t="str">
        <f t="shared" si="5"/>
        <v xml:space="preserve">          0</v>
      </c>
      <c r="AF54" s="232" t="str">
        <f t="shared" si="6"/>
        <v xml:space="preserve">          0</v>
      </c>
      <c r="AG54" s="232" t="str">
        <f t="shared" si="7"/>
        <v xml:space="preserve">          0</v>
      </c>
      <c r="AL54" s="191">
        <f>SUM(ANALYTIKAVUJ!M140)</f>
        <v>0</v>
      </c>
      <c r="AN54" s="191">
        <f t="shared" si="53"/>
        <v>0</v>
      </c>
      <c r="AP54" s="192">
        <f t="shared" si="54"/>
        <v>0</v>
      </c>
      <c r="AR54" s="192">
        <f t="shared" si="55"/>
        <v>0</v>
      </c>
      <c r="AS54" s="191">
        <f t="shared" si="56"/>
        <v>0</v>
      </c>
    </row>
    <row r="55" spans="2:45" outlineLevel="1">
      <c r="B55" s="390" t="s">
        <v>401</v>
      </c>
      <c r="C55" s="188" t="s">
        <v>1679</v>
      </c>
      <c r="D55" s="382" t="str">
        <f>IF(VLOOKUP($B55,suvaha_p!$A:$G,1)=$B55,VLOOKUP($B55,suvaha_p!$A:$G,$B$1),0)</f>
        <v>Krátkodobé pohľadávky súčet (r. 54 + r. 58 až r. 65)</v>
      </c>
      <c r="E55" s="391" t="s">
        <v>401</v>
      </c>
      <c r="F55" s="392"/>
      <c r="I55" s="400">
        <f>SUM(I56+I60+I61+I62+I63+I64+I65+I66+I67)</f>
        <v>1464190</v>
      </c>
      <c r="K55" s="400">
        <f>SUM(K56+K60+K61+K62+K63+K64+K65+K66+K67)</f>
        <v>0</v>
      </c>
      <c r="L55" s="401"/>
      <c r="M55" s="400">
        <f>SUM(M56+M60+M61+M62+M63+M64+M65+M66+M67)</f>
        <v>0</v>
      </c>
      <c r="N55" s="402">
        <f>SUM(N56+N60+N61+N62+N63+N64+N65+N66+N67)</f>
        <v>1464190</v>
      </c>
      <c r="P55" s="403"/>
      <c r="S55" s="402">
        <f>SUM(S56+S60+S61+S62+S63+S64+S65+S66+S67)</f>
        <v>1768681.6700000006</v>
      </c>
      <c r="U55" s="402">
        <f>SUM(U56+U60+U61+U62+U63+U64+U65+U66+U67)</f>
        <v>0</v>
      </c>
      <c r="V55" s="402"/>
      <c r="W55" s="402">
        <f>SUM(W56+W60+W61+W62+W63+W64+W65+W66+W67)</f>
        <v>0</v>
      </c>
      <c r="X55" s="402">
        <f>SUM(X56+X60+X61+X62+X63+X64+X65+X66+X67)</f>
        <v>1768682</v>
      </c>
      <c r="Z55" s="398">
        <f t="shared" si="0"/>
        <v>1464190</v>
      </c>
      <c r="AA55" s="398">
        <f t="shared" si="1"/>
        <v>0</v>
      </c>
      <c r="AB55" s="398">
        <f t="shared" si="2"/>
        <v>1464190</v>
      </c>
      <c r="AC55" s="398">
        <f t="shared" si="3"/>
        <v>1768682</v>
      </c>
      <c r="AD55" s="232" t="str">
        <f t="shared" si="4"/>
        <v xml:space="preserve">    1464190</v>
      </c>
      <c r="AE55" s="232" t="str">
        <f t="shared" si="5"/>
        <v xml:space="preserve">          0</v>
      </c>
      <c r="AF55" s="232" t="str">
        <f t="shared" si="6"/>
        <v xml:space="preserve">    1464190</v>
      </c>
      <c r="AG55" s="232" t="str">
        <f t="shared" si="7"/>
        <v xml:space="preserve">    1768682</v>
      </c>
      <c r="AK55" s="392"/>
      <c r="AN55" s="400">
        <f>SUM(AN56+AN60+AN61+AN62+AN63+AN64+AN65+AN66+AN67)</f>
        <v>941109.28</v>
      </c>
      <c r="AP55" s="400">
        <f>SUM(AP56+AP60+AP61+AP62+AP63+AP64+AP65+AP66+AP67)</f>
        <v>0</v>
      </c>
      <c r="AQ55" s="401"/>
      <c r="AR55" s="400">
        <f>SUM(AR56+AR60+AR61+AR62+AR63+AR64+AR65+AR66+AR67)</f>
        <v>0</v>
      </c>
      <c r="AS55" s="400">
        <f>SUM(AS56+AS60+AS61+AS62+AS63+AS64+AS65+AS66+AS67)</f>
        <v>941109</v>
      </c>
    </row>
    <row r="56" spans="2:45" outlineLevel="1">
      <c r="B56" s="390" t="s">
        <v>497</v>
      </c>
      <c r="C56" s="188" t="s">
        <v>1682</v>
      </c>
      <c r="D56" s="382" t="str">
        <f>IF(VLOOKUP($B56,suvaha_p!$A:$G,1)=$B56,VLOOKUP($B56,suvaha_p!$A:$G,$B$1),0)</f>
        <v>Pohľadávky z obchodného styku súčet (r. 55 až r. 57)</v>
      </c>
      <c r="E56" s="391" t="s">
        <v>497</v>
      </c>
      <c r="F56" s="392"/>
      <c r="I56" s="191">
        <f>SUM(I57:I59)</f>
        <v>1464190</v>
      </c>
      <c r="K56" s="191">
        <f>SUM(K57:K59)</f>
        <v>0</v>
      </c>
      <c r="L56" s="401"/>
      <c r="M56" s="191">
        <f>SUM(M57:M59)</f>
        <v>0</v>
      </c>
      <c r="N56" s="192">
        <f>SUM(N57:N59)</f>
        <v>1464190</v>
      </c>
      <c r="P56" s="403"/>
      <c r="S56" s="192">
        <f>SUM(S57:S59)</f>
        <v>1750286.6700000006</v>
      </c>
      <c r="U56" s="192">
        <f>SUM(U57:U59)</f>
        <v>0</v>
      </c>
      <c r="V56" s="402"/>
      <c r="W56" s="192">
        <f>SUM(W57:W59)</f>
        <v>0</v>
      </c>
      <c r="X56" s="192">
        <f>SUM(X57:X59)</f>
        <v>1750287</v>
      </c>
      <c r="Z56" s="398">
        <f t="shared" si="0"/>
        <v>1464190</v>
      </c>
      <c r="AA56" s="398">
        <f t="shared" si="1"/>
        <v>0</v>
      </c>
      <c r="AB56" s="398">
        <f t="shared" si="2"/>
        <v>1464190</v>
      </c>
      <c r="AC56" s="398">
        <f t="shared" si="3"/>
        <v>1750287</v>
      </c>
      <c r="AD56" s="232" t="str">
        <f t="shared" si="4"/>
        <v xml:space="preserve">    1464190</v>
      </c>
      <c r="AE56" s="232" t="str">
        <f t="shared" si="5"/>
        <v xml:space="preserve">          0</v>
      </c>
      <c r="AF56" s="232" t="str">
        <f t="shared" si="6"/>
        <v xml:space="preserve">    1464190</v>
      </c>
      <c r="AG56" s="232" t="str">
        <f t="shared" si="7"/>
        <v xml:space="preserve">    1750287</v>
      </c>
      <c r="AK56" s="392"/>
      <c r="AN56" s="191">
        <f>SUM(AN57:AN59)</f>
        <v>941109.28</v>
      </c>
      <c r="AP56" s="191">
        <f>SUM(AP57:AP59)</f>
        <v>0</v>
      </c>
      <c r="AQ56" s="401"/>
      <c r="AR56" s="191">
        <f>SUM(AR57:AR59)</f>
        <v>0</v>
      </c>
      <c r="AS56" s="191">
        <f>SUM(AS57:AS59)</f>
        <v>941109</v>
      </c>
    </row>
    <row r="57" spans="2:45" outlineLevel="1">
      <c r="B57" s="390" t="s">
        <v>515</v>
      </c>
      <c r="C57" s="188" t="s">
        <v>1646</v>
      </c>
      <c r="D57" s="187" t="str">
        <f>IF(VLOOKUP($B57,suvaha_p!$A:$G,1)=$B57,VLOOKUP($B57,suvaha_p!$A:$G,$B$1),0)</f>
        <v>Pohľadávky z obchodného styku voči prepojeným účtovným jednotkám (311A, 312A, 313A, 314A, 315A, 31XA) - /391A/</v>
      </c>
      <c r="E57" s="195" t="s">
        <v>515</v>
      </c>
      <c r="G57" s="191">
        <f>SUM(ANALYTIKAVUJ!C82+ANALYTIKAVUJ!C90+ANALYTIKAVUJ!K82+ANALYTIKAVUJ!K91+ANALYTIKAVUJ!K100)</f>
        <v>1464190.36</v>
      </c>
      <c r="I57" s="191">
        <f t="shared" ref="I57:I80" si="57">ROUND(SUM(F57:H57),0)</f>
        <v>1464190</v>
      </c>
      <c r="K57" s="192">
        <f t="shared" ref="K57:K80" si="58">ROUND(SUM(J57),0)</f>
        <v>0</v>
      </c>
      <c r="L57" s="191">
        <f>SUM(ANALYTIKAVUJ!K68)*-1</f>
        <v>0</v>
      </c>
      <c r="M57" s="192">
        <f t="shared" ref="M57:M80" si="59">ROUND(SUM(L57),0)</f>
        <v>0</v>
      </c>
      <c r="N57" s="192">
        <f t="shared" si="10"/>
        <v>1464190</v>
      </c>
      <c r="Q57" s="192">
        <f>SUM(ANALYTIKAVUJ!D82+ANALYTIKAVUJ!D90+ANALYTIKAVUJ!L82+ANALYTIKAVUJ!L91+ANALYTIKAVUJ!L100)</f>
        <v>1750286.6700000006</v>
      </c>
      <c r="S57" s="192">
        <f t="shared" ref="S57:S67" si="60">SUM(P57:R57)</f>
        <v>1750286.6700000006</v>
      </c>
      <c r="U57" s="192">
        <f t="shared" ref="U57:U67" si="61">SUM(T57)</f>
        <v>0</v>
      </c>
      <c r="V57" s="192">
        <f>SUM(ANALYTIKAVUJ!L68)*-1</f>
        <v>0</v>
      </c>
      <c r="W57" s="192">
        <f t="shared" ref="W57:W67" si="62">SUM(V57)</f>
        <v>0</v>
      </c>
      <c r="X57" s="192">
        <f t="shared" ref="X57:X67" si="63">ROUND((S57-U57-W57),0)</f>
        <v>1750287</v>
      </c>
      <c r="Z57" s="398">
        <f t="shared" si="0"/>
        <v>1464190</v>
      </c>
      <c r="AA57" s="398">
        <f t="shared" si="1"/>
        <v>0</v>
      </c>
      <c r="AB57" s="398">
        <f t="shared" si="2"/>
        <v>1464190</v>
      </c>
      <c r="AC57" s="398">
        <f t="shared" si="3"/>
        <v>1750287</v>
      </c>
      <c r="AD57" s="232" t="str">
        <f t="shared" si="4"/>
        <v xml:space="preserve">    1464190</v>
      </c>
      <c r="AE57" s="232" t="str">
        <f t="shared" si="5"/>
        <v xml:space="preserve">          0</v>
      </c>
      <c r="AF57" s="232" t="str">
        <f t="shared" si="6"/>
        <v xml:space="preserve">    1464190</v>
      </c>
      <c r="AG57" s="232" t="str">
        <f t="shared" si="7"/>
        <v xml:space="preserve">    1750287</v>
      </c>
      <c r="AL57" s="191">
        <f>SUM(ANALYTIKAVUJ!E82+ANALYTIKAVUJ!E90+ANALYTIKAVUJ!M82+ANALYTIKAVUJ!M91+ANALYTIKAVUJ!M100)</f>
        <v>941109.28</v>
      </c>
      <c r="AN57" s="191">
        <f t="shared" ref="AN57:AN67" si="64">SUM(AK57:AM57)</f>
        <v>941109.28</v>
      </c>
      <c r="AP57" s="192">
        <f t="shared" ref="AP57:AP67" si="65">SUM(AO57)</f>
        <v>0</v>
      </c>
      <c r="AQ57" s="191">
        <f>SUM(ANALYTIKAVUJ!AP68)*-1</f>
        <v>0</v>
      </c>
      <c r="AR57" s="192">
        <f t="shared" ref="AR57:AR67" si="66">SUM(AQ57)</f>
        <v>0</v>
      </c>
      <c r="AS57" s="191">
        <f t="shared" ref="AS57:AS67" si="67">ROUND((AN57-AP57-AR57),0)</f>
        <v>941109</v>
      </c>
    </row>
    <row r="58" spans="2:45" outlineLevel="1">
      <c r="B58" s="390" t="s">
        <v>531</v>
      </c>
      <c r="C58" s="188" t="s">
        <v>1650</v>
      </c>
      <c r="D58" s="187" t="str">
        <f>IF(VLOOKUP($B58,suvaha_p!$A:$G,1)=$B58,VLOOKUP($B58,suvaha_p!$A:$G,$B$1),0)</f>
        <v>Pohľadávky z obchodného styku v rámci podielovej účasti okrem pohľadávok voči prepojeným účtovným jednotkám (311A, 312A, 313A, 314A, 315A, 31XA)
- /391A/</v>
      </c>
      <c r="E58" s="195" t="s">
        <v>531</v>
      </c>
      <c r="G58" s="191">
        <f>SUM(ANALYTIKAVUJ!C83+ANALYTIKAVUJ!C91+ANALYTIKAVUJ!K83+ANALYTIKAVUJ!K92+ANALYTIKAVUJ!K101)</f>
        <v>0</v>
      </c>
      <c r="I58" s="191">
        <f t="shared" si="57"/>
        <v>0</v>
      </c>
      <c r="K58" s="192">
        <f t="shared" si="58"/>
        <v>0</v>
      </c>
      <c r="L58" s="191">
        <f>SUM(ANALYTIKAVUJ!K69)*-1</f>
        <v>0</v>
      </c>
      <c r="M58" s="192">
        <f t="shared" si="59"/>
        <v>0</v>
      </c>
      <c r="N58" s="192">
        <f t="shared" si="10"/>
        <v>0</v>
      </c>
      <c r="Q58" s="192">
        <f>SUM(ANALYTIKAVUJ!D83+ANALYTIKAVUJ!D91+ANALYTIKAVUJ!L83+ANALYTIKAVUJ!L92+ANALYTIKAVUJ!L101)</f>
        <v>0</v>
      </c>
      <c r="S58" s="192">
        <f t="shared" si="60"/>
        <v>0</v>
      </c>
      <c r="U58" s="192">
        <f t="shared" si="61"/>
        <v>0</v>
      </c>
      <c r="V58" s="192">
        <f>SUM(ANALYTIKAVUJ!L69)*-1</f>
        <v>0</v>
      </c>
      <c r="W58" s="192">
        <f t="shared" si="62"/>
        <v>0</v>
      </c>
      <c r="X58" s="192">
        <f t="shared" si="63"/>
        <v>0</v>
      </c>
      <c r="Z58" s="398">
        <f t="shared" si="0"/>
        <v>0</v>
      </c>
      <c r="AA58" s="398">
        <f t="shared" si="1"/>
        <v>0</v>
      </c>
      <c r="AB58" s="398">
        <f t="shared" si="2"/>
        <v>0</v>
      </c>
      <c r="AC58" s="398">
        <f t="shared" si="3"/>
        <v>0</v>
      </c>
      <c r="AD58" s="232" t="str">
        <f t="shared" si="4"/>
        <v xml:space="preserve">          0</v>
      </c>
      <c r="AE58" s="232" t="str">
        <f t="shared" si="5"/>
        <v xml:space="preserve">          0</v>
      </c>
      <c r="AF58" s="232" t="str">
        <f t="shared" si="6"/>
        <v xml:space="preserve">          0</v>
      </c>
      <c r="AG58" s="232" t="str">
        <f t="shared" si="7"/>
        <v xml:space="preserve">          0</v>
      </c>
      <c r="AL58" s="191">
        <f>SUM(ANALYTIKAVUJ!E83+ANALYTIKAVUJ!E91+ANALYTIKAVUJ!M83+ANALYTIKAVUJ!M92+ANALYTIKAVUJ!M101)</f>
        <v>0</v>
      </c>
      <c r="AN58" s="191">
        <f t="shared" si="64"/>
        <v>0</v>
      </c>
      <c r="AP58" s="192">
        <f t="shared" si="65"/>
        <v>0</v>
      </c>
      <c r="AQ58" s="191">
        <f>SUM(ANALYTIKAVUJ!AP69)*-1</f>
        <v>0</v>
      </c>
      <c r="AR58" s="192">
        <f t="shared" si="66"/>
        <v>0</v>
      </c>
      <c r="AS58" s="191">
        <f t="shared" si="67"/>
        <v>0</v>
      </c>
    </row>
    <row r="59" spans="2:45" outlineLevel="1">
      <c r="B59" s="390" t="s">
        <v>550</v>
      </c>
      <c r="C59" s="188" t="s">
        <v>1654</v>
      </c>
      <c r="D59" s="187" t="str">
        <f>IF(VLOOKUP($B59,suvaha_p!$A:$G,1)=$B59,VLOOKUP($B59,suvaha_p!$A:$G,$B$1),0)</f>
        <v>Ostatné pohľadávky z obchodného styku (311A, 312A, 313A, 314A, 315A, 31XA) - /391A/</v>
      </c>
      <c r="E59" s="195" t="s">
        <v>550</v>
      </c>
      <c r="G59" s="191">
        <f>SUM(ANALYTIKAVUJ!C84+ANALYTIKAVUJ!C92+ANALYTIKAVUJ!K84+ANALYTIKAVUJ!K93+ANALYTIKAVUJ!K102)</f>
        <v>0</v>
      </c>
      <c r="I59" s="191">
        <f t="shared" si="57"/>
        <v>0</v>
      </c>
      <c r="K59" s="192">
        <f t="shared" si="58"/>
        <v>0</v>
      </c>
      <c r="L59" s="191">
        <f>SUM(ANALYTIKAVUJ!K70)*-1</f>
        <v>0</v>
      </c>
      <c r="M59" s="192">
        <f t="shared" si="59"/>
        <v>0</v>
      </c>
      <c r="N59" s="192">
        <f t="shared" si="10"/>
        <v>0</v>
      </c>
      <c r="Q59" s="192">
        <f>SUM(ANALYTIKAVUJ!D84+ANALYTIKAVUJ!D92+ANALYTIKAVUJ!L84+ANALYTIKAVUJ!L93+ANALYTIKAVUJ!L102)</f>
        <v>0</v>
      </c>
      <c r="S59" s="192">
        <f t="shared" si="60"/>
        <v>0</v>
      </c>
      <c r="U59" s="192">
        <f t="shared" si="61"/>
        <v>0</v>
      </c>
      <c r="V59" s="192">
        <f>SUM(ANALYTIKAVUJ!L70)*-1</f>
        <v>0</v>
      </c>
      <c r="W59" s="192">
        <f t="shared" si="62"/>
        <v>0</v>
      </c>
      <c r="X59" s="192">
        <f t="shared" si="63"/>
        <v>0</v>
      </c>
      <c r="Z59" s="398">
        <f t="shared" si="0"/>
        <v>0</v>
      </c>
      <c r="AA59" s="398">
        <f t="shared" si="1"/>
        <v>0</v>
      </c>
      <c r="AB59" s="398">
        <f t="shared" si="2"/>
        <v>0</v>
      </c>
      <c r="AC59" s="398">
        <f t="shared" si="3"/>
        <v>0</v>
      </c>
      <c r="AD59" s="232" t="str">
        <f t="shared" si="4"/>
        <v xml:space="preserve">          0</v>
      </c>
      <c r="AE59" s="232" t="str">
        <f t="shared" si="5"/>
        <v xml:space="preserve">          0</v>
      </c>
      <c r="AF59" s="232" t="str">
        <f t="shared" si="6"/>
        <v xml:space="preserve">          0</v>
      </c>
      <c r="AG59" s="232" t="str">
        <f t="shared" si="7"/>
        <v xml:space="preserve">          0</v>
      </c>
      <c r="AL59" s="191">
        <f>SUM(ANALYTIKAVUJ!E84+ANALYTIKAVUJ!E92+ANALYTIKAVUJ!M84+ANALYTIKAVUJ!M93+ANALYTIKAVUJ!M102)</f>
        <v>0</v>
      </c>
      <c r="AN59" s="191">
        <f t="shared" si="64"/>
        <v>0</v>
      </c>
      <c r="AP59" s="192">
        <f t="shared" si="65"/>
        <v>0</v>
      </c>
      <c r="AQ59" s="191">
        <f>SUM(ANALYTIKAVUJ!AP70)*-1</f>
        <v>0</v>
      </c>
      <c r="AR59" s="192">
        <f t="shared" si="66"/>
        <v>0</v>
      </c>
      <c r="AS59" s="191">
        <f t="shared" si="67"/>
        <v>0</v>
      </c>
    </row>
    <row r="60" spans="2:45" outlineLevel="1">
      <c r="B60" s="390" t="s">
        <v>556</v>
      </c>
      <c r="C60" s="188" t="s">
        <v>1524</v>
      </c>
      <c r="D60" s="187" t="str">
        <f>IF(VLOOKUP($B60,suvaha_p!$A:$G,1)=$B60,VLOOKUP($B60,suvaha_p!$A:$G,$B$1),0)</f>
        <v>Čistá hodnota zákazky (316A)</v>
      </c>
      <c r="E60" s="195" t="s">
        <v>556</v>
      </c>
      <c r="G60" s="191">
        <f>SUM(ANALYTIKAVUJ!C115)</f>
        <v>0</v>
      </c>
      <c r="I60" s="191">
        <f t="shared" si="57"/>
        <v>0</v>
      </c>
      <c r="K60" s="192">
        <f t="shared" si="58"/>
        <v>0</v>
      </c>
      <c r="M60" s="192">
        <f t="shared" si="59"/>
        <v>0</v>
      </c>
      <c r="N60" s="192">
        <f t="shared" si="10"/>
        <v>0</v>
      </c>
      <c r="Q60" s="192">
        <f>SUM(ANALYTIKAVUJ!D115)</f>
        <v>0</v>
      </c>
      <c r="S60" s="192">
        <f t="shared" si="60"/>
        <v>0</v>
      </c>
      <c r="U60" s="192">
        <f t="shared" si="61"/>
        <v>0</v>
      </c>
      <c r="W60" s="192">
        <f t="shared" si="62"/>
        <v>0</v>
      </c>
      <c r="X60" s="192">
        <f t="shared" si="63"/>
        <v>0</v>
      </c>
      <c r="Z60" s="398">
        <f t="shared" si="0"/>
        <v>0</v>
      </c>
      <c r="AA60" s="398">
        <f t="shared" si="1"/>
        <v>0</v>
      </c>
      <c r="AB60" s="398">
        <f t="shared" si="2"/>
        <v>0</v>
      </c>
      <c r="AC60" s="398">
        <f t="shared" si="3"/>
        <v>0</v>
      </c>
      <c r="AD60" s="232" t="str">
        <f t="shared" si="4"/>
        <v xml:space="preserve">          0</v>
      </c>
      <c r="AE60" s="232" t="str">
        <f t="shared" si="5"/>
        <v xml:space="preserve">          0</v>
      </c>
      <c r="AF60" s="232" t="str">
        <f t="shared" si="6"/>
        <v xml:space="preserve">          0</v>
      </c>
      <c r="AG60" s="232" t="str">
        <f t="shared" si="7"/>
        <v xml:space="preserve">          0</v>
      </c>
      <c r="AL60" s="191">
        <f>SUM(ANALYTIKAVUJ!E115)</f>
        <v>0</v>
      </c>
      <c r="AN60" s="191">
        <f t="shared" si="64"/>
        <v>0</v>
      </c>
      <c r="AP60" s="192">
        <f t="shared" si="65"/>
        <v>0</v>
      </c>
      <c r="AR60" s="192">
        <f t="shared" si="66"/>
        <v>0</v>
      </c>
      <c r="AS60" s="191">
        <f t="shared" si="67"/>
        <v>0</v>
      </c>
    </row>
    <row r="61" spans="2:45" ht="13.5" customHeight="1" outlineLevel="1">
      <c r="B61" s="390" t="s">
        <v>567</v>
      </c>
      <c r="C61" s="188" t="s">
        <v>1527</v>
      </c>
      <c r="D61" s="187" t="str">
        <f>IF(VLOOKUP($B61,suvaha_p!$A:$G,1)=$B61,VLOOKUP($B61,suvaha_p!$A:$G,$B$1),0)</f>
        <v>Ostatné pohľadávky voči prepojeným účtovným jednotkám  (351A) - /391A/</v>
      </c>
      <c r="E61" s="195" t="s">
        <v>567</v>
      </c>
      <c r="G61" s="191">
        <f>SUM(ANALYTIKAVUJ!K10)</f>
        <v>0</v>
      </c>
      <c r="I61" s="191">
        <f t="shared" si="57"/>
        <v>0</v>
      </c>
      <c r="K61" s="192">
        <f t="shared" si="58"/>
        <v>0</v>
      </c>
      <c r="L61" s="191">
        <f>SUM(ANALYTIKAVUJ!K71)*-1</f>
        <v>0</v>
      </c>
      <c r="M61" s="192">
        <f t="shared" si="59"/>
        <v>0</v>
      </c>
      <c r="N61" s="192">
        <f t="shared" si="10"/>
        <v>0</v>
      </c>
      <c r="Q61" s="192">
        <f>SUM(ANALYTIKAVUJ!L10)</f>
        <v>0</v>
      </c>
      <c r="S61" s="192">
        <f t="shared" si="60"/>
        <v>0</v>
      </c>
      <c r="U61" s="192">
        <f t="shared" si="61"/>
        <v>0</v>
      </c>
      <c r="V61" s="192">
        <f>SUM(ANALYTIKAVUJ!L71)*-1</f>
        <v>0</v>
      </c>
      <c r="W61" s="192">
        <f t="shared" si="62"/>
        <v>0</v>
      </c>
      <c r="X61" s="192">
        <f t="shared" si="63"/>
        <v>0</v>
      </c>
      <c r="Z61" s="398">
        <f t="shared" si="0"/>
        <v>0</v>
      </c>
      <c r="AA61" s="398">
        <f t="shared" si="1"/>
        <v>0</v>
      </c>
      <c r="AB61" s="398">
        <f t="shared" si="2"/>
        <v>0</v>
      </c>
      <c r="AC61" s="398">
        <f t="shared" si="3"/>
        <v>0</v>
      </c>
      <c r="AD61" s="232" t="str">
        <f t="shared" si="4"/>
        <v xml:space="preserve">          0</v>
      </c>
      <c r="AE61" s="232" t="str">
        <f t="shared" si="5"/>
        <v xml:space="preserve">          0</v>
      </c>
      <c r="AF61" s="232" t="str">
        <f t="shared" si="6"/>
        <v xml:space="preserve">          0</v>
      </c>
      <c r="AG61" s="232" t="str">
        <f t="shared" si="7"/>
        <v xml:space="preserve">          0</v>
      </c>
      <c r="AL61" s="191">
        <f>SUM(ANALYTIKAVUJ!M10)</f>
        <v>0</v>
      </c>
      <c r="AN61" s="191">
        <f t="shared" si="64"/>
        <v>0</v>
      </c>
      <c r="AP61" s="192">
        <f t="shared" si="65"/>
        <v>0</v>
      </c>
      <c r="AQ61" s="191">
        <f>SUM(ANALYTIKAVUJ!AP71)*-1</f>
        <v>0</v>
      </c>
      <c r="AR61" s="192">
        <f t="shared" si="66"/>
        <v>0</v>
      </c>
      <c r="AS61" s="191">
        <f t="shared" si="67"/>
        <v>0</v>
      </c>
    </row>
    <row r="62" spans="2:45" outlineLevel="1">
      <c r="B62" s="390" t="s">
        <v>585</v>
      </c>
      <c r="C62" s="188" t="s">
        <v>1530</v>
      </c>
      <c r="D62" s="187" t="str">
        <f>IF(VLOOKUP($B62,suvaha_p!$A:$G,1)=$B62,VLOOKUP($B62,suvaha_p!$A:$G,$B$1),0)</f>
        <v>Ostatné pohľadávky v rámci podielovej účasti okrem pohľadávok voči prepojeným účtovným jednotkám  (351A) - /391A/</v>
      </c>
      <c r="E62" s="195" t="s">
        <v>585</v>
      </c>
      <c r="G62" s="191">
        <f>SUM(ANALYTIKAVUJ!K11)</f>
        <v>0</v>
      </c>
      <c r="I62" s="191">
        <f t="shared" si="57"/>
        <v>0</v>
      </c>
      <c r="K62" s="192">
        <f t="shared" si="58"/>
        <v>0</v>
      </c>
      <c r="L62" s="191">
        <f>SUM(ANALYTIKAVUJ!K72)*-1</f>
        <v>0</v>
      </c>
      <c r="M62" s="192">
        <f t="shared" si="59"/>
        <v>0</v>
      </c>
      <c r="N62" s="192">
        <f t="shared" si="10"/>
        <v>0</v>
      </c>
      <c r="Q62" s="192">
        <f>SUM(ANALYTIKAVUJ!L11)</f>
        <v>0</v>
      </c>
      <c r="S62" s="192">
        <f t="shared" si="60"/>
        <v>0</v>
      </c>
      <c r="U62" s="192">
        <f t="shared" si="61"/>
        <v>0</v>
      </c>
      <c r="V62" s="192">
        <f>SUM(ANALYTIKAVUJ!L72)*-1</f>
        <v>0</v>
      </c>
      <c r="W62" s="192">
        <f t="shared" si="62"/>
        <v>0</v>
      </c>
      <c r="X62" s="192">
        <f t="shared" si="63"/>
        <v>0</v>
      </c>
      <c r="Z62" s="398">
        <f t="shared" si="0"/>
        <v>0</v>
      </c>
      <c r="AA62" s="398">
        <f t="shared" si="1"/>
        <v>0</v>
      </c>
      <c r="AB62" s="398">
        <f t="shared" si="2"/>
        <v>0</v>
      </c>
      <c r="AC62" s="398">
        <f t="shared" si="3"/>
        <v>0</v>
      </c>
      <c r="AD62" s="232" t="str">
        <f t="shared" si="4"/>
        <v xml:space="preserve">          0</v>
      </c>
      <c r="AE62" s="232" t="str">
        <f t="shared" si="5"/>
        <v xml:space="preserve">          0</v>
      </c>
      <c r="AF62" s="232" t="str">
        <f t="shared" si="6"/>
        <v xml:space="preserve">          0</v>
      </c>
      <c r="AG62" s="232" t="str">
        <f t="shared" si="7"/>
        <v xml:space="preserve">          0</v>
      </c>
      <c r="AL62" s="191">
        <f>SUM(ANALYTIKAVUJ!M11)</f>
        <v>0</v>
      </c>
      <c r="AN62" s="191">
        <f t="shared" si="64"/>
        <v>0</v>
      </c>
      <c r="AP62" s="192">
        <f t="shared" si="65"/>
        <v>0</v>
      </c>
      <c r="AQ62" s="191">
        <f>SUM(ANALYTIKAVUJ!AP72)*-1</f>
        <v>0</v>
      </c>
      <c r="AR62" s="192">
        <f t="shared" si="66"/>
        <v>0</v>
      </c>
      <c r="AS62" s="191">
        <f t="shared" si="67"/>
        <v>0</v>
      </c>
    </row>
    <row r="63" spans="2:45" outlineLevel="1">
      <c r="B63" s="390" t="s">
        <v>595</v>
      </c>
      <c r="C63" s="188" t="s">
        <v>1532</v>
      </c>
      <c r="D63" s="187" t="str">
        <f>IF(VLOOKUP($B63,suvaha_p!$A:$G,1)=$B63,VLOOKUP($B63,suvaha_p!$A:$G,$B$1),0)</f>
        <v>Pohľadávky voči spoločníkom, členom a združeniu (354A, 355A, 358A, 35XA, 398A) - /391A/</v>
      </c>
      <c r="E63" s="195" t="s">
        <v>595</v>
      </c>
      <c r="G63" s="191">
        <f>SUM(ANALYTIKAVUJ!K16+ANALYTIKAVUJ!K20+ANALYTIKAVUJ!K24)</f>
        <v>0</v>
      </c>
      <c r="I63" s="191">
        <f t="shared" si="57"/>
        <v>0</v>
      </c>
      <c r="K63" s="192">
        <f t="shared" si="58"/>
        <v>0</v>
      </c>
      <c r="L63" s="191">
        <f>SUM(ANALYTIKAVUJ!K73)*-1</f>
        <v>0</v>
      </c>
      <c r="M63" s="192">
        <f t="shared" si="59"/>
        <v>0</v>
      </c>
      <c r="N63" s="192">
        <f t="shared" si="10"/>
        <v>0</v>
      </c>
      <c r="Q63" s="192">
        <f>SUM(ANALYTIKAVUJ!L16+ANALYTIKAVUJ!L20+ANALYTIKAVUJ!L24)</f>
        <v>0</v>
      </c>
      <c r="S63" s="192">
        <f t="shared" si="60"/>
        <v>0</v>
      </c>
      <c r="U63" s="192">
        <f t="shared" si="61"/>
        <v>0</v>
      </c>
      <c r="V63" s="192">
        <f>SUM(ANALYTIKAVUJ!L73)*-1</f>
        <v>0</v>
      </c>
      <c r="W63" s="192">
        <f t="shared" si="62"/>
        <v>0</v>
      </c>
      <c r="X63" s="192">
        <f t="shared" si="63"/>
        <v>0</v>
      </c>
      <c r="Z63" s="398">
        <f t="shared" si="0"/>
        <v>0</v>
      </c>
      <c r="AA63" s="398">
        <f t="shared" si="1"/>
        <v>0</v>
      </c>
      <c r="AB63" s="398">
        <f t="shared" si="2"/>
        <v>0</v>
      </c>
      <c r="AC63" s="398">
        <f t="shared" si="3"/>
        <v>0</v>
      </c>
      <c r="AD63" s="232" t="str">
        <f t="shared" si="4"/>
        <v xml:space="preserve">          0</v>
      </c>
      <c r="AE63" s="232" t="str">
        <f t="shared" si="5"/>
        <v xml:space="preserve">          0</v>
      </c>
      <c r="AF63" s="232" t="str">
        <f t="shared" si="6"/>
        <v xml:space="preserve">          0</v>
      </c>
      <c r="AG63" s="232" t="str">
        <f t="shared" si="7"/>
        <v xml:space="preserve">          0</v>
      </c>
      <c r="AL63" s="191">
        <f>SUM(ANALYTIKAVUJ!M16+ANALYTIKAVUJ!M20+ANALYTIKAVUJ!M24)</f>
        <v>0</v>
      </c>
      <c r="AN63" s="191">
        <f t="shared" si="64"/>
        <v>0</v>
      </c>
      <c r="AP63" s="192">
        <f t="shared" si="65"/>
        <v>0</v>
      </c>
      <c r="AQ63" s="191">
        <f>SUM(ANALYTIKAVUJ!AP73)*-1</f>
        <v>0</v>
      </c>
      <c r="AR63" s="192">
        <f t="shared" si="66"/>
        <v>0</v>
      </c>
      <c r="AS63" s="191">
        <f t="shared" si="67"/>
        <v>0</v>
      </c>
    </row>
    <row r="64" spans="2:45" outlineLevel="1">
      <c r="B64" s="390" t="s">
        <v>607</v>
      </c>
      <c r="C64" s="188" t="s">
        <v>1536</v>
      </c>
      <c r="D64" s="187" t="str">
        <f>IF(VLOOKUP($B64,suvaha_p!$A:$G,1)=$B64,VLOOKUP($B64,suvaha_p!$A:$G,$B$1),0)</f>
        <v>Sociálne poistenie (336A) - /391A/</v>
      </c>
      <c r="E64" s="195" t="s">
        <v>607</v>
      </c>
      <c r="G64" s="191">
        <f>SUM(ANALYTIKAVUJ!C123)</f>
        <v>0</v>
      </c>
      <c r="I64" s="191">
        <f t="shared" si="57"/>
        <v>0</v>
      </c>
      <c r="K64" s="192">
        <f t="shared" si="58"/>
        <v>0</v>
      </c>
      <c r="L64" s="191">
        <f>SUM(ANALYTIKAVUJ!K74)*-1</f>
        <v>0</v>
      </c>
      <c r="M64" s="192">
        <f t="shared" si="59"/>
        <v>0</v>
      </c>
      <c r="N64" s="192">
        <f t="shared" si="10"/>
        <v>0</v>
      </c>
      <c r="Q64" s="192">
        <f>SUM(ANALYTIKAVUJ!D123)</f>
        <v>0</v>
      </c>
      <c r="S64" s="192">
        <f t="shared" si="60"/>
        <v>0</v>
      </c>
      <c r="U64" s="192">
        <f t="shared" si="61"/>
        <v>0</v>
      </c>
      <c r="V64" s="192">
        <f>SUM(ANALYTIKAVUJ!L74)*-1</f>
        <v>0</v>
      </c>
      <c r="W64" s="192">
        <f t="shared" si="62"/>
        <v>0</v>
      </c>
      <c r="X64" s="192">
        <f t="shared" si="63"/>
        <v>0</v>
      </c>
      <c r="Z64" s="398">
        <f t="shared" si="0"/>
        <v>0</v>
      </c>
      <c r="AA64" s="398">
        <f t="shared" si="1"/>
        <v>0</v>
      </c>
      <c r="AB64" s="398">
        <f t="shared" si="2"/>
        <v>0</v>
      </c>
      <c r="AC64" s="398">
        <f t="shared" si="3"/>
        <v>0</v>
      </c>
      <c r="AD64" s="232" t="str">
        <f t="shared" si="4"/>
        <v xml:space="preserve">          0</v>
      </c>
      <c r="AE64" s="232" t="str">
        <f t="shared" si="5"/>
        <v xml:space="preserve">          0</v>
      </c>
      <c r="AF64" s="232" t="str">
        <f t="shared" si="6"/>
        <v xml:space="preserve">          0</v>
      </c>
      <c r="AG64" s="232" t="str">
        <f t="shared" si="7"/>
        <v xml:space="preserve">          0</v>
      </c>
      <c r="AL64" s="191">
        <f>SUM(ANALYTIKAVUJ!E123)</f>
        <v>0</v>
      </c>
      <c r="AN64" s="191">
        <f t="shared" si="64"/>
        <v>0</v>
      </c>
      <c r="AP64" s="192">
        <f t="shared" si="65"/>
        <v>0</v>
      </c>
      <c r="AQ64" s="191">
        <f>SUM(ANALYTIKAVUJ!AP74)*-1</f>
        <v>0</v>
      </c>
      <c r="AR64" s="192">
        <f t="shared" si="66"/>
        <v>0</v>
      </c>
      <c r="AS64" s="191">
        <f t="shared" si="67"/>
        <v>0</v>
      </c>
    </row>
    <row r="65" spans="2:45" outlineLevel="1">
      <c r="B65" s="390" t="s">
        <v>1425</v>
      </c>
      <c r="C65" s="188" t="s">
        <v>1540</v>
      </c>
      <c r="D65" s="187" t="str">
        <f>IF(VLOOKUP($B65,suvaha_p!$A:$G,1)=$B65,VLOOKUP($B65,suvaha_p!$A:$G,$B$1),0)</f>
        <v>Daňové pohľadávky a dotácie (341, 342, 343, 345, 346, 347) - /391A/</v>
      </c>
      <c r="E65" s="195" t="s">
        <v>1425</v>
      </c>
      <c r="G65" s="191">
        <f>SUM(ANALYTIKAVUJ!K107+ANALYTIKAVUJ!K111+ANALYTIKAVUJ!K115+ANALYTIKAVUJ!K119+ANALYTIKAVUJ!K123+ANALYTIKAVUJ!K127)</f>
        <v>0</v>
      </c>
      <c r="I65" s="191">
        <f t="shared" si="57"/>
        <v>0</v>
      </c>
      <c r="K65" s="192">
        <f t="shared" si="58"/>
        <v>0</v>
      </c>
      <c r="L65" s="191">
        <f>SUM(ANALYTIKAVUJ!K75)*-1</f>
        <v>0</v>
      </c>
      <c r="M65" s="192">
        <f t="shared" si="59"/>
        <v>0</v>
      </c>
      <c r="N65" s="192">
        <f t="shared" si="10"/>
        <v>0</v>
      </c>
      <c r="Q65" s="192">
        <f>SUM(ANALYTIKAVUJ!L107+ANALYTIKAVUJ!L111+ANALYTIKAVUJ!L115+ANALYTIKAVUJ!L119+ANALYTIKAVUJ!L123+ANALYTIKAVUJ!L127)</f>
        <v>0</v>
      </c>
      <c r="S65" s="192">
        <f t="shared" si="60"/>
        <v>0</v>
      </c>
      <c r="U65" s="192">
        <f t="shared" si="61"/>
        <v>0</v>
      </c>
      <c r="V65" s="192">
        <f>SUM(ANALYTIKAVUJ!L75)*-1</f>
        <v>0</v>
      </c>
      <c r="W65" s="192">
        <f t="shared" si="62"/>
        <v>0</v>
      </c>
      <c r="X65" s="192">
        <f t="shared" si="63"/>
        <v>0</v>
      </c>
      <c r="Z65" s="398">
        <f t="shared" si="0"/>
        <v>0</v>
      </c>
      <c r="AA65" s="398">
        <f t="shared" si="1"/>
        <v>0</v>
      </c>
      <c r="AB65" s="398">
        <f t="shared" si="2"/>
        <v>0</v>
      </c>
      <c r="AC65" s="398">
        <f t="shared" si="3"/>
        <v>0</v>
      </c>
      <c r="AD65" s="232" t="str">
        <f t="shared" si="4"/>
        <v xml:space="preserve">          0</v>
      </c>
      <c r="AE65" s="232" t="str">
        <f t="shared" si="5"/>
        <v xml:space="preserve">          0</v>
      </c>
      <c r="AF65" s="232" t="str">
        <f t="shared" si="6"/>
        <v xml:space="preserve">          0</v>
      </c>
      <c r="AG65" s="232" t="str">
        <f t="shared" si="7"/>
        <v xml:space="preserve">          0</v>
      </c>
      <c r="AL65" s="191">
        <f>SUM(ANALYTIKAVUJ!M107+ANALYTIKAVUJ!M111+ANALYTIKAVUJ!M115+ANALYTIKAVUJ!M119+ANALYTIKAVUJ!M123+ANALYTIKAVUJ!M127)</f>
        <v>0</v>
      </c>
      <c r="AN65" s="191">
        <f t="shared" si="64"/>
        <v>0</v>
      </c>
      <c r="AP65" s="192">
        <f t="shared" si="65"/>
        <v>0</v>
      </c>
      <c r="AQ65" s="191">
        <f>SUM(ANALYTIKAVUJ!AP75)*-1</f>
        <v>0</v>
      </c>
      <c r="AR65" s="192">
        <f t="shared" si="66"/>
        <v>0</v>
      </c>
      <c r="AS65" s="191">
        <f t="shared" si="67"/>
        <v>0</v>
      </c>
    </row>
    <row r="66" spans="2:45" outlineLevel="1">
      <c r="B66" s="390" t="s">
        <v>618</v>
      </c>
      <c r="C66" s="188" t="s">
        <v>1569</v>
      </c>
      <c r="D66" s="187" t="str">
        <f>IF(VLOOKUP($B66,suvaha_p!$A:$G,1)=$B66,VLOOKUP($B66,suvaha_p!$A:$G,$B$1),0)</f>
        <v>Pohľadávky z derivátových operácií (373A, 376A)</v>
      </c>
      <c r="E66" s="195" t="s">
        <v>618</v>
      </c>
      <c r="G66" s="191">
        <f>SUM(ANALYTIKAVUJ!K133+ANALYTIKAVUJ!K40)</f>
        <v>0</v>
      </c>
      <c r="I66" s="191">
        <f t="shared" si="57"/>
        <v>0</v>
      </c>
      <c r="K66" s="192">
        <f t="shared" si="58"/>
        <v>0</v>
      </c>
      <c r="M66" s="192">
        <f t="shared" si="59"/>
        <v>0</v>
      </c>
      <c r="N66" s="192">
        <f t="shared" si="10"/>
        <v>0</v>
      </c>
      <c r="Q66" s="192">
        <f>SUM(ANALYTIKAVUJ!L133+ANALYTIKAVUJ!L40)</f>
        <v>0</v>
      </c>
      <c r="S66" s="192">
        <f t="shared" si="60"/>
        <v>0</v>
      </c>
      <c r="U66" s="192">
        <f t="shared" si="61"/>
        <v>0</v>
      </c>
      <c r="W66" s="192">
        <f t="shared" si="62"/>
        <v>0</v>
      </c>
      <c r="X66" s="192">
        <f t="shared" si="63"/>
        <v>0</v>
      </c>
      <c r="Z66" s="398">
        <f t="shared" si="0"/>
        <v>0</v>
      </c>
      <c r="AA66" s="398">
        <f t="shared" si="1"/>
        <v>0</v>
      </c>
      <c r="AB66" s="398">
        <f t="shared" si="2"/>
        <v>0</v>
      </c>
      <c r="AC66" s="398">
        <f t="shared" si="3"/>
        <v>0</v>
      </c>
      <c r="AD66" s="232" t="str">
        <f t="shared" si="4"/>
        <v xml:space="preserve">          0</v>
      </c>
      <c r="AE66" s="232" t="str">
        <f t="shared" si="5"/>
        <v xml:space="preserve">          0</v>
      </c>
      <c r="AF66" s="232" t="str">
        <f t="shared" si="6"/>
        <v xml:space="preserve">          0</v>
      </c>
      <c r="AG66" s="232" t="str">
        <f t="shared" si="7"/>
        <v xml:space="preserve">          0</v>
      </c>
      <c r="AL66" s="191">
        <f>SUM(ANALYTIKAVUJ!M133+ANALYTIKAVUJ!M40)</f>
        <v>0</v>
      </c>
      <c r="AN66" s="191">
        <f t="shared" si="64"/>
        <v>0</v>
      </c>
      <c r="AP66" s="192">
        <f t="shared" si="65"/>
        <v>0</v>
      </c>
      <c r="AR66" s="192">
        <f t="shared" si="66"/>
        <v>0</v>
      </c>
      <c r="AS66" s="191">
        <f t="shared" si="67"/>
        <v>0</v>
      </c>
    </row>
    <row r="67" spans="2:45" outlineLevel="1">
      <c r="B67" s="390" t="s">
        <v>632</v>
      </c>
      <c r="C67" s="188" t="s">
        <v>1573</v>
      </c>
      <c r="D67" s="187" t="str">
        <f>IF(VLOOKUP($B67,suvaha_p!$A:$G,1)=$B67,VLOOKUP($B67,suvaha_p!$A:$G,$B$1),0)</f>
        <v>Iné pohľadávky (335A, 33XA, 371A, 374A, 375A,  378A)
- /391A/</v>
      </c>
      <c r="E67" s="195" t="s">
        <v>632</v>
      </c>
      <c r="G67" s="191">
        <f>SUM(ANALYTIKAVUJ!K5+ANALYTIKAVUJ!K28+ANALYTIKAVUJ!K32+ANALYTIKAVUJ!K36+ANALYTIKAVUJ!K41+ANALYTIKAVUJ!K45+ANALYTIKAVUJ!K134)</f>
        <v>0</v>
      </c>
      <c r="I67" s="191">
        <f t="shared" si="57"/>
        <v>0</v>
      </c>
      <c r="K67" s="192">
        <f t="shared" si="58"/>
        <v>0</v>
      </c>
      <c r="L67" s="191">
        <f>SUM(ANALYTIKAVUJ!K76)*-1</f>
        <v>0</v>
      </c>
      <c r="M67" s="192">
        <f t="shared" si="59"/>
        <v>0</v>
      </c>
      <c r="N67" s="192">
        <f t="shared" si="10"/>
        <v>0</v>
      </c>
      <c r="Q67" s="192">
        <f>SUM(ANALYTIKAVUJ!L5+ANALYTIKAVUJ!L28+ANALYTIKAVUJ!L32+ANALYTIKAVUJ!L36+ANALYTIKAVUJ!L41+ANALYTIKAVUJ!L45+ANALYTIKAVUJ!L134)</f>
        <v>18395.000000000004</v>
      </c>
      <c r="S67" s="192">
        <f t="shared" si="60"/>
        <v>18395.000000000004</v>
      </c>
      <c r="U67" s="192">
        <f t="shared" si="61"/>
        <v>0</v>
      </c>
      <c r="V67" s="192">
        <f>SUM(ANALYTIKAVUJ!L76)*-1</f>
        <v>0</v>
      </c>
      <c r="W67" s="192">
        <f t="shared" si="62"/>
        <v>0</v>
      </c>
      <c r="X67" s="192">
        <f t="shared" si="63"/>
        <v>18395</v>
      </c>
      <c r="Z67" s="398">
        <f t="shared" si="0"/>
        <v>0</v>
      </c>
      <c r="AA67" s="398">
        <f t="shared" si="1"/>
        <v>0</v>
      </c>
      <c r="AB67" s="398">
        <f t="shared" si="2"/>
        <v>0</v>
      </c>
      <c r="AC67" s="398">
        <f t="shared" si="3"/>
        <v>18395</v>
      </c>
      <c r="AD67" s="232" t="str">
        <f t="shared" si="4"/>
        <v xml:space="preserve">          0</v>
      </c>
      <c r="AE67" s="232" t="str">
        <f t="shared" si="5"/>
        <v xml:space="preserve">          0</v>
      </c>
      <c r="AF67" s="232" t="str">
        <f t="shared" si="6"/>
        <v xml:space="preserve">          0</v>
      </c>
      <c r="AG67" s="232" t="str">
        <f t="shared" si="7"/>
        <v xml:space="preserve">      18395</v>
      </c>
      <c r="AL67" s="191">
        <f>SUM(ANALYTIKAVUJ!M5+ANALYTIKAVUJ!M28+ANALYTIKAVUJ!M32+ANALYTIKAVUJ!M36+ANALYTIKAVUJ!M41+ANALYTIKAVUJ!M45+ANALYTIKAVUJ!M134)</f>
        <v>0</v>
      </c>
      <c r="AN67" s="191">
        <f t="shared" si="64"/>
        <v>0</v>
      </c>
      <c r="AP67" s="192">
        <f t="shared" si="65"/>
        <v>0</v>
      </c>
      <c r="AQ67" s="191">
        <f>SUM(ANALYTIKAVUJ!AP76)*-1</f>
        <v>0</v>
      </c>
      <c r="AR67" s="192">
        <f t="shared" si="66"/>
        <v>0</v>
      </c>
      <c r="AS67" s="191">
        <f t="shared" si="67"/>
        <v>0</v>
      </c>
    </row>
    <row r="68" spans="2:45" outlineLevel="1">
      <c r="B68" s="390" t="s">
        <v>645</v>
      </c>
      <c r="C68" s="188" t="s">
        <v>1704</v>
      </c>
      <c r="D68" s="382" t="str">
        <f>IF(VLOOKUP($B68,suvaha_p!$A:$G,1)=$B68,VLOOKUP($B68,suvaha_p!$A:$G,$B$1),0)</f>
        <v>Krátkodobý finančný majetok súčet (r . 67 až r. 70)</v>
      </c>
      <c r="E68" s="391" t="s">
        <v>645</v>
      </c>
      <c r="F68" s="392"/>
      <c r="I68" s="400">
        <f>SUM(I69:I72)</f>
        <v>0</v>
      </c>
      <c r="J68" s="401"/>
      <c r="K68" s="400">
        <f>SUM(K69:K72)</f>
        <v>0</v>
      </c>
      <c r="L68" s="400"/>
      <c r="M68" s="400">
        <f>SUM(M69:M72)</f>
        <v>0</v>
      </c>
      <c r="N68" s="402">
        <f>SUM(N69:N72)</f>
        <v>0</v>
      </c>
      <c r="P68" s="403"/>
      <c r="S68" s="402">
        <f>SUM(S69:S72)</f>
        <v>0</v>
      </c>
      <c r="T68" s="402"/>
      <c r="U68" s="402">
        <f>SUM(U69:U72)</f>
        <v>0</v>
      </c>
      <c r="V68" s="402"/>
      <c r="W68" s="402">
        <f>SUM(W69:W72)</f>
        <v>0</v>
      </c>
      <c r="X68" s="402">
        <f>SUM(X69:X72)</f>
        <v>0</v>
      </c>
      <c r="Z68" s="398">
        <f t="shared" ref="Z68:Z81" si="68">ROUND(I68,0)</f>
        <v>0</v>
      </c>
      <c r="AA68" s="398">
        <f t="shared" ref="AA68:AA81" si="69">ROUND(K68+M68,0)</f>
        <v>0</v>
      </c>
      <c r="AB68" s="398">
        <f t="shared" ref="AB68:AB131" si="70">ROUND(N68,0)</f>
        <v>0</v>
      </c>
      <c r="AC68" s="398">
        <f t="shared" ref="AC68:AC131" si="71">ROUND(X68,0)</f>
        <v>0</v>
      </c>
      <c r="AD68" s="232" t="str">
        <f t="shared" ref="AD68:AD131" si="72">REPT(" ",11-LEN(Z68))&amp;Z68</f>
        <v xml:space="preserve">          0</v>
      </c>
      <c r="AE68" s="232" t="str">
        <f t="shared" ref="AE68:AE131" si="73">REPT(" ",11-LEN(AA68))&amp;AA68</f>
        <v xml:space="preserve">          0</v>
      </c>
      <c r="AF68" s="232" t="str">
        <f t="shared" ref="AF68:AF131" si="74">REPT(" ",11-LEN(AB68))&amp;AB68</f>
        <v xml:space="preserve">          0</v>
      </c>
      <c r="AG68" s="232" t="str">
        <f t="shared" ref="AG68:AG131" si="75">REPT(" ",11-LEN(AC68))&amp;AC68</f>
        <v xml:space="preserve">          0</v>
      </c>
      <c r="AK68" s="392"/>
      <c r="AN68" s="400">
        <f>SUM(AN69:AN72)</f>
        <v>0</v>
      </c>
      <c r="AO68" s="401"/>
      <c r="AP68" s="400">
        <f>SUM(AP69:AP72)</f>
        <v>0</v>
      </c>
      <c r="AQ68" s="400"/>
      <c r="AR68" s="400">
        <f>SUM(AR69:AR72)</f>
        <v>0</v>
      </c>
      <c r="AS68" s="400">
        <f>SUM(AS69:AS72)</f>
        <v>0</v>
      </c>
    </row>
    <row r="69" spans="2:45" outlineLevel="1">
      <c r="B69" s="390" t="s">
        <v>663</v>
      </c>
      <c r="C69" s="188" t="s">
        <v>1708</v>
      </c>
      <c r="D69" s="187" t="str">
        <f>IF(VLOOKUP($B69,suvaha_p!$A:$G,1)=$B69,VLOOKUP($B69,suvaha_p!$A:$G,$B$1),0)</f>
        <v>Krátkodobý finančný majetok v prepojených účtovných jednotkách (251A, 253A, 256A, 257A, 25XA)
- /291A, 29XA/</v>
      </c>
      <c r="E69" s="195" t="s">
        <v>663</v>
      </c>
      <c r="G69" s="191">
        <f>SUM(ANALYTIKAVUJ!C57+ANALYTIKAVUJ!C61+ANALYTIKAVUJ!C65+ANALYTIKAVUJ!C69)</f>
        <v>0</v>
      </c>
      <c r="I69" s="191">
        <f t="shared" si="57"/>
        <v>0</v>
      </c>
      <c r="K69" s="192">
        <f t="shared" si="58"/>
        <v>0</v>
      </c>
      <c r="L69" s="192">
        <f>SUM(ANALYTIKAVUJ!C73)*-1</f>
        <v>0</v>
      </c>
      <c r="M69" s="192">
        <f t="shared" si="59"/>
        <v>0</v>
      </c>
      <c r="N69" s="192">
        <f t="shared" si="10"/>
        <v>0</v>
      </c>
      <c r="Q69" s="192">
        <f>SUM(ANALYTIKAVUJ!D57+ANALYTIKAVUJ!D61+ANALYTIKAVUJ!D65+ANALYTIKAVUJ!D69)</f>
        <v>0</v>
      </c>
      <c r="S69" s="192">
        <f>SUM(P69:R69)</f>
        <v>0</v>
      </c>
      <c r="U69" s="192">
        <f>SUM(T69)</f>
        <v>0</v>
      </c>
      <c r="V69" s="192">
        <f>SUM(ANALYTIKAVUJ!D73)*-1</f>
        <v>0</v>
      </c>
      <c r="W69" s="192">
        <f>SUM(V69)</f>
        <v>0</v>
      </c>
      <c r="X69" s="192">
        <f t="shared" ref="X69:X72" si="76">ROUND((S69-U69-W69),0)</f>
        <v>0</v>
      </c>
      <c r="Z69" s="398">
        <f t="shared" si="68"/>
        <v>0</v>
      </c>
      <c r="AA69" s="398">
        <f t="shared" si="69"/>
        <v>0</v>
      </c>
      <c r="AB69" s="398">
        <f t="shared" si="70"/>
        <v>0</v>
      </c>
      <c r="AC69" s="398">
        <f t="shared" si="71"/>
        <v>0</v>
      </c>
      <c r="AD69" s="232" t="str">
        <f t="shared" si="72"/>
        <v xml:space="preserve">          0</v>
      </c>
      <c r="AE69" s="232" t="str">
        <f t="shared" si="73"/>
        <v xml:space="preserve">          0</v>
      </c>
      <c r="AF69" s="232" t="str">
        <f t="shared" si="74"/>
        <v xml:space="preserve">          0</v>
      </c>
      <c r="AG69" s="232" t="str">
        <f t="shared" si="75"/>
        <v xml:space="preserve">          0</v>
      </c>
      <c r="AL69" s="191">
        <f>SUM(ANALYTIKAVUJ!E57+ANALYTIKAVUJ!E61+ANALYTIKAVUJ!E65+ANALYTIKAVUJ!E69)</f>
        <v>0</v>
      </c>
      <c r="AN69" s="191">
        <f>SUM(AK69:AM69)</f>
        <v>0</v>
      </c>
      <c r="AP69" s="192">
        <f>SUM(AO69)</f>
        <v>0</v>
      </c>
      <c r="AQ69" s="192">
        <f>SUM(ANALYTIKAVUJ!E73)*-1</f>
        <v>0</v>
      </c>
      <c r="AR69" s="192">
        <f>SUM(AQ69)</f>
        <v>0</v>
      </c>
      <c r="AS69" s="191">
        <f t="shared" ref="AS69:AS72" si="77">ROUND((AN69-AP69-AR69),0)</f>
        <v>0</v>
      </c>
    </row>
    <row r="70" spans="2:45" outlineLevel="1">
      <c r="B70" s="390" t="s">
        <v>669</v>
      </c>
      <c r="C70" s="188" t="s">
        <v>1524</v>
      </c>
      <c r="D70" s="187" t="str">
        <f>IF(VLOOKUP($B70,suvaha_p!$A:$G,1)=$B70,VLOOKUP($B70,suvaha_p!$A:$G,$B$1),0)</f>
        <v>Krátkodobý finančný majetok bez krátkodobého finančného majetku v prepojených účtovných jednotkách (251A, 253A, 256A, 257A, 25XA)
- /291A, 29XA/</v>
      </c>
      <c r="E70" s="195" t="s">
        <v>669</v>
      </c>
      <c r="G70" s="191">
        <f>SUM(ANALYTIKAVUJ!C58+ANALYTIKAVUJ!C62+ANALYTIKAVUJ!C66+ANALYTIKAVUJ!C70)</f>
        <v>0</v>
      </c>
      <c r="I70" s="191">
        <f t="shared" si="57"/>
        <v>0</v>
      </c>
      <c r="K70" s="192">
        <f t="shared" si="58"/>
        <v>0</v>
      </c>
      <c r="L70" s="192">
        <f>SUM(ANALYTIKAVUJ!C74)*-1</f>
        <v>0</v>
      </c>
      <c r="M70" s="192">
        <f t="shared" si="59"/>
        <v>0</v>
      </c>
      <c r="N70" s="192">
        <f t="shared" si="10"/>
        <v>0</v>
      </c>
      <c r="Q70" s="192">
        <f>SUM(ANALYTIKAVUJ!D58+ANALYTIKAVUJ!D62+ANALYTIKAVUJ!D66+ANALYTIKAVUJ!D70)</f>
        <v>0</v>
      </c>
      <c r="S70" s="192">
        <f>SUM(P70:R70)</f>
        <v>0</v>
      </c>
      <c r="U70" s="192">
        <f>SUM(T70)</f>
        <v>0</v>
      </c>
      <c r="V70" s="192">
        <f>SUM(ANALYTIKAVUJ!D74)*-1</f>
        <v>0</v>
      </c>
      <c r="W70" s="192">
        <f>SUM(V70)</f>
        <v>0</v>
      </c>
      <c r="X70" s="192">
        <f t="shared" si="76"/>
        <v>0</v>
      </c>
      <c r="Z70" s="398">
        <f t="shared" si="68"/>
        <v>0</v>
      </c>
      <c r="AA70" s="398">
        <f t="shared" si="69"/>
        <v>0</v>
      </c>
      <c r="AB70" s="398">
        <f t="shared" si="70"/>
        <v>0</v>
      </c>
      <c r="AC70" s="398">
        <f t="shared" si="71"/>
        <v>0</v>
      </c>
      <c r="AD70" s="232" t="str">
        <f t="shared" si="72"/>
        <v xml:space="preserve">          0</v>
      </c>
      <c r="AE70" s="232" t="str">
        <f t="shared" si="73"/>
        <v xml:space="preserve">          0</v>
      </c>
      <c r="AF70" s="232" t="str">
        <f t="shared" si="74"/>
        <v xml:space="preserve">          0</v>
      </c>
      <c r="AG70" s="232" t="str">
        <f t="shared" si="75"/>
        <v xml:space="preserve">          0</v>
      </c>
      <c r="AL70" s="191">
        <f>SUM(ANALYTIKAVUJ!E58+ANALYTIKAVUJ!E62+ANALYTIKAVUJ!E66+ANALYTIKAVUJ!E70)</f>
        <v>0</v>
      </c>
      <c r="AN70" s="191">
        <f>SUM(AK70:AM70)</f>
        <v>0</v>
      </c>
      <c r="AP70" s="192">
        <f>SUM(AO70)</f>
        <v>0</v>
      </c>
      <c r="AQ70" s="192">
        <f>SUM(ANALYTIKAVUJ!E74)*-1</f>
        <v>0</v>
      </c>
      <c r="AR70" s="192">
        <f>SUM(AQ70)</f>
        <v>0</v>
      </c>
      <c r="AS70" s="191">
        <f t="shared" si="77"/>
        <v>0</v>
      </c>
    </row>
    <row r="71" spans="2:45" outlineLevel="1">
      <c r="B71" s="390" t="s">
        <v>680</v>
      </c>
      <c r="C71" s="188" t="s">
        <v>1527</v>
      </c>
      <c r="D71" s="187" t="str">
        <f>IF(VLOOKUP($B71,suvaha_p!$A:$G,1)=$B71,VLOOKUP($B71,suvaha_p!$A:$G,$B$1),0)</f>
        <v>Vlastné akcie a vlastné obchodné podiely (252)</v>
      </c>
      <c r="E71" s="195" t="s">
        <v>680</v>
      </c>
      <c r="F71" s="191">
        <f>SUM('HL KNIHA VYPOC'!G126)</f>
        <v>0</v>
      </c>
      <c r="I71" s="191">
        <f t="shared" si="57"/>
        <v>0</v>
      </c>
      <c r="K71" s="192">
        <f t="shared" si="58"/>
        <v>0</v>
      </c>
      <c r="L71" s="192"/>
      <c r="M71" s="192">
        <f t="shared" si="59"/>
        <v>0</v>
      </c>
      <c r="N71" s="192">
        <f t="shared" ref="N71:N80" si="78">SUM(I71-K71-M71)</f>
        <v>0</v>
      </c>
      <c r="P71" s="192">
        <f>SUM('HL KNIHA VYPOC'!K126)</f>
        <v>0</v>
      </c>
      <c r="S71" s="192">
        <f>SUM(P71:R71)</f>
        <v>0</v>
      </c>
      <c r="U71" s="192">
        <f>SUM(T71)</f>
        <v>0</v>
      </c>
      <c r="W71" s="192">
        <f>SUM(V71)</f>
        <v>0</v>
      </c>
      <c r="X71" s="192">
        <f t="shared" si="76"/>
        <v>0</v>
      </c>
      <c r="Z71" s="398">
        <f t="shared" si="68"/>
        <v>0</v>
      </c>
      <c r="AA71" s="398">
        <f t="shared" si="69"/>
        <v>0</v>
      </c>
      <c r="AB71" s="398">
        <f t="shared" si="70"/>
        <v>0</v>
      </c>
      <c r="AC71" s="398">
        <f t="shared" si="71"/>
        <v>0</v>
      </c>
      <c r="AD71" s="232" t="str">
        <f t="shared" si="72"/>
        <v xml:space="preserve">          0</v>
      </c>
      <c r="AE71" s="232" t="str">
        <f t="shared" si="73"/>
        <v xml:space="preserve">          0</v>
      </c>
      <c r="AF71" s="232" t="str">
        <f t="shared" si="74"/>
        <v xml:space="preserve">          0</v>
      </c>
      <c r="AG71" s="232" t="str">
        <f t="shared" si="75"/>
        <v xml:space="preserve">          0</v>
      </c>
      <c r="AK71" s="191">
        <f>SUM('HL KNIHA VYPOC'!H126)</f>
        <v>0</v>
      </c>
      <c r="AN71" s="191">
        <f>SUM(AK71:AM71)</f>
        <v>0</v>
      </c>
      <c r="AP71" s="192">
        <f>SUM(AO71)</f>
        <v>0</v>
      </c>
      <c r="AQ71" s="192"/>
      <c r="AR71" s="192">
        <f>SUM(AQ71)</f>
        <v>0</v>
      </c>
      <c r="AS71" s="191">
        <f t="shared" si="77"/>
        <v>0</v>
      </c>
    </row>
    <row r="72" spans="2:45" outlineLevel="1">
      <c r="B72" s="390" t="s">
        <v>695</v>
      </c>
      <c r="C72" s="188" t="s">
        <v>1530</v>
      </c>
      <c r="D72" s="187" t="str">
        <f>IF(VLOOKUP($B72,suvaha_p!$A:$G,1)=$B72,VLOOKUP($B72,suvaha_p!$A:$G,$B$1),0)</f>
        <v>Obstarávaný krátkodobý finančný majetok 
(259, 314A) - /291A/</v>
      </c>
      <c r="E72" s="195" t="s">
        <v>695</v>
      </c>
      <c r="F72" s="193">
        <f>SUM('HL KNIHA VYPOC'!G131)</f>
        <v>0</v>
      </c>
      <c r="G72" s="191">
        <f>SUM(ANALYTIKAVUJ!K94)</f>
        <v>0</v>
      </c>
      <c r="I72" s="191">
        <f t="shared" si="57"/>
        <v>0</v>
      </c>
      <c r="K72" s="192">
        <f t="shared" si="58"/>
        <v>0</v>
      </c>
      <c r="L72" s="192">
        <f>SUM(ANALYTIKAVUJ!C75)*-1</f>
        <v>0</v>
      </c>
      <c r="M72" s="192">
        <f t="shared" si="59"/>
        <v>0</v>
      </c>
      <c r="N72" s="192">
        <f t="shared" si="78"/>
        <v>0</v>
      </c>
      <c r="P72" s="259">
        <f>SUM('HL KNIHA VYPOC'!K131)</f>
        <v>0</v>
      </c>
      <c r="Q72" s="192">
        <f>SUM(ANALYTIKAVUJ!L94)</f>
        <v>0</v>
      </c>
      <c r="S72" s="192">
        <f>SUM(P72:R72)</f>
        <v>0</v>
      </c>
      <c r="U72" s="192">
        <f>SUM(T72)</f>
        <v>0</v>
      </c>
      <c r="V72" s="192">
        <f>SUM(ANALYTIKAVUJ!D75)*-1</f>
        <v>0</v>
      </c>
      <c r="W72" s="192">
        <f>SUM(V72)</f>
        <v>0</v>
      </c>
      <c r="X72" s="192">
        <f t="shared" si="76"/>
        <v>0</v>
      </c>
      <c r="Z72" s="398">
        <f t="shared" si="68"/>
        <v>0</v>
      </c>
      <c r="AA72" s="398">
        <f t="shared" si="69"/>
        <v>0</v>
      </c>
      <c r="AB72" s="398">
        <f t="shared" si="70"/>
        <v>0</v>
      </c>
      <c r="AC72" s="398">
        <f t="shared" si="71"/>
        <v>0</v>
      </c>
      <c r="AD72" s="232" t="str">
        <f t="shared" si="72"/>
        <v xml:space="preserve">          0</v>
      </c>
      <c r="AE72" s="232" t="str">
        <f t="shared" si="73"/>
        <v xml:space="preserve">          0</v>
      </c>
      <c r="AF72" s="232" t="str">
        <f t="shared" si="74"/>
        <v xml:space="preserve">          0</v>
      </c>
      <c r="AG72" s="232" t="str">
        <f t="shared" si="75"/>
        <v xml:space="preserve">          0</v>
      </c>
      <c r="AK72" s="193">
        <f>SUM('HL KNIHA VYPOC'!H131)</f>
        <v>0</v>
      </c>
      <c r="AL72" s="191">
        <f>SUM(ANALYTIKAVUJ!M94)</f>
        <v>0</v>
      </c>
      <c r="AN72" s="191">
        <f>SUM(AK72:AM72)</f>
        <v>0</v>
      </c>
      <c r="AP72" s="192">
        <f>SUM(AO72)</f>
        <v>0</v>
      </c>
      <c r="AQ72" s="192">
        <f>SUM(ANALYTIKAVUJ!E75)*-1</f>
        <v>0</v>
      </c>
      <c r="AR72" s="192">
        <f>SUM(AQ72)</f>
        <v>0</v>
      </c>
      <c r="AS72" s="191">
        <f t="shared" si="77"/>
        <v>0</v>
      </c>
    </row>
    <row r="73" spans="2:45" outlineLevel="1">
      <c r="B73" s="390" t="s">
        <v>701</v>
      </c>
      <c r="C73" s="188" t="s">
        <v>1721</v>
      </c>
      <c r="D73" s="382" t="str">
        <f>IF(VLOOKUP($B73,suvaha_p!$A:$G,1)=$B73,VLOOKUP($B73,suvaha_p!$A:$G,$B$1),0)</f>
        <v>Finančné účty r. 72 + r. 73</v>
      </c>
      <c r="E73" s="391" t="s">
        <v>701</v>
      </c>
      <c r="F73" s="392"/>
      <c r="I73" s="400">
        <f>SUM(I74:I75)</f>
        <v>273760</v>
      </c>
      <c r="K73" s="400">
        <f>SUM(K74:K75)</f>
        <v>0</v>
      </c>
      <c r="L73" s="192"/>
      <c r="M73" s="400">
        <f>SUM(M74:M75)</f>
        <v>0</v>
      </c>
      <c r="N73" s="402">
        <f>SUM(N74:N75)</f>
        <v>273760</v>
      </c>
      <c r="P73" s="403"/>
      <c r="S73" s="402">
        <f>SUM(S74:S75)</f>
        <v>181298.30000000075</v>
      </c>
      <c r="U73" s="402">
        <f>SUM(U74:U75)</f>
        <v>0</v>
      </c>
      <c r="W73" s="402">
        <f>SUM(W74:W75)</f>
        <v>0</v>
      </c>
      <c r="X73" s="402">
        <f>SUM(X74:X75)</f>
        <v>181298</v>
      </c>
      <c r="Z73" s="398">
        <f t="shared" si="68"/>
        <v>273760</v>
      </c>
      <c r="AA73" s="398">
        <f t="shared" si="69"/>
        <v>0</v>
      </c>
      <c r="AB73" s="398">
        <f t="shared" si="70"/>
        <v>273760</v>
      </c>
      <c r="AC73" s="398">
        <f t="shared" si="71"/>
        <v>181298</v>
      </c>
      <c r="AD73" s="232" t="str">
        <f t="shared" si="72"/>
        <v xml:space="preserve">     273760</v>
      </c>
      <c r="AE73" s="232" t="str">
        <f t="shared" si="73"/>
        <v xml:space="preserve">          0</v>
      </c>
      <c r="AF73" s="232" t="str">
        <f t="shared" si="74"/>
        <v xml:space="preserve">     273760</v>
      </c>
      <c r="AG73" s="232" t="str">
        <f t="shared" si="75"/>
        <v xml:space="preserve">     181298</v>
      </c>
      <c r="AK73" s="392"/>
      <c r="AN73" s="400">
        <f>SUM(AN74:AN75)</f>
        <v>33802.19</v>
      </c>
      <c r="AP73" s="400">
        <f>SUM(AP74:AP75)</f>
        <v>0</v>
      </c>
      <c r="AQ73" s="192"/>
      <c r="AR73" s="400">
        <f>SUM(AR74:AR75)</f>
        <v>0</v>
      </c>
      <c r="AS73" s="400">
        <f>SUM(AS74:AS75)</f>
        <v>33802</v>
      </c>
    </row>
    <row r="74" spans="2:45" outlineLevel="1">
      <c r="B74" s="390" t="s">
        <v>1436</v>
      </c>
      <c r="C74" s="188" t="s">
        <v>1724</v>
      </c>
      <c r="D74" s="187" t="str">
        <f>IF(VLOOKUP($B74,suvaha_p!$A:$G,1)=$B74,VLOOKUP($B74,suvaha_p!$A:$G,$B$1),0)</f>
        <v>Peniaze (211, 213, 21X)</v>
      </c>
      <c r="E74" s="195" t="s">
        <v>1436</v>
      </c>
      <c r="F74" s="193">
        <f>SUM('HL KNIHA VYPOC'!G110+'HL KNIHA VYPOC'!G111)</f>
        <v>83011.350000001024</v>
      </c>
      <c r="I74" s="191">
        <f t="shared" si="57"/>
        <v>83011</v>
      </c>
      <c r="K74" s="192">
        <f t="shared" si="58"/>
        <v>0</v>
      </c>
      <c r="L74" s="192"/>
      <c r="M74" s="192">
        <f t="shared" si="59"/>
        <v>0</v>
      </c>
      <c r="N74" s="192">
        <f t="shared" si="78"/>
        <v>83011</v>
      </c>
      <c r="P74" s="259">
        <f>SUM('HL KNIHA VYPOC'!K110+'HL KNIHA VYPOC'!K111)</f>
        <v>50589.220000000671</v>
      </c>
      <c r="S74" s="192">
        <f>SUM(P74:R74)</f>
        <v>50589.220000000671</v>
      </c>
      <c r="U74" s="192">
        <f>SUM(T74)</f>
        <v>0</v>
      </c>
      <c r="W74" s="192">
        <f>SUM(V74)</f>
        <v>0</v>
      </c>
      <c r="X74" s="192">
        <f t="shared" ref="X74:X75" si="79">ROUND((S74-U74-W74),0)</f>
        <v>50589</v>
      </c>
      <c r="Z74" s="398">
        <f t="shared" si="68"/>
        <v>83011</v>
      </c>
      <c r="AA74" s="398">
        <f t="shared" si="69"/>
        <v>0</v>
      </c>
      <c r="AB74" s="398">
        <f t="shared" si="70"/>
        <v>83011</v>
      </c>
      <c r="AC74" s="398">
        <f t="shared" si="71"/>
        <v>50589</v>
      </c>
      <c r="AD74" s="232" t="str">
        <f t="shared" si="72"/>
        <v xml:space="preserve">      83011</v>
      </c>
      <c r="AE74" s="232" t="str">
        <f t="shared" si="73"/>
        <v xml:space="preserve">          0</v>
      </c>
      <c r="AF74" s="232" t="str">
        <f t="shared" si="74"/>
        <v xml:space="preserve">      83011</v>
      </c>
      <c r="AG74" s="232" t="str">
        <f t="shared" si="75"/>
        <v xml:space="preserve">      50589</v>
      </c>
      <c r="AK74" s="193">
        <f>SUM('HL KNIHA VYPOC'!H110+'HL KNIHA VYPOC'!H111)</f>
        <v>33765.9</v>
      </c>
      <c r="AN74" s="191">
        <f>SUM(AK74:AM74)</f>
        <v>33765.9</v>
      </c>
      <c r="AP74" s="192">
        <f>SUM(AO74)</f>
        <v>0</v>
      </c>
      <c r="AQ74" s="192"/>
      <c r="AR74" s="192">
        <f>SUM(AQ74)</f>
        <v>0</v>
      </c>
      <c r="AS74" s="191">
        <f t="shared" ref="AS74:AS75" si="80">ROUND((AN74-AP74-AR74),0)</f>
        <v>33766</v>
      </c>
    </row>
    <row r="75" spans="2:45" outlineLevel="1">
      <c r="B75" s="390" t="s">
        <v>1437</v>
      </c>
      <c r="C75" s="188" t="s">
        <v>1524</v>
      </c>
      <c r="D75" s="187" t="str">
        <f>IF(VLOOKUP($B75,suvaha_p!$A:$G,1)=$B75,VLOOKUP($B75,suvaha_p!$A:$G,$B$1),0)</f>
        <v>Účty v bankách (221A, 22X, +/- 261)</v>
      </c>
      <c r="E75" s="195" t="s">
        <v>1437</v>
      </c>
      <c r="F75" s="193">
        <f>SUM('HL KNIHA VYPOC'!G134)</f>
        <v>63069.35000000149</v>
      </c>
      <c r="G75" s="191">
        <f>SUM(ANALYTIKAVUJ!C109)</f>
        <v>127679.39999999851</v>
      </c>
      <c r="I75" s="191">
        <f t="shared" si="57"/>
        <v>190749</v>
      </c>
      <c r="K75" s="192">
        <f t="shared" si="58"/>
        <v>0</v>
      </c>
      <c r="L75" s="192"/>
      <c r="M75" s="192">
        <f t="shared" si="59"/>
        <v>0</v>
      </c>
      <c r="N75" s="192">
        <f t="shared" si="78"/>
        <v>190749</v>
      </c>
      <c r="P75" s="259">
        <f>SUM('HL KNIHA VYPOC'!K134)</f>
        <v>52299.25</v>
      </c>
      <c r="Q75" s="192">
        <f>SUM(ANALYTIKAVUJ!D109)</f>
        <v>78409.830000000075</v>
      </c>
      <c r="S75" s="192">
        <f>SUM(P75:R75)</f>
        <v>130709.08000000007</v>
      </c>
      <c r="U75" s="192">
        <f>SUM(T75)</f>
        <v>0</v>
      </c>
      <c r="W75" s="192">
        <f>SUM(V75)</f>
        <v>0</v>
      </c>
      <c r="X75" s="192">
        <f t="shared" si="79"/>
        <v>130709</v>
      </c>
      <c r="Z75" s="398">
        <f t="shared" si="68"/>
        <v>190749</v>
      </c>
      <c r="AA75" s="398">
        <f t="shared" si="69"/>
        <v>0</v>
      </c>
      <c r="AB75" s="398">
        <f t="shared" si="70"/>
        <v>190749</v>
      </c>
      <c r="AC75" s="398">
        <f t="shared" si="71"/>
        <v>130709</v>
      </c>
      <c r="AD75" s="232" t="str">
        <f t="shared" si="72"/>
        <v xml:space="preserve">     190749</v>
      </c>
      <c r="AE75" s="232" t="str">
        <f t="shared" si="73"/>
        <v xml:space="preserve">          0</v>
      </c>
      <c r="AF75" s="232" t="str">
        <f t="shared" si="74"/>
        <v xml:space="preserve">     190749</v>
      </c>
      <c r="AG75" s="232" t="str">
        <f t="shared" si="75"/>
        <v xml:space="preserve">     130709</v>
      </c>
      <c r="AK75" s="193">
        <f>SUM('HL KNIHA VYPOC'!H134)</f>
        <v>0</v>
      </c>
      <c r="AL75" s="191">
        <f>SUM(ANALYTIKAVUJ!E109)</f>
        <v>36.29</v>
      </c>
      <c r="AN75" s="191">
        <f>SUM(AK75:AM75)</f>
        <v>36.29</v>
      </c>
      <c r="AP75" s="192">
        <f>SUM(AO75)</f>
        <v>0</v>
      </c>
      <c r="AQ75" s="192"/>
      <c r="AR75" s="192">
        <f>SUM(AQ75)</f>
        <v>0</v>
      </c>
      <c r="AS75" s="191">
        <f t="shared" si="80"/>
        <v>36</v>
      </c>
    </row>
    <row r="76" spans="2:45">
      <c r="B76" s="390" t="s">
        <v>1439</v>
      </c>
      <c r="C76" s="188" t="s">
        <v>1414</v>
      </c>
      <c r="D76" s="382" t="str">
        <f>IF(VLOOKUP($B76,suvaha_p!$A:$G,1)=$B76,VLOOKUP($B76,suvaha_p!$A:$G,$B$1),0)</f>
        <v>Časové rozlíšenie súčet (r. 75 až r. 78)</v>
      </c>
      <c r="E76" s="391" t="s">
        <v>1439</v>
      </c>
      <c r="F76" s="392"/>
      <c r="I76" s="400">
        <f>SUM(I77:I80)</f>
        <v>5653</v>
      </c>
      <c r="J76" s="401"/>
      <c r="K76" s="400">
        <f>SUM(K77:K80)</f>
        <v>0</v>
      </c>
      <c r="L76" s="400"/>
      <c r="M76" s="400">
        <f>SUM(M77:M81)</f>
        <v>0</v>
      </c>
      <c r="N76" s="402">
        <f>SUM(N77:N80)</f>
        <v>5653</v>
      </c>
      <c r="P76" s="403"/>
      <c r="S76" s="402">
        <f>SUM(S77:S81)</f>
        <v>4470.55</v>
      </c>
      <c r="T76" s="402"/>
      <c r="U76" s="402">
        <f>SUM(U77:U81)</f>
        <v>0</v>
      </c>
      <c r="V76" s="402"/>
      <c r="W76" s="402">
        <f>SUM(W77:W81)</f>
        <v>0</v>
      </c>
      <c r="X76" s="402">
        <f>SUM(X77:X80)</f>
        <v>4471</v>
      </c>
      <c r="Z76" s="398">
        <f t="shared" si="68"/>
        <v>5653</v>
      </c>
      <c r="AA76" s="398">
        <f t="shared" si="69"/>
        <v>0</v>
      </c>
      <c r="AB76" s="398">
        <f t="shared" si="70"/>
        <v>5653</v>
      </c>
      <c r="AC76" s="398">
        <f t="shared" si="71"/>
        <v>4471</v>
      </c>
      <c r="AD76" s="232" t="str">
        <f t="shared" si="72"/>
        <v xml:space="preserve">       5653</v>
      </c>
      <c r="AE76" s="232" t="str">
        <f t="shared" si="73"/>
        <v xml:space="preserve">          0</v>
      </c>
      <c r="AF76" s="232" t="str">
        <f t="shared" si="74"/>
        <v xml:space="preserve">       5653</v>
      </c>
      <c r="AG76" s="232" t="str">
        <f t="shared" si="75"/>
        <v xml:space="preserve">       4471</v>
      </c>
      <c r="AK76" s="392"/>
      <c r="AN76" s="400">
        <f>SUM(AN77:AN81)</f>
        <v>4216.8100000000004</v>
      </c>
      <c r="AO76" s="401"/>
      <c r="AP76" s="400">
        <f>SUM(AP77:AP81)</f>
        <v>0</v>
      </c>
      <c r="AQ76" s="400"/>
      <c r="AR76" s="400">
        <f>SUM(AR77:AR81)</f>
        <v>0</v>
      </c>
      <c r="AS76" s="400">
        <f>SUM(AS77:AS80)</f>
        <v>4217</v>
      </c>
    </row>
    <row r="77" spans="2:45" outlineLevel="1">
      <c r="B77" s="390" t="s">
        <v>1440</v>
      </c>
      <c r="C77" s="188" t="s">
        <v>1733</v>
      </c>
      <c r="D77" s="187" t="str">
        <f>IF(VLOOKUP($B77,suvaha_p!$A:$G,1)=$B77,VLOOKUP($B77,suvaha_p!$A:$G,$B$1),0)</f>
        <v>Náklady budúcich období dlhodobé (381A, 382A)</v>
      </c>
      <c r="E77" s="195" t="s">
        <v>1440</v>
      </c>
      <c r="G77" s="193">
        <f>SUM(ANALYTIKAVUJ!K48+ANALYTIKAVUJ!K52)</f>
        <v>0</v>
      </c>
      <c r="I77" s="191">
        <f t="shared" si="57"/>
        <v>0</v>
      </c>
      <c r="K77" s="192">
        <f t="shared" si="58"/>
        <v>0</v>
      </c>
      <c r="L77" s="192"/>
      <c r="M77" s="192">
        <f t="shared" si="59"/>
        <v>0</v>
      </c>
      <c r="N77" s="192">
        <f t="shared" si="78"/>
        <v>0</v>
      </c>
      <c r="Q77" s="259">
        <f>SUM(ANALYTIKAVUJ!L48+ANALYTIKAVUJ!L52)</f>
        <v>0</v>
      </c>
      <c r="S77" s="192">
        <f>SUM(P77:R77)</f>
        <v>0</v>
      </c>
      <c r="U77" s="192">
        <f>SUM(T77)</f>
        <v>0</v>
      </c>
      <c r="W77" s="192">
        <f>SUM(V77)</f>
        <v>0</v>
      </c>
      <c r="X77" s="192">
        <f t="shared" ref="X77:X80" si="81">ROUND((S77-U77-W77),0)</f>
        <v>0</v>
      </c>
      <c r="Z77" s="398">
        <f t="shared" si="68"/>
        <v>0</v>
      </c>
      <c r="AA77" s="398">
        <f t="shared" si="69"/>
        <v>0</v>
      </c>
      <c r="AB77" s="398">
        <f t="shared" si="70"/>
        <v>0</v>
      </c>
      <c r="AC77" s="398">
        <f t="shared" si="71"/>
        <v>0</v>
      </c>
      <c r="AD77" s="232" t="str">
        <f t="shared" si="72"/>
        <v xml:space="preserve">          0</v>
      </c>
      <c r="AE77" s="232" t="str">
        <f t="shared" si="73"/>
        <v xml:space="preserve">          0</v>
      </c>
      <c r="AF77" s="232" t="str">
        <f t="shared" si="74"/>
        <v xml:space="preserve">          0</v>
      </c>
      <c r="AG77" s="232" t="str">
        <f t="shared" si="75"/>
        <v xml:space="preserve">          0</v>
      </c>
      <c r="AL77" s="193">
        <f>SUM(ANALYTIKAVUJ!M48+ANALYTIKAVUJ!M52)</f>
        <v>0</v>
      </c>
      <c r="AN77" s="191">
        <f>SUM(AK77:AM77)</f>
        <v>0</v>
      </c>
      <c r="AP77" s="192">
        <f>SUM(AO77)</f>
        <v>0</v>
      </c>
      <c r="AQ77" s="192"/>
      <c r="AR77" s="192">
        <f>SUM(AQ77)</f>
        <v>0</v>
      </c>
      <c r="AS77" s="191">
        <f t="shared" ref="AS77:AS80" si="82">ROUND((AN77-AP77-AR77),0)</f>
        <v>0</v>
      </c>
    </row>
    <row r="78" spans="2:45" outlineLevel="1">
      <c r="B78" s="390" t="s">
        <v>1441</v>
      </c>
      <c r="C78" s="188" t="s">
        <v>1524</v>
      </c>
      <c r="D78" s="187" t="str">
        <f>IF(VLOOKUP($B78,suvaha_p!$A:$G,1)=$B78,VLOOKUP($B78,suvaha_p!$A:$G,$B$1),0)</f>
        <v>Náklady budúcich období krátkodobé (381A, 382A)</v>
      </c>
      <c r="E78" s="195" t="s">
        <v>1441</v>
      </c>
      <c r="G78" s="191">
        <f>SUM(ANALYTIKAVUJ!K49+ANALYTIKAVUJ!K53)</f>
        <v>5652.81</v>
      </c>
      <c r="I78" s="191">
        <f t="shared" si="57"/>
        <v>5653</v>
      </c>
      <c r="K78" s="192">
        <f t="shared" si="58"/>
        <v>0</v>
      </c>
      <c r="L78" s="192"/>
      <c r="M78" s="192">
        <f t="shared" si="59"/>
        <v>0</v>
      </c>
      <c r="N78" s="192">
        <f t="shared" si="78"/>
        <v>5653</v>
      </c>
      <c r="Q78" s="192">
        <f>SUM(ANALYTIKAVUJ!L49+ANALYTIKAVUJ!L53)</f>
        <v>4470.55</v>
      </c>
      <c r="S78" s="192">
        <f>SUM(P78:R78)</f>
        <v>4470.55</v>
      </c>
      <c r="U78" s="192">
        <f>SUM(T78)</f>
        <v>0</v>
      </c>
      <c r="W78" s="192">
        <f>SUM(V78)</f>
        <v>0</v>
      </c>
      <c r="X78" s="192">
        <f t="shared" si="81"/>
        <v>4471</v>
      </c>
      <c r="Z78" s="398">
        <f t="shared" si="68"/>
        <v>5653</v>
      </c>
      <c r="AA78" s="398">
        <f t="shared" si="69"/>
        <v>0</v>
      </c>
      <c r="AB78" s="398">
        <f t="shared" si="70"/>
        <v>5653</v>
      </c>
      <c r="AC78" s="398">
        <f t="shared" si="71"/>
        <v>4471</v>
      </c>
      <c r="AD78" s="232" t="str">
        <f t="shared" si="72"/>
        <v xml:space="preserve">       5653</v>
      </c>
      <c r="AE78" s="232" t="str">
        <f t="shared" si="73"/>
        <v xml:space="preserve">          0</v>
      </c>
      <c r="AF78" s="232" t="str">
        <f t="shared" si="74"/>
        <v xml:space="preserve">       5653</v>
      </c>
      <c r="AG78" s="232" t="str">
        <f t="shared" si="75"/>
        <v xml:space="preserve">       4471</v>
      </c>
      <c r="AL78" s="191">
        <f>SUM(ANALYTIKAVUJ!M49+ANALYTIKAVUJ!M53)</f>
        <v>4216.8100000000004</v>
      </c>
      <c r="AN78" s="191">
        <f>SUM(AK78:AM78)</f>
        <v>4216.8100000000004</v>
      </c>
      <c r="AP78" s="192">
        <f>SUM(AO78)</f>
        <v>0</v>
      </c>
      <c r="AQ78" s="192"/>
      <c r="AR78" s="192">
        <f>SUM(AQ78)</f>
        <v>0</v>
      </c>
      <c r="AS78" s="191">
        <f t="shared" si="82"/>
        <v>4217</v>
      </c>
    </row>
    <row r="79" spans="2:45" outlineLevel="1">
      <c r="B79" s="390" t="s">
        <v>1442</v>
      </c>
      <c r="C79" s="188" t="s">
        <v>1527</v>
      </c>
      <c r="D79" s="187" t="str">
        <f>IF(VLOOKUP($B79,suvaha_p!$A:$G,1)=$B79,VLOOKUP($B79,suvaha_p!$A:$G,$B$1),0)</f>
        <v>Príjmy budúcich období dlhodobé (385A)</v>
      </c>
      <c r="E79" s="195" t="s">
        <v>1442</v>
      </c>
      <c r="G79" s="191">
        <f>SUM(ANALYTIKAVUJ!K56)</f>
        <v>0</v>
      </c>
      <c r="I79" s="191">
        <f t="shared" si="57"/>
        <v>0</v>
      </c>
      <c r="K79" s="192">
        <f t="shared" si="58"/>
        <v>0</v>
      </c>
      <c r="L79" s="192"/>
      <c r="M79" s="192">
        <f t="shared" si="59"/>
        <v>0</v>
      </c>
      <c r="N79" s="192">
        <f t="shared" si="78"/>
        <v>0</v>
      </c>
      <c r="Q79" s="192">
        <f>SUM(ANALYTIKAVUJ!L56)</f>
        <v>0</v>
      </c>
      <c r="S79" s="192">
        <f>SUM(P79:R79)</f>
        <v>0</v>
      </c>
      <c r="U79" s="192">
        <f>SUM(T79)</f>
        <v>0</v>
      </c>
      <c r="W79" s="192">
        <f>SUM(V79)</f>
        <v>0</v>
      </c>
      <c r="X79" s="192">
        <f t="shared" si="81"/>
        <v>0</v>
      </c>
      <c r="Z79" s="398">
        <f t="shared" si="68"/>
        <v>0</v>
      </c>
      <c r="AA79" s="398">
        <f t="shared" si="69"/>
        <v>0</v>
      </c>
      <c r="AB79" s="398">
        <f t="shared" si="70"/>
        <v>0</v>
      </c>
      <c r="AC79" s="398">
        <f t="shared" si="71"/>
        <v>0</v>
      </c>
      <c r="AD79" s="232" t="str">
        <f t="shared" si="72"/>
        <v xml:space="preserve">          0</v>
      </c>
      <c r="AE79" s="232" t="str">
        <f t="shared" si="73"/>
        <v xml:space="preserve">          0</v>
      </c>
      <c r="AF79" s="232" t="str">
        <f t="shared" si="74"/>
        <v xml:space="preserve">          0</v>
      </c>
      <c r="AG79" s="232" t="str">
        <f t="shared" si="75"/>
        <v xml:space="preserve">          0</v>
      </c>
      <c r="AL79" s="191">
        <f>SUM(ANALYTIKAVUJ!M56)</f>
        <v>0</v>
      </c>
      <c r="AN79" s="191">
        <f>SUM(AK79:AM79)</f>
        <v>0</v>
      </c>
      <c r="AP79" s="192">
        <f>SUM(AO79)</f>
        <v>0</v>
      </c>
      <c r="AQ79" s="192"/>
      <c r="AR79" s="192">
        <f>SUM(AQ79)</f>
        <v>0</v>
      </c>
      <c r="AS79" s="191">
        <f t="shared" si="82"/>
        <v>0</v>
      </c>
    </row>
    <row r="80" spans="2:45" outlineLevel="1">
      <c r="B80" s="390" t="s">
        <v>1443</v>
      </c>
      <c r="C80" s="188" t="s">
        <v>1530</v>
      </c>
      <c r="D80" s="187" t="str">
        <f>IF(VLOOKUP($B80,suvaha_p!$A:$G,1)=$B80,VLOOKUP($B80,suvaha_p!$A:$G,$B$1),0)</f>
        <v>Príjmy budúcich období krátkodobé (385A)</v>
      </c>
      <c r="E80" s="195" t="s">
        <v>1443</v>
      </c>
      <c r="G80" s="191">
        <f>SUM(ANALYTIKAVUJ!K57)</f>
        <v>0</v>
      </c>
      <c r="I80" s="191">
        <f t="shared" si="57"/>
        <v>0</v>
      </c>
      <c r="K80" s="192">
        <f t="shared" si="58"/>
        <v>0</v>
      </c>
      <c r="L80" s="192"/>
      <c r="M80" s="192">
        <f t="shared" si="59"/>
        <v>0</v>
      </c>
      <c r="N80" s="192">
        <f t="shared" si="78"/>
        <v>0</v>
      </c>
      <c r="Q80" s="192">
        <f>SUM(ANALYTIKAVUJ!L57)</f>
        <v>0</v>
      </c>
      <c r="S80" s="192">
        <f>SUM(P80:R80)</f>
        <v>0</v>
      </c>
      <c r="U80" s="192">
        <f>SUM(T80)</f>
        <v>0</v>
      </c>
      <c r="W80" s="192">
        <f>SUM(V80)</f>
        <v>0</v>
      </c>
      <c r="X80" s="192">
        <f t="shared" si="81"/>
        <v>0</v>
      </c>
      <c r="Z80" s="398">
        <f t="shared" si="68"/>
        <v>0</v>
      </c>
      <c r="AA80" s="398">
        <f t="shared" si="69"/>
        <v>0</v>
      </c>
      <c r="AB80" s="398">
        <f t="shared" si="70"/>
        <v>0</v>
      </c>
      <c r="AC80" s="398">
        <f t="shared" si="71"/>
        <v>0</v>
      </c>
      <c r="AD80" s="232" t="str">
        <f t="shared" si="72"/>
        <v xml:space="preserve">          0</v>
      </c>
      <c r="AE80" s="232" t="str">
        <f t="shared" si="73"/>
        <v xml:space="preserve">          0</v>
      </c>
      <c r="AF80" s="232" t="str">
        <f t="shared" si="74"/>
        <v xml:space="preserve">          0</v>
      </c>
      <c r="AG80" s="232" t="str">
        <f t="shared" si="75"/>
        <v xml:space="preserve">          0</v>
      </c>
      <c r="AL80" s="191">
        <f>SUM(ANALYTIKAVUJ!M57)</f>
        <v>0</v>
      </c>
      <c r="AN80" s="191">
        <f>SUM(AK80:AM80)</f>
        <v>0</v>
      </c>
      <c r="AP80" s="192">
        <f>SUM(AO80)</f>
        <v>0</v>
      </c>
      <c r="AQ80" s="192"/>
      <c r="AR80" s="192">
        <f>SUM(AQ80)</f>
        <v>0</v>
      </c>
      <c r="AS80" s="191">
        <f t="shared" si="82"/>
        <v>0</v>
      </c>
    </row>
    <row r="81" spans="2:45" ht="12">
      <c r="B81" s="405">
        <v>79</v>
      </c>
      <c r="D81" s="382" t="str">
        <f>IF(VLOOKUP($B81,suvaha_p!$A:$G,1)=$B81,VLOOKUP($B81,suvaha_p!$A:$G,$B$1),0)</f>
        <v>Spolu vlastné imanie a záväzky r. 80 + r. 101 + r. 141</v>
      </c>
      <c r="E81" s="391" t="s">
        <v>1444</v>
      </c>
      <c r="F81" s="392"/>
      <c r="I81" s="191">
        <f t="shared" ref="I81" si="83">SUM(F81:H81)</f>
        <v>0</v>
      </c>
      <c r="K81" s="192">
        <f t="shared" ref="K81" si="84">SUM(J81)</f>
        <v>0</v>
      </c>
      <c r="L81" s="192"/>
      <c r="M81" s="192">
        <f t="shared" ref="M81" si="85">SUM(L81)</f>
        <v>0</v>
      </c>
      <c r="N81" s="406">
        <f>SUM(N82+N103+N143)</f>
        <v>2472741</v>
      </c>
      <c r="O81" s="368"/>
      <c r="P81" s="396"/>
      <c r="Q81" s="368"/>
      <c r="R81" s="368"/>
      <c r="S81" s="368">
        <f>SUM(P81:R81)</f>
        <v>0</v>
      </c>
      <c r="T81" s="368"/>
      <c r="U81" s="368">
        <f>SUM(T81)</f>
        <v>0</v>
      </c>
      <c r="V81" s="368"/>
      <c r="W81" s="368">
        <f>SUM(V81)</f>
        <v>0</v>
      </c>
      <c r="X81" s="407">
        <f>SUM(X82+X103+X143)</f>
        <v>2719235</v>
      </c>
      <c r="Z81" s="398">
        <f t="shared" si="68"/>
        <v>0</v>
      </c>
      <c r="AA81" s="398">
        <f t="shared" si="69"/>
        <v>0</v>
      </c>
      <c r="AB81" s="399">
        <f t="shared" si="70"/>
        <v>2472741</v>
      </c>
      <c r="AC81" s="398">
        <f t="shared" si="71"/>
        <v>2719235</v>
      </c>
      <c r="AD81" s="232" t="str">
        <f t="shared" si="72"/>
        <v xml:space="preserve">          0</v>
      </c>
      <c r="AE81" s="232" t="str">
        <f t="shared" si="73"/>
        <v xml:space="preserve">          0</v>
      </c>
      <c r="AF81" s="232" t="str">
        <f t="shared" si="74"/>
        <v xml:space="preserve">    2472741</v>
      </c>
      <c r="AG81" s="232" t="str">
        <f t="shared" si="75"/>
        <v xml:space="preserve">    2719235</v>
      </c>
      <c r="AK81" s="392"/>
      <c r="AN81" s="191">
        <f>SUM(AK81:AM81)</f>
        <v>0</v>
      </c>
      <c r="AP81" s="192">
        <f>SUM(AO81)</f>
        <v>0</v>
      </c>
      <c r="AR81" s="192">
        <f>SUM(AQ81)</f>
        <v>0</v>
      </c>
      <c r="AS81" s="191">
        <f>SUM(AS82+AS103+AS143)</f>
        <v>1568305</v>
      </c>
    </row>
    <row r="82" spans="2:45" ht="18.75" customHeight="1">
      <c r="B82" s="405">
        <v>80</v>
      </c>
      <c r="C82" s="188" t="s">
        <v>1416</v>
      </c>
      <c r="D82" s="382" t="str">
        <f>IF(VLOOKUP($B82,suvaha_p!$A:$G,1)=$B82,VLOOKUP($B82,suvaha_p!$A:$G,$B$1),0)</f>
        <v>Vlastné imanie r. 81 + r. 85 + r. 86 + r. 87 + r. 90 + r. 93
+ r. 97 + r. 100</v>
      </c>
      <c r="E82" s="391" t="s">
        <v>1445</v>
      </c>
      <c r="F82" s="392"/>
      <c r="I82" s="366"/>
      <c r="J82" s="366"/>
      <c r="K82" s="366"/>
      <c r="L82" s="360"/>
      <c r="M82" s="367"/>
      <c r="N82" s="402">
        <f>SUM(N83+N87+N88+N89+N92+N95+N99+N102)</f>
        <v>65393</v>
      </c>
      <c r="P82" s="403"/>
      <c r="W82" s="402"/>
      <c r="X82" s="402">
        <f>SUM(X83+X87+X88+X89+X92+X95+X99+X102)</f>
        <v>48238</v>
      </c>
      <c r="Z82" s="408"/>
      <c r="AB82" s="398">
        <f t="shared" si="70"/>
        <v>65393</v>
      </c>
      <c r="AC82" s="398">
        <f t="shared" si="71"/>
        <v>48238</v>
      </c>
      <c r="AD82" s="232" t="str">
        <f t="shared" si="72"/>
        <v xml:space="preserve">           </v>
      </c>
      <c r="AE82" s="232" t="str">
        <f t="shared" si="73"/>
        <v xml:space="preserve">           </v>
      </c>
      <c r="AF82" s="232" t="str">
        <f t="shared" si="74"/>
        <v xml:space="preserve">      65393</v>
      </c>
      <c r="AG82" s="232" t="str">
        <f t="shared" si="75"/>
        <v xml:space="preserve">      48238</v>
      </c>
      <c r="AK82" s="392"/>
      <c r="AR82" s="400"/>
      <c r="AS82" s="400">
        <f>SUM(AS83+AS87+AS88+AS89+AS92+AS95+AS99+AS102)</f>
        <v>65294</v>
      </c>
    </row>
    <row r="83" spans="2:45" outlineLevel="1">
      <c r="B83" s="405">
        <v>81</v>
      </c>
      <c r="C83" s="188" t="s">
        <v>1518</v>
      </c>
      <c r="D83" s="382" t="str">
        <f>IF(VLOOKUP($B83,suvaha_p!$A:$G,1)=$B83,VLOOKUP($B83,suvaha_p!$A:$G,$B$1),0)</f>
        <v>Základné imanie súčet (r. 82 až r. 84)</v>
      </c>
      <c r="E83" s="391" t="s">
        <v>1447</v>
      </c>
      <c r="F83" s="392"/>
      <c r="I83" s="366"/>
      <c r="J83" s="366"/>
      <c r="K83" s="366"/>
      <c r="L83" s="360"/>
      <c r="M83" s="360"/>
      <c r="N83" s="402">
        <f>SUM(N84:N86)</f>
        <v>105000</v>
      </c>
      <c r="P83" s="403"/>
      <c r="W83" s="402"/>
      <c r="X83" s="402">
        <f>SUM(X84:X86)</f>
        <v>105000</v>
      </c>
      <c r="Z83" s="408"/>
      <c r="AB83" s="398">
        <f t="shared" si="70"/>
        <v>105000</v>
      </c>
      <c r="AC83" s="398">
        <f t="shared" si="71"/>
        <v>105000</v>
      </c>
      <c r="AD83" s="232" t="str">
        <f t="shared" si="72"/>
        <v xml:space="preserve">           </v>
      </c>
      <c r="AE83" s="232" t="str">
        <f t="shared" si="73"/>
        <v xml:space="preserve">           </v>
      </c>
      <c r="AF83" s="232" t="str">
        <f t="shared" si="74"/>
        <v xml:space="preserve">     105000</v>
      </c>
      <c r="AG83" s="232" t="str">
        <f t="shared" si="75"/>
        <v xml:space="preserve">     105000</v>
      </c>
      <c r="AK83" s="392"/>
      <c r="AR83" s="400"/>
      <c r="AS83" s="400">
        <f>SUM(AS84:AS86)</f>
        <v>105000</v>
      </c>
    </row>
    <row r="84" spans="2:45" outlineLevel="1">
      <c r="B84" s="405">
        <v>82</v>
      </c>
      <c r="C84" s="188" t="s">
        <v>1521</v>
      </c>
      <c r="D84" s="187" t="str">
        <f>IF(VLOOKUP($B84,suvaha_p!$A:$G,1)=$B84,VLOOKUP($B84,suvaha_p!$A:$G,$B$1),0)</f>
        <v>Základné imanie (411 alebo +/- 491)</v>
      </c>
      <c r="E84" s="195" t="s">
        <v>1448</v>
      </c>
      <c r="F84" s="193">
        <f>SUM('HL KNIHA VYPOC'!G215+'HL KNIHA VYPOC'!G260)</f>
        <v>-105000</v>
      </c>
      <c r="I84" s="366">
        <f t="shared" ref="I84:I88" si="86">SUM(F84:H84)</f>
        <v>-105000</v>
      </c>
      <c r="J84" s="366"/>
      <c r="K84" s="366"/>
      <c r="L84" s="360"/>
      <c r="M84" s="360"/>
      <c r="N84" s="192">
        <f>ROUND((I84*-1),0)</f>
        <v>105000</v>
      </c>
      <c r="P84" s="259">
        <f>SUM('HL KNIHA VYPOC'!K215+'HL KNIHA VYPOC'!K260)</f>
        <v>-105000</v>
      </c>
      <c r="S84" s="192">
        <f>SUM(P84:R84)</f>
        <v>-105000</v>
      </c>
      <c r="X84" s="192">
        <f>ROUND((S84*-1),0)</f>
        <v>105000</v>
      </c>
      <c r="Z84" s="379"/>
      <c r="AB84" s="398">
        <f t="shared" si="70"/>
        <v>105000</v>
      </c>
      <c r="AC84" s="398">
        <f t="shared" si="71"/>
        <v>105000</v>
      </c>
      <c r="AD84" s="232" t="str">
        <f t="shared" si="72"/>
        <v xml:space="preserve">           </v>
      </c>
      <c r="AE84" s="232" t="str">
        <f t="shared" si="73"/>
        <v xml:space="preserve">           </v>
      </c>
      <c r="AF84" s="232" t="str">
        <f t="shared" si="74"/>
        <v xml:space="preserve">     105000</v>
      </c>
      <c r="AG84" s="232" t="str">
        <f t="shared" si="75"/>
        <v xml:space="preserve">     105000</v>
      </c>
      <c r="AK84" s="193">
        <f>SUM('HL KNIHA VYPOC'!H215+'HL KNIHA VYPOC'!H260)</f>
        <v>-105000</v>
      </c>
      <c r="AN84" s="191">
        <f>SUM(AK84:AM84)</f>
        <v>-105000</v>
      </c>
      <c r="AR84" s="191"/>
      <c r="AS84" s="191">
        <f>ROUND((AN84*-1),0)</f>
        <v>105000</v>
      </c>
    </row>
    <row r="85" spans="2:45" outlineLevel="1">
      <c r="B85" s="405">
        <v>83</v>
      </c>
      <c r="C85" s="188" t="s">
        <v>1524</v>
      </c>
      <c r="D85" s="187" t="str">
        <f>IF(VLOOKUP($B85,suvaha_p!$A:$G,1)=$B85,VLOOKUP($B85,suvaha_p!$A:$G,$B$1),0)</f>
        <v>Zmena základného imania +/- 419</v>
      </c>
      <c r="E85" s="195" t="s">
        <v>1449</v>
      </c>
      <c r="F85" s="193">
        <f>SUM('HL KNIHA VYPOC'!G223)</f>
        <v>0</v>
      </c>
      <c r="I85" s="366">
        <f t="shared" si="86"/>
        <v>0</v>
      </c>
      <c r="J85" s="366"/>
      <c r="K85" s="366"/>
      <c r="L85" s="360"/>
      <c r="M85" s="360"/>
      <c r="N85" s="192">
        <f t="shared" ref="N85:N88" si="87">ROUND((I85*-1),0)</f>
        <v>0</v>
      </c>
      <c r="P85" s="259">
        <f>SUM('HL KNIHA VYPOC'!K223)</f>
        <v>0</v>
      </c>
      <c r="S85" s="192">
        <f t="shared" ref="S85:S147" si="88">SUM(P85:R85)</f>
        <v>0</v>
      </c>
      <c r="X85" s="192">
        <f t="shared" ref="X85:X88" si="89">ROUND((S85*-1),0)</f>
        <v>0</v>
      </c>
      <c r="Z85" s="379"/>
      <c r="AB85" s="398">
        <f t="shared" si="70"/>
        <v>0</v>
      </c>
      <c r="AC85" s="398">
        <f t="shared" si="71"/>
        <v>0</v>
      </c>
      <c r="AD85" s="232" t="str">
        <f t="shared" si="72"/>
        <v xml:space="preserve">           </v>
      </c>
      <c r="AE85" s="232" t="str">
        <f t="shared" si="73"/>
        <v xml:space="preserve">           </v>
      </c>
      <c r="AF85" s="232" t="str">
        <f t="shared" si="74"/>
        <v xml:space="preserve">          0</v>
      </c>
      <c r="AG85" s="232" t="str">
        <f t="shared" si="75"/>
        <v xml:space="preserve">          0</v>
      </c>
      <c r="AK85" s="193">
        <f>SUM('HL KNIHA VYPOC'!H223)</f>
        <v>0</v>
      </c>
      <c r="AN85" s="191">
        <f t="shared" ref="AN85:AN147" si="90">SUM(AK85:AM85)</f>
        <v>0</v>
      </c>
      <c r="AR85" s="191"/>
      <c r="AS85" s="191">
        <f t="shared" ref="AS85:AS88" si="91">ROUND((AN85*-1),0)</f>
        <v>0</v>
      </c>
    </row>
    <row r="86" spans="2:45" outlineLevel="1">
      <c r="B86" s="405">
        <v>84</v>
      </c>
      <c r="C86" s="188" t="s">
        <v>1527</v>
      </c>
      <c r="D86" s="187" t="str">
        <f>IF(VLOOKUP($B86,suvaha_p!$A:$G,1)=$B86,VLOOKUP($B86,suvaha_p!$A:$G,$B$1),0)</f>
        <v>Pohľadávky za upísané vlastné imanie (/-/353)</v>
      </c>
      <c r="E86" s="195" t="s">
        <v>1450</v>
      </c>
      <c r="F86" s="193">
        <f>SUM('HL KNIHA VYPOC'!G172)</f>
        <v>0</v>
      </c>
      <c r="I86" s="366">
        <f t="shared" si="86"/>
        <v>0</v>
      </c>
      <c r="J86" s="366"/>
      <c r="K86" s="366"/>
      <c r="L86" s="360"/>
      <c r="M86" s="360"/>
      <c r="N86" s="192">
        <f t="shared" si="87"/>
        <v>0</v>
      </c>
      <c r="P86" s="259">
        <f>SUM('HL KNIHA VYPOC'!K172)</f>
        <v>0</v>
      </c>
      <c r="S86" s="192">
        <f t="shared" si="88"/>
        <v>0</v>
      </c>
      <c r="X86" s="192">
        <f t="shared" si="89"/>
        <v>0</v>
      </c>
      <c r="Z86" s="379"/>
      <c r="AB86" s="398">
        <f t="shared" si="70"/>
        <v>0</v>
      </c>
      <c r="AC86" s="398">
        <f t="shared" si="71"/>
        <v>0</v>
      </c>
      <c r="AD86" s="232" t="str">
        <f t="shared" si="72"/>
        <v xml:space="preserve">           </v>
      </c>
      <c r="AE86" s="232" t="str">
        <f t="shared" si="73"/>
        <v xml:space="preserve">           </v>
      </c>
      <c r="AF86" s="232" t="str">
        <f t="shared" si="74"/>
        <v xml:space="preserve">          0</v>
      </c>
      <c r="AG86" s="232" t="str">
        <f t="shared" si="75"/>
        <v xml:space="preserve">          0</v>
      </c>
      <c r="AK86" s="193">
        <f>SUM('HL KNIHA VYPOC'!H172)</f>
        <v>0</v>
      </c>
      <c r="AN86" s="191">
        <f t="shared" si="90"/>
        <v>0</v>
      </c>
      <c r="AR86" s="191"/>
      <c r="AS86" s="191">
        <f t="shared" si="91"/>
        <v>0</v>
      </c>
    </row>
    <row r="87" spans="2:45" outlineLevel="1">
      <c r="B87" s="405">
        <v>85</v>
      </c>
      <c r="C87" s="188" t="s">
        <v>1544</v>
      </c>
      <c r="D87" s="382" t="str">
        <f>IF(VLOOKUP($B87,suvaha_p!$A:$G,1)=$B87,VLOOKUP($B87,suvaha_p!$A:$G,$B$1),0)</f>
        <v>Emisné ážio (412)</v>
      </c>
      <c r="E87" s="391" t="s">
        <v>1451</v>
      </c>
      <c r="F87" s="409">
        <f>SUM('HL KNIHA VYPOC'!G216)</f>
        <v>0</v>
      </c>
      <c r="I87" s="366">
        <f t="shared" si="86"/>
        <v>0</v>
      </c>
      <c r="J87" s="366"/>
      <c r="K87" s="366"/>
      <c r="L87" s="360"/>
      <c r="M87" s="360"/>
      <c r="N87" s="192">
        <f t="shared" si="87"/>
        <v>0</v>
      </c>
      <c r="P87" s="403">
        <f>SUM('HL KNIHA VYPOC'!K216)</f>
        <v>0</v>
      </c>
      <c r="S87" s="192">
        <f t="shared" si="88"/>
        <v>0</v>
      </c>
      <c r="X87" s="192">
        <f t="shared" si="89"/>
        <v>0</v>
      </c>
      <c r="Z87" s="408"/>
      <c r="AB87" s="398">
        <f t="shared" si="70"/>
        <v>0</v>
      </c>
      <c r="AC87" s="398">
        <f t="shared" si="71"/>
        <v>0</v>
      </c>
      <c r="AD87" s="232" t="str">
        <f t="shared" si="72"/>
        <v xml:space="preserve">           </v>
      </c>
      <c r="AE87" s="232" t="str">
        <f t="shared" si="73"/>
        <v xml:space="preserve">           </v>
      </c>
      <c r="AF87" s="232" t="str">
        <f t="shared" si="74"/>
        <v xml:space="preserve">          0</v>
      </c>
      <c r="AG87" s="232" t="str">
        <f t="shared" si="75"/>
        <v xml:space="preserve">          0</v>
      </c>
      <c r="AK87" s="409">
        <f>SUM('HL KNIHA VYPOC'!H216)</f>
        <v>0</v>
      </c>
      <c r="AN87" s="191">
        <f t="shared" si="90"/>
        <v>0</v>
      </c>
      <c r="AR87" s="191"/>
      <c r="AS87" s="191">
        <f t="shared" si="91"/>
        <v>0</v>
      </c>
    </row>
    <row r="88" spans="2:45" outlineLevel="1">
      <c r="B88" s="405">
        <v>86</v>
      </c>
      <c r="C88" s="188" t="s">
        <v>1764</v>
      </c>
      <c r="D88" s="382" t="str">
        <f>IF(VLOOKUP($B88,suvaha_p!$A:$G,1)=$B88,VLOOKUP($B88,suvaha_p!$A:$G,$B$1),0)</f>
        <v>Ostatné kapitálové fondy (413)</v>
      </c>
      <c r="E88" s="391" t="s">
        <v>1452</v>
      </c>
      <c r="F88" s="409">
        <f>SUM('HL KNIHA VYPOC'!G217)</f>
        <v>0</v>
      </c>
      <c r="I88" s="366">
        <f t="shared" si="86"/>
        <v>0</v>
      </c>
      <c r="J88" s="366"/>
      <c r="K88" s="366"/>
      <c r="L88" s="360"/>
      <c r="M88" s="360"/>
      <c r="N88" s="192">
        <f t="shared" si="87"/>
        <v>0</v>
      </c>
      <c r="P88" s="403">
        <f>SUM('HL KNIHA VYPOC'!K217)</f>
        <v>0</v>
      </c>
      <c r="S88" s="192">
        <f t="shared" si="88"/>
        <v>0</v>
      </c>
      <c r="X88" s="192">
        <f t="shared" si="89"/>
        <v>0</v>
      </c>
      <c r="Z88" s="408"/>
      <c r="AB88" s="398">
        <f t="shared" si="70"/>
        <v>0</v>
      </c>
      <c r="AC88" s="398">
        <f t="shared" si="71"/>
        <v>0</v>
      </c>
      <c r="AD88" s="232" t="str">
        <f t="shared" si="72"/>
        <v xml:space="preserve">           </v>
      </c>
      <c r="AE88" s="232" t="str">
        <f t="shared" si="73"/>
        <v xml:space="preserve">           </v>
      </c>
      <c r="AF88" s="232" t="str">
        <f t="shared" si="74"/>
        <v xml:space="preserve">          0</v>
      </c>
      <c r="AG88" s="232" t="str">
        <f t="shared" si="75"/>
        <v xml:space="preserve">          0</v>
      </c>
      <c r="AK88" s="409">
        <f>SUM('HL KNIHA VYPOC'!H217)</f>
        <v>0</v>
      </c>
      <c r="AN88" s="191">
        <f t="shared" si="90"/>
        <v>0</v>
      </c>
      <c r="AR88" s="191"/>
      <c r="AS88" s="191">
        <f t="shared" si="91"/>
        <v>0</v>
      </c>
    </row>
    <row r="89" spans="2:45" outlineLevel="1">
      <c r="B89" s="405">
        <v>87</v>
      </c>
      <c r="C89" s="188" t="s">
        <v>1767</v>
      </c>
      <c r="D89" s="382" t="str">
        <f>IF(VLOOKUP($B89,suvaha_p!$A:$G,1)=$B89,VLOOKUP($B89,suvaha_p!$A:$G,$B$1),0)</f>
        <v>Zákonné rezervné fondy r. 88 + r. 89</v>
      </c>
      <c r="E89" s="391" t="s">
        <v>1454</v>
      </c>
      <c r="F89" s="392"/>
      <c r="I89" s="366">
        <f t="shared" ref="I89:I147" si="92">SUM(F89:H89)</f>
        <v>0</v>
      </c>
      <c r="J89" s="366"/>
      <c r="K89" s="366"/>
      <c r="L89" s="360"/>
      <c r="M89" s="360"/>
      <c r="N89" s="402">
        <f>SUM(N90:N91)</f>
        <v>0</v>
      </c>
      <c r="P89" s="403"/>
      <c r="S89" s="192">
        <f t="shared" si="88"/>
        <v>0</v>
      </c>
      <c r="W89" s="402"/>
      <c r="X89" s="402">
        <f>SUM(X90:X91)</f>
        <v>0</v>
      </c>
      <c r="Z89" s="408"/>
      <c r="AB89" s="398">
        <f t="shared" si="70"/>
        <v>0</v>
      </c>
      <c r="AC89" s="398">
        <f t="shared" si="71"/>
        <v>0</v>
      </c>
      <c r="AD89" s="232" t="str">
        <f t="shared" si="72"/>
        <v xml:space="preserve">           </v>
      </c>
      <c r="AE89" s="232" t="str">
        <f t="shared" si="73"/>
        <v xml:space="preserve">           </v>
      </c>
      <c r="AF89" s="232" t="str">
        <f t="shared" si="74"/>
        <v xml:space="preserve">          0</v>
      </c>
      <c r="AG89" s="232" t="str">
        <f t="shared" si="75"/>
        <v xml:space="preserve">          0</v>
      </c>
      <c r="AK89" s="392"/>
      <c r="AN89" s="191">
        <f t="shared" si="90"/>
        <v>0</v>
      </c>
      <c r="AR89" s="400"/>
      <c r="AS89" s="400">
        <f>SUM(AS90:AS91)</f>
        <v>0</v>
      </c>
    </row>
    <row r="90" spans="2:45" outlineLevel="1">
      <c r="B90" s="405">
        <v>88</v>
      </c>
      <c r="C90" s="188" t="s">
        <v>1770</v>
      </c>
      <c r="D90" s="187" t="str">
        <f>IF(VLOOKUP($B90,suvaha_p!$A:$G,1)=$B90,VLOOKUP($B90,suvaha_p!$A:$G,$B$1),0)</f>
        <v>Zákonný rezervný fond a nedeliteľný fond (417A, 418, 421A, 422)</v>
      </c>
      <c r="E90" s="195" t="s">
        <v>1455</v>
      </c>
      <c r="F90" s="193">
        <f>SUM('HL KNIHA VYPOC'!G222+'HL KNIHA VYPOC'!G227)</f>
        <v>0</v>
      </c>
      <c r="G90" s="191">
        <f>SUM(ANALYTIKAVUJ!K146+ANALYTIKAVUJ!K150)</f>
        <v>0</v>
      </c>
      <c r="I90" s="366">
        <f t="shared" si="92"/>
        <v>0</v>
      </c>
      <c r="J90" s="366"/>
      <c r="K90" s="366"/>
      <c r="L90" s="360"/>
      <c r="M90" s="360"/>
      <c r="N90" s="192">
        <f t="shared" ref="N90:N91" si="93">ROUND((I90*-1),0)</f>
        <v>0</v>
      </c>
      <c r="P90" s="259">
        <f>SUM('HL KNIHA VYPOC'!K222+'HL KNIHA VYPOC'!K227)</f>
        <v>0</v>
      </c>
      <c r="Q90" s="192">
        <f>SUM(ANALYTIKAVUJ!L146+ANALYTIKAVUJ!L150)</f>
        <v>0</v>
      </c>
      <c r="S90" s="192">
        <f t="shared" si="88"/>
        <v>0</v>
      </c>
      <c r="X90" s="192">
        <f t="shared" ref="X90:X91" si="94">ROUND((S90*-1),0)</f>
        <v>0</v>
      </c>
      <c r="Z90" s="379"/>
      <c r="AB90" s="398">
        <f t="shared" si="70"/>
        <v>0</v>
      </c>
      <c r="AC90" s="398">
        <f t="shared" si="71"/>
        <v>0</v>
      </c>
      <c r="AD90" s="232" t="str">
        <f t="shared" si="72"/>
        <v xml:space="preserve">           </v>
      </c>
      <c r="AE90" s="232" t="str">
        <f t="shared" si="73"/>
        <v xml:space="preserve">           </v>
      </c>
      <c r="AF90" s="232" t="str">
        <f t="shared" si="74"/>
        <v xml:space="preserve">          0</v>
      </c>
      <c r="AG90" s="232" t="str">
        <f t="shared" si="75"/>
        <v xml:space="preserve">          0</v>
      </c>
      <c r="AK90" s="193">
        <f>SUM('HL KNIHA VYPOC'!H222+'HL KNIHA VYPOC'!H227)</f>
        <v>0</v>
      </c>
      <c r="AL90" s="191">
        <f>SUM(ANALYTIKAVUJ!M146+ANALYTIKAVUJ!M150)</f>
        <v>0</v>
      </c>
      <c r="AN90" s="191">
        <f t="shared" si="90"/>
        <v>0</v>
      </c>
      <c r="AR90" s="191"/>
      <c r="AS90" s="191">
        <f t="shared" ref="AS90:AS91" si="95">ROUND((AN90*-1),0)</f>
        <v>0</v>
      </c>
    </row>
    <row r="91" spans="2:45" outlineLevel="1">
      <c r="B91" s="405">
        <v>89</v>
      </c>
      <c r="C91" s="188" t="s">
        <v>1524</v>
      </c>
      <c r="D91" s="187" t="str">
        <f>IF(VLOOKUP($B91,suvaha_p!$A:$G,1)=$B91,VLOOKUP($B91,suvaha_p!$A:$G,$B$1),0)</f>
        <v>Rezervný fond na vlastné akcie a vlastné podiely (417A, 421A)</v>
      </c>
      <c r="E91" s="195" t="s">
        <v>1456</v>
      </c>
      <c r="G91" s="191">
        <f>SUM(ANALYTIKAVUJ!K147+ANALYTIKAVUJ!K151)</f>
        <v>0</v>
      </c>
      <c r="I91" s="366">
        <f t="shared" si="92"/>
        <v>0</v>
      </c>
      <c r="J91" s="366"/>
      <c r="K91" s="366"/>
      <c r="L91" s="360"/>
      <c r="M91" s="360"/>
      <c r="N91" s="192">
        <f t="shared" si="93"/>
        <v>0</v>
      </c>
      <c r="Q91" s="192">
        <f>SUM(ANALYTIKAVUJ!L147+ANALYTIKAVUJ!L151)</f>
        <v>0</v>
      </c>
      <c r="S91" s="192">
        <f t="shared" si="88"/>
        <v>0</v>
      </c>
      <c r="X91" s="192">
        <f t="shared" si="94"/>
        <v>0</v>
      </c>
      <c r="Z91" s="379"/>
      <c r="AB91" s="398">
        <f t="shared" si="70"/>
        <v>0</v>
      </c>
      <c r="AC91" s="398">
        <f t="shared" si="71"/>
        <v>0</v>
      </c>
      <c r="AD91" s="232" t="str">
        <f t="shared" si="72"/>
        <v xml:space="preserve">           </v>
      </c>
      <c r="AE91" s="232" t="str">
        <f t="shared" si="73"/>
        <v xml:space="preserve">           </v>
      </c>
      <c r="AF91" s="232" t="str">
        <f t="shared" si="74"/>
        <v xml:space="preserve">          0</v>
      </c>
      <c r="AG91" s="232" t="str">
        <f t="shared" si="75"/>
        <v xml:space="preserve">          0</v>
      </c>
      <c r="AL91" s="191">
        <f>SUM(ANALYTIKAVUJ!M147+ANALYTIKAVUJ!M151)</f>
        <v>0</v>
      </c>
      <c r="AN91" s="191">
        <f t="shared" si="90"/>
        <v>0</v>
      </c>
      <c r="AR91" s="191"/>
      <c r="AS91" s="191">
        <f t="shared" si="95"/>
        <v>0</v>
      </c>
    </row>
    <row r="92" spans="2:45" outlineLevel="1">
      <c r="B92" s="405">
        <v>90</v>
      </c>
      <c r="C92" s="188" t="s">
        <v>1777</v>
      </c>
      <c r="D92" s="382" t="str">
        <f>IF(VLOOKUP($B92,suvaha_p!$A:$G,1)=$B92,VLOOKUP($B92,suvaha_p!$A:$G,$B$1),0)</f>
        <v>Ostatné fondy zo zisku r. 91 + r. 92</v>
      </c>
      <c r="E92" s="391" t="s">
        <v>1458</v>
      </c>
      <c r="F92" s="392"/>
      <c r="I92" s="366">
        <f t="shared" si="92"/>
        <v>0</v>
      </c>
      <c r="J92" s="366"/>
      <c r="K92" s="366"/>
      <c r="L92" s="360"/>
      <c r="M92" s="360"/>
      <c r="N92" s="402">
        <f>SUM(N93:N94)</f>
        <v>0</v>
      </c>
      <c r="P92" s="403"/>
      <c r="S92" s="192">
        <f t="shared" si="88"/>
        <v>0</v>
      </c>
      <c r="X92" s="402">
        <f>SUM(X93:X94)</f>
        <v>0</v>
      </c>
      <c r="Z92" s="408"/>
      <c r="AB92" s="398">
        <f t="shared" si="70"/>
        <v>0</v>
      </c>
      <c r="AC92" s="398">
        <f t="shared" si="71"/>
        <v>0</v>
      </c>
      <c r="AD92" s="232" t="str">
        <f t="shared" si="72"/>
        <v xml:space="preserve">           </v>
      </c>
      <c r="AE92" s="232" t="str">
        <f t="shared" si="73"/>
        <v xml:space="preserve">           </v>
      </c>
      <c r="AF92" s="232" t="str">
        <f t="shared" si="74"/>
        <v xml:space="preserve">          0</v>
      </c>
      <c r="AG92" s="232" t="str">
        <f t="shared" si="75"/>
        <v xml:space="preserve">          0</v>
      </c>
      <c r="AK92" s="392"/>
      <c r="AN92" s="191">
        <f t="shared" si="90"/>
        <v>0</v>
      </c>
      <c r="AR92" s="191"/>
      <c r="AS92" s="400">
        <f>SUM(AS93:AS94)</f>
        <v>0</v>
      </c>
    </row>
    <row r="93" spans="2:45" outlineLevel="1">
      <c r="B93" s="405">
        <v>91</v>
      </c>
      <c r="C93" s="188" t="s">
        <v>1780</v>
      </c>
      <c r="D93" s="187" t="str">
        <f>IF(VLOOKUP($B93,suvaha_p!$A:$G,1)=$B93,VLOOKUP($B93,suvaha_p!$A:$G,$B$1),0)</f>
        <v>Štatutárne fondy (423, 42X)</v>
      </c>
      <c r="E93" s="195" t="s">
        <v>1459</v>
      </c>
      <c r="F93" s="193">
        <f>SUM('HL KNIHA VYPOC'!G228)</f>
        <v>0</v>
      </c>
      <c r="I93" s="366">
        <f t="shared" si="92"/>
        <v>0</v>
      </c>
      <c r="J93" s="366"/>
      <c r="K93" s="366"/>
      <c r="L93" s="360"/>
      <c r="M93" s="360"/>
      <c r="N93" s="192">
        <f t="shared" ref="N93:N94" si="96">ROUND((I93*-1),0)</f>
        <v>0</v>
      </c>
      <c r="P93" s="259">
        <f>SUM('HL KNIHA VYPOC'!K228)</f>
        <v>0</v>
      </c>
      <c r="S93" s="192">
        <f t="shared" si="88"/>
        <v>0</v>
      </c>
      <c r="X93" s="192">
        <f t="shared" ref="X93:X94" si="97">ROUND((S93*-1),0)</f>
        <v>0</v>
      </c>
      <c r="Z93" s="379"/>
      <c r="AB93" s="398">
        <f t="shared" si="70"/>
        <v>0</v>
      </c>
      <c r="AC93" s="398">
        <f t="shared" si="71"/>
        <v>0</v>
      </c>
      <c r="AD93" s="232" t="str">
        <f t="shared" si="72"/>
        <v xml:space="preserve">           </v>
      </c>
      <c r="AE93" s="232" t="str">
        <f t="shared" si="73"/>
        <v xml:space="preserve">           </v>
      </c>
      <c r="AF93" s="232" t="str">
        <f t="shared" si="74"/>
        <v xml:space="preserve">          0</v>
      </c>
      <c r="AG93" s="232" t="str">
        <f t="shared" si="75"/>
        <v xml:space="preserve">          0</v>
      </c>
      <c r="AK93" s="193">
        <f>SUM('HL KNIHA VYPOC'!H228)</f>
        <v>0</v>
      </c>
      <c r="AN93" s="191">
        <f t="shared" si="90"/>
        <v>0</v>
      </c>
      <c r="AR93" s="191"/>
      <c r="AS93" s="191">
        <f t="shared" ref="AS93:AS94" si="98">ROUND((AN93*-1),0)</f>
        <v>0</v>
      </c>
    </row>
    <row r="94" spans="2:45" outlineLevel="1">
      <c r="B94" s="405">
        <v>92</v>
      </c>
      <c r="C94" s="188" t="s">
        <v>1524</v>
      </c>
      <c r="D94" s="187" t="str">
        <f>IF(VLOOKUP($B94,suvaha_p!$A:$G,1)=$B94,VLOOKUP($B94,suvaha_p!$A:$G,$B$1),0)</f>
        <v>Ostatné fondy (427, 42X)</v>
      </c>
      <c r="E94" s="195" t="s">
        <v>1460</v>
      </c>
      <c r="F94" s="193">
        <f>SUM('HL KNIHA VYPOC'!G229)</f>
        <v>0</v>
      </c>
      <c r="I94" s="366">
        <f t="shared" si="92"/>
        <v>0</v>
      </c>
      <c r="J94" s="366"/>
      <c r="K94" s="366"/>
      <c r="L94" s="360"/>
      <c r="M94" s="360"/>
      <c r="N94" s="192">
        <f t="shared" si="96"/>
        <v>0</v>
      </c>
      <c r="P94" s="259">
        <f>SUM('HL KNIHA VYPOC'!K229)</f>
        <v>0</v>
      </c>
      <c r="S94" s="192">
        <f t="shared" si="88"/>
        <v>0</v>
      </c>
      <c r="X94" s="192">
        <f t="shared" si="97"/>
        <v>0</v>
      </c>
      <c r="Z94" s="379"/>
      <c r="AB94" s="398">
        <f t="shared" si="70"/>
        <v>0</v>
      </c>
      <c r="AC94" s="398">
        <f t="shared" si="71"/>
        <v>0</v>
      </c>
      <c r="AD94" s="232" t="str">
        <f t="shared" si="72"/>
        <v xml:space="preserve">           </v>
      </c>
      <c r="AE94" s="232" t="str">
        <f t="shared" si="73"/>
        <v xml:space="preserve">           </v>
      </c>
      <c r="AF94" s="232" t="str">
        <f t="shared" si="74"/>
        <v xml:space="preserve">          0</v>
      </c>
      <c r="AG94" s="232" t="str">
        <f t="shared" si="75"/>
        <v xml:space="preserve">          0</v>
      </c>
      <c r="AK94" s="193">
        <f>SUM('HL KNIHA VYPOC'!H229)</f>
        <v>0</v>
      </c>
      <c r="AN94" s="191">
        <f t="shared" si="90"/>
        <v>0</v>
      </c>
      <c r="AR94" s="191"/>
      <c r="AS94" s="191">
        <f t="shared" si="98"/>
        <v>0</v>
      </c>
    </row>
    <row r="95" spans="2:45" outlineLevel="1">
      <c r="B95" s="405">
        <v>93</v>
      </c>
      <c r="C95" s="188" t="s">
        <v>1787</v>
      </c>
      <c r="D95" s="382" t="str">
        <f>IF(VLOOKUP($B95,suvaha_p!$A:$G,1)=$B95,VLOOKUP($B95,suvaha_p!$A:$G,$B$1),0)</f>
        <v>Oceňovacie rozdiely z precenenia súčet (r. 94 až r. 96)</v>
      </c>
      <c r="E95" s="391" t="s">
        <v>1462</v>
      </c>
      <c r="F95" s="392"/>
      <c r="I95" s="366">
        <f t="shared" si="92"/>
        <v>0</v>
      </c>
      <c r="J95" s="366"/>
      <c r="K95" s="366"/>
      <c r="L95" s="360"/>
      <c r="M95" s="360"/>
      <c r="N95" s="402">
        <f>SUM(N96:N98)</f>
        <v>0</v>
      </c>
      <c r="P95" s="403"/>
      <c r="S95" s="192">
        <f t="shared" si="88"/>
        <v>0</v>
      </c>
      <c r="X95" s="402">
        <f>SUM(X96:X98)</f>
        <v>0</v>
      </c>
      <c r="Z95" s="408"/>
      <c r="AB95" s="398">
        <f t="shared" si="70"/>
        <v>0</v>
      </c>
      <c r="AC95" s="398">
        <f t="shared" si="71"/>
        <v>0</v>
      </c>
      <c r="AD95" s="232" t="str">
        <f t="shared" si="72"/>
        <v xml:space="preserve">           </v>
      </c>
      <c r="AE95" s="232" t="str">
        <f t="shared" si="73"/>
        <v xml:space="preserve">           </v>
      </c>
      <c r="AF95" s="232" t="str">
        <f t="shared" si="74"/>
        <v xml:space="preserve">          0</v>
      </c>
      <c r="AG95" s="232" t="str">
        <f t="shared" si="75"/>
        <v xml:space="preserve">          0</v>
      </c>
      <c r="AK95" s="392"/>
      <c r="AN95" s="191">
        <f t="shared" si="90"/>
        <v>0</v>
      </c>
      <c r="AR95" s="191"/>
      <c r="AS95" s="400">
        <f>SUM(AS96:AS98)</f>
        <v>0</v>
      </c>
    </row>
    <row r="96" spans="2:45" outlineLevel="1">
      <c r="B96" s="405">
        <v>94</v>
      </c>
      <c r="C96" s="188" t="s">
        <v>1790</v>
      </c>
      <c r="D96" s="187" t="str">
        <f>IF(VLOOKUP($B96,suvaha_p!$A:$G,1)=$B96,VLOOKUP($B96,suvaha_p!$A:$G,$B$1),0)</f>
        <v>Oceňovacie rozdiely z precenenia majetku a záväzkov (+/- 414)</v>
      </c>
      <c r="E96" s="195" t="s">
        <v>1463</v>
      </c>
      <c r="F96" s="193">
        <f>SUM('HL KNIHA VYPOC'!G218)</f>
        <v>0</v>
      </c>
      <c r="I96" s="366">
        <f t="shared" si="92"/>
        <v>0</v>
      </c>
      <c r="J96" s="366"/>
      <c r="K96" s="366"/>
      <c r="L96" s="360"/>
      <c r="M96" s="360"/>
      <c r="N96" s="192">
        <f t="shared" ref="N96:N98" si="99">ROUND((I96*-1),0)</f>
        <v>0</v>
      </c>
      <c r="P96" s="259">
        <f>SUM('HL KNIHA VYPOC'!K218)</f>
        <v>0</v>
      </c>
      <c r="S96" s="192">
        <f t="shared" si="88"/>
        <v>0</v>
      </c>
      <c r="X96" s="192">
        <f t="shared" ref="X96:X98" si="100">ROUND((S96*-1),0)</f>
        <v>0</v>
      </c>
      <c r="Z96" s="379"/>
      <c r="AB96" s="398">
        <f t="shared" si="70"/>
        <v>0</v>
      </c>
      <c r="AC96" s="398">
        <f t="shared" si="71"/>
        <v>0</v>
      </c>
      <c r="AD96" s="232" t="str">
        <f t="shared" si="72"/>
        <v xml:space="preserve">           </v>
      </c>
      <c r="AE96" s="232" t="str">
        <f t="shared" si="73"/>
        <v xml:space="preserve">           </v>
      </c>
      <c r="AF96" s="232" t="str">
        <f t="shared" si="74"/>
        <v xml:space="preserve">          0</v>
      </c>
      <c r="AG96" s="232" t="str">
        <f t="shared" si="75"/>
        <v xml:space="preserve">          0</v>
      </c>
      <c r="AK96" s="193">
        <f>SUM('HL KNIHA VYPOC'!H218)</f>
        <v>0</v>
      </c>
      <c r="AN96" s="191">
        <f t="shared" si="90"/>
        <v>0</v>
      </c>
      <c r="AR96" s="191"/>
      <c r="AS96" s="191">
        <f t="shared" ref="AS96:AS98" si="101">ROUND((AN96*-1),0)</f>
        <v>0</v>
      </c>
    </row>
    <row r="97" spans="2:45" outlineLevel="1">
      <c r="B97" s="405">
        <v>95</v>
      </c>
      <c r="C97" s="188" t="s">
        <v>1524</v>
      </c>
      <c r="D97" s="187" t="str">
        <f>IF(VLOOKUP($B97,suvaha_p!$A:$G,1)=$B97,VLOOKUP($B97,suvaha_p!$A:$G,$B$1),0)</f>
        <v>Oceňovacie rozdiely z kapitálových účastín
(+/- 415)</v>
      </c>
      <c r="E97" s="195" t="s">
        <v>1464</v>
      </c>
      <c r="F97" s="193">
        <f>SUM('HL KNIHA VYPOC'!G219)</f>
        <v>0</v>
      </c>
      <c r="I97" s="366">
        <f t="shared" si="92"/>
        <v>0</v>
      </c>
      <c r="J97" s="366"/>
      <c r="K97" s="366"/>
      <c r="L97" s="360"/>
      <c r="M97" s="360"/>
      <c r="N97" s="192">
        <f t="shared" si="99"/>
        <v>0</v>
      </c>
      <c r="P97" s="259">
        <f>SUM('HL KNIHA VYPOC'!K219)</f>
        <v>0</v>
      </c>
      <c r="S97" s="192">
        <f t="shared" si="88"/>
        <v>0</v>
      </c>
      <c r="X97" s="192">
        <f t="shared" si="100"/>
        <v>0</v>
      </c>
      <c r="Z97" s="379"/>
      <c r="AB97" s="398">
        <f t="shared" si="70"/>
        <v>0</v>
      </c>
      <c r="AC97" s="398">
        <f t="shared" si="71"/>
        <v>0</v>
      </c>
      <c r="AD97" s="232" t="str">
        <f t="shared" si="72"/>
        <v xml:space="preserve">           </v>
      </c>
      <c r="AE97" s="232" t="str">
        <f t="shared" si="73"/>
        <v xml:space="preserve">           </v>
      </c>
      <c r="AF97" s="232" t="str">
        <f t="shared" si="74"/>
        <v xml:space="preserve">          0</v>
      </c>
      <c r="AG97" s="232" t="str">
        <f t="shared" si="75"/>
        <v xml:space="preserve">          0</v>
      </c>
      <c r="AK97" s="193">
        <f>SUM('HL KNIHA VYPOC'!H219)</f>
        <v>0</v>
      </c>
      <c r="AN97" s="191">
        <f t="shared" si="90"/>
        <v>0</v>
      </c>
      <c r="AR97" s="191"/>
      <c r="AS97" s="191">
        <f t="shared" si="101"/>
        <v>0</v>
      </c>
    </row>
    <row r="98" spans="2:45" ht="12" customHeight="1" outlineLevel="1">
      <c r="B98" s="405">
        <v>96</v>
      </c>
      <c r="C98" s="188" t="s">
        <v>1527</v>
      </c>
      <c r="D98" s="187" t="str">
        <f>IF(VLOOKUP($B98,suvaha_p!$A:$G,1)=$B98,VLOOKUP($B98,suvaha_p!$A:$G,$B$1),0)</f>
        <v>Oceňovacie rozdiely z precenenia pri zlúčení, splynutí a rozdelení (+/- 416)</v>
      </c>
      <c r="E98" s="195" t="s">
        <v>1465</v>
      </c>
      <c r="F98" s="193">
        <f>SUM('HL KNIHA VYPOC'!G220)</f>
        <v>0</v>
      </c>
      <c r="I98" s="366">
        <f t="shared" si="92"/>
        <v>0</v>
      </c>
      <c r="J98" s="366"/>
      <c r="K98" s="366"/>
      <c r="L98" s="360"/>
      <c r="M98" s="360"/>
      <c r="N98" s="192">
        <f t="shared" si="99"/>
        <v>0</v>
      </c>
      <c r="P98" s="259">
        <f>SUM('HL KNIHA VYPOC'!K220)</f>
        <v>0</v>
      </c>
      <c r="S98" s="192">
        <f t="shared" si="88"/>
        <v>0</v>
      </c>
      <c r="X98" s="192">
        <f t="shared" si="100"/>
        <v>0</v>
      </c>
      <c r="Z98" s="379"/>
      <c r="AB98" s="398">
        <f t="shared" si="70"/>
        <v>0</v>
      </c>
      <c r="AC98" s="398">
        <f t="shared" si="71"/>
        <v>0</v>
      </c>
      <c r="AD98" s="232" t="str">
        <f t="shared" si="72"/>
        <v xml:space="preserve">           </v>
      </c>
      <c r="AE98" s="232" t="str">
        <f t="shared" si="73"/>
        <v xml:space="preserve">           </v>
      </c>
      <c r="AF98" s="232" t="str">
        <f t="shared" si="74"/>
        <v xml:space="preserve">          0</v>
      </c>
      <c r="AG98" s="232" t="str">
        <f t="shared" si="75"/>
        <v xml:space="preserve">          0</v>
      </c>
      <c r="AK98" s="193">
        <f>SUM('HL KNIHA VYPOC'!H220)</f>
        <v>0</v>
      </c>
      <c r="AN98" s="191">
        <f t="shared" si="90"/>
        <v>0</v>
      </c>
      <c r="AR98" s="191"/>
      <c r="AS98" s="191">
        <f t="shared" si="101"/>
        <v>0</v>
      </c>
    </row>
    <row r="99" spans="2:45" outlineLevel="1">
      <c r="B99" s="405">
        <v>97</v>
      </c>
      <c r="C99" s="188" t="s">
        <v>1800</v>
      </c>
      <c r="D99" s="382" t="str">
        <f>IF(VLOOKUP($B99,suvaha_p!$A:$G,1)=$B99,VLOOKUP($B99,suvaha_p!$A:$G,$B$1),0)</f>
        <v>Výsledok hospodárenia minulých rokov r. 98 + r. 99</v>
      </c>
      <c r="E99" s="391" t="s">
        <v>1467</v>
      </c>
      <c r="F99" s="392"/>
      <c r="I99" s="366">
        <f t="shared" si="92"/>
        <v>0</v>
      </c>
      <c r="J99" s="366"/>
      <c r="K99" s="366"/>
      <c r="L99" s="360"/>
      <c r="M99" s="360"/>
      <c r="N99" s="402">
        <f>SUM(N100:N101)</f>
        <v>-60347</v>
      </c>
      <c r="P99" s="403"/>
      <c r="S99" s="192">
        <f t="shared" si="88"/>
        <v>0</v>
      </c>
      <c r="W99" s="402"/>
      <c r="X99" s="402">
        <f>SUM(X100:X101)</f>
        <v>-39707</v>
      </c>
      <c r="Z99" s="408"/>
      <c r="AB99" s="398">
        <f t="shared" si="70"/>
        <v>-60347</v>
      </c>
      <c r="AC99" s="398">
        <f t="shared" si="71"/>
        <v>-39707</v>
      </c>
      <c r="AD99" s="232" t="str">
        <f t="shared" si="72"/>
        <v xml:space="preserve">           </v>
      </c>
      <c r="AE99" s="232" t="str">
        <f t="shared" si="73"/>
        <v xml:space="preserve">           </v>
      </c>
      <c r="AF99" s="232" t="str">
        <f t="shared" si="74"/>
        <v xml:space="preserve">     -60347</v>
      </c>
      <c r="AG99" s="232" t="str">
        <f t="shared" si="75"/>
        <v xml:space="preserve">     -39707</v>
      </c>
      <c r="AK99" s="392"/>
      <c r="AN99" s="191">
        <f t="shared" si="90"/>
        <v>0</v>
      </c>
      <c r="AR99" s="400"/>
      <c r="AS99" s="400">
        <f>SUM(AS100:AS101)</f>
        <v>-11247</v>
      </c>
    </row>
    <row r="100" spans="2:45" outlineLevel="1">
      <c r="B100" s="405">
        <v>98</v>
      </c>
      <c r="C100" s="188" t="s">
        <v>1803</v>
      </c>
      <c r="D100" s="187" t="str">
        <f>IF(VLOOKUP($B100,suvaha_p!$A:$G,1)=$B100,VLOOKUP($B100,suvaha_p!$A:$G,$B$1),0)</f>
        <v>Nerozdelený zisk minulých rokov (428)</v>
      </c>
      <c r="E100" s="195" t="s">
        <v>1468</v>
      </c>
      <c r="F100" s="193">
        <f>SUM('HL KNIHA VYPOC'!G230)</f>
        <v>-1662.16</v>
      </c>
      <c r="I100" s="366">
        <f t="shared" si="92"/>
        <v>-1662.16</v>
      </c>
      <c r="J100" s="366"/>
      <c r="K100" s="366"/>
      <c r="L100" s="360"/>
      <c r="M100" s="360"/>
      <c r="N100" s="192">
        <f t="shared" ref="N100:N101" si="102">ROUND((I100*-1),0)</f>
        <v>1662</v>
      </c>
      <c r="P100" s="259">
        <f>SUM('HL KNIHA VYPOC'!K230)</f>
        <v>-1662.16</v>
      </c>
      <c r="S100" s="192">
        <f t="shared" si="88"/>
        <v>-1662.16</v>
      </c>
      <c r="X100" s="192">
        <f t="shared" ref="X100:X101" si="103">ROUND((S100*-1),0)</f>
        <v>1662</v>
      </c>
      <c r="Z100" s="379"/>
      <c r="AB100" s="398">
        <f t="shared" si="70"/>
        <v>1662</v>
      </c>
      <c r="AC100" s="398">
        <f t="shared" si="71"/>
        <v>1662</v>
      </c>
      <c r="AD100" s="232" t="str">
        <f t="shared" si="72"/>
        <v xml:space="preserve">           </v>
      </c>
      <c r="AE100" s="232" t="str">
        <f t="shared" si="73"/>
        <v xml:space="preserve">           </v>
      </c>
      <c r="AF100" s="232" t="str">
        <f t="shared" si="74"/>
        <v xml:space="preserve">       1662</v>
      </c>
      <c r="AG100" s="232" t="str">
        <f t="shared" si="75"/>
        <v xml:space="preserve">       1662</v>
      </c>
      <c r="AK100" s="193">
        <f>SUM('HL KNIHA VYPOC'!H230)</f>
        <v>-1662.16</v>
      </c>
      <c r="AN100" s="191">
        <f t="shared" si="90"/>
        <v>-1662.16</v>
      </c>
      <c r="AR100" s="191"/>
      <c r="AS100" s="191">
        <f t="shared" ref="AS100:AS101" si="104">ROUND((AN100*-1),0)</f>
        <v>1662</v>
      </c>
    </row>
    <row r="101" spans="2:45" outlineLevel="1">
      <c r="B101" s="405">
        <v>99</v>
      </c>
      <c r="C101" s="188" t="s">
        <v>1524</v>
      </c>
      <c r="D101" s="187" t="str">
        <f>IF(VLOOKUP($B101,suvaha_p!$A:$G,1)=$B101,VLOOKUP($B101,suvaha_p!$A:$G,$B$1),0)</f>
        <v>Neuhradená strata minulých rokov (/-/429)</v>
      </c>
      <c r="E101" s="195" t="s">
        <v>1469</v>
      </c>
      <c r="F101" s="193">
        <f>SUM('HL KNIHA VYPOC'!G231)</f>
        <v>62008.89</v>
      </c>
      <c r="I101" s="366">
        <f t="shared" si="92"/>
        <v>62008.89</v>
      </c>
      <c r="J101" s="366"/>
      <c r="K101" s="366"/>
      <c r="L101" s="360"/>
      <c r="M101" s="360"/>
      <c r="N101" s="192">
        <f t="shared" si="102"/>
        <v>-62009</v>
      </c>
      <c r="P101" s="259">
        <f>SUM('HL KNIHA VYPOC'!K231)</f>
        <v>41368.71</v>
      </c>
      <c r="S101" s="192">
        <f t="shared" si="88"/>
        <v>41368.71</v>
      </c>
      <c r="X101" s="192">
        <f t="shared" si="103"/>
        <v>-41369</v>
      </c>
      <c r="Z101" s="379"/>
      <c r="AB101" s="398">
        <f t="shared" si="70"/>
        <v>-62009</v>
      </c>
      <c r="AC101" s="398">
        <f t="shared" si="71"/>
        <v>-41369</v>
      </c>
      <c r="AD101" s="232" t="str">
        <f t="shared" si="72"/>
        <v xml:space="preserve">           </v>
      </c>
      <c r="AE101" s="232" t="str">
        <f t="shared" si="73"/>
        <v xml:space="preserve">           </v>
      </c>
      <c r="AF101" s="232" t="str">
        <f t="shared" si="74"/>
        <v xml:space="preserve">     -62009</v>
      </c>
      <c r="AG101" s="232" t="str">
        <f t="shared" si="75"/>
        <v xml:space="preserve">     -41369</v>
      </c>
      <c r="AK101" s="193">
        <f>SUM('HL KNIHA VYPOC'!H231)</f>
        <v>12908.52</v>
      </c>
      <c r="AN101" s="191">
        <f t="shared" si="90"/>
        <v>12908.52</v>
      </c>
      <c r="AR101" s="191"/>
      <c r="AS101" s="191">
        <f t="shared" si="104"/>
        <v>-12909</v>
      </c>
    </row>
    <row r="102" spans="2:45">
      <c r="B102" s="405">
        <v>100</v>
      </c>
      <c r="C102" s="188" t="s">
        <v>1810</v>
      </c>
      <c r="D102" s="382" t="str">
        <f>IF(VLOOKUP($B102,suvaha_p!$A:$G,1)=$B102,VLOOKUP($B102,suvaha_p!$A:$G,$B$1),0)</f>
        <v>Výsledok hospodárenia za účtovné obdobie po zdanení /+-/  r. 01 - (r. 81 + r. 85 + r. 86 + r. 87 + r. 90 + r. 93 + r. 97
+ r. 101 + r. 141)</v>
      </c>
      <c r="E102" s="391" t="s">
        <v>763</v>
      </c>
      <c r="F102" s="392"/>
      <c r="I102" s="366">
        <f t="shared" si="92"/>
        <v>0</v>
      </c>
      <c r="J102" s="366"/>
      <c r="K102" s="366"/>
      <c r="L102" s="360"/>
      <c r="M102" s="360"/>
      <c r="N102" s="402">
        <f>SUM(N3-N83-N87-N88-N89-N92-N95-N99-N103-N143)</f>
        <v>20740</v>
      </c>
      <c r="P102" s="403"/>
      <c r="S102" s="192">
        <f t="shared" si="88"/>
        <v>0</v>
      </c>
      <c r="W102" s="402"/>
      <c r="X102" s="402">
        <f>SUM(X3-X83-X87-X88-X89-X92-X95-X99-X103-X143)</f>
        <v>-17055</v>
      </c>
      <c r="Z102" s="408"/>
      <c r="AB102" s="398">
        <f t="shared" si="70"/>
        <v>20740</v>
      </c>
      <c r="AC102" s="398">
        <f t="shared" si="71"/>
        <v>-17055</v>
      </c>
      <c r="AD102" s="232" t="str">
        <f t="shared" si="72"/>
        <v xml:space="preserve">           </v>
      </c>
      <c r="AE102" s="232" t="str">
        <f t="shared" si="73"/>
        <v xml:space="preserve">           </v>
      </c>
      <c r="AF102" s="410" t="str">
        <f t="shared" si="74"/>
        <v xml:space="preserve">      20740</v>
      </c>
      <c r="AG102" s="410" t="str">
        <f t="shared" si="75"/>
        <v xml:space="preserve">     -17055</v>
      </c>
      <c r="AK102" s="392"/>
      <c r="AN102" s="191">
        <f t="shared" si="90"/>
        <v>0</v>
      </c>
      <c r="AR102" s="400"/>
      <c r="AS102" s="400">
        <f>SUM(AS3-AS83-AS87-AS88-AS89-AS92-AS95-AS99-AS103-AS143)</f>
        <v>-28459</v>
      </c>
    </row>
    <row r="103" spans="2:45">
      <c r="B103" s="405">
        <v>101</v>
      </c>
      <c r="C103" s="188" t="s">
        <v>1415</v>
      </c>
      <c r="D103" s="382" t="str">
        <f>IF(VLOOKUP($B103,suvaha_p!$A:$G,1)=$B103,VLOOKUP($B103,suvaha_p!$A:$G,$B$1),0)</f>
        <v>Záväzky r. 102 + r. 118 + r. 121 + r. 122 + r. 136 + r. 139
 + r. 140</v>
      </c>
      <c r="E103" s="391" t="s">
        <v>764</v>
      </c>
      <c r="F103" s="392"/>
      <c r="I103" s="366">
        <f t="shared" si="92"/>
        <v>0</v>
      </c>
      <c r="J103" s="366"/>
      <c r="K103" s="366"/>
      <c r="L103" s="360"/>
      <c r="M103" s="360"/>
      <c r="N103" s="402">
        <f>SUM(N104+N120+N123+N124+N138+N141+N142)</f>
        <v>2407348</v>
      </c>
      <c r="P103" s="403"/>
      <c r="S103" s="192">
        <f t="shared" si="88"/>
        <v>0</v>
      </c>
      <c r="W103" s="402"/>
      <c r="X103" s="402">
        <f>SUM(X104+X120+X123+X124+X138+X141+X142)</f>
        <v>2670997</v>
      </c>
      <c r="Z103" s="408"/>
      <c r="AB103" s="398">
        <f t="shared" si="70"/>
        <v>2407348</v>
      </c>
      <c r="AC103" s="398">
        <f t="shared" si="71"/>
        <v>2670997</v>
      </c>
      <c r="AD103" s="232" t="str">
        <f t="shared" si="72"/>
        <v xml:space="preserve">           </v>
      </c>
      <c r="AE103" s="232" t="str">
        <f t="shared" si="73"/>
        <v xml:space="preserve">           </v>
      </c>
      <c r="AF103" s="232" t="str">
        <f t="shared" si="74"/>
        <v xml:space="preserve">    2407348</v>
      </c>
      <c r="AG103" s="232" t="str">
        <f t="shared" si="75"/>
        <v xml:space="preserve">    2670997</v>
      </c>
      <c r="AK103" s="392"/>
      <c r="AN103" s="191">
        <f t="shared" si="90"/>
        <v>0</v>
      </c>
      <c r="AR103" s="400"/>
      <c r="AS103" s="400">
        <f>SUM(AS104+AS120+AS123+AS124+AS138+AS141+AS142)</f>
        <v>1503011</v>
      </c>
    </row>
    <row r="104" spans="2:45" outlineLevel="1">
      <c r="B104" s="405">
        <v>102</v>
      </c>
      <c r="C104" s="188" t="s">
        <v>1618</v>
      </c>
      <c r="D104" s="382" t="str">
        <f>IF(VLOOKUP($B104,suvaha_p!$A:$G,1)=$B104,VLOOKUP($B104,suvaha_p!$A:$G,$B$1),0)</f>
        <v>Dlhodobé záväzky súčet (r. 103 + r. 107 až r. 117)</v>
      </c>
      <c r="E104" s="391" t="s">
        <v>765</v>
      </c>
      <c r="F104" s="392"/>
      <c r="I104" s="366">
        <f t="shared" si="92"/>
        <v>0</v>
      </c>
      <c r="J104" s="366"/>
      <c r="K104" s="366"/>
      <c r="L104" s="360"/>
      <c r="M104" s="360"/>
      <c r="N104" s="402">
        <f>SUM(N105+N109+N110+N111+N112+N113+N114+N115+N116+N117+N118+N119)</f>
        <v>1859</v>
      </c>
      <c r="P104" s="403"/>
      <c r="S104" s="192">
        <f t="shared" si="88"/>
        <v>0</v>
      </c>
      <c r="W104" s="402"/>
      <c r="X104" s="402">
        <f>SUM(X105+X109+X110+X111+X112+X113+X114+X115+X116+X117+X118+X119)</f>
        <v>19</v>
      </c>
      <c r="Z104" s="408"/>
      <c r="AB104" s="398">
        <f t="shared" si="70"/>
        <v>1859</v>
      </c>
      <c r="AC104" s="398">
        <f t="shared" si="71"/>
        <v>19</v>
      </c>
      <c r="AD104" s="232" t="str">
        <f t="shared" si="72"/>
        <v xml:space="preserve">           </v>
      </c>
      <c r="AE104" s="232" t="str">
        <f t="shared" si="73"/>
        <v xml:space="preserve">           </v>
      </c>
      <c r="AF104" s="232" t="str">
        <f t="shared" si="74"/>
        <v xml:space="preserve">       1859</v>
      </c>
      <c r="AG104" s="232" t="str">
        <f t="shared" si="75"/>
        <v xml:space="preserve">         19</v>
      </c>
      <c r="AK104" s="392"/>
      <c r="AN104" s="191">
        <f t="shared" si="90"/>
        <v>0</v>
      </c>
      <c r="AP104" s="191"/>
      <c r="AR104" s="400"/>
      <c r="AS104" s="400">
        <f>SUM(AS105+AS109+AS110+AS111+AS112+AS113+AS114+AS115+AS116+AS117+AS118+AS119)</f>
        <v>19</v>
      </c>
    </row>
    <row r="105" spans="2:45" outlineLevel="1">
      <c r="B105" s="405">
        <v>103</v>
      </c>
      <c r="C105" s="188" t="s">
        <v>1621</v>
      </c>
      <c r="D105" s="382" t="str">
        <f>IF(VLOOKUP($B105,suvaha_p!$A:$G,1)=$B105,VLOOKUP($B105,suvaha_p!$A:$G,$B$1),0)</f>
        <v>Dlhodobé záväzky z obchodného styku súčet
(r. 104 až r. 106)</v>
      </c>
      <c r="E105" s="391" t="s">
        <v>766</v>
      </c>
      <c r="F105" s="392"/>
      <c r="I105" s="366">
        <f t="shared" si="92"/>
        <v>0</v>
      </c>
      <c r="J105" s="366"/>
      <c r="K105" s="366"/>
      <c r="L105" s="360"/>
      <c r="M105" s="360"/>
      <c r="N105" s="402">
        <f>SUM(N106:N108)</f>
        <v>0</v>
      </c>
      <c r="P105" s="403"/>
      <c r="S105" s="192">
        <f t="shared" si="88"/>
        <v>0</v>
      </c>
      <c r="W105" s="402"/>
      <c r="X105" s="402">
        <f>SUM(X106:X108)</f>
        <v>0</v>
      </c>
      <c r="Z105" s="408"/>
      <c r="AB105" s="398">
        <f t="shared" si="70"/>
        <v>0</v>
      </c>
      <c r="AC105" s="398">
        <f t="shared" si="71"/>
        <v>0</v>
      </c>
      <c r="AD105" s="232" t="str">
        <f t="shared" si="72"/>
        <v xml:space="preserve">           </v>
      </c>
      <c r="AE105" s="232" t="str">
        <f t="shared" si="73"/>
        <v xml:space="preserve">           </v>
      </c>
      <c r="AF105" s="232" t="str">
        <f t="shared" si="74"/>
        <v xml:space="preserve">          0</v>
      </c>
      <c r="AG105" s="232" t="str">
        <f t="shared" si="75"/>
        <v xml:space="preserve">          0</v>
      </c>
      <c r="AK105" s="392"/>
      <c r="AN105" s="191">
        <f t="shared" si="90"/>
        <v>0</v>
      </c>
      <c r="AR105" s="400"/>
      <c r="AS105" s="400">
        <f>SUM(AS106:AS108)</f>
        <v>0</v>
      </c>
    </row>
    <row r="106" spans="2:45" outlineLevel="1">
      <c r="B106" s="405">
        <v>104</v>
      </c>
      <c r="C106" s="188" t="s">
        <v>1646</v>
      </c>
      <c r="D106" s="187" t="str">
        <f>IF(VLOOKUP($B106,suvaha_p!$A:$G,1)=$B106,VLOOKUP($B106,suvaha_p!$A:$G,$B$1),0)</f>
        <v>Záväzky z obchodného styku voči prepojeným účtovným jednotkám (321A, 475A, 476A)</v>
      </c>
      <c r="E106" s="195" t="s">
        <v>767</v>
      </c>
      <c r="G106" s="191">
        <f>SUM(ANALYTIKAVUJ!C150+ANALYTIKAVUJ!K180+ANALYTIKAVUJ!K190)</f>
        <v>0</v>
      </c>
      <c r="I106" s="366">
        <f t="shared" si="92"/>
        <v>0</v>
      </c>
      <c r="J106" s="366"/>
      <c r="K106" s="366"/>
      <c r="L106" s="360"/>
      <c r="M106" s="360"/>
      <c r="N106" s="192">
        <f t="shared" ref="N106:N119" si="105">ROUND((I106*-1),0)</f>
        <v>0</v>
      </c>
      <c r="Q106" s="192">
        <f>SUM(ANALYTIKAVUJ!D150+ANALYTIKAVUJ!L180+ANALYTIKAVUJ!L190)</f>
        <v>0</v>
      </c>
      <c r="S106" s="192">
        <f t="shared" si="88"/>
        <v>0</v>
      </c>
      <c r="X106" s="192">
        <f t="shared" ref="X106:X119" si="106">ROUND((S106*-1),0)</f>
        <v>0</v>
      </c>
      <c r="Z106" s="379"/>
      <c r="AB106" s="398">
        <f t="shared" si="70"/>
        <v>0</v>
      </c>
      <c r="AC106" s="398">
        <f t="shared" si="71"/>
        <v>0</v>
      </c>
      <c r="AD106" s="232" t="str">
        <f t="shared" si="72"/>
        <v xml:space="preserve">           </v>
      </c>
      <c r="AE106" s="232" t="str">
        <f t="shared" si="73"/>
        <v xml:space="preserve">           </v>
      </c>
      <c r="AF106" s="232" t="str">
        <f t="shared" si="74"/>
        <v xml:space="preserve">          0</v>
      </c>
      <c r="AG106" s="232" t="str">
        <f t="shared" si="75"/>
        <v xml:space="preserve">          0</v>
      </c>
      <c r="AL106" s="191">
        <f>SUM(ANALYTIKAVUJ!E150+ANALYTIKAVUJ!M180+ANALYTIKAVUJ!M190)</f>
        <v>0</v>
      </c>
      <c r="AN106" s="191">
        <f t="shared" si="90"/>
        <v>0</v>
      </c>
      <c r="AR106" s="191"/>
      <c r="AS106" s="191">
        <f t="shared" ref="AS106:AS119" si="107">ROUND((AN106*-1),0)</f>
        <v>0</v>
      </c>
    </row>
    <row r="107" spans="2:45" outlineLevel="1">
      <c r="B107" s="405">
        <v>105</v>
      </c>
      <c r="C107" s="188" t="s">
        <v>1650</v>
      </c>
      <c r="D107" s="187" t="str">
        <f>IF(VLOOKUP($B107,suvaha_p!$A:$G,1)=$B107,VLOOKUP($B107,suvaha_p!$A:$G,$B$1),0)</f>
        <v>Záväzky z obchodného styku v rámci podielovej účasti okrem záväzkov voči prepojeným účtovným jednotkám (321A, 475A, 476A)</v>
      </c>
      <c r="E107" s="195" t="s">
        <v>768</v>
      </c>
      <c r="G107" s="191">
        <f>SUM(ANALYTIKAVUJ!K191+ANALYTIKAVUJ!K181+ANALYTIKAVUJ!C151)</f>
        <v>0</v>
      </c>
      <c r="I107" s="366">
        <f t="shared" si="92"/>
        <v>0</v>
      </c>
      <c r="J107" s="366"/>
      <c r="K107" s="366"/>
      <c r="L107" s="360"/>
      <c r="M107" s="360"/>
      <c r="N107" s="192">
        <f t="shared" si="105"/>
        <v>0</v>
      </c>
      <c r="Q107" s="192">
        <f>SUM(ANALYTIKAVUJ!L191+ANALYTIKAVUJ!L181+ANALYTIKAVUJ!D151)</f>
        <v>0</v>
      </c>
      <c r="S107" s="192">
        <f t="shared" si="88"/>
        <v>0</v>
      </c>
      <c r="X107" s="192">
        <f t="shared" si="106"/>
        <v>0</v>
      </c>
      <c r="Z107" s="379"/>
      <c r="AB107" s="398">
        <f t="shared" si="70"/>
        <v>0</v>
      </c>
      <c r="AC107" s="398">
        <f t="shared" si="71"/>
        <v>0</v>
      </c>
      <c r="AD107" s="232" t="str">
        <f t="shared" si="72"/>
        <v xml:space="preserve">           </v>
      </c>
      <c r="AE107" s="232" t="str">
        <f t="shared" si="73"/>
        <v xml:space="preserve">           </v>
      </c>
      <c r="AF107" s="232" t="str">
        <f t="shared" si="74"/>
        <v xml:space="preserve">          0</v>
      </c>
      <c r="AG107" s="232" t="str">
        <f t="shared" si="75"/>
        <v xml:space="preserve">          0</v>
      </c>
      <c r="AL107" s="191">
        <f>SUM(ANALYTIKAVUJ!M191+ANALYTIKAVUJ!M181+ANALYTIKAVUJ!E151)</f>
        <v>0</v>
      </c>
      <c r="AN107" s="191">
        <f t="shared" si="90"/>
        <v>0</v>
      </c>
      <c r="AR107" s="191"/>
      <c r="AS107" s="191">
        <f t="shared" si="107"/>
        <v>0</v>
      </c>
    </row>
    <row r="108" spans="2:45" outlineLevel="1">
      <c r="B108" s="405">
        <v>106</v>
      </c>
      <c r="C108" s="188" t="s">
        <v>1654</v>
      </c>
      <c r="D108" s="187" t="str">
        <f>IF(VLOOKUP($B108,suvaha_p!$A:$G,1)=$B108,VLOOKUP($B108,suvaha_p!$A:$G,$B$1),0)</f>
        <v>Ostatné záväzky z obchodného styku (321A, 475A, 476A)</v>
      </c>
      <c r="E108" s="195" t="s">
        <v>769</v>
      </c>
      <c r="G108" s="191">
        <f>SUM(ANALYTIKAVUJ!C152+ANALYTIKAVUJ!K182+ANALYTIKAVUJ!K192)</f>
        <v>0</v>
      </c>
      <c r="I108" s="366">
        <f t="shared" si="92"/>
        <v>0</v>
      </c>
      <c r="J108" s="366"/>
      <c r="K108" s="366"/>
      <c r="L108" s="360"/>
      <c r="M108" s="360"/>
      <c r="N108" s="192">
        <f t="shared" si="105"/>
        <v>0</v>
      </c>
      <c r="Q108" s="192">
        <f>SUM(ANALYTIKAVUJ!D152+ANALYTIKAVUJ!L182+ANALYTIKAVUJ!L192)</f>
        <v>0</v>
      </c>
      <c r="S108" s="192">
        <f t="shared" si="88"/>
        <v>0</v>
      </c>
      <c r="X108" s="192">
        <f t="shared" si="106"/>
        <v>0</v>
      </c>
      <c r="Z108" s="379"/>
      <c r="AB108" s="398">
        <f t="shared" si="70"/>
        <v>0</v>
      </c>
      <c r="AC108" s="398">
        <f t="shared" si="71"/>
        <v>0</v>
      </c>
      <c r="AD108" s="232" t="str">
        <f t="shared" si="72"/>
        <v xml:space="preserve">           </v>
      </c>
      <c r="AE108" s="232" t="str">
        <f t="shared" si="73"/>
        <v xml:space="preserve">           </v>
      </c>
      <c r="AF108" s="232" t="str">
        <f t="shared" si="74"/>
        <v xml:space="preserve">          0</v>
      </c>
      <c r="AG108" s="232" t="str">
        <f t="shared" si="75"/>
        <v xml:space="preserve">          0</v>
      </c>
      <c r="AL108" s="191">
        <f>SUM(ANALYTIKAVUJ!E152+ANALYTIKAVUJ!M182+ANALYTIKAVUJ!M192)</f>
        <v>0</v>
      </c>
      <c r="AN108" s="191">
        <f t="shared" si="90"/>
        <v>0</v>
      </c>
      <c r="AR108" s="191"/>
      <c r="AS108" s="191">
        <f t="shared" si="107"/>
        <v>0</v>
      </c>
    </row>
    <row r="109" spans="2:45" outlineLevel="1">
      <c r="B109" s="405">
        <v>107</v>
      </c>
      <c r="C109" s="188" t="s">
        <v>1524</v>
      </c>
      <c r="D109" s="187" t="str">
        <f>IF(VLOOKUP($B109,suvaha_p!$A:$G,1)=$B109,VLOOKUP($B109,suvaha_p!$A:$G,$B$1),0)</f>
        <v>Čistá hodnota zákazky (316A)</v>
      </c>
      <c r="E109" s="195" t="s">
        <v>770</v>
      </c>
      <c r="G109" s="191">
        <f>SUM(ANALYTIKAVUJ!C117)</f>
        <v>0</v>
      </c>
      <c r="I109" s="366">
        <f t="shared" si="92"/>
        <v>0</v>
      </c>
      <c r="J109" s="366"/>
      <c r="K109" s="366"/>
      <c r="L109" s="360"/>
      <c r="M109" s="360"/>
      <c r="N109" s="192">
        <f t="shared" si="105"/>
        <v>0</v>
      </c>
      <c r="Q109" s="192">
        <f>SUM(ANALYTIKAVUJ!D117)</f>
        <v>0</v>
      </c>
      <c r="S109" s="192">
        <f t="shared" si="88"/>
        <v>0</v>
      </c>
      <c r="X109" s="192">
        <f t="shared" si="106"/>
        <v>0</v>
      </c>
      <c r="Z109" s="379"/>
      <c r="AB109" s="398">
        <f t="shared" si="70"/>
        <v>0</v>
      </c>
      <c r="AC109" s="398">
        <f t="shared" si="71"/>
        <v>0</v>
      </c>
      <c r="AD109" s="232" t="str">
        <f t="shared" si="72"/>
        <v xml:space="preserve">           </v>
      </c>
      <c r="AE109" s="232" t="str">
        <f t="shared" si="73"/>
        <v xml:space="preserve">           </v>
      </c>
      <c r="AF109" s="232" t="str">
        <f t="shared" si="74"/>
        <v xml:space="preserve">          0</v>
      </c>
      <c r="AG109" s="232" t="str">
        <f t="shared" si="75"/>
        <v xml:space="preserve">          0</v>
      </c>
      <c r="AL109" s="191">
        <f>SUM(ANALYTIKAVUJ!E117)</f>
        <v>0</v>
      </c>
      <c r="AN109" s="191">
        <f t="shared" si="90"/>
        <v>0</v>
      </c>
      <c r="AR109" s="191"/>
      <c r="AS109" s="191">
        <f t="shared" si="107"/>
        <v>0</v>
      </c>
    </row>
    <row r="110" spans="2:45" outlineLevel="1">
      <c r="B110" s="405">
        <v>108</v>
      </c>
      <c r="C110" s="188" t="s">
        <v>1527</v>
      </c>
      <c r="D110" s="187" t="str">
        <f>IF(VLOOKUP($B110,suvaha_p!$A:$G,1)=$B110,VLOOKUP($B110,suvaha_p!$A:$G,$B$1),0)</f>
        <v>Ostatné záväzky voči prepojeným účtovným jednotkám (471A, 47XA)</v>
      </c>
      <c r="E110" s="195" t="s">
        <v>771</v>
      </c>
      <c r="G110" s="191">
        <f>SUM(ANALYTIKAVUJ!K166)</f>
        <v>0</v>
      </c>
      <c r="I110" s="366">
        <f t="shared" si="92"/>
        <v>0</v>
      </c>
      <c r="J110" s="366"/>
      <c r="K110" s="366"/>
      <c r="L110" s="360"/>
      <c r="M110" s="360"/>
      <c r="N110" s="192">
        <f t="shared" si="105"/>
        <v>0</v>
      </c>
      <c r="Q110" s="192">
        <f>SUM(ANALYTIKAVUJ!L166)</f>
        <v>0</v>
      </c>
      <c r="S110" s="192">
        <f t="shared" si="88"/>
        <v>0</v>
      </c>
      <c r="X110" s="192">
        <f t="shared" si="106"/>
        <v>0</v>
      </c>
      <c r="Z110" s="379"/>
      <c r="AB110" s="398">
        <f t="shared" si="70"/>
        <v>0</v>
      </c>
      <c r="AC110" s="398">
        <f t="shared" si="71"/>
        <v>0</v>
      </c>
      <c r="AD110" s="232" t="str">
        <f t="shared" si="72"/>
        <v xml:space="preserve">           </v>
      </c>
      <c r="AE110" s="232" t="str">
        <f t="shared" si="73"/>
        <v xml:space="preserve">           </v>
      </c>
      <c r="AF110" s="232" t="str">
        <f t="shared" si="74"/>
        <v xml:space="preserve">          0</v>
      </c>
      <c r="AG110" s="232" t="str">
        <f t="shared" si="75"/>
        <v xml:space="preserve">          0</v>
      </c>
      <c r="AL110" s="191">
        <f>SUM(ANALYTIKAVUJ!M166)</f>
        <v>0</v>
      </c>
      <c r="AN110" s="191">
        <f t="shared" si="90"/>
        <v>0</v>
      </c>
      <c r="AR110" s="191"/>
      <c r="AS110" s="191">
        <f t="shared" si="107"/>
        <v>0</v>
      </c>
    </row>
    <row r="111" spans="2:45" outlineLevel="1">
      <c r="B111" s="405">
        <v>109</v>
      </c>
      <c r="C111" s="188" t="s">
        <v>1530</v>
      </c>
      <c r="D111" s="187" t="str">
        <f>IF(VLOOKUP($B111,suvaha_p!$A:$G,1)=$B111,VLOOKUP($B111,suvaha_p!$A:$G,$B$1),0)</f>
        <v>Ostatné záväzky v rámci podielovej účasti okrem záväzkov voči prepojeným účtovným jednotkám (471A, 47XA)</v>
      </c>
      <c r="E111" s="195" t="s">
        <v>772</v>
      </c>
      <c r="G111" s="191">
        <f>SUM(ANALYTIKAVUJ!K167)</f>
        <v>0</v>
      </c>
      <c r="I111" s="366">
        <f t="shared" si="92"/>
        <v>0</v>
      </c>
      <c r="J111" s="366"/>
      <c r="K111" s="366"/>
      <c r="L111" s="360"/>
      <c r="M111" s="360"/>
      <c r="N111" s="192">
        <f t="shared" si="105"/>
        <v>0</v>
      </c>
      <c r="Q111" s="192">
        <f>SUM(ANALYTIKAVUJ!L167)</f>
        <v>0</v>
      </c>
      <c r="S111" s="192">
        <f t="shared" si="88"/>
        <v>0</v>
      </c>
      <c r="X111" s="192">
        <f t="shared" si="106"/>
        <v>0</v>
      </c>
      <c r="Z111" s="379"/>
      <c r="AB111" s="398">
        <f t="shared" si="70"/>
        <v>0</v>
      </c>
      <c r="AC111" s="398">
        <f t="shared" si="71"/>
        <v>0</v>
      </c>
      <c r="AD111" s="232" t="str">
        <f t="shared" si="72"/>
        <v xml:space="preserve">           </v>
      </c>
      <c r="AE111" s="232" t="str">
        <f t="shared" si="73"/>
        <v xml:space="preserve">           </v>
      </c>
      <c r="AF111" s="232" t="str">
        <f t="shared" si="74"/>
        <v xml:space="preserve">          0</v>
      </c>
      <c r="AG111" s="232" t="str">
        <f t="shared" si="75"/>
        <v xml:space="preserve">          0</v>
      </c>
      <c r="AL111" s="191">
        <f>SUM(ANALYTIKAVUJ!M167)</f>
        <v>0</v>
      </c>
      <c r="AN111" s="191">
        <f t="shared" si="90"/>
        <v>0</v>
      </c>
      <c r="AR111" s="191"/>
      <c r="AS111" s="191">
        <f t="shared" si="107"/>
        <v>0</v>
      </c>
    </row>
    <row r="112" spans="2:45" outlineLevel="1">
      <c r="B112" s="405">
        <v>110</v>
      </c>
      <c r="C112" s="188" t="s">
        <v>1532</v>
      </c>
      <c r="D112" s="187" t="str">
        <f>IF(VLOOKUP($B112,suvaha_p!$A:$G,1)=$B112,VLOOKUP($B112,suvaha_p!$A:$G,$B$1),0)</f>
        <v>Ostatné dlhodobé záväzky (479A, 47XA)</v>
      </c>
      <c r="E112" s="195" t="s">
        <v>773</v>
      </c>
      <c r="G112" s="191">
        <f>SUM(ANALYTIKAVUJ!K205)</f>
        <v>0</v>
      </c>
      <c r="I112" s="366">
        <f t="shared" si="92"/>
        <v>0</v>
      </c>
      <c r="J112" s="366"/>
      <c r="K112" s="366"/>
      <c r="L112" s="360"/>
      <c r="M112" s="360"/>
      <c r="N112" s="192">
        <f t="shared" si="105"/>
        <v>0</v>
      </c>
      <c r="Q112" s="192">
        <f>SUM(ANALYTIKAVUJ!L205)</f>
        <v>0</v>
      </c>
      <c r="S112" s="192">
        <f t="shared" si="88"/>
        <v>0</v>
      </c>
      <c r="X112" s="192">
        <f t="shared" si="106"/>
        <v>0</v>
      </c>
      <c r="Z112" s="379"/>
      <c r="AB112" s="398">
        <f t="shared" si="70"/>
        <v>0</v>
      </c>
      <c r="AC112" s="398">
        <f t="shared" si="71"/>
        <v>0</v>
      </c>
      <c r="AD112" s="232" t="str">
        <f t="shared" si="72"/>
        <v xml:space="preserve">           </v>
      </c>
      <c r="AE112" s="232" t="str">
        <f t="shared" si="73"/>
        <v xml:space="preserve">           </v>
      </c>
      <c r="AF112" s="232" t="str">
        <f t="shared" si="74"/>
        <v xml:space="preserve">          0</v>
      </c>
      <c r="AG112" s="232" t="str">
        <f t="shared" si="75"/>
        <v xml:space="preserve">          0</v>
      </c>
      <c r="AL112" s="191">
        <f>SUM(ANALYTIKAVUJ!M205)</f>
        <v>0</v>
      </c>
      <c r="AN112" s="191">
        <f t="shared" si="90"/>
        <v>0</v>
      </c>
      <c r="AR112" s="191"/>
      <c r="AS112" s="191">
        <f t="shared" si="107"/>
        <v>0</v>
      </c>
    </row>
    <row r="113" spans="2:45" outlineLevel="1">
      <c r="B113" s="405">
        <v>111</v>
      </c>
      <c r="C113" s="188" t="s">
        <v>1536</v>
      </c>
      <c r="D113" s="187" t="str">
        <f>IF(VLOOKUP($B113,suvaha_p!$A:$G,1)=$B113,VLOOKUP($B113,suvaha_p!$A:$G,$B$1),0)</f>
        <v>Dlhodobé prijaté preddavky (475A)</v>
      </c>
      <c r="E113" s="195" t="s">
        <v>774</v>
      </c>
      <c r="G113" s="191">
        <f>SUM(ANALYTIKAVUJ!K183)</f>
        <v>0</v>
      </c>
      <c r="I113" s="366">
        <f t="shared" si="92"/>
        <v>0</v>
      </c>
      <c r="J113" s="366"/>
      <c r="K113" s="366"/>
      <c r="L113" s="360"/>
      <c r="M113" s="360"/>
      <c r="N113" s="192">
        <f t="shared" si="105"/>
        <v>0</v>
      </c>
      <c r="Q113" s="192">
        <f>SUM(ANALYTIKAVUJ!L183)</f>
        <v>0</v>
      </c>
      <c r="S113" s="192">
        <f t="shared" si="88"/>
        <v>0</v>
      </c>
      <c r="X113" s="192">
        <f t="shared" si="106"/>
        <v>0</v>
      </c>
      <c r="Z113" s="379"/>
      <c r="AB113" s="398">
        <f t="shared" si="70"/>
        <v>0</v>
      </c>
      <c r="AC113" s="398">
        <f t="shared" si="71"/>
        <v>0</v>
      </c>
      <c r="AD113" s="232" t="str">
        <f t="shared" si="72"/>
        <v xml:space="preserve">           </v>
      </c>
      <c r="AE113" s="232" t="str">
        <f t="shared" si="73"/>
        <v xml:space="preserve">           </v>
      </c>
      <c r="AF113" s="232" t="str">
        <f t="shared" si="74"/>
        <v xml:space="preserve">          0</v>
      </c>
      <c r="AG113" s="232" t="str">
        <f t="shared" si="75"/>
        <v xml:space="preserve">          0</v>
      </c>
      <c r="AL113" s="191">
        <f>SUM(ANALYTIKAVUJ!M183)</f>
        <v>0</v>
      </c>
      <c r="AN113" s="191">
        <f t="shared" si="90"/>
        <v>0</v>
      </c>
      <c r="AR113" s="191"/>
      <c r="AS113" s="191">
        <f t="shared" si="107"/>
        <v>0</v>
      </c>
    </row>
    <row r="114" spans="2:45" outlineLevel="1">
      <c r="B114" s="405">
        <v>112</v>
      </c>
      <c r="C114" s="188" t="s">
        <v>1540</v>
      </c>
      <c r="D114" s="187" t="str">
        <f>IF(VLOOKUP($B114,suvaha_p!$A:$G,1)=$B114,VLOOKUP($B114,suvaha_p!$A:$G,$B$1),0)</f>
        <v>Dlhodobé zmenky na úhradu (478A)</v>
      </c>
      <c r="E114" s="195" t="s">
        <v>775</v>
      </c>
      <c r="G114" s="191">
        <f>SUM(ANALYTIKAVUJ!K198)</f>
        <v>0</v>
      </c>
      <c r="I114" s="366">
        <f t="shared" si="92"/>
        <v>0</v>
      </c>
      <c r="J114" s="366"/>
      <c r="K114" s="366"/>
      <c r="L114" s="360"/>
      <c r="M114" s="360"/>
      <c r="N114" s="192">
        <f t="shared" si="105"/>
        <v>0</v>
      </c>
      <c r="Q114" s="192">
        <f>SUM(ANALYTIKAVUJ!L198)</f>
        <v>0</v>
      </c>
      <c r="S114" s="192">
        <f t="shared" si="88"/>
        <v>0</v>
      </c>
      <c r="X114" s="192">
        <f t="shared" si="106"/>
        <v>0</v>
      </c>
      <c r="Z114" s="379"/>
      <c r="AB114" s="398">
        <f t="shared" si="70"/>
        <v>0</v>
      </c>
      <c r="AC114" s="398">
        <f t="shared" si="71"/>
        <v>0</v>
      </c>
      <c r="AD114" s="232" t="str">
        <f t="shared" si="72"/>
        <v xml:space="preserve">           </v>
      </c>
      <c r="AE114" s="232" t="str">
        <f t="shared" si="73"/>
        <v xml:space="preserve">           </v>
      </c>
      <c r="AF114" s="232" t="str">
        <f t="shared" si="74"/>
        <v xml:space="preserve">          0</v>
      </c>
      <c r="AG114" s="232" t="str">
        <f t="shared" si="75"/>
        <v xml:space="preserve">          0</v>
      </c>
      <c r="AL114" s="191">
        <f>SUM(ANALYTIKAVUJ!M198)</f>
        <v>0</v>
      </c>
      <c r="AN114" s="191">
        <f t="shared" si="90"/>
        <v>0</v>
      </c>
      <c r="AR114" s="191"/>
      <c r="AS114" s="191">
        <f t="shared" si="107"/>
        <v>0</v>
      </c>
    </row>
    <row r="115" spans="2:45" outlineLevel="1">
      <c r="B115" s="405">
        <v>113</v>
      </c>
      <c r="C115" s="188" t="s">
        <v>1569</v>
      </c>
      <c r="D115" s="187" t="str">
        <f>IF(VLOOKUP($B115,suvaha_p!$A:$G,1)=$B115,VLOOKUP($B115,suvaha_p!$A:$G,$B$1),0)</f>
        <v>Vydané dlhopisy (473A/-/255A)</v>
      </c>
      <c r="E115" s="195" t="s">
        <v>776</v>
      </c>
      <c r="G115" s="191">
        <f>SUM(ANALYTIKAVUJ!K172+ANALYTIKAVUJ!C146)</f>
        <v>0</v>
      </c>
      <c r="I115" s="366">
        <f t="shared" si="92"/>
        <v>0</v>
      </c>
      <c r="J115" s="366"/>
      <c r="K115" s="366"/>
      <c r="L115" s="360"/>
      <c r="M115" s="360"/>
      <c r="N115" s="192">
        <f t="shared" si="105"/>
        <v>0</v>
      </c>
      <c r="Q115" s="192">
        <f>SUM(ANALYTIKAVUJ!L172+ANALYTIKAVUJ!D146)</f>
        <v>0</v>
      </c>
      <c r="S115" s="192">
        <f t="shared" si="88"/>
        <v>0</v>
      </c>
      <c r="X115" s="192">
        <f t="shared" si="106"/>
        <v>0</v>
      </c>
      <c r="Z115" s="379"/>
      <c r="AB115" s="398">
        <f t="shared" si="70"/>
        <v>0</v>
      </c>
      <c r="AC115" s="398">
        <f t="shared" si="71"/>
        <v>0</v>
      </c>
      <c r="AD115" s="232" t="str">
        <f t="shared" si="72"/>
        <v xml:space="preserve">           </v>
      </c>
      <c r="AE115" s="232" t="str">
        <f t="shared" si="73"/>
        <v xml:space="preserve">           </v>
      </c>
      <c r="AF115" s="232" t="str">
        <f t="shared" si="74"/>
        <v xml:space="preserve">          0</v>
      </c>
      <c r="AG115" s="232" t="str">
        <f t="shared" si="75"/>
        <v xml:space="preserve">          0</v>
      </c>
      <c r="AL115" s="191">
        <f>SUM(ANALYTIKAVUJ!M172+ANALYTIKAVUJ!E146)</f>
        <v>0</v>
      </c>
      <c r="AN115" s="191">
        <f t="shared" si="90"/>
        <v>0</v>
      </c>
      <c r="AR115" s="191"/>
      <c r="AS115" s="191">
        <f t="shared" si="107"/>
        <v>0</v>
      </c>
    </row>
    <row r="116" spans="2:45" outlineLevel="1">
      <c r="B116" s="405">
        <v>114</v>
      </c>
      <c r="C116" s="188" t="s">
        <v>1573</v>
      </c>
      <c r="D116" s="187" t="str">
        <f>IF(VLOOKUP($B116,suvaha_p!$A:$G,1)=$B116,VLOOKUP($B116,suvaha_p!$A:$G,$B$1),0)</f>
        <v>Záväzky zo sociálneho fondu (472)</v>
      </c>
      <c r="E116" s="195" t="s">
        <v>777</v>
      </c>
      <c r="F116" s="191">
        <f>SUM('HL KNIHA VYPOC'!G248)</f>
        <v>-1859.27</v>
      </c>
      <c r="I116" s="366">
        <f t="shared" si="92"/>
        <v>-1859.27</v>
      </c>
      <c r="J116" s="366"/>
      <c r="K116" s="366"/>
      <c r="L116" s="360"/>
      <c r="M116" s="360"/>
      <c r="N116" s="192">
        <f t="shared" si="105"/>
        <v>1859</v>
      </c>
      <c r="P116" s="192">
        <f>SUM('HL KNIHA VYPOC'!K248)</f>
        <v>-19.440000000000001</v>
      </c>
      <c r="S116" s="192">
        <f t="shared" si="88"/>
        <v>-19.440000000000001</v>
      </c>
      <c r="X116" s="192">
        <f t="shared" si="106"/>
        <v>19</v>
      </c>
      <c r="Z116" s="379"/>
      <c r="AB116" s="398">
        <f t="shared" si="70"/>
        <v>1859</v>
      </c>
      <c r="AC116" s="398">
        <f t="shared" si="71"/>
        <v>19</v>
      </c>
      <c r="AD116" s="232" t="str">
        <f t="shared" si="72"/>
        <v xml:space="preserve">           </v>
      </c>
      <c r="AE116" s="232" t="str">
        <f t="shared" si="73"/>
        <v xml:space="preserve">           </v>
      </c>
      <c r="AF116" s="232" t="str">
        <f t="shared" si="74"/>
        <v xml:space="preserve">       1859</v>
      </c>
      <c r="AG116" s="232" t="str">
        <f t="shared" si="75"/>
        <v xml:space="preserve">         19</v>
      </c>
      <c r="AK116" s="191">
        <f>SUM('HL KNIHA VYPOC'!H248)</f>
        <v>-19.440000000000001</v>
      </c>
      <c r="AN116" s="191">
        <f t="shared" si="90"/>
        <v>-19.440000000000001</v>
      </c>
      <c r="AR116" s="191"/>
      <c r="AS116" s="191">
        <f t="shared" si="107"/>
        <v>19</v>
      </c>
    </row>
    <row r="117" spans="2:45" outlineLevel="1">
      <c r="B117" s="405">
        <v>115</v>
      </c>
      <c r="C117" s="188" t="s">
        <v>1608</v>
      </c>
      <c r="D117" s="187" t="str">
        <f>IF(VLOOKUP($B117,suvaha_p!$A:$G,1)=$B117,VLOOKUP($B117,suvaha_p!$A:$G,$B$1),0)</f>
        <v>Iné dlhodobé záväzky (336A, 372A, 474A, 47XA)</v>
      </c>
      <c r="E117" s="195" t="s">
        <v>778</v>
      </c>
      <c r="G117" s="191">
        <f>SUM(ANALYTIKAVUJ!C125+ANALYTIKAVUJ!C182+ANALYTIKAVUJ!K176)</f>
        <v>0</v>
      </c>
      <c r="I117" s="366">
        <f t="shared" si="92"/>
        <v>0</v>
      </c>
      <c r="J117" s="366"/>
      <c r="K117" s="366"/>
      <c r="L117" s="360"/>
      <c r="M117" s="360"/>
      <c r="N117" s="192">
        <f t="shared" si="105"/>
        <v>0</v>
      </c>
      <c r="Q117" s="192">
        <f>SUM(ANALYTIKAVUJ!D125+ANALYTIKAVUJ!D182+ANALYTIKAVUJ!L176)</f>
        <v>0</v>
      </c>
      <c r="S117" s="192">
        <f t="shared" si="88"/>
        <v>0</v>
      </c>
      <c r="X117" s="192">
        <f t="shared" si="106"/>
        <v>0</v>
      </c>
      <c r="Z117" s="379"/>
      <c r="AB117" s="398">
        <f t="shared" si="70"/>
        <v>0</v>
      </c>
      <c r="AC117" s="398">
        <f t="shared" si="71"/>
        <v>0</v>
      </c>
      <c r="AD117" s="232" t="str">
        <f t="shared" si="72"/>
        <v xml:space="preserve">           </v>
      </c>
      <c r="AE117" s="232" t="str">
        <f t="shared" si="73"/>
        <v xml:space="preserve">           </v>
      </c>
      <c r="AF117" s="232" t="str">
        <f t="shared" si="74"/>
        <v xml:space="preserve">          0</v>
      </c>
      <c r="AG117" s="232" t="str">
        <f t="shared" si="75"/>
        <v xml:space="preserve">          0</v>
      </c>
      <c r="AL117" s="191">
        <f>SUM(ANALYTIKAVUJ!E125+ANALYTIKAVUJ!E182+ANALYTIKAVUJ!M176)</f>
        <v>0</v>
      </c>
      <c r="AN117" s="191">
        <f t="shared" si="90"/>
        <v>0</v>
      </c>
      <c r="AR117" s="191"/>
      <c r="AS117" s="191">
        <f t="shared" si="107"/>
        <v>0</v>
      </c>
    </row>
    <row r="118" spans="2:45" outlineLevel="1">
      <c r="B118" s="405">
        <v>116</v>
      </c>
      <c r="C118" s="188" t="s">
        <v>1612</v>
      </c>
      <c r="D118" s="187" t="str">
        <f>IF(VLOOKUP($B118,suvaha_p!$A:$G,1)=$B118,VLOOKUP($B118,suvaha_p!$A:$G,$B$1),0)</f>
        <v>Dlhodobé záväzky z derivátových operácií (373A, 377A)</v>
      </c>
      <c r="E118" s="195" t="s">
        <v>779</v>
      </c>
      <c r="G118" s="191">
        <f>SUM(ANALYTIKAVUJ!K136+ANALYTIKAVUJ!C186)</f>
        <v>0</v>
      </c>
      <c r="I118" s="366">
        <f t="shared" si="92"/>
        <v>0</v>
      </c>
      <c r="J118" s="366"/>
      <c r="K118" s="366"/>
      <c r="L118" s="360"/>
      <c r="M118" s="360"/>
      <c r="N118" s="192">
        <f t="shared" si="105"/>
        <v>0</v>
      </c>
      <c r="Q118" s="192">
        <f>SUM(ANALYTIKAVUJ!L136+ANALYTIKAVUJ!D186)</f>
        <v>0</v>
      </c>
      <c r="S118" s="192">
        <f t="shared" si="88"/>
        <v>0</v>
      </c>
      <c r="X118" s="192">
        <f t="shared" si="106"/>
        <v>0</v>
      </c>
      <c r="Z118" s="379"/>
      <c r="AB118" s="398">
        <f t="shared" si="70"/>
        <v>0</v>
      </c>
      <c r="AC118" s="398">
        <f t="shared" si="71"/>
        <v>0</v>
      </c>
      <c r="AD118" s="232" t="str">
        <f t="shared" si="72"/>
        <v xml:space="preserve">           </v>
      </c>
      <c r="AE118" s="232" t="str">
        <f t="shared" si="73"/>
        <v xml:space="preserve">           </v>
      </c>
      <c r="AF118" s="232" t="str">
        <f t="shared" si="74"/>
        <v xml:space="preserve">          0</v>
      </c>
      <c r="AG118" s="232" t="str">
        <f t="shared" si="75"/>
        <v xml:space="preserve">          0</v>
      </c>
      <c r="AL118" s="191">
        <f>SUM(ANALYTIKAVUJ!M136+ANALYTIKAVUJ!E186)</f>
        <v>0</v>
      </c>
      <c r="AN118" s="191">
        <f t="shared" si="90"/>
        <v>0</v>
      </c>
      <c r="AR118" s="191"/>
      <c r="AS118" s="191">
        <f t="shared" si="107"/>
        <v>0</v>
      </c>
    </row>
    <row r="119" spans="2:45" outlineLevel="1">
      <c r="B119" s="405">
        <v>117</v>
      </c>
      <c r="C119" s="188" t="s">
        <v>1858</v>
      </c>
      <c r="D119" s="187" t="str">
        <f>IF(VLOOKUP($B119,suvaha_p!$A:$G,1)=$B119,VLOOKUP($B119,suvaha_p!$A:$G,$B$1),0)</f>
        <v>Odložený daňový záväzok (481A)</v>
      </c>
      <c r="E119" s="195" t="s">
        <v>780</v>
      </c>
      <c r="G119" s="191">
        <f>SUM(ANALYTIKAVUJ!K141)</f>
        <v>0</v>
      </c>
      <c r="I119" s="366">
        <f t="shared" si="92"/>
        <v>0</v>
      </c>
      <c r="J119" s="366"/>
      <c r="K119" s="366"/>
      <c r="L119" s="360"/>
      <c r="M119" s="360"/>
      <c r="N119" s="192">
        <f t="shared" si="105"/>
        <v>0</v>
      </c>
      <c r="Q119" s="192">
        <f>SUM(ANALYTIKAVUJ!L141)</f>
        <v>0</v>
      </c>
      <c r="S119" s="192">
        <f t="shared" si="88"/>
        <v>0</v>
      </c>
      <c r="X119" s="192">
        <f t="shared" si="106"/>
        <v>0</v>
      </c>
      <c r="Z119" s="379"/>
      <c r="AB119" s="398">
        <f t="shared" si="70"/>
        <v>0</v>
      </c>
      <c r="AC119" s="398">
        <f t="shared" si="71"/>
        <v>0</v>
      </c>
      <c r="AD119" s="232" t="str">
        <f t="shared" si="72"/>
        <v xml:space="preserve">           </v>
      </c>
      <c r="AE119" s="232" t="str">
        <f t="shared" si="73"/>
        <v xml:space="preserve">           </v>
      </c>
      <c r="AF119" s="232" t="str">
        <f t="shared" si="74"/>
        <v xml:space="preserve">          0</v>
      </c>
      <c r="AG119" s="232" t="str">
        <f t="shared" si="75"/>
        <v xml:space="preserve">          0</v>
      </c>
      <c r="AL119" s="191">
        <f>SUM(ANALYTIKAVUJ!M141)</f>
        <v>0</v>
      </c>
      <c r="AN119" s="191">
        <f t="shared" si="90"/>
        <v>0</v>
      </c>
      <c r="AR119" s="191"/>
      <c r="AS119" s="191">
        <f t="shared" si="107"/>
        <v>0</v>
      </c>
    </row>
    <row r="120" spans="2:45" outlineLevel="1">
      <c r="B120" s="405">
        <v>118</v>
      </c>
      <c r="C120" s="188" t="s">
        <v>1640</v>
      </c>
      <c r="D120" s="382" t="str">
        <f>IF(VLOOKUP($B120,suvaha_p!$A:$G,1)=$B120,VLOOKUP($B120,suvaha_p!$A:$G,$B$1),0)</f>
        <v>Dlhodobé rezervy r. 119 + r. 120</v>
      </c>
      <c r="E120" s="391" t="s">
        <v>781</v>
      </c>
      <c r="F120" s="392"/>
      <c r="I120" s="366">
        <f t="shared" si="92"/>
        <v>0</v>
      </c>
      <c r="J120" s="366"/>
      <c r="K120" s="366"/>
      <c r="L120" s="360"/>
      <c r="M120" s="360"/>
      <c r="N120" s="402">
        <f>SUM(N121:N122)</f>
        <v>0</v>
      </c>
      <c r="P120" s="403"/>
      <c r="S120" s="192">
        <f t="shared" si="88"/>
        <v>0</v>
      </c>
      <c r="X120" s="402">
        <f>SUM(X121:X122)</f>
        <v>0</v>
      </c>
      <c r="Z120" s="408"/>
      <c r="AB120" s="398">
        <f t="shared" si="70"/>
        <v>0</v>
      </c>
      <c r="AC120" s="398">
        <f t="shared" si="71"/>
        <v>0</v>
      </c>
      <c r="AD120" s="232" t="str">
        <f t="shared" si="72"/>
        <v xml:space="preserve">           </v>
      </c>
      <c r="AE120" s="232" t="str">
        <f t="shared" si="73"/>
        <v xml:space="preserve">           </v>
      </c>
      <c r="AF120" s="232" t="str">
        <f t="shared" si="74"/>
        <v xml:space="preserve">          0</v>
      </c>
      <c r="AG120" s="232" t="str">
        <f t="shared" si="75"/>
        <v xml:space="preserve">          0</v>
      </c>
      <c r="AK120" s="392"/>
      <c r="AN120" s="191">
        <f t="shared" si="90"/>
        <v>0</v>
      </c>
      <c r="AR120" s="191"/>
      <c r="AS120" s="400">
        <f>SUM(AS121:AS122)</f>
        <v>0</v>
      </c>
    </row>
    <row r="121" spans="2:45" outlineLevel="1">
      <c r="B121" s="405">
        <v>119</v>
      </c>
      <c r="C121" s="188" t="s">
        <v>1643</v>
      </c>
      <c r="D121" s="187" t="str">
        <f>IF(VLOOKUP($B121,suvaha_p!$A:$G,1)=$B121,VLOOKUP($B121,suvaha_p!$A:$G,$B$1),0)</f>
        <v>Zákonné rezervy  (451A)</v>
      </c>
      <c r="E121" s="195" t="s">
        <v>404</v>
      </c>
      <c r="G121" s="191">
        <f>SUM(ANALYTIKAVUJ!K154)</f>
        <v>0</v>
      </c>
      <c r="I121" s="366">
        <f t="shared" si="92"/>
        <v>0</v>
      </c>
      <c r="J121" s="366"/>
      <c r="K121" s="366"/>
      <c r="L121" s="360"/>
      <c r="M121" s="360"/>
      <c r="N121" s="192">
        <f t="shared" ref="N121:N122" si="108">ROUND((I121*-1),0)</f>
        <v>0</v>
      </c>
      <c r="Q121" s="192">
        <f>SUM(ANALYTIKAVUJ!L154)</f>
        <v>0</v>
      </c>
      <c r="S121" s="192">
        <f t="shared" si="88"/>
        <v>0</v>
      </c>
      <c r="X121" s="192">
        <f t="shared" ref="X121:X123" si="109">ROUND((S121*-1),0)</f>
        <v>0</v>
      </c>
      <c r="Z121" s="379"/>
      <c r="AB121" s="398">
        <f t="shared" si="70"/>
        <v>0</v>
      </c>
      <c r="AC121" s="398">
        <f t="shared" si="71"/>
        <v>0</v>
      </c>
      <c r="AD121" s="232" t="str">
        <f t="shared" si="72"/>
        <v xml:space="preserve">           </v>
      </c>
      <c r="AE121" s="232" t="str">
        <f t="shared" si="73"/>
        <v xml:space="preserve">           </v>
      </c>
      <c r="AF121" s="232" t="str">
        <f t="shared" si="74"/>
        <v xml:space="preserve">          0</v>
      </c>
      <c r="AG121" s="232" t="str">
        <f t="shared" si="75"/>
        <v xml:space="preserve">          0</v>
      </c>
      <c r="AL121" s="191">
        <f>SUM(ANALYTIKAVUJ!M154)</f>
        <v>0</v>
      </c>
      <c r="AN121" s="191">
        <f t="shared" si="90"/>
        <v>0</v>
      </c>
      <c r="AR121" s="191"/>
      <c r="AS121" s="191">
        <f t="shared" ref="AS121:AS123" si="110">ROUND((AN121*-1),0)</f>
        <v>0</v>
      </c>
    </row>
    <row r="122" spans="2:45" outlineLevel="1">
      <c r="B122" s="405">
        <v>120</v>
      </c>
      <c r="C122" s="188" t="s">
        <v>1524</v>
      </c>
      <c r="D122" s="187" t="str">
        <f>IF(VLOOKUP($B122,suvaha_p!$A:$G,1)=$B122,VLOOKUP($B122,suvaha_p!$A:$G,$B$1),0)</f>
        <v>Ostatné rezervy (459A, 45XA)</v>
      </c>
      <c r="E122" s="195" t="s">
        <v>405</v>
      </c>
      <c r="G122" s="191">
        <f>SUM(ANALYTIKAVUJ!K158)</f>
        <v>0</v>
      </c>
      <c r="I122" s="366">
        <f t="shared" si="92"/>
        <v>0</v>
      </c>
      <c r="J122" s="366"/>
      <c r="K122" s="366"/>
      <c r="L122" s="360"/>
      <c r="M122" s="360"/>
      <c r="N122" s="192">
        <f t="shared" si="108"/>
        <v>0</v>
      </c>
      <c r="Q122" s="192">
        <f>SUM(ANALYTIKAVUJ!L158)</f>
        <v>0</v>
      </c>
      <c r="S122" s="192">
        <f t="shared" si="88"/>
        <v>0</v>
      </c>
      <c r="X122" s="192">
        <f t="shared" si="109"/>
        <v>0</v>
      </c>
      <c r="Z122" s="379"/>
      <c r="AB122" s="398">
        <f t="shared" si="70"/>
        <v>0</v>
      </c>
      <c r="AC122" s="398">
        <f t="shared" si="71"/>
        <v>0</v>
      </c>
      <c r="AD122" s="232" t="str">
        <f t="shared" si="72"/>
        <v xml:space="preserve">           </v>
      </c>
      <c r="AE122" s="232" t="str">
        <f t="shared" si="73"/>
        <v xml:space="preserve">           </v>
      </c>
      <c r="AF122" s="232" t="str">
        <f t="shared" si="74"/>
        <v xml:space="preserve">          0</v>
      </c>
      <c r="AG122" s="232" t="str">
        <f t="shared" si="75"/>
        <v xml:space="preserve">          0</v>
      </c>
      <c r="AL122" s="191">
        <f>SUM(ANALYTIKAVUJ!M158)</f>
        <v>0</v>
      </c>
      <c r="AN122" s="191">
        <f t="shared" si="90"/>
        <v>0</v>
      </c>
      <c r="AR122" s="191"/>
      <c r="AS122" s="191">
        <f t="shared" si="110"/>
        <v>0</v>
      </c>
    </row>
    <row r="123" spans="2:45" outlineLevel="1">
      <c r="B123" s="405">
        <v>121</v>
      </c>
      <c r="C123" s="188" t="s">
        <v>1679</v>
      </c>
      <c r="D123" s="382" t="str">
        <f>IF(VLOOKUP($B123,suvaha_p!$A:$G,1)=$B123,VLOOKUP($B123,suvaha_p!$A:$G,$B$1),0)</f>
        <v>Dlhodobé bankové úvery (461A, 46XA)</v>
      </c>
      <c r="E123" s="411" t="s">
        <v>406</v>
      </c>
      <c r="F123" s="392"/>
      <c r="G123" s="191">
        <f>SUM(ANALYTIKAVUJ!K162)</f>
        <v>0</v>
      </c>
      <c r="I123" s="366">
        <f t="shared" si="92"/>
        <v>0</v>
      </c>
      <c r="J123" s="366"/>
      <c r="K123" s="366"/>
      <c r="L123" s="360"/>
      <c r="M123" s="360"/>
      <c r="N123" s="192">
        <f>ROUND((I123*-1),0)</f>
        <v>0</v>
      </c>
      <c r="P123" s="403"/>
      <c r="Q123" s="192">
        <f>SUM(ANALYTIKAVUJ!L162)</f>
        <v>0</v>
      </c>
      <c r="S123" s="192">
        <f t="shared" si="88"/>
        <v>0</v>
      </c>
      <c r="X123" s="192">
        <f t="shared" si="109"/>
        <v>0</v>
      </c>
      <c r="Z123" s="408"/>
      <c r="AB123" s="398">
        <f t="shared" si="70"/>
        <v>0</v>
      </c>
      <c r="AC123" s="398">
        <f t="shared" si="71"/>
        <v>0</v>
      </c>
      <c r="AD123" s="232" t="str">
        <f t="shared" si="72"/>
        <v xml:space="preserve">           </v>
      </c>
      <c r="AE123" s="232" t="str">
        <f t="shared" si="73"/>
        <v xml:space="preserve">           </v>
      </c>
      <c r="AF123" s="232" t="str">
        <f t="shared" si="74"/>
        <v xml:space="preserve">          0</v>
      </c>
      <c r="AG123" s="232" t="str">
        <f t="shared" si="75"/>
        <v xml:space="preserve">          0</v>
      </c>
      <c r="AK123" s="392"/>
      <c r="AL123" s="191">
        <f>SUM(ANALYTIKAVUJ!M162)</f>
        <v>0</v>
      </c>
      <c r="AN123" s="191">
        <f t="shared" si="90"/>
        <v>0</v>
      </c>
      <c r="AR123" s="191"/>
      <c r="AS123" s="191">
        <f t="shared" si="110"/>
        <v>0</v>
      </c>
    </row>
    <row r="124" spans="2:45" outlineLevel="1">
      <c r="B124" s="405">
        <v>122</v>
      </c>
      <c r="C124" s="188" t="s">
        <v>1704</v>
      </c>
      <c r="D124" s="382" t="str">
        <f>IF(VLOOKUP($B124,suvaha_p!$A:$G,1)=$B124,VLOOKUP($B124,suvaha_p!$A:$G,$B$1),0)</f>
        <v>Krátkodobé záväzky súčet (r. 123 + r. 127 až r. 135)</v>
      </c>
      <c r="E124" s="391" t="s">
        <v>407</v>
      </c>
      <c r="F124" s="392"/>
      <c r="I124" s="366">
        <f t="shared" si="92"/>
        <v>0</v>
      </c>
      <c r="J124" s="366"/>
      <c r="K124" s="366"/>
      <c r="L124" s="360"/>
      <c r="M124" s="360"/>
      <c r="N124" s="402">
        <f>SUM(N129:N137)+N125</f>
        <v>2384826</v>
      </c>
      <c r="P124" s="403"/>
      <c r="S124" s="192">
        <f t="shared" si="88"/>
        <v>0</v>
      </c>
      <c r="W124" s="402"/>
      <c r="X124" s="402">
        <f>SUM(X129:X137)+X125</f>
        <v>2670978</v>
      </c>
      <c r="Z124" s="408"/>
      <c r="AB124" s="398">
        <f t="shared" si="70"/>
        <v>2384826</v>
      </c>
      <c r="AC124" s="398">
        <f t="shared" si="71"/>
        <v>2670978</v>
      </c>
      <c r="AD124" s="232" t="str">
        <f t="shared" si="72"/>
        <v xml:space="preserve">           </v>
      </c>
      <c r="AE124" s="232" t="str">
        <f t="shared" si="73"/>
        <v xml:space="preserve">           </v>
      </c>
      <c r="AF124" s="232" t="str">
        <f t="shared" si="74"/>
        <v xml:space="preserve">    2384826</v>
      </c>
      <c r="AG124" s="232" t="str">
        <f t="shared" si="75"/>
        <v xml:space="preserve">    2670978</v>
      </c>
      <c r="AK124" s="392"/>
      <c r="AN124" s="191">
        <f t="shared" si="90"/>
        <v>0</v>
      </c>
      <c r="AR124" s="400"/>
      <c r="AS124" s="400">
        <f>SUM(AS129:AS137)+AS125</f>
        <v>1502992</v>
      </c>
    </row>
    <row r="125" spans="2:45" outlineLevel="1">
      <c r="B125" s="405">
        <v>123</v>
      </c>
      <c r="C125" s="188" t="s">
        <v>1708</v>
      </c>
      <c r="D125" s="382" t="str">
        <f>IF(VLOOKUP($B125,suvaha_p!$A:$G,1)=$B125,VLOOKUP($B125,suvaha_p!$A:$G,$B$1),0)</f>
        <v>Záväzky z obchodného styku súčet (r.124 až r. 126)</v>
      </c>
      <c r="E125" s="391" t="s">
        <v>408</v>
      </c>
      <c r="F125" s="392"/>
      <c r="I125" s="366">
        <f t="shared" si="92"/>
        <v>0</v>
      </c>
      <c r="J125" s="366"/>
      <c r="K125" s="366"/>
      <c r="L125" s="360"/>
      <c r="M125" s="360"/>
      <c r="N125" s="402">
        <f>SUM(N126:N128)</f>
        <v>2261442</v>
      </c>
      <c r="P125" s="403"/>
      <c r="S125" s="192">
        <f t="shared" si="88"/>
        <v>0</v>
      </c>
      <c r="W125" s="402"/>
      <c r="X125" s="402">
        <f>SUM(X126:X128)</f>
        <v>2500401</v>
      </c>
      <c r="Z125" s="408"/>
      <c r="AB125" s="398">
        <f t="shared" si="70"/>
        <v>2261442</v>
      </c>
      <c r="AC125" s="398">
        <f t="shared" si="71"/>
        <v>2500401</v>
      </c>
      <c r="AD125" s="232" t="str">
        <f t="shared" si="72"/>
        <v xml:space="preserve">           </v>
      </c>
      <c r="AE125" s="232" t="str">
        <f t="shared" si="73"/>
        <v xml:space="preserve">           </v>
      </c>
      <c r="AF125" s="232" t="str">
        <f t="shared" si="74"/>
        <v xml:space="preserve">    2261442</v>
      </c>
      <c r="AG125" s="232" t="str">
        <f t="shared" si="75"/>
        <v xml:space="preserve">    2500401</v>
      </c>
      <c r="AK125" s="392"/>
      <c r="AN125" s="191">
        <f t="shared" si="90"/>
        <v>0</v>
      </c>
      <c r="AR125" s="400"/>
      <c r="AS125" s="400">
        <f>SUM(AS126:AS128)</f>
        <v>1479463</v>
      </c>
    </row>
    <row r="126" spans="2:45" outlineLevel="1">
      <c r="B126" s="405">
        <v>124</v>
      </c>
      <c r="C126" s="188" t="s">
        <v>1646</v>
      </c>
      <c r="D126" s="187" t="str">
        <f>IF(VLOOKUP($B126,suvaha_p!$A:$G,1)=$B126,VLOOKUP($B126,suvaha_p!$A:$G,$B$1),0)</f>
        <v>Záväzky z obchodného styku voči prepojeným účtovným jednotkám (321A, 322A, 324A, 325A, 326A, 32XA, 475A, 476A, 478A, 47XA)</v>
      </c>
      <c r="E126" s="195" t="s">
        <v>409</v>
      </c>
      <c r="G126" s="191">
        <f>SUM(ANALYTIKAVUJ!C153+ANALYTIKAVUJ!K184+ANALYTIKAVUJ!K193+ANALYTIKAVUJ!C158+ANALYTIKAVUJ!C167+ANALYTIKAVUJ!C172+ANALYTIKAVUJ!C177+ANALYTIKAVUJ!K199)</f>
        <v>-2261441.9900000026</v>
      </c>
      <c r="I126" s="366">
        <f t="shared" si="92"/>
        <v>-2261441.9900000026</v>
      </c>
      <c r="J126" s="366"/>
      <c r="K126" s="366"/>
      <c r="L126" s="360"/>
      <c r="M126" s="360"/>
      <c r="N126" s="192">
        <f t="shared" ref="N126:N137" si="111">ROUND((I126*-1),0)</f>
        <v>2261442</v>
      </c>
      <c r="Q126" s="192">
        <f>SUM(ANALYTIKAVUJ!D153+ANALYTIKAVUJ!L184+ANALYTIKAVUJ!L193+ANALYTIKAVUJ!D158+ANALYTIKAVUJ!D167+ANALYTIKAVUJ!D172+ANALYTIKAVUJ!D177+ANALYTIKAVUJ!L199)</f>
        <v>-2500400.8799999962</v>
      </c>
      <c r="S126" s="192">
        <f t="shared" si="88"/>
        <v>-2500400.8799999962</v>
      </c>
      <c r="X126" s="192">
        <f t="shared" ref="X126:X137" si="112">ROUND((S126*-1),0)</f>
        <v>2500401</v>
      </c>
      <c r="Z126" s="379"/>
      <c r="AB126" s="398">
        <f t="shared" si="70"/>
        <v>2261442</v>
      </c>
      <c r="AC126" s="398">
        <f t="shared" si="71"/>
        <v>2500401</v>
      </c>
      <c r="AD126" s="232" t="str">
        <f t="shared" si="72"/>
        <v xml:space="preserve">           </v>
      </c>
      <c r="AE126" s="232" t="str">
        <f t="shared" si="73"/>
        <v xml:space="preserve">           </v>
      </c>
      <c r="AF126" s="232" t="str">
        <f t="shared" si="74"/>
        <v xml:space="preserve">    2261442</v>
      </c>
      <c r="AG126" s="232" t="str">
        <f t="shared" si="75"/>
        <v xml:space="preserve">    2500401</v>
      </c>
      <c r="AL126" s="191">
        <f>SUM(ANALYTIKAVUJ!E153+ANALYTIKAVUJ!M184+ANALYTIKAVUJ!M193+ANALYTIKAVUJ!E158+ANALYTIKAVUJ!E167+ANALYTIKAVUJ!E172+ANALYTIKAVUJ!E177+ANALYTIKAVUJ!M199)</f>
        <v>-1479463.25</v>
      </c>
      <c r="AN126" s="191">
        <f t="shared" si="90"/>
        <v>-1479463.25</v>
      </c>
      <c r="AR126" s="191"/>
      <c r="AS126" s="191">
        <f t="shared" ref="AS126:AS137" si="113">ROUND((AN126*-1),0)</f>
        <v>1479463</v>
      </c>
    </row>
    <row r="127" spans="2:45" outlineLevel="1">
      <c r="B127" s="405">
        <v>125</v>
      </c>
      <c r="C127" s="188" t="s">
        <v>1650</v>
      </c>
      <c r="D127" s="187" t="str">
        <f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195" t="s">
        <v>478</v>
      </c>
      <c r="G127" s="191">
        <f>SUM(ANALYTIKAVUJ!K194+ANALYTIKAVUJ!K185+ANALYTIKAVUJ!C154+ANALYTIKAVUJ!K200+ANALYTIKAVUJ!C159+ANALYTIKAVUJ!C168+ANALYTIKAVUJ!C173+ANALYTIKAVUJ!C178)</f>
        <v>0</v>
      </c>
      <c r="I127" s="366">
        <f t="shared" si="92"/>
        <v>0</v>
      </c>
      <c r="J127" s="366"/>
      <c r="K127" s="366"/>
      <c r="L127" s="360"/>
      <c r="M127" s="360"/>
      <c r="N127" s="192">
        <f t="shared" si="111"/>
        <v>0</v>
      </c>
      <c r="Q127" s="192">
        <f>SUM(ANALYTIKAVUJ!L194+ANALYTIKAVUJ!L185+ANALYTIKAVUJ!D154+ANALYTIKAVUJ!L200+ANALYTIKAVUJ!D159+ANALYTIKAVUJ!D168+ANALYTIKAVUJ!D173+ANALYTIKAVUJ!D178)</f>
        <v>0</v>
      </c>
      <c r="S127" s="192">
        <f t="shared" si="88"/>
        <v>0</v>
      </c>
      <c r="X127" s="192">
        <f t="shared" si="112"/>
        <v>0</v>
      </c>
      <c r="Z127" s="379"/>
      <c r="AB127" s="398">
        <f t="shared" si="70"/>
        <v>0</v>
      </c>
      <c r="AC127" s="398">
        <f t="shared" si="71"/>
        <v>0</v>
      </c>
      <c r="AD127" s="232" t="str">
        <f t="shared" si="72"/>
        <v xml:space="preserve">           </v>
      </c>
      <c r="AE127" s="232" t="str">
        <f t="shared" si="73"/>
        <v xml:space="preserve">           </v>
      </c>
      <c r="AF127" s="232" t="str">
        <f t="shared" si="74"/>
        <v xml:space="preserve">          0</v>
      </c>
      <c r="AG127" s="232" t="str">
        <f t="shared" si="75"/>
        <v xml:space="preserve">          0</v>
      </c>
      <c r="AL127" s="191">
        <f>SUM(ANALYTIKAVUJ!M194+ANALYTIKAVUJ!M185+ANALYTIKAVUJ!E154+ANALYTIKAVUJ!M200+ANALYTIKAVUJ!E159+ANALYTIKAVUJ!E168+ANALYTIKAVUJ!E173+ANALYTIKAVUJ!E178)</f>
        <v>0</v>
      </c>
      <c r="AN127" s="191">
        <f t="shared" si="90"/>
        <v>0</v>
      </c>
      <c r="AR127" s="191"/>
      <c r="AS127" s="191">
        <f t="shared" si="113"/>
        <v>0</v>
      </c>
    </row>
    <row r="128" spans="2:45" outlineLevel="1">
      <c r="B128" s="405">
        <v>126</v>
      </c>
      <c r="C128" s="188" t="s">
        <v>1654</v>
      </c>
      <c r="D128" s="187" t="str">
        <f>IF(VLOOKUP($B128,suvaha_p!$A:$G,1)=$B128,VLOOKUP($B128,suvaha_p!$A:$G,$B$1),0)</f>
        <v>Ostatné záväzky z obchodného styku (321A, 322A, 324A, 325A, 326A, 32XA, 475A, 476A, 478A, 47XA)</v>
      </c>
      <c r="E128" s="195" t="s">
        <v>1474</v>
      </c>
      <c r="G128" s="191">
        <f>SUM(ANALYTIKAVUJ!C155+ANALYTIKAVUJ!K186+ANALYTIKAVUJ!K195+ANALYTIKAVUJ!C160+ANALYTIKAVUJ!C169+ANALYTIKAVUJ!C174+ANALYTIKAVUJ!C179+ANALYTIKAVUJ!K201)</f>
        <v>0</v>
      </c>
      <c r="I128" s="366">
        <f t="shared" si="92"/>
        <v>0</v>
      </c>
      <c r="J128" s="366"/>
      <c r="K128" s="366"/>
      <c r="L128" s="360"/>
      <c r="M128" s="360"/>
      <c r="N128" s="192">
        <f t="shared" si="111"/>
        <v>0</v>
      </c>
      <c r="Q128" s="192">
        <f>SUM(ANALYTIKAVUJ!D155+ANALYTIKAVUJ!L186+ANALYTIKAVUJ!L195+ANALYTIKAVUJ!D160+ANALYTIKAVUJ!D169+ANALYTIKAVUJ!D174+ANALYTIKAVUJ!D179+ANALYTIKAVUJ!L201)</f>
        <v>0</v>
      </c>
      <c r="S128" s="192">
        <f t="shared" si="88"/>
        <v>0</v>
      </c>
      <c r="X128" s="192">
        <f t="shared" si="112"/>
        <v>0</v>
      </c>
      <c r="Z128" s="379"/>
      <c r="AB128" s="398">
        <f t="shared" si="70"/>
        <v>0</v>
      </c>
      <c r="AC128" s="398">
        <f t="shared" si="71"/>
        <v>0</v>
      </c>
      <c r="AD128" s="232" t="str">
        <f t="shared" si="72"/>
        <v xml:space="preserve">           </v>
      </c>
      <c r="AE128" s="232" t="str">
        <f t="shared" si="73"/>
        <v xml:space="preserve">           </v>
      </c>
      <c r="AF128" s="232" t="str">
        <f t="shared" si="74"/>
        <v xml:space="preserve">          0</v>
      </c>
      <c r="AG128" s="232" t="str">
        <f t="shared" si="75"/>
        <v xml:space="preserve">          0</v>
      </c>
      <c r="AL128" s="191">
        <f>SUM(ANALYTIKAVUJ!E155+ANALYTIKAVUJ!M186+ANALYTIKAVUJ!M195+ANALYTIKAVUJ!E160+ANALYTIKAVUJ!E169+ANALYTIKAVUJ!E174+ANALYTIKAVUJ!E179+ANALYTIKAVUJ!M201)</f>
        <v>0</v>
      </c>
      <c r="AN128" s="191">
        <f t="shared" si="90"/>
        <v>0</v>
      </c>
      <c r="AR128" s="191"/>
      <c r="AS128" s="191">
        <f t="shared" si="113"/>
        <v>0</v>
      </c>
    </row>
    <row r="129" spans="2:45" outlineLevel="1">
      <c r="B129" s="405">
        <v>127</v>
      </c>
      <c r="C129" s="188" t="s">
        <v>1524</v>
      </c>
      <c r="D129" s="187" t="str">
        <f>IF(VLOOKUP($B129,suvaha_p!$A:$G,1)=$B129,VLOOKUP($B129,suvaha_p!$A:$G,$B$1),0)</f>
        <v>Čistá hodnota zákazky (316A)</v>
      </c>
      <c r="E129" s="195" t="s">
        <v>1475</v>
      </c>
      <c r="G129" s="191">
        <f>SUM(ANALYTIKAVUJ!C118)</f>
        <v>0</v>
      </c>
      <c r="I129" s="366">
        <f t="shared" si="92"/>
        <v>0</v>
      </c>
      <c r="J129" s="366"/>
      <c r="K129" s="366"/>
      <c r="L129" s="360"/>
      <c r="M129" s="360"/>
      <c r="N129" s="192">
        <f t="shared" si="111"/>
        <v>0</v>
      </c>
      <c r="Q129" s="192">
        <f>SUM(ANALYTIKAVUJ!D118)</f>
        <v>0</v>
      </c>
      <c r="S129" s="192">
        <f t="shared" si="88"/>
        <v>0</v>
      </c>
      <c r="X129" s="192">
        <f t="shared" si="112"/>
        <v>0</v>
      </c>
      <c r="Z129" s="379"/>
      <c r="AB129" s="398">
        <f t="shared" si="70"/>
        <v>0</v>
      </c>
      <c r="AC129" s="398">
        <f t="shared" si="71"/>
        <v>0</v>
      </c>
      <c r="AD129" s="232" t="str">
        <f t="shared" si="72"/>
        <v xml:space="preserve">           </v>
      </c>
      <c r="AE129" s="232" t="str">
        <f t="shared" si="73"/>
        <v xml:space="preserve">           </v>
      </c>
      <c r="AF129" s="232" t="str">
        <f t="shared" si="74"/>
        <v xml:space="preserve">          0</v>
      </c>
      <c r="AG129" s="232" t="str">
        <f t="shared" si="75"/>
        <v xml:space="preserve">          0</v>
      </c>
      <c r="AL129" s="191">
        <f>SUM(ANALYTIKAVUJ!E118)</f>
        <v>0</v>
      </c>
      <c r="AN129" s="191">
        <f t="shared" si="90"/>
        <v>0</v>
      </c>
      <c r="AR129" s="191"/>
      <c r="AS129" s="191">
        <f t="shared" si="113"/>
        <v>0</v>
      </c>
    </row>
    <row r="130" spans="2:45" outlineLevel="1">
      <c r="B130" s="405">
        <v>128</v>
      </c>
      <c r="C130" s="188" t="s">
        <v>1527</v>
      </c>
      <c r="D130" s="187" t="str">
        <f>IF(VLOOKUP($B130,suvaha_p!$A:$G,1)=$B130,VLOOKUP($B130,suvaha_p!$A:$G,$B$1),0)</f>
        <v>Ostatné záväzky voči prepojeným účtovným jednotkám (361A, 36XA, 471A, 47XA)</v>
      </c>
      <c r="E130" s="195" t="s">
        <v>1476</v>
      </c>
      <c r="F130" s="193">
        <f>ANALYTIKAVUJ!$C$95</f>
        <v>0</v>
      </c>
      <c r="G130" s="191">
        <f>SUM(ANALYTIKAVUJ!K168)</f>
        <v>0</v>
      </c>
      <c r="I130" s="366">
        <f t="shared" si="92"/>
        <v>0</v>
      </c>
      <c r="J130" s="366"/>
      <c r="K130" s="366"/>
      <c r="L130" s="360"/>
      <c r="M130" s="360"/>
      <c r="N130" s="192">
        <f t="shared" si="111"/>
        <v>0</v>
      </c>
      <c r="P130" s="259">
        <f>ANALYTIKAVUJ!$D$95</f>
        <v>0</v>
      </c>
      <c r="Q130" s="192">
        <f>SUM(ANALYTIKAVUJ!L168)</f>
        <v>0</v>
      </c>
      <c r="S130" s="192">
        <f t="shared" si="88"/>
        <v>0</v>
      </c>
      <c r="X130" s="192">
        <f t="shared" si="112"/>
        <v>0</v>
      </c>
      <c r="Z130" s="379"/>
      <c r="AB130" s="398">
        <f t="shared" si="70"/>
        <v>0</v>
      </c>
      <c r="AC130" s="398">
        <f t="shared" si="71"/>
        <v>0</v>
      </c>
      <c r="AD130" s="232" t="str">
        <f t="shared" si="72"/>
        <v xml:space="preserve">           </v>
      </c>
      <c r="AE130" s="232" t="str">
        <f t="shared" si="73"/>
        <v xml:space="preserve">           </v>
      </c>
      <c r="AF130" s="232" t="str">
        <f t="shared" si="74"/>
        <v xml:space="preserve">          0</v>
      </c>
      <c r="AG130" s="232" t="str">
        <f t="shared" si="75"/>
        <v xml:space="preserve">          0</v>
      </c>
      <c r="AK130" s="193">
        <f>ANALYTIKAVUJ!$E$95</f>
        <v>0</v>
      </c>
      <c r="AL130" s="191">
        <f>SUM(ANALYTIKAVUJ!M168)</f>
        <v>0</v>
      </c>
      <c r="AN130" s="191">
        <f t="shared" si="90"/>
        <v>0</v>
      </c>
      <c r="AR130" s="191"/>
      <c r="AS130" s="191">
        <f t="shared" si="113"/>
        <v>0</v>
      </c>
    </row>
    <row r="131" spans="2:45" outlineLevel="1">
      <c r="B131" s="405">
        <v>129</v>
      </c>
      <c r="C131" s="188" t="s">
        <v>1530</v>
      </c>
      <c r="D131" s="187" t="str">
        <f>IF(VLOOKUP($B131,suvaha_p!$A:$G,1)=$B131,VLOOKUP($B131,suvaha_p!$A:$G,$B$1),0)</f>
        <v>Ostatné záväzky v rámci podielovej účasti okrem záväzkov voči prepojeným účtovným jednotkám (361A, 36XA, 471A, 47XA)</v>
      </c>
      <c r="E131" s="195" t="s">
        <v>1477</v>
      </c>
      <c r="F131" s="193">
        <f>ANALYTIKAVUJ!$C$96</f>
        <v>0</v>
      </c>
      <c r="G131" s="191">
        <f>SUM(ANALYTIKAVUJ!K169)</f>
        <v>0</v>
      </c>
      <c r="I131" s="366">
        <f t="shared" si="92"/>
        <v>0</v>
      </c>
      <c r="J131" s="366"/>
      <c r="K131" s="366"/>
      <c r="L131" s="360"/>
      <c r="M131" s="360"/>
      <c r="N131" s="192">
        <f t="shared" si="111"/>
        <v>0</v>
      </c>
      <c r="P131" s="259">
        <f>ANALYTIKAVUJ!$D$96</f>
        <v>0</v>
      </c>
      <c r="Q131" s="192">
        <f>SUM(ANALYTIKAVUJ!L169)</f>
        <v>0</v>
      </c>
      <c r="S131" s="192">
        <f t="shared" si="88"/>
        <v>0</v>
      </c>
      <c r="X131" s="192">
        <f t="shared" si="112"/>
        <v>0</v>
      </c>
      <c r="Z131" s="379"/>
      <c r="AB131" s="398">
        <f t="shared" si="70"/>
        <v>0</v>
      </c>
      <c r="AC131" s="398">
        <f t="shared" si="71"/>
        <v>0</v>
      </c>
      <c r="AD131" s="232" t="str">
        <f t="shared" si="72"/>
        <v xml:space="preserve">           </v>
      </c>
      <c r="AE131" s="232" t="str">
        <f t="shared" si="73"/>
        <v xml:space="preserve">           </v>
      </c>
      <c r="AF131" s="232" t="str">
        <f t="shared" si="74"/>
        <v xml:space="preserve">          0</v>
      </c>
      <c r="AG131" s="232" t="str">
        <f t="shared" si="75"/>
        <v xml:space="preserve">          0</v>
      </c>
      <c r="AK131" s="193">
        <f>ANALYTIKAVUJ!$E$96</f>
        <v>0</v>
      </c>
      <c r="AL131" s="191">
        <f>SUM(ANALYTIKAVUJ!M169)</f>
        <v>0</v>
      </c>
      <c r="AN131" s="191">
        <f t="shared" si="90"/>
        <v>0</v>
      </c>
      <c r="AR131" s="191"/>
      <c r="AS131" s="191">
        <f t="shared" si="113"/>
        <v>0</v>
      </c>
    </row>
    <row r="132" spans="2:45" outlineLevel="1">
      <c r="B132" s="405">
        <v>130</v>
      </c>
      <c r="C132" s="188" t="s">
        <v>1532</v>
      </c>
      <c r="D132" s="187" t="str">
        <f>IF(VLOOKUP($B132,suvaha_p!$A:$G,1)=$B132,VLOOKUP($B132,suvaha_p!$A:$G,$B$1),0)</f>
        <v>Záväzky voči spoločníkom a združeniu (364, 365, 366, 367, 368, 398A, 478A, 479A)</v>
      </c>
      <c r="E132" s="195" t="s">
        <v>977</v>
      </c>
      <c r="F132" s="191">
        <f>SUM('HL KNIHA VYPOC'!G179:G183)+'HL KNIHA VYPOC'!G210</f>
        <v>0</v>
      </c>
      <c r="G132" s="191">
        <f>SUM(ANALYTIKAVUJ!K202+ANALYTIKAVUJ!K206)</f>
        <v>0</v>
      </c>
      <c r="I132" s="366">
        <f t="shared" si="92"/>
        <v>0</v>
      </c>
      <c r="J132" s="366"/>
      <c r="K132" s="366"/>
      <c r="L132" s="360"/>
      <c r="M132" s="360"/>
      <c r="N132" s="192">
        <f t="shared" si="111"/>
        <v>0</v>
      </c>
      <c r="P132" s="192">
        <f>SUM('HL KNIHA VYPOC'!K179:Q183)+'HL KNIHA VYPOC'!K210</f>
        <v>0</v>
      </c>
      <c r="Q132" s="192">
        <f>SUM(ANALYTIKAVUJ!L202+ANALYTIKAVUJ!L206)</f>
        <v>-151710.40999999968</v>
      </c>
      <c r="S132" s="192">
        <f t="shared" si="88"/>
        <v>-151710.40999999968</v>
      </c>
      <c r="X132" s="192">
        <f t="shared" si="112"/>
        <v>151710</v>
      </c>
      <c r="Z132" s="379"/>
      <c r="AB132" s="398">
        <f t="shared" ref="AB132:AB147" si="114">ROUND(N132,0)</f>
        <v>0</v>
      </c>
      <c r="AC132" s="398">
        <f t="shared" ref="AC132:AC147" si="115">ROUND(X132,0)</f>
        <v>151710</v>
      </c>
      <c r="AD132" s="232" t="str">
        <f t="shared" ref="AD132:AD147" si="116">REPT(" ",11-LEN(Z132))&amp;Z132</f>
        <v xml:space="preserve">           </v>
      </c>
      <c r="AE132" s="232" t="str">
        <f t="shared" ref="AE132:AE147" si="117">REPT(" ",11-LEN(AA132))&amp;AA132</f>
        <v xml:space="preserve">           </v>
      </c>
      <c r="AF132" s="232" t="str">
        <f t="shared" ref="AF132:AF147" si="118">REPT(" ",11-LEN(AB132))&amp;AB132</f>
        <v xml:space="preserve">          0</v>
      </c>
      <c r="AG132" s="232" t="str">
        <f t="shared" ref="AG132:AG147" si="119">REPT(" ",11-LEN(AC132))&amp;AC132</f>
        <v xml:space="preserve">     151710</v>
      </c>
      <c r="AK132" s="191">
        <f>SUM('HL KNIHA VYPOC'!H179:H183)+'HL KNIHA VYPOC'!H210</f>
        <v>0</v>
      </c>
      <c r="AL132" s="191">
        <f>SUM(ANALYTIKAVUJ!M202+ANALYTIKAVUJ!M206)</f>
        <v>-19125.53</v>
      </c>
      <c r="AN132" s="191">
        <f t="shared" si="90"/>
        <v>-19125.53</v>
      </c>
      <c r="AR132" s="191"/>
      <c r="AS132" s="191">
        <f t="shared" si="113"/>
        <v>19126</v>
      </c>
    </row>
    <row r="133" spans="2:45" outlineLevel="1">
      <c r="B133" s="405">
        <v>131</v>
      </c>
      <c r="C133" s="188" t="s">
        <v>1536</v>
      </c>
      <c r="D133" s="187" t="str">
        <f>IF(VLOOKUP($B133,suvaha_p!$A:$G,1)=$B133,VLOOKUP($B133,suvaha_p!$A:$G,$B$1),0)</f>
        <v>Záväzky voči zamestnancom (331, 333, 33X, 479A)</v>
      </c>
      <c r="E133" s="195" t="s">
        <v>979</v>
      </c>
      <c r="F133" s="193">
        <f>SUM('HL KNIHA VYPOC'!G157+'HL KNIHA VYPOC'!G158)</f>
        <v>-50782.059999999939</v>
      </c>
      <c r="G133" s="191">
        <f>SUM(ANALYTIKAVUJ!K207)</f>
        <v>0</v>
      </c>
      <c r="I133" s="366">
        <f t="shared" si="92"/>
        <v>-50782.059999999939</v>
      </c>
      <c r="J133" s="366"/>
      <c r="K133" s="366"/>
      <c r="L133" s="360"/>
      <c r="M133" s="360"/>
      <c r="N133" s="192">
        <f t="shared" si="111"/>
        <v>50782</v>
      </c>
      <c r="P133" s="259">
        <f>SUM('HL KNIHA VYPOC'!K157+'HL KNIHA VYPOC'!K158)</f>
        <v>0</v>
      </c>
      <c r="Q133" s="192">
        <f>SUM(ANALYTIKAVUJ!L207)</f>
        <v>0</v>
      </c>
      <c r="S133" s="192">
        <f t="shared" si="88"/>
        <v>0</v>
      </c>
      <c r="X133" s="192">
        <f t="shared" si="112"/>
        <v>0</v>
      </c>
      <c r="Z133" s="379"/>
      <c r="AB133" s="398">
        <f t="shared" si="114"/>
        <v>50782</v>
      </c>
      <c r="AC133" s="398">
        <f t="shared" si="115"/>
        <v>0</v>
      </c>
      <c r="AD133" s="232" t="str">
        <f t="shared" si="116"/>
        <v xml:space="preserve">           </v>
      </c>
      <c r="AE133" s="232" t="str">
        <f t="shared" si="117"/>
        <v xml:space="preserve">           </v>
      </c>
      <c r="AF133" s="232" t="str">
        <f t="shared" si="118"/>
        <v xml:space="preserve">      50782</v>
      </c>
      <c r="AG133" s="232" t="str">
        <f t="shared" si="119"/>
        <v xml:space="preserve">          0</v>
      </c>
      <c r="AK133" s="193">
        <f>SUM('HL KNIHA VYPOC'!H157+'HL KNIHA VYPOC'!H158)</f>
        <v>0</v>
      </c>
      <c r="AL133" s="191">
        <f>SUM(ANALYTIKAVUJ!M207)</f>
        <v>0</v>
      </c>
      <c r="AN133" s="191">
        <f t="shared" si="90"/>
        <v>0</v>
      </c>
      <c r="AR133" s="191"/>
      <c r="AS133" s="191">
        <f t="shared" si="113"/>
        <v>0</v>
      </c>
    </row>
    <row r="134" spans="2:45" outlineLevel="1">
      <c r="B134" s="405">
        <v>132</v>
      </c>
      <c r="C134" s="188" t="s">
        <v>1540</v>
      </c>
      <c r="D134" s="187" t="str">
        <f>IF(VLOOKUP($B134,suvaha_p!$A:$G,1)=$B134,VLOOKUP($B134,suvaha_p!$A:$G,$B$1),0)</f>
        <v>Záväzky zo sociálneho poistenia (336A)</v>
      </c>
      <c r="E134" s="195" t="s">
        <v>981</v>
      </c>
      <c r="G134" s="191">
        <f>SUM(ANALYTIKAVUJ!C126)</f>
        <v>-15432.180000000008</v>
      </c>
      <c r="I134" s="366">
        <f t="shared" si="92"/>
        <v>-15432.180000000008</v>
      </c>
      <c r="J134" s="366"/>
      <c r="K134" s="366"/>
      <c r="L134" s="360"/>
      <c r="M134" s="360"/>
      <c r="N134" s="192">
        <f t="shared" si="111"/>
        <v>15432</v>
      </c>
      <c r="Q134" s="192">
        <f>SUM(ANALYTIKAVUJ!D126)</f>
        <v>0</v>
      </c>
      <c r="S134" s="192">
        <f t="shared" si="88"/>
        <v>0</v>
      </c>
      <c r="X134" s="192">
        <f t="shared" si="112"/>
        <v>0</v>
      </c>
      <c r="Z134" s="379"/>
      <c r="AB134" s="398">
        <f t="shared" si="114"/>
        <v>15432</v>
      </c>
      <c r="AC134" s="398">
        <f t="shared" si="115"/>
        <v>0</v>
      </c>
      <c r="AD134" s="232" t="str">
        <f t="shared" si="116"/>
        <v xml:space="preserve">           </v>
      </c>
      <c r="AE134" s="232" t="str">
        <f t="shared" si="117"/>
        <v xml:space="preserve">           </v>
      </c>
      <c r="AF134" s="232" t="str">
        <f t="shared" si="118"/>
        <v xml:space="preserve">      15432</v>
      </c>
      <c r="AG134" s="232" t="str">
        <f t="shared" si="119"/>
        <v xml:space="preserve">          0</v>
      </c>
      <c r="AL134" s="191">
        <f>SUM(ANALYTIKAVUJ!E126)</f>
        <v>0</v>
      </c>
      <c r="AN134" s="191">
        <f t="shared" si="90"/>
        <v>0</v>
      </c>
      <c r="AR134" s="191"/>
      <c r="AS134" s="191">
        <f t="shared" si="113"/>
        <v>0</v>
      </c>
    </row>
    <row r="135" spans="2:45" outlineLevel="1">
      <c r="B135" s="405">
        <v>133</v>
      </c>
      <c r="C135" s="188" t="s">
        <v>1569</v>
      </c>
      <c r="D135" s="187" t="str">
        <f>IF(VLOOKUP($B135,suvaha_p!$A:$G,1)=$B135,VLOOKUP($B135,suvaha_p!$A:$G,$B$1),0)</f>
        <v>Daňové záväzky a dotácie (341, 342, 343, 345, 346, 347, 34X)</v>
      </c>
      <c r="E135" s="195" t="s">
        <v>410</v>
      </c>
      <c r="G135" s="191">
        <f>SUM(ANALYTIKAVUJ!K108+ANALYTIKAVUJ!K112+ANALYTIKAVUJ!K116+ANALYTIKAVUJ!K120+ANALYTIKAVUJ!K124+ANALYTIKAVUJ!K128)</f>
        <v>-56943.149999999587</v>
      </c>
      <c r="I135" s="366">
        <f t="shared" si="92"/>
        <v>-56943.149999999587</v>
      </c>
      <c r="J135" s="366"/>
      <c r="K135" s="366"/>
      <c r="L135" s="360"/>
      <c r="M135" s="360"/>
      <c r="N135" s="192">
        <f t="shared" si="111"/>
        <v>56943</v>
      </c>
      <c r="Q135" s="192">
        <f>SUM(ANALYTIKAVUJ!L108+ANALYTIKAVUJ!L112+ANALYTIKAVUJ!L116+ANALYTIKAVUJ!L120+ANALYTIKAVUJ!L124+ANALYTIKAVUJ!L128)</f>
        <v>-18867.249999999294</v>
      </c>
      <c r="S135" s="192">
        <f t="shared" si="88"/>
        <v>-18867.249999999294</v>
      </c>
      <c r="X135" s="192">
        <f t="shared" si="112"/>
        <v>18867</v>
      </c>
      <c r="AB135" s="398">
        <f t="shared" si="114"/>
        <v>56943</v>
      </c>
      <c r="AC135" s="398">
        <f t="shared" si="115"/>
        <v>18867</v>
      </c>
      <c r="AD135" s="232" t="str">
        <f t="shared" si="116"/>
        <v xml:space="preserve">           </v>
      </c>
      <c r="AE135" s="232" t="str">
        <f t="shared" si="117"/>
        <v xml:space="preserve">           </v>
      </c>
      <c r="AF135" s="232" t="str">
        <f t="shared" si="118"/>
        <v xml:space="preserve">      56943</v>
      </c>
      <c r="AG135" s="232" t="str">
        <f t="shared" si="119"/>
        <v xml:space="preserve">      18867</v>
      </c>
      <c r="AL135" s="191">
        <f>SUM(ANALYTIKAVUJ!M108+ANALYTIKAVUJ!M112+ANALYTIKAVUJ!M116+ANALYTIKAVUJ!M120+ANALYTIKAVUJ!M124+ANALYTIKAVUJ!M128)</f>
        <v>-4402.8999999999996</v>
      </c>
      <c r="AN135" s="191">
        <f t="shared" si="90"/>
        <v>-4402.8999999999996</v>
      </c>
      <c r="AR135" s="191"/>
      <c r="AS135" s="191">
        <f t="shared" si="113"/>
        <v>4403</v>
      </c>
    </row>
    <row r="136" spans="2:45" outlineLevel="1">
      <c r="B136" s="405">
        <v>134</v>
      </c>
      <c r="C136" s="188" t="s">
        <v>1573</v>
      </c>
      <c r="D136" s="187" t="str">
        <f>IF(VLOOKUP($B136,suvaha_p!$A:$G,1)=$B136,VLOOKUP($B136,suvaha_p!$A:$G,$B$1),0)</f>
        <v>Záväzky z derivátových operácií (373A, 377A)</v>
      </c>
      <c r="E136" s="195" t="s">
        <v>1478</v>
      </c>
      <c r="G136" s="191">
        <f>SUM(ANALYTIKAVUJ!K137+ANALYTIKAVUJ!C187)</f>
        <v>0</v>
      </c>
      <c r="I136" s="366">
        <f t="shared" si="92"/>
        <v>0</v>
      </c>
      <c r="J136" s="366"/>
      <c r="K136" s="366"/>
      <c r="L136" s="360"/>
      <c r="M136" s="360"/>
      <c r="N136" s="192">
        <f t="shared" si="111"/>
        <v>0</v>
      </c>
      <c r="Q136" s="192">
        <f>SUM(ANALYTIKAVUJ!L137+ANALYTIKAVUJ!D187)</f>
        <v>0</v>
      </c>
      <c r="S136" s="192">
        <f t="shared" si="88"/>
        <v>0</v>
      </c>
      <c r="X136" s="192">
        <f t="shared" si="112"/>
        <v>0</v>
      </c>
      <c r="Z136" s="379"/>
      <c r="AB136" s="398">
        <f t="shared" si="114"/>
        <v>0</v>
      </c>
      <c r="AC136" s="398">
        <f t="shared" si="115"/>
        <v>0</v>
      </c>
      <c r="AD136" s="232" t="str">
        <f t="shared" si="116"/>
        <v xml:space="preserve">           </v>
      </c>
      <c r="AE136" s="232" t="str">
        <f t="shared" si="117"/>
        <v xml:space="preserve">           </v>
      </c>
      <c r="AF136" s="232" t="str">
        <f t="shared" si="118"/>
        <v xml:space="preserve">          0</v>
      </c>
      <c r="AG136" s="232" t="str">
        <f t="shared" si="119"/>
        <v xml:space="preserve">          0</v>
      </c>
      <c r="AL136" s="191">
        <f>SUM(ANALYTIKAVUJ!M137+ANALYTIKAVUJ!E187)</f>
        <v>0</v>
      </c>
      <c r="AN136" s="191">
        <f t="shared" si="90"/>
        <v>0</v>
      </c>
      <c r="AR136" s="191"/>
      <c r="AS136" s="191">
        <f t="shared" si="113"/>
        <v>0</v>
      </c>
    </row>
    <row r="137" spans="2:45" outlineLevel="1">
      <c r="B137" s="405">
        <v>135</v>
      </c>
      <c r="C137" s="188" t="s">
        <v>1608</v>
      </c>
      <c r="D137" s="187" t="str">
        <f>IF(VLOOKUP($B137,suvaha_p!$A:$G,1)=$B137,VLOOKUP($B137,suvaha_p!$A:$G,$B$1),0)</f>
        <v>Iné záväzky (372A, 379A, 474A, 475A, 479A, 47XA)</v>
      </c>
      <c r="E137" s="195" t="s">
        <v>1479</v>
      </c>
      <c r="F137" s="193">
        <f>SUM('HL KNIHA VYPOC'!G194)</f>
        <v>-227.38</v>
      </c>
      <c r="G137" s="191">
        <f>SUM(ANALYTIKAVUJ!C183+ANALYTIKAVUJ!K177+ANALYTIKAVUJ!K187+ANALYTIKAVUJ!K208)</f>
        <v>0</v>
      </c>
      <c r="I137" s="366">
        <f t="shared" si="92"/>
        <v>-227.38</v>
      </c>
      <c r="J137" s="366"/>
      <c r="K137" s="366"/>
      <c r="L137" s="360"/>
      <c r="M137" s="360"/>
      <c r="N137" s="192">
        <f t="shared" si="111"/>
        <v>227</v>
      </c>
      <c r="P137" s="259">
        <f>SUM('HL KNIHA VYPOC'!K194)</f>
        <v>0</v>
      </c>
      <c r="Q137" s="192">
        <f>SUM(ANALYTIKAVUJ!D183+ANALYTIKAVUJ!L177+ANALYTIKAVUJ!L187+ANALYTIKAVUJ!L208)</f>
        <v>0</v>
      </c>
      <c r="S137" s="192">
        <f t="shared" si="88"/>
        <v>0</v>
      </c>
      <c r="X137" s="192">
        <f t="shared" si="112"/>
        <v>0</v>
      </c>
      <c r="AB137" s="398">
        <f t="shared" si="114"/>
        <v>227</v>
      </c>
      <c r="AC137" s="398">
        <f t="shared" si="115"/>
        <v>0</v>
      </c>
      <c r="AD137" s="232" t="str">
        <f t="shared" si="116"/>
        <v xml:space="preserve">           </v>
      </c>
      <c r="AE137" s="232" t="str">
        <f t="shared" si="117"/>
        <v xml:space="preserve">           </v>
      </c>
      <c r="AF137" s="232" t="str">
        <f t="shared" si="118"/>
        <v xml:space="preserve">        227</v>
      </c>
      <c r="AG137" s="232" t="str">
        <f t="shared" si="119"/>
        <v xml:space="preserve">          0</v>
      </c>
      <c r="AK137" s="193">
        <f>SUM('HL KNIHA VYPOC'!H194)</f>
        <v>0</v>
      </c>
      <c r="AL137" s="191">
        <f>SUM(ANALYTIKAVUJ!E183+ANALYTIKAVUJ!M177+ANALYTIKAVUJ!M187+ANALYTIKAVUJ!M208)</f>
        <v>0</v>
      </c>
      <c r="AN137" s="191">
        <f t="shared" si="90"/>
        <v>0</v>
      </c>
      <c r="AR137" s="191"/>
      <c r="AS137" s="191">
        <f t="shared" si="113"/>
        <v>0</v>
      </c>
    </row>
    <row r="138" spans="2:45" outlineLevel="1">
      <c r="B138" s="405">
        <v>136</v>
      </c>
      <c r="C138" s="188" t="s">
        <v>1721</v>
      </c>
      <c r="D138" s="382" t="str">
        <f>IF(VLOOKUP($B138,suvaha_p!$A:$G,1)=$B138,VLOOKUP($B138,suvaha_p!$A:$G,$B$1),0)</f>
        <v>Krátkodobé rezervy r. 137 + r. 138</v>
      </c>
      <c r="E138" s="195" t="s">
        <v>1481</v>
      </c>
      <c r="I138" s="366">
        <f t="shared" si="92"/>
        <v>0</v>
      </c>
      <c r="J138" s="366"/>
      <c r="K138" s="366"/>
      <c r="L138" s="360"/>
      <c r="M138" s="360"/>
      <c r="N138" s="402">
        <f>SUM(N139:N140)</f>
        <v>20663</v>
      </c>
      <c r="S138" s="192">
        <f t="shared" si="88"/>
        <v>0</v>
      </c>
      <c r="W138" s="402"/>
      <c r="X138" s="402">
        <f>SUM(X139:X140)</f>
        <v>0</v>
      </c>
      <c r="Z138" s="408"/>
      <c r="AB138" s="398">
        <f t="shared" si="114"/>
        <v>20663</v>
      </c>
      <c r="AC138" s="398">
        <f t="shared" si="115"/>
        <v>0</v>
      </c>
      <c r="AD138" s="232" t="str">
        <f t="shared" si="116"/>
        <v xml:space="preserve">           </v>
      </c>
      <c r="AE138" s="232" t="str">
        <f t="shared" si="117"/>
        <v xml:space="preserve">           </v>
      </c>
      <c r="AF138" s="232" t="str">
        <f t="shared" si="118"/>
        <v xml:space="preserve">      20663</v>
      </c>
      <c r="AG138" s="232" t="str">
        <f t="shared" si="119"/>
        <v xml:space="preserve">          0</v>
      </c>
      <c r="AN138" s="191">
        <f t="shared" si="90"/>
        <v>0</v>
      </c>
      <c r="AR138" s="400"/>
      <c r="AS138" s="400">
        <f>SUM(AS139:AS140)</f>
        <v>0</v>
      </c>
    </row>
    <row r="139" spans="2:45" outlineLevel="1">
      <c r="B139" s="405">
        <v>137</v>
      </c>
      <c r="C139" s="188" t="s">
        <v>1724</v>
      </c>
      <c r="D139" s="187" t="str">
        <f>IF(VLOOKUP($B139,suvaha_p!$A:$G,1)=$B139,VLOOKUP($B139,suvaha_p!$A:$G,$B$1),0)</f>
        <v>Zákonné rezervy (323A, 451A)</v>
      </c>
      <c r="E139" s="195" t="s">
        <v>1482</v>
      </c>
      <c r="G139" s="191">
        <f>SUM(ANALYTIKAVUJ!K155+ANALYTIKAVUJ!C163)</f>
        <v>-20663</v>
      </c>
      <c r="I139" s="366">
        <f t="shared" si="92"/>
        <v>-20663</v>
      </c>
      <c r="J139" s="366"/>
      <c r="K139" s="366"/>
      <c r="L139" s="360"/>
      <c r="M139" s="360"/>
      <c r="N139" s="192">
        <f t="shared" ref="N139:N140" si="120">ROUND((I139*-1),0)</f>
        <v>20663</v>
      </c>
      <c r="Q139" s="192">
        <f>SUM(ANALYTIKAVUJ!L155+ANALYTIKAVUJ!D163)</f>
        <v>0</v>
      </c>
      <c r="S139" s="192">
        <f t="shared" si="88"/>
        <v>0</v>
      </c>
      <c r="W139" s="402"/>
      <c r="X139" s="192">
        <f t="shared" ref="X139:X140" si="121">ROUND((S139*-1),0)</f>
        <v>0</v>
      </c>
      <c r="AB139" s="398">
        <f t="shared" si="114"/>
        <v>20663</v>
      </c>
      <c r="AC139" s="398">
        <f t="shared" si="115"/>
        <v>0</v>
      </c>
      <c r="AD139" s="232" t="str">
        <f t="shared" si="116"/>
        <v xml:space="preserve">           </v>
      </c>
      <c r="AE139" s="232" t="str">
        <f t="shared" si="117"/>
        <v xml:space="preserve">           </v>
      </c>
      <c r="AF139" s="232" t="str">
        <f t="shared" si="118"/>
        <v xml:space="preserve">      20663</v>
      </c>
      <c r="AG139" s="232" t="str">
        <f t="shared" si="119"/>
        <v xml:space="preserve">          0</v>
      </c>
      <c r="AL139" s="191">
        <f>SUM(ANALYTIKAVUJ!M155+ANALYTIKAVUJ!E163)</f>
        <v>0</v>
      </c>
      <c r="AN139" s="191">
        <f t="shared" si="90"/>
        <v>0</v>
      </c>
      <c r="AR139" s="400"/>
      <c r="AS139" s="191">
        <f t="shared" ref="AS139:AS140" si="122">ROUND((AN139*-1),0)</f>
        <v>0</v>
      </c>
    </row>
    <row r="140" spans="2:45" outlineLevel="1">
      <c r="B140" s="405">
        <v>138</v>
      </c>
      <c r="C140" s="188" t="s">
        <v>1524</v>
      </c>
      <c r="D140" s="187" t="str">
        <f>IF(VLOOKUP($B140,suvaha_p!$A:$G,1)=$B140,VLOOKUP($B140,suvaha_p!$A:$G,$B$1),0)</f>
        <v>Ostatné rezervy (323A, 32X, 459A, 45XA)</v>
      </c>
      <c r="E140" s="195" t="s">
        <v>1483</v>
      </c>
      <c r="G140" s="191">
        <f>SUM(ANALYTIKAVUJ!C164+ANALYTIKAVUJ!K159)</f>
        <v>0</v>
      </c>
      <c r="I140" s="366">
        <f t="shared" si="92"/>
        <v>0</v>
      </c>
      <c r="J140" s="366"/>
      <c r="K140" s="366"/>
      <c r="L140" s="360"/>
      <c r="M140" s="360"/>
      <c r="N140" s="192">
        <f t="shared" si="120"/>
        <v>0</v>
      </c>
      <c r="Q140" s="192">
        <f>SUM(ANALYTIKAVUJ!D164+ANALYTIKAVUJ!L159)</f>
        <v>0</v>
      </c>
      <c r="S140" s="192">
        <f t="shared" si="88"/>
        <v>0</v>
      </c>
      <c r="X140" s="192">
        <f t="shared" si="121"/>
        <v>0</v>
      </c>
      <c r="AB140" s="398">
        <f t="shared" si="114"/>
        <v>0</v>
      </c>
      <c r="AC140" s="398">
        <f t="shared" si="115"/>
        <v>0</v>
      </c>
      <c r="AD140" s="232" t="str">
        <f t="shared" si="116"/>
        <v xml:space="preserve">           </v>
      </c>
      <c r="AE140" s="232" t="str">
        <f t="shared" si="117"/>
        <v xml:space="preserve">           </v>
      </c>
      <c r="AF140" s="232" t="str">
        <f t="shared" si="118"/>
        <v xml:space="preserve">          0</v>
      </c>
      <c r="AG140" s="232" t="str">
        <f t="shared" si="119"/>
        <v xml:space="preserve">          0</v>
      </c>
      <c r="AL140" s="191">
        <f>SUM(ANALYTIKAVUJ!E164+ANALYTIKAVUJ!M159)</f>
        <v>0</v>
      </c>
      <c r="AN140" s="191">
        <f t="shared" si="90"/>
        <v>0</v>
      </c>
      <c r="AR140" s="191"/>
      <c r="AS140" s="191">
        <f t="shared" si="122"/>
        <v>0</v>
      </c>
    </row>
    <row r="141" spans="2:45" outlineLevel="1">
      <c r="B141" s="405">
        <v>139</v>
      </c>
      <c r="C141" s="188" t="s">
        <v>1918</v>
      </c>
      <c r="D141" s="382" t="str">
        <f>IF(VLOOKUP($B141,suvaha_p!$A:$G,1)=$B141,VLOOKUP($B141,suvaha_p!$A:$G,$B$1),0)</f>
        <v>Bežné bankové úvery (221A, 231, 232, 23X, 461A, 46XA)</v>
      </c>
      <c r="E141" s="411" t="s">
        <v>983</v>
      </c>
      <c r="F141" s="191">
        <f>SUM('HL KNIHA VYPOC'!G117+'HL KNIHA VYPOC'!G118)</f>
        <v>0</v>
      </c>
      <c r="G141" s="412">
        <f>SUM(ANALYTIKAVUJ!C110+ANALYTIKAVUJ!K163)</f>
        <v>0</v>
      </c>
      <c r="I141" s="366">
        <f t="shared" si="92"/>
        <v>0</v>
      </c>
      <c r="J141" s="366"/>
      <c r="K141" s="366"/>
      <c r="L141" s="360"/>
      <c r="M141" s="360"/>
      <c r="N141" s="192">
        <f>ROUND((I141*-1),0)</f>
        <v>0</v>
      </c>
      <c r="P141" s="192">
        <f>SUM('HL KNIHA VYPOC'!K117+'HL KNIHA VYPOC'!K118)</f>
        <v>0</v>
      </c>
      <c r="Q141" s="413">
        <f>SUM(ANALYTIKAVUJ!D110+ANALYTIKAVUJ!L163)</f>
        <v>0</v>
      </c>
      <c r="S141" s="192">
        <f t="shared" si="88"/>
        <v>0</v>
      </c>
      <c r="X141" s="192">
        <f>ROUND((S141*-1),0)</f>
        <v>0</v>
      </c>
      <c r="Z141" s="408"/>
      <c r="AB141" s="398">
        <f t="shared" si="114"/>
        <v>0</v>
      </c>
      <c r="AC141" s="398">
        <f t="shared" si="115"/>
        <v>0</v>
      </c>
      <c r="AD141" s="232" t="str">
        <f t="shared" si="116"/>
        <v xml:space="preserve">           </v>
      </c>
      <c r="AE141" s="232" t="str">
        <f t="shared" si="117"/>
        <v xml:space="preserve">           </v>
      </c>
      <c r="AF141" s="232" t="str">
        <f t="shared" si="118"/>
        <v xml:space="preserve">          0</v>
      </c>
      <c r="AG141" s="232" t="str">
        <f t="shared" si="119"/>
        <v xml:space="preserve">          0</v>
      </c>
      <c r="AK141" s="191">
        <f>SUM('HL KNIHA VYPOC'!H117+'HL KNIHA VYPOC'!H118)</f>
        <v>0</v>
      </c>
      <c r="AL141" s="412">
        <f>SUM(ANALYTIKAVUJ!E110+ANALYTIKAVUJ!M163)</f>
        <v>0</v>
      </c>
      <c r="AN141" s="191">
        <f t="shared" si="90"/>
        <v>0</v>
      </c>
      <c r="AR141" s="191"/>
      <c r="AS141" s="191">
        <f>ROUND((AN141*-1),0)</f>
        <v>0</v>
      </c>
    </row>
    <row r="142" spans="2:45">
      <c r="B142" s="405">
        <v>140</v>
      </c>
      <c r="C142" s="188" t="s">
        <v>1921</v>
      </c>
      <c r="D142" s="382" t="str">
        <f>IF(VLOOKUP($B142,suvaha_p!$A:$G,1)=$B142,VLOOKUP($B142,suvaha_p!$A:$G,$B$1),0)</f>
        <v>Krátkodobé finančné výpomoci (241, 249, 24X, 473A,
 /-/255A)</v>
      </c>
      <c r="E142" s="411" t="s">
        <v>1485</v>
      </c>
      <c r="F142" s="412">
        <f>SUM(ANALYTIKAVUJ!K173+ANALYTIKAVUJ!C147)</f>
        <v>0</v>
      </c>
      <c r="G142" s="191">
        <f>SUM('HL KNIHA VYPOC'!G121+'HL KNIHA VYPOC'!G122)</f>
        <v>0</v>
      </c>
      <c r="I142" s="366">
        <f t="shared" si="92"/>
        <v>0</v>
      </c>
      <c r="J142" s="366"/>
      <c r="K142" s="366"/>
      <c r="L142" s="360"/>
      <c r="M142" s="360"/>
      <c r="N142" s="192">
        <f>ROUND((I142*-1),0)</f>
        <v>0</v>
      </c>
      <c r="P142" s="413">
        <f>SUM(ANALYTIKAVUJ!L173+ANALYTIKAVUJ!D147)</f>
        <v>0</v>
      </c>
      <c r="Q142" s="192">
        <f>SUM('HL KNIHA VYPOC'!K121+'HL KNIHA VYPOC'!K122)</f>
        <v>0</v>
      </c>
      <c r="S142" s="192">
        <f t="shared" si="88"/>
        <v>0</v>
      </c>
      <c r="X142" s="192">
        <f>ROUND((S142*-1),0)</f>
        <v>0</v>
      </c>
      <c r="Z142" s="408"/>
      <c r="AB142" s="398">
        <f t="shared" si="114"/>
        <v>0</v>
      </c>
      <c r="AC142" s="398">
        <f t="shared" si="115"/>
        <v>0</v>
      </c>
      <c r="AD142" s="232" t="str">
        <f t="shared" si="116"/>
        <v xml:space="preserve">           </v>
      </c>
      <c r="AE142" s="232" t="str">
        <f t="shared" si="117"/>
        <v xml:space="preserve">           </v>
      </c>
      <c r="AF142" s="232" t="str">
        <f t="shared" si="118"/>
        <v xml:space="preserve">          0</v>
      </c>
      <c r="AG142" s="232" t="str">
        <f t="shared" si="119"/>
        <v xml:space="preserve">          0</v>
      </c>
      <c r="AK142" s="412">
        <f>SUM(ANALYTIKAVUJ!M173+ANALYTIKAVUJ!E147)</f>
        <v>0</v>
      </c>
      <c r="AL142" s="191">
        <f>SUM('HL KNIHA VYPOC'!H121+'HL KNIHA VYPOC'!H122)</f>
        <v>0</v>
      </c>
      <c r="AN142" s="191">
        <f t="shared" si="90"/>
        <v>0</v>
      </c>
      <c r="AR142" s="191"/>
      <c r="AS142" s="191">
        <f>ROUND((AN142*-1),0)</f>
        <v>0</v>
      </c>
    </row>
    <row r="143" spans="2:45">
      <c r="B143" s="405">
        <v>141</v>
      </c>
      <c r="C143" s="188" t="s">
        <v>1414</v>
      </c>
      <c r="D143" s="382" t="str">
        <f>IF(VLOOKUP($B143,suvaha_p!$A:$G,1)=$B143,VLOOKUP($B143,suvaha_p!$A:$G,$B$1),0)</f>
        <v>Časové rozlíšenie súčet (r. 142 až r. 145)</v>
      </c>
      <c r="E143" s="411" t="s">
        <v>1487</v>
      </c>
      <c r="F143" s="414"/>
      <c r="I143" s="366">
        <f t="shared" si="92"/>
        <v>0</v>
      </c>
      <c r="J143" s="366"/>
      <c r="K143" s="366"/>
      <c r="L143" s="360"/>
      <c r="M143" s="360"/>
      <c r="N143" s="402">
        <f>SUM(N144:N147)</f>
        <v>0</v>
      </c>
      <c r="P143" s="413"/>
      <c r="S143" s="192">
        <f t="shared" si="88"/>
        <v>0</v>
      </c>
      <c r="W143" s="402"/>
      <c r="X143" s="402">
        <f>SUM(X144:X147)</f>
        <v>0</v>
      </c>
      <c r="Z143" s="408"/>
      <c r="AB143" s="398">
        <f t="shared" si="114"/>
        <v>0</v>
      </c>
      <c r="AC143" s="398">
        <f t="shared" si="115"/>
        <v>0</v>
      </c>
      <c r="AD143" s="232" t="str">
        <f t="shared" si="116"/>
        <v xml:space="preserve">           </v>
      </c>
      <c r="AE143" s="232" t="str">
        <f t="shared" si="117"/>
        <v xml:space="preserve">           </v>
      </c>
      <c r="AF143" s="232" t="str">
        <f t="shared" si="118"/>
        <v xml:space="preserve">          0</v>
      </c>
      <c r="AG143" s="232" t="str">
        <f t="shared" si="119"/>
        <v xml:space="preserve">          0</v>
      </c>
      <c r="AK143" s="414"/>
      <c r="AN143" s="191">
        <f t="shared" si="90"/>
        <v>0</v>
      </c>
      <c r="AR143" s="400"/>
      <c r="AS143" s="400">
        <f>SUM(AS144:AS147)</f>
        <v>0</v>
      </c>
    </row>
    <row r="144" spans="2:45" outlineLevel="1">
      <c r="B144" s="405">
        <v>142</v>
      </c>
      <c r="C144" s="188" t="s">
        <v>1733</v>
      </c>
      <c r="D144" s="187" t="str">
        <f>IF(VLOOKUP($B144,suvaha_p!$A:$G,1)=$B144,VLOOKUP($B144,suvaha_p!$A:$G,$B$1),0)</f>
        <v>Výdavky budúcich období dlhodobé (383A)</v>
      </c>
      <c r="E144" s="195" t="s">
        <v>1488</v>
      </c>
      <c r="G144" s="191">
        <f>SUM(ANALYTIKAVUJ!C190)</f>
        <v>0</v>
      </c>
      <c r="I144" s="366">
        <f t="shared" si="92"/>
        <v>0</v>
      </c>
      <c r="J144" s="366"/>
      <c r="K144" s="366"/>
      <c r="L144" s="360"/>
      <c r="M144" s="360"/>
      <c r="N144" s="192">
        <f t="shared" ref="N144:N147" si="123">ROUND((I144*-1),0)</f>
        <v>0</v>
      </c>
      <c r="Q144" s="192">
        <f>SUM(ANALYTIKAVUJ!D190)</f>
        <v>0</v>
      </c>
      <c r="S144" s="192">
        <f t="shared" si="88"/>
        <v>0</v>
      </c>
      <c r="X144" s="192">
        <f t="shared" ref="X144:X147" si="124">ROUND((S144*-1),0)</f>
        <v>0</v>
      </c>
      <c r="AB144" s="398">
        <f t="shared" si="114"/>
        <v>0</v>
      </c>
      <c r="AC144" s="398">
        <f t="shared" si="115"/>
        <v>0</v>
      </c>
      <c r="AD144" s="232" t="str">
        <f t="shared" si="116"/>
        <v xml:space="preserve">           </v>
      </c>
      <c r="AE144" s="232" t="str">
        <f t="shared" si="117"/>
        <v xml:space="preserve">           </v>
      </c>
      <c r="AF144" s="232" t="str">
        <f t="shared" si="118"/>
        <v xml:space="preserve">          0</v>
      </c>
      <c r="AG144" s="232" t="str">
        <f t="shared" si="119"/>
        <v xml:space="preserve">          0</v>
      </c>
      <c r="AL144" s="191">
        <f>SUM(ANALYTIKAVUJ!E190)</f>
        <v>0</v>
      </c>
      <c r="AN144" s="191">
        <f t="shared" si="90"/>
        <v>0</v>
      </c>
      <c r="AR144" s="191"/>
      <c r="AS144" s="191">
        <f t="shared" ref="AS144:AS147" si="125">ROUND((AN144*-1),0)</f>
        <v>0</v>
      </c>
    </row>
    <row r="145" spans="1:45" outlineLevel="1">
      <c r="B145" s="405">
        <v>143</v>
      </c>
      <c r="C145" s="188" t="s">
        <v>1524</v>
      </c>
      <c r="D145" s="187" t="str">
        <f>IF(VLOOKUP($B145,suvaha_p!$A:$G,1)=$B145,VLOOKUP($B145,suvaha_p!$A:$G,$B$1),0)</f>
        <v>Výdavky budúcich období krátkodobé (383A)</v>
      </c>
      <c r="E145" s="195" t="s">
        <v>1489</v>
      </c>
      <c r="G145" s="191">
        <f>SUM(ANALYTIKAVUJ!C191)</f>
        <v>0</v>
      </c>
      <c r="I145" s="366">
        <f t="shared" si="92"/>
        <v>0</v>
      </c>
      <c r="J145" s="366"/>
      <c r="K145" s="366"/>
      <c r="L145" s="360"/>
      <c r="M145" s="360"/>
      <c r="N145" s="192">
        <f t="shared" si="123"/>
        <v>0</v>
      </c>
      <c r="Q145" s="192">
        <f>SUM(ANALYTIKAVUJ!D191)</f>
        <v>0</v>
      </c>
      <c r="S145" s="192">
        <f t="shared" si="88"/>
        <v>0</v>
      </c>
      <c r="X145" s="192">
        <f t="shared" si="124"/>
        <v>0</v>
      </c>
      <c r="AB145" s="398">
        <f t="shared" si="114"/>
        <v>0</v>
      </c>
      <c r="AC145" s="398">
        <f t="shared" si="115"/>
        <v>0</v>
      </c>
      <c r="AD145" s="232" t="str">
        <f t="shared" si="116"/>
        <v xml:space="preserve">           </v>
      </c>
      <c r="AE145" s="232" t="str">
        <f t="shared" si="117"/>
        <v xml:space="preserve">           </v>
      </c>
      <c r="AF145" s="232" t="str">
        <f t="shared" si="118"/>
        <v xml:space="preserve">          0</v>
      </c>
      <c r="AG145" s="232" t="str">
        <f t="shared" si="119"/>
        <v xml:space="preserve">          0</v>
      </c>
      <c r="AL145" s="191">
        <f>SUM(ANALYTIKAVUJ!E191)</f>
        <v>0</v>
      </c>
      <c r="AN145" s="191">
        <f t="shared" si="90"/>
        <v>0</v>
      </c>
      <c r="AR145" s="191"/>
      <c r="AS145" s="191">
        <f t="shared" si="125"/>
        <v>0</v>
      </c>
    </row>
    <row r="146" spans="1:45" outlineLevel="1">
      <c r="B146" s="405">
        <v>144</v>
      </c>
      <c r="C146" s="188" t="s">
        <v>1527</v>
      </c>
      <c r="D146" s="187" t="str">
        <f>IF(VLOOKUP($B146,suvaha_p!$A:$G,1)=$B146,VLOOKUP($B146,suvaha_p!$A:$G,$B$1),0)</f>
        <v>Výnosy budúcich období dlhodobé (384A)</v>
      </c>
      <c r="E146" s="195" t="s">
        <v>1490</v>
      </c>
      <c r="G146" s="191">
        <f>SUM(ANALYTIKAVUJ!C194)</f>
        <v>0</v>
      </c>
      <c r="I146" s="366">
        <f t="shared" si="92"/>
        <v>0</v>
      </c>
      <c r="J146" s="366"/>
      <c r="K146" s="366"/>
      <c r="L146" s="360"/>
      <c r="M146" s="360"/>
      <c r="N146" s="192">
        <f t="shared" si="123"/>
        <v>0</v>
      </c>
      <c r="Q146" s="192">
        <f>SUM(ANALYTIKAVUJ!D194)</f>
        <v>0</v>
      </c>
      <c r="S146" s="192">
        <f t="shared" si="88"/>
        <v>0</v>
      </c>
      <c r="X146" s="192">
        <f t="shared" si="124"/>
        <v>0</v>
      </c>
      <c r="AB146" s="398">
        <f t="shared" si="114"/>
        <v>0</v>
      </c>
      <c r="AC146" s="398">
        <f t="shared" si="115"/>
        <v>0</v>
      </c>
      <c r="AD146" s="232" t="str">
        <f t="shared" si="116"/>
        <v xml:space="preserve">           </v>
      </c>
      <c r="AE146" s="232" t="str">
        <f t="shared" si="117"/>
        <v xml:space="preserve">           </v>
      </c>
      <c r="AF146" s="232" t="str">
        <f t="shared" si="118"/>
        <v xml:space="preserve">          0</v>
      </c>
      <c r="AG146" s="232" t="str">
        <f t="shared" si="119"/>
        <v xml:space="preserve">          0</v>
      </c>
      <c r="AL146" s="191">
        <f>SUM(ANALYTIKAVUJ!E194)</f>
        <v>0</v>
      </c>
      <c r="AN146" s="191">
        <f t="shared" si="90"/>
        <v>0</v>
      </c>
      <c r="AR146" s="191"/>
      <c r="AS146" s="191">
        <f t="shared" si="125"/>
        <v>0</v>
      </c>
    </row>
    <row r="147" spans="1:45" outlineLevel="1">
      <c r="B147" s="405">
        <v>145</v>
      </c>
      <c r="C147" s="188" t="s">
        <v>1530</v>
      </c>
      <c r="D147" s="187" t="str">
        <f>IF(VLOOKUP($B147,suvaha_p!$A:$G,1)=$B147,VLOOKUP($B147,suvaha_p!$A:$G,$B$1),0)</f>
        <v>Výnosy budúcich období krátkodobé (384A)</v>
      </c>
      <c r="E147" s="195" t="s">
        <v>1491</v>
      </c>
      <c r="G147" s="191">
        <f>SUM(ANALYTIKAVUJ!C195)</f>
        <v>0</v>
      </c>
      <c r="I147" s="366">
        <f t="shared" si="92"/>
        <v>0</v>
      </c>
      <c r="J147" s="366"/>
      <c r="K147" s="366"/>
      <c r="L147" s="360"/>
      <c r="M147" s="360"/>
      <c r="N147" s="192">
        <f t="shared" si="123"/>
        <v>0</v>
      </c>
      <c r="Q147" s="192">
        <f>SUM(ANALYTIKAVUJ!D195)</f>
        <v>0</v>
      </c>
      <c r="S147" s="192">
        <f t="shared" si="88"/>
        <v>0</v>
      </c>
      <c r="X147" s="192">
        <f t="shared" si="124"/>
        <v>0</v>
      </c>
      <c r="AB147" s="398">
        <f t="shared" si="114"/>
        <v>0</v>
      </c>
      <c r="AC147" s="398">
        <f t="shared" si="115"/>
        <v>0</v>
      </c>
      <c r="AD147" s="232" t="str">
        <f t="shared" si="116"/>
        <v xml:space="preserve">           </v>
      </c>
      <c r="AE147" s="232" t="str">
        <f t="shared" si="117"/>
        <v xml:space="preserve">           </v>
      </c>
      <c r="AF147" s="232" t="str">
        <f t="shared" si="118"/>
        <v xml:space="preserve">          0</v>
      </c>
      <c r="AG147" s="232" t="str">
        <f t="shared" si="119"/>
        <v xml:space="preserve">          0</v>
      </c>
      <c r="AL147" s="191">
        <f>SUM(ANALYTIKAVUJ!E195)</f>
        <v>0</v>
      </c>
      <c r="AN147" s="191">
        <f t="shared" si="90"/>
        <v>0</v>
      </c>
      <c r="AR147" s="191"/>
      <c r="AS147" s="191">
        <f t="shared" si="125"/>
        <v>0</v>
      </c>
    </row>
    <row r="148" spans="1:45" ht="12.75" customHeight="1">
      <c r="D148" s="187"/>
      <c r="I148" s="366"/>
      <c r="J148" s="366"/>
      <c r="K148" s="366"/>
      <c r="L148" s="360"/>
      <c r="M148" s="360"/>
      <c r="N148" s="408" t="str">
        <f>$D$216</f>
        <v>Bežné účtovné obdobie</v>
      </c>
      <c r="O148" s="260"/>
      <c r="P148" s="261"/>
      <c r="Q148" s="260"/>
      <c r="R148" s="260"/>
      <c r="S148" s="739" t="str">
        <f>$D$217</f>
        <v>Bezprostredne predchádzajúce účtovné obdobie</v>
      </c>
      <c r="T148" s="739"/>
      <c r="U148" s="739"/>
      <c r="V148" s="739"/>
      <c r="W148" s="739"/>
      <c r="X148" s="739"/>
      <c r="AF148" s="232" t="str">
        <f t="shared" ref="AF148" si="126">REPT(" ",11-LEN(AB148))&amp;AB148</f>
        <v xml:space="preserve">           </v>
      </c>
      <c r="AG148" s="232" t="str">
        <f t="shared" ref="AG148" si="127">REPT(" ",11-LEN(AC148))&amp;AC148</f>
        <v xml:space="preserve">           </v>
      </c>
      <c r="AN148" s="741" t="str">
        <f>$D$217</f>
        <v>Bezprostredne predchádzajúce účtovné obdobie</v>
      </c>
      <c r="AO148" s="741"/>
      <c r="AP148" s="741"/>
      <c r="AQ148" s="741"/>
      <c r="AR148" s="741"/>
      <c r="AS148" s="741"/>
    </row>
    <row r="149" spans="1:45">
      <c r="A149" s="415">
        <v>1</v>
      </c>
      <c r="C149" s="380" t="s">
        <v>1417</v>
      </c>
      <c r="D149" s="382" t="str">
        <f>IF(VLOOKUP($A149,vykaz_p!$A:$G,1)=$A149,VLOOKUP($A149,vykaz_p!$A:$G,$B$1),0)</f>
        <v>Čistý obrat (časť účt. tr. 6 podľa zákona)</v>
      </c>
      <c r="E149" s="411" t="s">
        <v>826</v>
      </c>
      <c r="F149" s="414"/>
      <c r="I149" s="366"/>
      <c r="J149" s="419"/>
      <c r="K149" s="419"/>
      <c r="L149" s="361"/>
      <c r="M149" s="362"/>
      <c r="N149" s="192">
        <f>SUM(N151+N152+N153+N156+N178)</f>
        <v>14942333</v>
      </c>
      <c r="P149" s="413"/>
      <c r="X149" s="192">
        <f>SUM(X151+X152+X153+X156+X178)</f>
        <v>13195887</v>
      </c>
      <c r="Z149" s="408"/>
      <c r="AF149" s="232" t="str">
        <f>REPT(" ",11-LEN(N149))&amp;N149</f>
        <v xml:space="preserve">   14942333</v>
      </c>
      <c r="AG149" s="232" t="str">
        <f>REPT(" ",11-LEN(X149))&amp;X149</f>
        <v xml:space="preserve">   13195887</v>
      </c>
      <c r="AK149" s="414"/>
    </row>
    <row r="150" spans="1:45">
      <c r="A150" s="415">
        <v>2</v>
      </c>
      <c r="C150" s="380" t="s">
        <v>1941</v>
      </c>
      <c r="D150" s="382" t="str">
        <f>IF(VLOOKUP($A150,vykaz_p!$A:$G,1)=$A150,VLOOKUP($A150,vykaz_p!$A:$G,$B$1),0)</f>
        <v xml:space="preserve">Výnosy z hospodárskej činnosti spolu súčet
(r. 03 až r. 09) </v>
      </c>
      <c r="E150" s="411" t="s">
        <v>844</v>
      </c>
      <c r="F150" s="414"/>
      <c r="I150" s="420"/>
      <c r="J150" s="421"/>
      <c r="K150" s="421"/>
      <c r="L150" s="416">
        <f>SUM(L151:L157)</f>
        <v>-17676245.449999996</v>
      </c>
      <c r="M150" s="381"/>
      <c r="N150" s="402">
        <f>SUM(N151:N157)</f>
        <v>17676246</v>
      </c>
      <c r="P150" s="413"/>
      <c r="V150" s="402">
        <f>SUM(V151:V157)</f>
        <v>-15548355.41</v>
      </c>
      <c r="X150" s="402">
        <f>SUM(X151:X157)</f>
        <v>15548356</v>
      </c>
      <c r="Z150" s="408"/>
      <c r="AF150" s="232" t="str">
        <f t="shared" ref="AF150:AF210" si="128">REPT(" ",11-LEN(N150))&amp;N150</f>
        <v xml:space="preserve">   17676246</v>
      </c>
      <c r="AG150" s="232" t="str">
        <f t="shared" ref="AG150:AG210" si="129">REPT(" ",11-LEN(X150))&amp;X150</f>
        <v xml:space="preserve">   15548356</v>
      </c>
      <c r="AK150" s="414"/>
      <c r="AQ150" s="400">
        <f>SUM(AQ151:AQ157)</f>
        <v>0</v>
      </c>
      <c r="AS150" s="400">
        <f>SUM(AS151:AS157)</f>
        <v>0</v>
      </c>
    </row>
    <row r="151" spans="1:45" outlineLevel="1">
      <c r="A151" s="415">
        <v>3</v>
      </c>
      <c r="C151" s="380" t="s">
        <v>1945</v>
      </c>
      <c r="D151" s="187" t="str">
        <f>IF(VLOOKUP($A151,vykaz_p!$A:$G,1)=$A151,VLOOKUP($A151,vykaz_p!$A:$G,$B$1),0)</f>
        <v>Tržby z predaja tovaru (604, 607)</v>
      </c>
      <c r="E151" s="195" t="s">
        <v>862</v>
      </c>
      <c r="G151" s="193"/>
      <c r="I151" s="420"/>
      <c r="J151" s="421"/>
      <c r="K151" s="421"/>
      <c r="L151" s="365">
        <f>SUM('HL KNIHA VYPOC'!G354+'HL KNIHA VYPOC'!G356)</f>
        <v>-13140213.68</v>
      </c>
      <c r="M151" s="381"/>
      <c r="N151" s="192">
        <f>ROUND((L151*-1),0)</f>
        <v>13140214</v>
      </c>
      <c r="Q151" s="259"/>
      <c r="V151" s="192">
        <f>SUM('HL KNIHA VYPOC'!K354+'HL KNIHA VYPOC'!K356)</f>
        <v>-11324370.58</v>
      </c>
      <c r="X151" s="192">
        <f>ROUND((V151*-1),0)</f>
        <v>11324371</v>
      </c>
      <c r="AF151" s="232" t="str">
        <f t="shared" si="128"/>
        <v xml:space="preserve">   13140214</v>
      </c>
      <c r="AG151" s="232" t="str">
        <f t="shared" si="129"/>
        <v xml:space="preserve">   11324371</v>
      </c>
      <c r="AL151" s="193"/>
      <c r="AQ151" s="191">
        <f>SUM('HL KNIHA VYPOC'!M354+'HL KNIHA VYPOC'!M356)</f>
        <v>0</v>
      </c>
      <c r="AS151" s="188">
        <f>ROUND((AQ151*-1),0)</f>
        <v>0</v>
      </c>
    </row>
    <row r="152" spans="1:45" outlineLevel="1">
      <c r="A152" s="415">
        <v>4</v>
      </c>
      <c r="C152" s="380" t="s">
        <v>1948</v>
      </c>
      <c r="D152" s="187" t="str">
        <f>IF(VLOOKUP($A152,vykaz_p!$A:$G,1)=$A152,VLOOKUP($A152,vykaz_p!$A:$G,$B$1),0)</f>
        <v>Tržby z predaja vlastných výrobkov (601)</v>
      </c>
      <c r="E152" s="195" t="s">
        <v>868</v>
      </c>
      <c r="I152" s="420"/>
      <c r="J152" s="421"/>
      <c r="K152" s="421"/>
      <c r="L152" s="365">
        <f>SUM('HL KNIHA VYPOC'!G352)</f>
        <v>-1706178.31</v>
      </c>
      <c r="M152" s="381"/>
      <c r="N152" s="192">
        <f t="shared" ref="N152:N157" si="130">ROUND((L152*-1),0)</f>
        <v>1706178</v>
      </c>
      <c r="V152" s="192">
        <f>SUM('HL KNIHA VYPOC'!K352)</f>
        <v>-1784545.06</v>
      </c>
      <c r="X152" s="192">
        <f t="shared" ref="X152:X157" si="131">ROUND((V152*-1),0)</f>
        <v>1784545</v>
      </c>
      <c r="AF152" s="232" t="str">
        <f t="shared" si="128"/>
        <v xml:space="preserve">    1706178</v>
      </c>
      <c r="AG152" s="232" t="str">
        <f t="shared" si="129"/>
        <v xml:space="preserve">    1784545</v>
      </c>
      <c r="AQ152" s="191">
        <f>SUM('HL KNIHA VYPOC'!M352)</f>
        <v>0</v>
      </c>
      <c r="AS152" s="188">
        <f t="shared" ref="AS152:AS157" si="132">ROUND((AQ152*-1),0)</f>
        <v>0</v>
      </c>
    </row>
    <row r="153" spans="1:45" outlineLevel="1">
      <c r="A153" s="415">
        <v>5</v>
      </c>
      <c r="C153" s="380" t="s">
        <v>1952</v>
      </c>
      <c r="D153" s="187" t="str">
        <f>IF(VLOOKUP($A153,vykaz_p!$A:$G,1)=$A153,VLOOKUP($A153,vykaz_p!$A:$G,$B$1),0)</f>
        <v>Tržby z predaja služieb (602, 606)</v>
      </c>
      <c r="E153" s="195" t="s">
        <v>878</v>
      </c>
      <c r="I153" s="420"/>
      <c r="J153" s="421"/>
      <c r="K153" s="421"/>
      <c r="L153" s="365">
        <f>SUM('HL KNIHA VYPOC'!G353+'HL KNIHA VYPOC'!G355)</f>
        <v>-68888.91</v>
      </c>
      <c r="M153" s="381"/>
      <c r="N153" s="192">
        <f t="shared" si="130"/>
        <v>68889</v>
      </c>
      <c r="V153" s="192">
        <f>SUM('HL KNIHA VYPOC'!K353+'HL KNIHA VYPOC'!K355)</f>
        <v>-62298.2</v>
      </c>
      <c r="X153" s="192">
        <f t="shared" si="131"/>
        <v>62298</v>
      </c>
      <c r="AF153" s="232" t="str">
        <f t="shared" si="128"/>
        <v xml:space="preserve">      68889</v>
      </c>
      <c r="AG153" s="232" t="str">
        <f t="shared" si="129"/>
        <v xml:space="preserve">      62298</v>
      </c>
      <c r="AQ153" s="191">
        <f>SUM('HL KNIHA VYPOC'!M353+'HL KNIHA VYPOC'!M355)</f>
        <v>0</v>
      </c>
      <c r="AS153" s="188">
        <f t="shared" si="132"/>
        <v>0</v>
      </c>
    </row>
    <row r="154" spans="1:45" outlineLevel="1">
      <c r="A154" s="415">
        <v>6</v>
      </c>
      <c r="C154" s="380" t="s">
        <v>1956</v>
      </c>
      <c r="D154" s="187" t="str">
        <f>IF(VLOOKUP($A154,vykaz_p!$A:$G,1)=$A154,VLOOKUP($A154,vykaz_p!$A:$G,$B$1),0)</f>
        <v>Zmeny stavu vnútroorganizačných zásob (+/-)
(účtová skupina 61)</v>
      </c>
      <c r="E154" s="195" t="s">
        <v>5</v>
      </c>
      <c r="I154" s="420"/>
      <c r="J154" s="421"/>
      <c r="K154" s="421"/>
      <c r="L154" s="365">
        <f>SUM('HL KNIHA VYPOC'!G357)</f>
        <v>-1283.7600000000093</v>
      </c>
      <c r="M154" s="381"/>
      <c r="N154" s="192">
        <f t="shared" si="130"/>
        <v>1284</v>
      </c>
      <c r="V154" s="192">
        <f>SUM('HL KNIHA VYPOC'!K357)</f>
        <v>-534.5999999998603</v>
      </c>
      <c r="X154" s="192">
        <f t="shared" si="131"/>
        <v>535</v>
      </c>
      <c r="AF154" s="232" t="str">
        <f t="shared" si="128"/>
        <v xml:space="preserve">       1284</v>
      </c>
      <c r="AG154" s="232" t="str">
        <f t="shared" si="129"/>
        <v xml:space="preserve">        535</v>
      </c>
      <c r="AQ154" s="191">
        <f>SUM('HL KNIHA VYPOC'!M357)</f>
        <v>0</v>
      </c>
      <c r="AS154" s="188">
        <f t="shared" si="132"/>
        <v>0</v>
      </c>
    </row>
    <row r="155" spans="1:45" outlineLevel="1">
      <c r="A155" s="415">
        <v>7</v>
      </c>
      <c r="C155" s="380" t="s">
        <v>1960</v>
      </c>
      <c r="D155" s="187" t="str">
        <f>IF(VLOOKUP($A155,vykaz_p!$A:$G,1)=$A155,VLOOKUP($A155,vykaz_p!$A:$G,$B$1),0)</f>
        <v>Aktivácia (účtová skupina 62)</v>
      </c>
      <c r="E155" s="195" t="s">
        <v>21</v>
      </c>
      <c r="I155" s="420"/>
      <c r="J155" s="421"/>
      <c r="K155" s="421"/>
      <c r="L155" s="365">
        <f>SUM('HL KNIHA VYPOC'!G364)</f>
        <v>-2415404.15</v>
      </c>
      <c r="M155" s="381"/>
      <c r="N155" s="192">
        <f t="shared" si="130"/>
        <v>2415404</v>
      </c>
      <c r="V155" s="192">
        <f>SUM('HL KNIHA VYPOC'!K364)</f>
        <v>-2301579.9500000002</v>
      </c>
      <c r="X155" s="192">
        <f t="shared" si="131"/>
        <v>2301580</v>
      </c>
      <c r="AF155" s="232" t="str">
        <f t="shared" si="128"/>
        <v xml:space="preserve">    2415404</v>
      </c>
      <c r="AG155" s="232" t="str">
        <f t="shared" si="129"/>
        <v xml:space="preserve">    2301580</v>
      </c>
      <c r="AQ155" s="191">
        <f>SUM('HL KNIHA VYPOC'!M364)</f>
        <v>0</v>
      </c>
      <c r="AS155" s="188">
        <f t="shared" si="132"/>
        <v>0</v>
      </c>
    </row>
    <row r="156" spans="1:45" outlineLevel="1">
      <c r="A156" s="415">
        <v>8</v>
      </c>
      <c r="C156" s="380" t="s">
        <v>1963</v>
      </c>
      <c r="D156" s="187" t="str">
        <f>IF(VLOOKUP($A156,vykaz_p!$A:$G,1)=$A156,VLOOKUP($A156,vykaz_p!$A:$G,$B$1),0)</f>
        <v>Tržby z predaja dlhodobého nehmotného majetku, dlhodobého hmotného majetku a materiálu (641, 642)</v>
      </c>
      <c r="E156" s="195" t="s">
        <v>39</v>
      </c>
      <c r="I156" s="420"/>
      <c r="J156" s="421"/>
      <c r="K156" s="421"/>
      <c r="L156" s="365">
        <f>SUM('HL KNIHA VYPOC'!G373+'HL KNIHA VYPOC'!G374)</f>
        <v>-27051.74</v>
      </c>
      <c r="M156" s="381"/>
      <c r="N156" s="192">
        <f t="shared" si="130"/>
        <v>27052</v>
      </c>
      <c r="V156" s="192">
        <f>SUM('HL KNIHA VYPOC'!K373+'HL KNIHA VYPOC'!K374)</f>
        <v>-24673.03</v>
      </c>
      <c r="X156" s="192">
        <f t="shared" si="131"/>
        <v>24673</v>
      </c>
      <c r="Z156" s="379"/>
      <c r="AF156" s="232" t="str">
        <f t="shared" si="128"/>
        <v xml:space="preserve">      27052</v>
      </c>
      <c r="AG156" s="232" t="str">
        <f t="shared" si="129"/>
        <v xml:space="preserve">      24673</v>
      </c>
      <c r="AQ156" s="191">
        <f>SUM('HL KNIHA VYPOC'!M373+'HL KNIHA VYPOC'!M374)</f>
        <v>0</v>
      </c>
      <c r="AS156" s="188">
        <f t="shared" si="132"/>
        <v>0</v>
      </c>
    </row>
    <row r="157" spans="1:45" outlineLevel="1">
      <c r="A157" s="415">
        <v>9</v>
      </c>
      <c r="C157" s="380" t="s">
        <v>1966</v>
      </c>
      <c r="D157" s="187" t="str">
        <f>IF(VLOOKUP($A157,vykaz_p!$A:$G,1)=$A157,VLOOKUP($A157,vykaz_p!$A:$G,$B$1),0)</f>
        <v>Ostatné výnosy z hospodárskej činnosti (644, 645, 646, 648, 655, 657)</v>
      </c>
      <c r="E157" s="195" t="s">
        <v>814</v>
      </c>
      <c r="I157" s="420"/>
      <c r="J157" s="421"/>
      <c r="K157" s="421"/>
      <c r="L157" s="365">
        <f>SUM('HL KNIHA VYPOC'!G375:G378)+'HL KNIHA VYPOC'!G383+'HL KNIHA VYPOC'!G384</f>
        <v>-317224.89999999997</v>
      </c>
      <c r="M157" s="381"/>
      <c r="N157" s="192">
        <f t="shared" si="130"/>
        <v>317225</v>
      </c>
      <c r="V157" s="192">
        <f>SUM('HL KNIHA VYPOC'!K375:Q378)+'HL KNIHA VYPOC'!K383+'HL KNIHA VYPOC'!K384</f>
        <v>-50353.99</v>
      </c>
      <c r="X157" s="192">
        <f t="shared" si="131"/>
        <v>50354</v>
      </c>
      <c r="AF157" s="232" t="str">
        <f t="shared" si="128"/>
        <v xml:space="preserve">     317225</v>
      </c>
      <c r="AG157" s="232" t="str">
        <f t="shared" si="129"/>
        <v xml:space="preserve">      50354</v>
      </c>
      <c r="AQ157" s="191">
        <f>SUM('HL KNIHA VYPOC'!M375:AL378)+'HL KNIHA VYPOC'!M383+'HL KNIHA VYPOC'!M384</f>
        <v>0</v>
      </c>
      <c r="AS157" s="188">
        <f t="shared" si="132"/>
        <v>0</v>
      </c>
    </row>
    <row r="158" spans="1:45">
      <c r="A158" s="415">
        <v>10</v>
      </c>
      <c r="C158" s="380" t="s">
        <v>1941</v>
      </c>
      <c r="D158" s="382" t="str">
        <f>IF(VLOOKUP($A158,vykaz_p!$A:$G,1)=$A158,VLOOKUP($A158,vykaz_p!$A:$G,$B$1),0)</f>
        <v>Náklady na hospodársku činnosť spolu r. 11 + r. 12
+ r. 13 + r. 14 + r. 15 + r. 20 +r. 21 + r. 24 + r. 25 + r. 26</v>
      </c>
      <c r="E158" s="411" t="s">
        <v>687</v>
      </c>
      <c r="F158" s="414"/>
      <c r="I158" s="420"/>
      <c r="J158" s="421"/>
      <c r="K158" s="421"/>
      <c r="L158" s="416">
        <f>SUM(L159+L160+L161+L162+L163+L168+L169+L172+L173+L174)</f>
        <v>17531682.309999999</v>
      </c>
      <c r="M158" s="381"/>
      <c r="N158" s="402">
        <f>SUM(N159+N160+N161+N162+N163+N168+N169+N172+N173+N174)</f>
        <v>17540797</v>
      </c>
      <c r="P158" s="413"/>
      <c r="V158" s="402">
        <f>SUM(V159+V160+V161+V162+V163+V168+V169+V172+V173+V174)</f>
        <v>15447382.949999997</v>
      </c>
      <c r="X158" s="402">
        <f>SUM(X159+X160+X161+X162+X163+X168+X169+X172+X173+X174)</f>
        <v>15451628</v>
      </c>
      <c r="Z158" s="408"/>
      <c r="AF158" s="232" t="str">
        <f>REPT(" ",11-LEN(N158))&amp;N158</f>
        <v xml:space="preserve">   17540797</v>
      </c>
      <c r="AG158" s="232" t="str">
        <f>REPT(" ",11-LEN(X158))&amp;X158</f>
        <v xml:space="preserve">   15451628</v>
      </c>
      <c r="AK158" s="414"/>
      <c r="AQ158" s="400">
        <f>SUM(AQ159+AQ160+AQ161+AQ162+AQ163+AQ168+AQ169+AQ172+AQ173+AQ174)</f>
        <v>0</v>
      </c>
      <c r="AS158" s="400">
        <f>SUM(AS159+AS160+AS161+AS162+AS163+AS168+AS169+AS172+AS173+AS174)</f>
        <v>0</v>
      </c>
    </row>
    <row r="159" spans="1:45" outlineLevel="1">
      <c r="A159" s="415">
        <v>11</v>
      </c>
      <c r="C159" s="380" t="s">
        <v>1416</v>
      </c>
      <c r="D159" s="187" t="str">
        <f>IF(VLOOKUP($A159,vykaz_p!$A:$G,1)=$A159,VLOOKUP($A159,vykaz_p!$A:$G,$B$1),0)</f>
        <v>Náklady vynaložené na obstaranie predaného tovaru (504, 507)</v>
      </c>
      <c r="E159" s="195" t="s">
        <v>915</v>
      </c>
      <c r="I159" s="420"/>
      <c r="J159" s="421"/>
      <c r="K159" s="421"/>
      <c r="L159" s="365">
        <f>SUM('HL KNIHA VYPOC'!G268+'HL KNIHA VYPOC'!G270)</f>
        <v>10769501.689999999</v>
      </c>
      <c r="M159" s="381"/>
      <c r="N159" s="192">
        <f>ROUND((L159),0)</f>
        <v>10769502</v>
      </c>
      <c r="V159" s="192">
        <f>SUM('HL KNIHA VYPOC'!K268+'HL KNIHA VYPOC'!K270)</f>
        <v>10091488.890000001</v>
      </c>
      <c r="X159" s="192">
        <f>ROUND((V159),0)</f>
        <v>10091489</v>
      </c>
      <c r="AF159" s="232" t="str">
        <f t="shared" si="128"/>
        <v xml:space="preserve">   10769502</v>
      </c>
      <c r="AG159" s="232" t="str">
        <f t="shared" si="129"/>
        <v xml:space="preserve">   10091489</v>
      </c>
      <c r="AQ159" s="191">
        <f>SUM('HL KNIHA VYPOC'!M268+'HL KNIHA VYPOC'!M270)</f>
        <v>0</v>
      </c>
      <c r="AS159" s="191">
        <f>ROUND((AQ159),0)</f>
        <v>0</v>
      </c>
    </row>
    <row r="160" spans="1:45" outlineLevel="1">
      <c r="A160" s="415">
        <v>12</v>
      </c>
      <c r="C160" s="380" t="s">
        <v>1415</v>
      </c>
      <c r="D160" s="187" t="str">
        <f>IF(VLOOKUP($A160,vykaz_p!$A:$G,1)=$A160,VLOOKUP($A160,vykaz_p!$A:$G,$B$1),0)</f>
        <v>Spotreba materiálu, energie a ostatných neskladovateľných dodávok (501, 502, 503)</v>
      </c>
      <c r="E160" s="195" t="s">
        <v>84</v>
      </c>
      <c r="I160" s="420"/>
      <c r="J160" s="421"/>
      <c r="K160" s="421"/>
      <c r="L160" s="365">
        <f>SUM('HL KNIHA VYPOC'!G265:G267)</f>
        <v>2634292.2400000002</v>
      </c>
      <c r="M160" s="381"/>
      <c r="N160" s="192">
        <f t="shared" ref="N160:N162" si="133">ROUND((L160),0)</f>
        <v>2634292</v>
      </c>
      <c r="V160" s="192">
        <f>SUM('HL KNIHA VYPOC'!K265:Q267)</f>
        <v>2616114.61</v>
      </c>
      <c r="X160" s="192">
        <f t="shared" ref="X160:X162" si="134">ROUND((V160),0)</f>
        <v>2616115</v>
      </c>
      <c r="Z160" s="379"/>
      <c r="AF160" s="232" t="str">
        <f t="shared" si="128"/>
        <v xml:space="preserve">    2634292</v>
      </c>
      <c r="AG160" s="232" t="str">
        <f t="shared" si="129"/>
        <v xml:space="preserve">    2616115</v>
      </c>
      <c r="AQ160" s="191">
        <f>SUM('HL KNIHA VYPOC'!M265:AL267)</f>
        <v>0</v>
      </c>
      <c r="AS160" s="191">
        <f t="shared" ref="AS160:AS162" si="135">ROUND((AQ160),0)</f>
        <v>0</v>
      </c>
    </row>
    <row r="161" spans="1:45" outlineLevel="1">
      <c r="A161" s="415">
        <v>13</v>
      </c>
      <c r="C161" s="380" t="s">
        <v>1414</v>
      </c>
      <c r="D161" s="187" t="str">
        <f>IF(VLOOKUP($A161,vykaz_p!$A:$G,1)=$A161,VLOOKUP($A161,vykaz_p!$A:$G,$B$1),0)</f>
        <v>Opravné položky k zásobám (+/-) (505)</v>
      </c>
      <c r="E161" s="195" t="s">
        <v>94</v>
      </c>
      <c r="I161" s="420"/>
      <c r="J161" s="421"/>
      <c r="K161" s="421"/>
      <c r="L161" s="365">
        <f>SUM('HL KNIHA VYPOC'!G269)</f>
        <v>0</v>
      </c>
      <c r="M161" s="381"/>
      <c r="N161" s="192">
        <f t="shared" si="133"/>
        <v>0</v>
      </c>
      <c r="V161" s="192">
        <f>SUM('HL KNIHA VYPOC'!K269)</f>
        <v>0</v>
      </c>
      <c r="X161" s="192">
        <f t="shared" si="134"/>
        <v>0</v>
      </c>
      <c r="AF161" s="232" t="str">
        <f t="shared" si="128"/>
        <v xml:space="preserve">          0</v>
      </c>
      <c r="AG161" s="232" t="str">
        <f t="shared" si="129"/>
        <v xml:space="preserve">          0</v>
      </c>
      <c r="AQ161" s="191">
        <f>SUM('HL KNIHA VYPOC'!M269)</f>
        <v>0</v>
      </c>
      <c r="AS161" s="191">
        <f t="shared" si="135"/>
        <v>0</v>
      </c>
    </row>
    <row r="162" spans="1:45" outlineLevel="1">
      <c r="A162" s="415">
        <v>14</v>
      </c>
      <c r="C162" s="380" t="s">
        <v>1413</v>
      </c>
      <c r="D162" s="187" t="str">
        <f>IF(VLOOKUP($A162,vykaz_p!$A:$G,1)=$A162,VLOOKUP($A162,vykaz_p!$A:$G,$B$1),0)</f>
        <v>Služby (účtová skupina 51)</v>
      </c>
      <c r="E162" s="195" t="s">
        <v>688</v>
      </c>
      <c r="I162" s="420"/>
      <c r="J162" s="421"/>
      <c r="K162" s="421"/>
      <c r="L162" s="365">
        <f>SUM('HL KNIHA VYPOC'!G271)</f>
        <v>3252389.78</v>
      </c>
      <c r="M162" s="381"/>
      <c r="N162" s="192">
        <f t="shared" si="133"/>
        <v>3252390</v>
      </c>
      <c r="V162" s="192">
        <f>SUM('HL KNIHA VYPOC'!K271)</f>
        <v>2631743.3099999996</v>
      </c>
      <c r="X162" s="192">
        <f t="shared" si="134"/>
        <v>2631743</v>
      </c>
      <c r="AF162" s="232" t="str">
        <f>REPT(" ",11-LEN(N162))&amp;N162</f>
        <v xml:space="preserve">    3252390</v>
      </c>
      <c r="AG162" s="232" t="str">
        <f>REPT(" ",11-LEN(X162))&amp;X162</f>
        <v xml:space="preserve">    2631743</v>
      </c>
      <c r="AQ162" s="191">
        <f>SUM('HL KNIHA VYPOC'!M271)</f>
        <v>0</v>
      </c>
      <c r="AS162" s="191">
        <f t="shared" si="135"/>
        <v>0</v>
      </c>
    </row>
    <row r="163" spans="1:45" outlineLevel="1">
      <c r="A163" s="415">
        <v>15</v>
      </c>
      <c r="C163" s="380" t="s">
        <v>1412</v>
      </c>
      <c r="D163" s="187" t="str">
        <f>IF(VLOOKUP($A163,vykaz_p!$A:$G,1)=$A163,VLOOKUP($A163,vykaz_p!$A:$G,$B$1),0)</f>
        <v>Osobné náklady súčet (r. 16 až r. 19)</v>
      </c>
      <c r="E163" s="195" t="s">
        <v>815</v>
      </c>
      <c r="F163" s="414"/>
      <c r="I163" s="420"/>
      <c r="J163" s="421"/>
      <c r="K163" s="421"/>
      <c r="L163" s="416">
        <f>SUM(L164:L167)</f>
        <v>404943.95</v>
      </c>
      <c r="M163" s="381"/>
      <c r="N163" s="402">
        <f>SUM(N164:N167)</f>
        <v>404943</v>
      </c>
      <c r="P163" s="413"/>
      <c r="V163" s="402">
        <f>SUM(V164:V167)</f>
        <v>0</v>
      </c>
      <c r="X163" s="402">
        <f>SUM(X164:X167)</f>
        <v>0</v>
      </c>
      <c r="Z163" s="379"/>
      <c r="AF163" s="232" t="str">
        <f t="shared" si="128"/>
        <v xml:space="preserve">     404943</v>
      </c>
      <c r="AG163" s="232" t="str">
        <f t="shared" si="129"/>
        <v xml:space="preserve">          0</v>
      </c>
      <c r="AK163" s="414"/>
      <c r="AQ163" s="400">
        <f>SUM(AQ164:AQ167)</f>
        <v>0</v>
      </c>
      <c r="AS163" s="400">
        <f>SUM(AS164:AS167)</f>
        <v>0</v>
      </c>
    </row>
    <row r="164" spans="1:45" outlineLevel="1">
      <c r="A164" s="415">
        <v>16</v>
      </c>
      <c r="C164" s="380" t="s">
        <v>1987</v>
      </c>
      <c r="D164" s="187" t="str">
        <f>IF(VLOOKUP($A164,vykaz_p!$A:$G,1)=$A164,VLOOKUP($A164,vykaz_p!$A:$G,$B$1),0)</f>
        <v>Mzdové náklady (521, 522)</v>
      </c>
      <c r="E164" s="195" t="s">
        <v>689</v>
      </c>
      <c r="I164" s="420"/>
      <c r="J164" s="421"/>
      <c r="K164" s="421"/>
      <c r="L164" s="365">
        <f>SUM('HL KNIHA VYPOC'!G280:G281)</f>
        <v>333313.33</v>
      </c>
      <c r="M164" s="381"/>
      <c r="N164" s="192">
        <f>ROUND((L164),0)</f>
        <v>333313</v>
      </c>
      <c r="V164" s="192">
        <f>SUM('HL KNIHA VYPOC'!K280:Q281)</f>
        <v>0</v>
      </c>
      <c r="X164" s="192">
        <f t="shared" ref="X164:X168" si="136">ROUND((V164),0)</f>
        <v>0</v>
      </c>
      <c r="AF164" s="232" t="str">
        <f t="shared" si="128"/>
        <v xml:space="preserve">     333313</v>
      </c>
      <c r="AG164" s="232" t="str">
        <f t="shared" si="129"/>
        <v xml:space="preserve">          0</v>
      </c>
      <c r="AQ164" s="191">
        <f>SUM('HL KNIHA VYPOC'!M280:AL281)</f>
        <v>0</v>
      </c>
      <c r="AS164" s="191">
        <f t="shared" ref="AS164:AS168" si="137">ROUND((AQ164),0)</f>
        <v>0</v>
      </c>
    </row>
    <row r="165" spans="1:45" outlineLevel="1">
      <c r="A165" s="415">
        <v>17</v>
      </c>
      <c r="C165" s="380" t="s">
        <v>1524</v>
      </c>
      <c r="D165" s="187" t="str">
        <f>IF(VLOOKUP($A165,vykaz_p!$A:$G,1)=$A165,VLOOKUP($A165,vykaz_p!$A:$G,$B$1),0)</f>
        <v>Odmeny členom orgánov spoločnosti a družstva (523)</v>
      </c>
      <c r="E165" s="195" t="s">
        <v>690</v>
      </c>
      <c r="I165" s="420"/>
      <c r="J165" s="421"/>
      <c r="K165" s="421"/>
      <c r="L165" s="365">
        <f>SUM('HL KNIHA VYPOC'!G282)</f>
        <v>0</v>
      </c>
      <c r="M165" s="381"/>
      <c r="N165" s="192">
        <f>ROUND((L165),0)</f>
        <v>0</v>
      </c>
      <c r="V165" s="192">
        <f>SUM('HL KNIHA VYPOC'!K282)</f>
        <v>0</v>
      </c>
      <c r="X165" s="192">
        <f t="shared" si="136"/>
        <v>0</v>
      </c>
      <c r="AF165" s="232" t="str">
        <f t="shared" si="128"/>
        <v xml:space="preserve">          0</v>
      </c>
      <c r="AG165" s="232" t="str">
        <f t="shared" si="129"/>
        <v xml:space="preserve">          0</v>
      </c>
      <c r="AQ165" s="191">
        <f>SUM('HL KNIHA VYPOC'!M282)</f>
        <v>0</v>
      </c>
      <c r="AS165" s="191">
        <f t="shared" si="137"/>
        <v>0</v>
      </c>
    </row>
    <row r="166" spans="1:45" outlineLevel="1">
      <c r="A166" s="415">
        <v>18</v>
      </c>
      <c r="C166" s="380" t="s">
        <v>1527</v>
      </c>
      <c r="D166" s="187" t="str">
        <f>IF(VLOOKUP($A166,vykaz_p!$A:$G,1)=$A166,VLOOKUP($A166,vykaz_p!$A:$G,$B$1),0)</f>
        <v>Náklady na sociálne poistenie (524, 525, 526)</v>
      </c>
      <c r="E166" s="195" t="s">
        <v>691</v>
      </c>
      <c r="I166" s="420"/>
      <c r="J166" s="421"/>
      <c r="K166" s="421"/>
      <c r="L166" s="365">
        <f>SUM('HL KNIHA VYPOC'!G283:G285)</f>
        <v>40655.17</v>
      </c>
      <c r="M166" s="381"/>
      <c r="N166" s="192">
        <f>ROUND((L166),0)</f>
        <v>40655</v>
      </c>
      <c r="V166" s="192">
        <f>SUM('HL KNIHA VYPOC'!K283:Q285)</f>
        <v>0</v>
      </c>
      <c r="X166" s="192">
        <f t="shared" si="136"/>
        <v>0</v>
      </c>
      <c r="AF166" s="232" t="str">
        <f t="shared" si="128"/>
        <v xml:space="preserve">      40655</v>
      </c>
      <c r="AG166" s="232" t="str">
        <f t="shared" si="129"/>
        <v xml:space="preserve">          0</v>
      </c>
      <c r="AQ166" s="191">
        <f>SUM('HL KNIHA VYPOC'!M283:AL285)</f>
        <v>0</v>
      </c>
      <c r="AS166" s="191">
        <f t="shared" si="137"/>
        <v>0</v>
      </c>
    </row>
    <row r="167" spans="1:45" outlineLevel="1">
      <c r="A167" s="415">
        <v>19</v>
      </c>
      <c r="C167" s="380" t="s">
        <v>1530</v>
      </c>
      <c r="D167" s="187" t="str">
        <f>IF(VLOOKUP($A167,vykaz_p!$A:$G,1)=$A167,VLOOKUP($A167,vykaz_p!$A:$G,$B$1),0)</f>
        <v>Sociálne náklady (527, 528)</v>
      </c>
      <c r="E167" s="195" t="s">
        <v>102</v>
      </c>
      <c r="I167" s="420"/>
      <c r="J167" s="421"/>
      <c r="K167" s="421"/>
      <c r="L167" s="365">
        <f>SUM('HL KNIHA VYPOC'!G286:G287)</f>
        <v>30975.45</v>
      </c>
      <c r="M167" s="381"/>
      <c r="N167" s="192">
        <f>ROUND((L167),0)</f>
        <v>30975</v>
      </c>
      <c r="V167" s="192">
        <f>SUM('HL KNIHA VYPOC'!K286:Q287)</f>
        <v>0</v>
      </c>
      <c r="X167" s="192">
        <f t="shared" si="136"/>
        <v>0</v>
      </c>
      <c r="AF167" s="232" t="str">
        <f t="shared" si="128"/>
        <v xml:space="preserve">      30975</v>
      </c>
      <c r="AG167" s="232" t="str">
        <f t="shared" si="129"/>
        <v xml:space="preserve">          0</v>
      </c>
      <c r="AQ167" s="191">
        <f>SUM('HL KNIHA VYPOC'!M286:AL287)</f>
        <v>0</v>
      </c>
      <c r="AS167" s="191">
        <f t="shared" si="137"/>
        <v>0</v>
      </c>
    </row>
    <row r="168" spans="1:45" outlineLevel="1">
      <c r="A168" s="415">
        <v>20</v>
      </c>
      <c r="C168" s="380" t="s">
        <v>1411</v>
      </c>
      <c r="D168" s="187" t="str">
        <f>IF(VLOOKUP($A168,vykaz_p!$A:$G,1)=$A168,VLOOKUP($A168,vykaz_p!$A:$G,$B$1),0)</f>
        <v>Dane a poplatky (účtová skupina 53)</v>
      </c>
      <c r="E168" s="195" t="s">
        <v>692</v>
      </c>
      <c r="I168" s="420"/>
      <c r="J168" s="421"/>
      <c r="K168" s="421"/>
      <c r="L168" s="365">
        <f>SUM('HL KNIHA VYPOC'!G289)</f>
        <v>8044.22</v>
      </c>
      <c r="M168" s="381"/>
      <c r="N168" s="192">
        <f>ROUND((L168),0)</f>
        <v>8044</v>
      </c>
      <c r="V168" s="192">
        <f>SUM('HL KNIHA VYPOC'!K289)</f>
        <v>8586.09</v>
      </c>
      <c r="X168" s="192">
        <f t="shared" si="136"/>
        <v>8586</v>
      </c>
      <c r="AF168" s="232" t="str">
        <f t="shared" si="128"/>
        <v xml:space="preserve">       8044</v>
      </c>
      <c r="AG168" s="232" t="str">
        <f t="shared" si="129"/>
        <v xml:space="preserve">       8586</v>
      </c>
      <c r="AQ168" s="191">
        <f>SUM('HL KNIHA VYPOC'!M289)</f>
        <v>0</v>
      </c>
      <c r="AS168" s="191">
        <f t="shared" si="137"/>
        <v>0</v>
      </c>
    </row>
    <row r="169" spans="1:45" outlineLevel="1">
      <c r="A169" s="415">
        <v>21</v>
      </c>
      <c r="C169" s="380" t="s">
        <v>1410</v>
      </c>
      <c r="D169" s="187" t="str">
        <f>IF(VLOOKUP($A169,vykaz_p!$A:$G,1)=$A169,VLOOKUP($A169,vykaz_p!$A:$G,$B$1),0)</f>
        <v>Odpisy a opravné položky k dlhodobému nehmotnému majetku a dlhodobému hmotnému majetku (r. 22 + r. 23)</v>
      </c>
      <c r="E169" s="195" t="s">
        <v>117</v>
      </c>
      <c r="I169" s="420"/>
      <c r="J169" s="421"/>
      <c r="K169" s="421"/>
      <c r="L169" s="364"/>
      <c r="M169" s="381"/>
      <c r="N169" s="402">
        <f>SUM(N170:N171)</f>
        <v>9116</v>
      </c>
      <c r="X169" s="402">
        <f>SUM(X170:X171)</f>
        <v>4245</v>
      </c>
      <c r="Z169" s="379"/>
      <c r="AF169" s="232" t="str">
        <f t="shared" si="128"/>
        <v xml:space="preserve">       9116</v>
      </c>
      <c r="AG169" s="232" t="str">
        <f t="shared" si="129"/>
        <v xml:space="preserve">       4245</v>
      </c>
      <c r="AS169" s="400">
        <f>SUM(AS170:AS171)</f>
        <v>0</v>
      </c>
    </row>
    <row r="170" spans="1:45" outlineLevel="1">
      <c r="A170" s="415">
        <v>22</v>
      </c>
      <c r="C170" s="380" t="s">
        <v>2005</v>
      </c>
      <c r="D170" s="187" t="str">
        <f>IF(VLOOKUP($A170,vykaz_p!$A:$G,1)=$A170,VLOOKUP($A170,vykaz_p!$A:$G,$B$1),0)</f>
        <v>Odpisy dlhodobého nehmotného majetku a dlhodobého hmotného majetku (551)</v>
      </c>
      <c r="E170" s="195" t="s">
        <v>806</v>
      </c>
      <c r="I170" s="420"/>
      <c r="J170" s="421"/>
      <c r="K170" s="421"/>
      <c r="L170" s="365">
        <f>SUM('HL KNIHA VYPOC'!G307)</f>
        <v>9116</v>
      </c>
      <c r="M170" s="381"/>
      <c r="N170" s="192">
        <f>ROUND((L170),0)</f>
        <v>9116</v>
      </c>
      <c r="V170" s="192">
        <f>SUM('HL KNIHA VYPOC'!K307)</f>
        <v>4245</v>
      </c>
      <c r="X170" s="192">
        <f t="shared" ref="X170:X174" si="138">ROUND((V170),0)</f>
        <v>4245</v>
      </c>
      <c r="Z170" s="379"/>
      <c r="AF170" s="232" t="str">
        <f t="shared" si="128"/>
        <v xml:space="preserve">       9116</v>
      </c>
      <c r="AG170" s="232" t="str">
        <f t="shared" si="129"/>
        <v xml:space="preserve">       4245</v>
      </c>
      <c r="AQ170" s="191">
        <f>SUM('HL KNIHA VYPOC'!M307)</f>
        <v>0</v>
      </c>
      <c r="AS170" s="191">
        <f t="shared" ref="AS170:AS174" si="139">ROUND((AQ170),0)</f>
        <v>0</v>
      </c>
    </row>
    <row r="171" spans="1:45" outlineLevel="1">
      <c r="A171" s="415">
        <v>23</v>
      </c>
      <c r="C171" s="380" t="s">
        <v>1524</v>
      </c>
      <c r="D171" s="187" t="str">
        <f>IF(VLOOKUP($A171,vykaz_p!$A:$G,1)=$A171,VLOOKUP($A171,vykaz_p!$A:$G,$B$1),0)</f>
        <v>Opravné položky  k dlhodobému nehmotnému majetku a dlhodobému hmotnému majetku (+/-) (553)</v>
      </c>
      <c r="E171" s="195" t="s">
        <v>807</v>
      </c>
      <c r="I171" s="420"/>
      <c r="J171" s="421"/>
      <c r="K171" s="421"/>
      <c r="L171" s="365">
        <f>SUM('HL KNIHA VYPOC'!G309)</f>
        <v>0</v>
      </c>
      <c r="M171" s="381"/>
      <c r="N171" s="192">
        <f>ROUND((L171),0)</f>
        <v>0</v>
      </c>
      <c r="V171" s="192">
        <f>SUM('HL KNIHA VYPOC'!K309)</f>
        <v>0</v>
      </c>
      <c r="X171" s="192">
        <f t="shared" si="138"/>
        <v>0</v>
      </c>
      <c r="Z171" s="379"/>
      <c r="AF171" s="232" t="str">
        <f t="shared" si="128"/>
        <v xml:space="preserve">          0</v>
      </c>
      <c r="AG171" s="232" t="str">
        <f t="shared" si="129"/>
        <v xml:space="preserve">          0</v>
      </c>
      <c r="AQ171" s="191">
        <f>SUM('HL KNIHA VYPOC'!M309)</f>
        <v>0</v>
      </c>
      <c r="AS171" s="191">
        <f t="shared" si="139"/>
        <v>0</v>
      </c>
    </row>
    <row r="172" spans="1:45" outlineLevel="1">
      <c r="A172" s="415">
        <v>24</v>
      </c>
      <c r="C172" s="380" t="s">
        <v>1409</v>
      </c>
      <c r="D172" s="187" t="str">
        <f>IF(VLOOKUP($A172,vykaz_p!$A:$G,1)=$A172,VLOOKUP($A172,vykaz_p!$A:$G,$B$1),0)</f>
        <v>Zostatková cena predaného dlhodobého majetku a predaného materiálu (541, 542)</v>
      </c>
      <c r="E172" s="195" t="s">
        <v>134</v>
      </c>
      <c r="I172" s="420"/>
      <c r="J172" s="421"/>
      <c r="K172" s="421"/>
      <c r="L172" s="365">
        <f>SUM('HL KNIHA VYPOC'!G297:G298)</f>
        <v>25871.38</v>
      </c>
      <c r="M172" s="381"/>
      <c r="N172" s="192">
        <f>ROUND((L172),0)</f>
        <v>25871</v>
      </c>
      <c r="V172" s="192">
        <f>SUM('HL KNIHA VYPOC'!K297:Q298)</f>
        <v>23825.27</v>
      </c>
      <c r="X172" s="192">
        <f t="shared" si="138"/>
        <v>23825</v>
      </c>
      <c r="Z172" s="379"/>
      <c r="AF172" s="232" t="str">
        <f t="shared" si="128"/>
        <v xml:space="preserve">      25871</v>
      </c>
      <c r="AG172" s="232" t="str">
        <f t="shared" si="129"/>
        <v xml:space="preserve">      23825</v>
      </c>
      <c r="AQ172" s="191">
        <f>SUM('HL KNIHA VYPOC'!M297:AL298)</f>
        <v>0</v>
      </c>
      <c r="AS172" s="191">
        <f t="shared" si="139"/>
        <v>0</v>
      </c>
    </row>
    <row r="173" spans="1:45" outlineLevel="1">
      <c r="A173" s="415">
        <v>25</v>
      </c>
      <c r="C173" s="380" t="s">
        <v>1945</v>
      </c>
      <c r="D173" s="187" t="str">
        <f>IF(VLOOKUP($A173,vykaz_p!$A:$G,1)=$A173,VLOOKUP($A173,vykaz_p!$A:$G,$B$1),0)</f>
        <v>Opravné položky k pohľadávkam (+/-) (547)</v>
      </c>
      <c r="E173" s="195" t="s">
        <v>140</v>
      </c>
      <c r="I173" s="420"/>
      <c r="J173" s="421"/>
      <c r="K173" s="421"/>
      <c r="L173" s="365">
        <f>SUM('HL KNIHA VYPOC'!G303)</f>
        <v>0</v>
      </c>
      <c r="M173" s="381"/>
      <c r="N173" s="192">
        <f>ROUND((L173),0)</f>
        <v>0</v>
      </c>
      <c r="V173" s="192">
        <f>SUM('HL KNIHA VYPOC'!K303)</f>
        <v>0</v>
      </c>
      <c r="X173" s="192">
        <f t="shared" si="138"/>
        <v>0</v>
      </c>
      <c r="Z173" s="379"/>
      <c r="AF173" s="232" t="str">
        <f t="shared" si="128"/>
        <v xml:space="preserve">          0</v>
      </c>
      <c r="AG173" s="232" t="str">
        <f t="shared" si="129"/>
        <v xml:space="preserve">          0</v>
      </c>
      <c r="AQ173" s="191">
        <f>SUM('HL KNIHA VYPOC'!M303)</f>
        <v>0</v>
      </c>
      <c r="AS173" s="191">
        <f t="shared" si="139"/>
        <v>0</v>
      </c>
    </row>
    <row r="174" spans="1:45" outlineLevel="1">
      <c r="A174" s="415">
        <v>26</v>
      </c>
      <c r="C174" s="380" t="s">
        <v>2017</v>
      </c>
      <c r="D174" s="187" t="str">
        <f>IF(VLOOKUP($A174,vykaz_p!$A:$G,1)=$A174,VLOOKUP($A174,vykaz_p!$A:$G,$B$1),0)</f>
        <v>Ostatné náklady na hospodársku činnosť 
(543, 544, 545, 546, 548, 549, 555, 557)</v>
      </c>
      <c r="E174" s="195" t="s">
        <v>812</v>
      </c>
      <c r="I174" s="420"/>
      <c r="J174" s="421"/>
      <c r="K174" s="421"/>
      <c r="L174" s="365">
        <f>SUM('HL KNIHA VYPOC'!G299+'HL KNIHA VYPOC'!G300+'HL KNIHA VYPOC'!G301+'HL KNIHA VYPOC'!G302+'HL KNIHA VYPOC'!G304+'HL KNIHA VYPOC'!G305+'HL KNIHA VYPOC'!G310+'HL KNIHA VYPOC'!G311)</f>
        <v>436639.05</v>
      </c>
      <c r="M174" s="381"/>
      <c r="N174" s="192">
        <f>ROUND((L174),0)</f>
        <v>436639</v>
      </c>
      <c r="V174" s="192">
        <f>SUM('HL KNIHA VYPOC'!K299+'HL KNIHA VYPOC'!K300+'HL KNIHA VYPOC'!K301+'HL KNIHA VYPOC'!K302+'HL KNIHA VYPOC'!K304+'HL KNIHA VYPOC'!K305+'HL KNIHA VYPOC'!K310+'HL KNIHA VYPOC'!K311)</f>
        <v>75624.78</v>
      </c>
      <c r="X174" s="192">
        <f t="shared" si="138"/>
        <v>75625</v>
      </c>
      <c r="Z174" s="379"/>
      <c r="AF174" s="232" t="str">
        <f t="shared" si="128"/>
        <v xml:space="preserve">     436639</v>
      </c>
      <c r="AG174" s="232" t="str">
        <f t="shared" si="129"/>
        <v xml:space="preserve">      75625</v>
      </c>
      <c r="AQ174" s="191">
        <f>SUM('HL KNIHA VYPOC'!M299+'HL KNIHA VYPOC'!M300+'HL KNIHA VYPOC'!M301+'HL KNIHA VYPOC'!M302+'HL KNIHA VYPOC'!M304+'HL KNIHA VYPOC'!M305+'HL KNIHA VYPOC'!M310+'HL KNIHA VYPOC'!M311)</f>
        <v>0</v>
      </c>
      <c r="AS174" s="191">
        <f t="shared" si="139"/>
        <v>0</v>
      </c>
    </row>
    <row r="175" spans="1:45" ht="15.75" customHeight="1">
      <c r="A175" s="415">
        <v>27</v>
      </c>
      <c r="C175" s="380" t="s">
        <v>2021</v>
      </c>
      <c r="D175" s="382" t="str">
        <f>IF(VLOOKUP($A175,vykaz_p!$A:$G,1)=$A175,VLOOKUP($A175,vykaz_p!$A:$G,$B$1),0)</f>
        <v>Výsledok hospodárenia z hospodárskej činnosti (+/-) (r. 02 - r. 10)</v>
      </c>
      <c r="E175" s="411" t="s">
        <v>817</v>
      </c>
      <c r="F175" s="414"/>
      <c r="I175" s="420"/>
      <c r="J175" s="421"/>
      <c r="K175" s="421"/>
      <c r="L175" s="364"/>
      <c r="M175" s="381"/>
      <c r="N175" s="402">
        <f>SUM(N150-N158)</f>
        <v>135449</v>
      </c>
      <c r="P175" s="413"/>
      <c r="X175" s="402">
        <f>SUM(X150-X158)</f>
        <v>96728</v>
      </c>
      <c r="Z175" s="408"/>
      <c r="AF175" s="410" t="str">
        <f>REPT(" ",11-LEN(N175))&amp;N175</f>
        <v xml:space="preserve">     135449</v>
      </c>
      <c r="AG175" s="410" t="str">
        <f>REPT(" ",11-LEN(X175))&amp;X175</f>
        <v xml:space="preserve">      96728</v>
      </c>
      <c r="AK175" s="414"/>
      <c r="AS175" s="400">
        <f>SUM(AS150-AS158)</f>
        <v>0</v>
      </c>
    </row>
    <row r="176" spans="1:45">
      <c r="A176" s="415">
        <v>28</v>
      </c>
      <c r="C176" s="380" t="s">
        <v>1417</v>
      </c>
      <c r="D176" s="382" t="str">
        <f>IF(VLOOKUP($A176,vykaz_p!$A:$G,1)=$A176,VLOOKUP($A176,vykaz_p!$A:$G,$B$1),0)</f>
        <v>Pridaná hodnota (r. 03 + r. 04 + r. 05 + r. 06 + r. 07)
- (r. 11 + r. 12 + r. 13 + r. 14)</v>
      </c>
      <c r="E176" s="411" t="s">
        <v>693</v>
      </c>
      <c r="F176" s="414"/>
      <c r="I176" s="420"/>
      <c r="J176" s="421"/>
      <c r="K176" s="421"/>
      <c r="L176" s="364"/>
      <c r="M176" s="381"/>
      <c r="N176" s="192">
        <f>SUM(N151+N152+N153+N154+N155)-(N159+N160+N161+N162)</f>
        <v>675785</v>
      </c>
      <c r="P176" s="413"/>
      <c r="X176" s="192">
        <f>SUM(X151+X152+X153+X154+X155)-(X159+X160+X161+X162)</f>
        <v>133982</v>
      </c>
      <c r="Z176" s="408"/>
      <c r="AF176" s="232" t="str">
        <f>REPT(" ",11-LEN(N176))&amp;N176</f>
        <v xml:space="preserve">     675785</v>
      </c>
      <c r="AG176" s="232" t="str">
        <f>REPT(" ",11-LEN(X176))&amp;X176</f>
        <v xml:space="preserve">     133982</v>
      </c>
      <c r="AK176" s="414"/>
      <c r="AS176" s="191">
        <f>SUM(AS151+AS152+AS153+AS154+AS155)-(AS159+AS160+AS161+AS162)</f>
        <v>0</v>
      </c>
    </row>
    <row r="177" spans="1:45">
      <c r="A177" s="415">
        <v>29</v>
      </c>
      <c r="C177" s="380" t="s">
        <v>1941</v>
      </c>
      <c r="D177" s="382" t="str">
        <f>IF(VLOOKUP($A177,vykaz_p!$A:$G,1)=$A177,VLOOKUP($A177,vykaz_p!$A:$G,$B$1),0)</f>
        <v>Výnosy z finančnej činnosti spolu r. 30 + r. 31 + r. 35
+ r. 39 + r. 42 + r. 43 + r. 44</v>
      </c>
      <c r="E177" s="411" t="s">
        <v>159</v>
      </c>
      <c r="F177" s="414"/>
      <c r="I177" s="420"/>
      <c r="J177" s="421"/>
      <c r="K177" s="421"/>
      <c r="L177" s="364"/>
      <c r="M177" s="381"/>
      <c r="N177" s="192">
        <f>SUM(N178+N179+N183+N187+N190+N191+N192)</f>
        <v>0</v>
      </c>
      <c r="P177" s="413"/>
      <c r="X177" s="192">
        <f>SUM(X178+X179+X183+X187+X190+X191+X192)</f>
        <v>4</v>
      </c>
      <c r="Z177" s="408"/>
      <c r="AF177" s="232" t="str">
        <f t="shared" si="128"/>
        <v xml:space="preserve">          0</v>
      </c>
      <c r="AG177" s="232" t="str">
        <f t="shared" si="129"/>
        <v xml:space="preserve">          4</v>
      </c>
      <c r="AK177" s="414"/>
      <c r="AS177" s="191">
        <f>SUM(AS178+AS179+AS183+AS187+AS190+AS191+AS192)</f>
        <v>0</v>
      </c>
    </row>
    <row r="178" spans="1:45" outlineLevel="1">
      <c r="A178" s="415">
        <v>30</v>
      </c>
      <c r="C178" s="380" t="s">
        <v>2030</v>
      </c>
      <c r="D178" s="187" t="str">
        <f>IF(VLOOKUP($A178,vykaz_p!$A:$G,1)=$A178,VLOOKUP($A178,vykaz_p!$A:$G,$B$1),0)</f>
        <v>Tržby z predaja cenných papierov a podielov (661)</v>
      </c>
      <c r="E178" s="195" t="s">
        <v>1426</v>
      </c>
      <c r="I178" s="420"/>
      <c r="J178" s="421"/>
      <c r="K178" s="421"/>
      <c r="L178" s="365">
        <f>SUM('HL KNIHA VYPOC'!G390)</f>
        <v>0</v>
      </c>
      <c r="M178" s="381"/>
      <c r="N178" s="192">
        <f t="shared" ref="N178" si="140">ROUND((L178*-1),0)</f>
        <v>0</v>
      </c>
      <c r="V178" s="192">
        <f>SUM('HL KNIHA VYPOC'!K390)</f>
        <v>0</v>
      </c>
      <c r="X178" s="192">
        <f t="shared" ref="X178" si="141">ROUND((V178*-1),0)</f>
        <v>0</v>
      </c>
      <c r="Z178" s="379"/>
      <c r="AF178" s="232" t="str">
        <f t="shared" si="128"/>
        <v xml:space="preserve">          0</v>
      </c>
      <c r="AG178" s="232" t="str">
        <f t="shared" si="129"/>
        <v xml:space="preserve">          0</v>
      </c>
      <c r="AQ178" s="191">
        <f>SUM('HL KNIHA VYPOC'!M390)</f>
        <v>0</v>
      </c>
      <c r="AS178" s="188">
        <f t="shared" ref="AS178" si="142">ROUND((AQ178*-1),0)</f>
        <v>0</v>
      </c>
    </row>
    <row r="179" spans="1:45" outlineLevel="1">
      <c r="A179" s="415">
        <v>31</v>
      </c>
      <c r="C179" s="380" t="s">
        <v>2033</v>
      </c>
      <c r="D179" s="187" t="str">
        <f>IF(VLOOKUP($A179,vykaz_p!$A:$G,1)=$A179,VLOOKUP($A179,vykaz_p!$A:$G,$B$1),0)</f>
        <v>Výnosy z dlhodobého finančného majetku súčet
(r. 32 až r. 34)</v>
      </c>
      <c r="E179" s="411" t="s">
        <v>820</v>
      </c>
      <c r="I179" s="420"/>
      <c r="J179" s="421"/>
      <c r="K179" s="421"/>
      <c r="L179" s="364"/>
      <c r="M179" s="381"/>
      <c r="N179" s="402">
        <f>SUM(N180:N182)</f>
        <v>0</v>
      </c>
      <c r="X179" s="402">
        <f>SUM(X180:X182)</f>
        <v>0</v>
      </c>
      <c r="Z179" s="379"/>
      <c r="AF179" s="232" t="str">
        <f t="shared" si="128"/>
        <v xml:space="preserve">          0</v>
      </c>
      <c r="AG179" s="232" t="str">
        <f t="shared" si="129"/>
        <v xml:space="preserve">          0</v>
      </c>
      <c r="AS179" s="400">
        <f>SUM(AS180:AS182)</f>
        <v>0</v>
      </c>
    </row>
    <row r="180" spans="1:45" outlineLevel="1">
      <c r="A180" s="415">
        <v>32</v>
      </c>
      <c r="C180" s="380" t="s">
        <v>2037</v>
      </c>
      <c r="D180" s="187" t="str">
        <f>IF(VLOOKUP($A180,vykaz_p!$A:$G,1)=$A180,VLOOKUP($A180,vykaz_p!$A:$G,$B$1),0)</f>
        <v>Výnosy z cenných papierov a podielov od prepojených účtovných jednotiek (665A)</v>
      </c>
      <c r="E180" s="195" t="s">
        <v>809</v>
      </c>
      <c r="I180" s="420"/>
      <c r="J180" s="421"/>
      <c r="K180" s="421"/>
      <c r="L180" s="365">
        <f>SUM(ANALYTIKAVUJ!C217)</f>
        <v>0</v>
      </c>
      <c r="M180" s="381"/>
      <c r="N180" s="192">
        <f t="shared" ref="N180:N182" si="143">ROUND((L180*-1),0)</f>
        <v>0</v>
      </c>
      <c r="V180" s="192">
        <f>SUM(ANALYTIKAVUJ!D217)</f>
        <v>0</v>
      </c>
      <c r="X180" s="192">
        <f t="shared" ref="X180:X182" si="144">ROUND((V180*-1),0)</f>
        <v>0</v>
      </c>
      <c r="Z180" s="379"/>
      <c r="AF180" s="232" t="str">
        <f t="shared" si="128"/>
        <v xml:space="preserve">          0</v>
      </c>
      <c r="AG180" s="232" t="str">
        <f t="shared" si="129"/>
        <v xml:space="preserve">          0</v>
      </c>
      <c r="AQ180" s="191">
        <f>SUM(ANALYTIKAVUJ!E217)</f>
        <v>0</v>
      </c>
      <c r="AS180" s="188">
        <f t="shared" ref="AS180:AS182" si="145">ROUND((AQ180*-1),0)</f>
        <v>0</v>
      </c>
    </row>
    <row r="181" spans="1:45" outlineLevel="1">
      <c r="A181" s="415">
        <v>33</v>
      </c>
      <c r="C181" s="380" t="s">
        <v>1524</v>
      </c>
      <c r="D181" s="187" t="str">
        <f>IF(VLOOKUP($A181,vykaz_p!$A:$G,1)=$A181,VLOOKUP($A181,vykaz_p!$A:$G,$B$1),0)</f>
        <v>Výnosy z cenných papierov a podielov v podielovej účasti okrem výnosov prepojených účtovných jednotiek (665A)</v>
      </c>
      <c r="E181" s="195" t="s">
        <v>810</v>
      </c>
      <c r="I181" s="420"/>
      <c r="J181" s="421"/>
      <c r="K181" s="421"/>
      <c r="L181" s="365">
        <f>SUM(ANALYTIKAVUJ!C218)</f>
        <v>0</v>
      </c>
      <c r="M181" s="381"/>
      <c r="N181" s="192">
        <f t="shared" si="143"/>
        <v>0</v>
      </c>
      <c r="V181" s="192">
        <f>SUM(ANALYTIKAVUJ!D218)</f>
        <v>0</v>
      </c>
      <c r="X181" s="192">
        <f t="shared" si="144"/>
        <v>0</v>
      </c>
      <c r="Z181" s="379"/>
      <c r="AF181" s="232" t="str">
        <f t="shared" si="128"/>
        <v xml:space="preserve">          0</v>
      </c>
      <c r="AG181" s="232" t="str">
        <f t="shared" si="129"/>
        <v xml:space="preserve">          0</v>
      </c>
      <c r="AQ181" s="191">
        <f>SUM(ANALYTIKAVUJ!E218)</f>
        <v>0</v>
      </c>
      <c r="AS181" s="188">
        <f t="shared" si="145"/>
        <v>0</v>
      </c>
    </row>
    <row r="182" spans="1:45" outlineLevel="1">
      <c r="A182" s="415">
        <v>34</v>
      </c>
      <c r="C182" s="380" t="s">
        <v>1527</v>
      </c>
      <c r="D182" s="187" t="str">
        <f>IF(VLOOKUP($A182,vykaz_p!$A:$G,1)=$A182,VLOOKUP($A182,vykaz_p!$A:$G,$B$1),0)</f>
        <v>Ostatné výnosy z cenných papierov a podielov (665A)</v>
      </c>
      <c r="E182" s="195" t="s">
        <v>819</v>
      </c>
      <c r="I182" s="420"/>
      <c r="J182" s="421"/>
      <c r="K182" s="421"/>
      <c r="L182" s="365">
        <f>SUM(ANALYTIKAVUJ!C219)</f>
        <v>0</v>
      </c>
      <c r="M182" s="381"/>
      <c r="N182" s="192">
        <f t="shared" si="143"/>
        <v>0</v>
      </c>
      <c r="V182" s="192">
        <f>SUM(ANALYTIKAVUJ!D219)</f>
        <v>0</v>
      </c>
      <c r="X182" s="192">
        <f t="shared" si="144"/>
        <v>0</v>
      </c>
      <c r="Z182" s="379"/>
      <c r="AF182" s="232" t="str">
        <f t="shared" si="128"/>
        <v xml:space="preserve">          0</v>
      </c>
      <c r="AG182" s="232" t="str">
        <f t="shared" si="129"/>
        <v xml:space="preserve">          0</v>
      </c>
      <c r="AQ182" s="191">
        <f>SUM(ANALYTIKAVUJ!E219)</f>
        <v>0</v>
      </c>
      <c r="AS182" s="188">
        <f t="shared" si="145"/>
        <v>0</v>
      </c>
    </row>
    <row r="183" spans="1:45" outlineLevel="1">
      <c r="A183" s="415">
        <v>35</v>
      </c>
      <c r="C183" s="380" t="s">
        <v>2047</v>
      </c>
      <c r="D183" s="187" t="str">
        <f>IF(VLOOKUP($A183,vykaz_p!$A:$G,1)=$A183,VLOOKUP($A183,vykaz_p!$A:$G,$B$1),0)</f>
        <v>Výnosy z krátkodobého finančného majetku súčet
(r. 36 až r. 38)</v>
      </c>
      <c r="E183" s="411" t="s">
        <v>818</v>
      </c>
      <c r="I183" s="420"/>
      <c r="J183" s="421"/>
      <c r="K183" s="421"/>
      <c r="L183" s="364"/>
      <c r="M183" s="381"/>
      <c r="N183" s="402">
        <f>SUM(N184:N186)</f>
        <v>0</v>
      </c>
      <c r="X183" s="402">
        <f>SUM(X184:X186)</f>
        <v>0</v>
      </c>
      <c r="Z183" s="379"/>
      <c r="AF183" s="232" t="str">
        <f t="shared" si="128"/>
        <v xml:space="preserve">          0</v>
      </c>
      <c r="AG183" s="232" t="str">
        <f t="shared" si="129"/>
        <v xml:space="preserve">          0</v>
      </c>
      <c r="AS183" s="400">
        <f>SUM(AS184:AS186)</f>
        <v>0</v>
      </c>
    </row>
    <row r="184" spans="1:45" outlineLevel="1">
      <c r="A184" s="415">
        <v>36</v>
      </c>
      <c r="C184" s="380" t="s">
        <v>2051</v>
      </c>
      <c r="D184" s="187" t="str">
        <f>IF(VLOOKUP($A184,vykaz_p!$A:$G,1)=$A184,VLOOKUP($A184,vykaz_p!$A:$G,$B$1),0)</f>
        <v>Výnosy z krátkodobého finančného majetku od prepojených účtovných jednotiek (666A)</v>
      </c>
      <c r="E184" s="195" t="s">
        <v>816</v>
      </c>
      <c r="I184" s="420"/>
      <c r="J184" s="421"/>
      <c r="K184" s="421"/>
      <c r="L184" s="365">
        <f>SUM(ANALYTIKAVUJ!K217)</f>
        <v>0</v>
      </c>
      <c r="M184" s="381"/>
      <c r="N184" s="192">
        <f t="shared" ref="N184:N186" si="146">ROUND((L184*-1),0)</f>
        <v>0</v>
      </c>
      <c r="V184" s="192">
        <f>SUM(ANALYTIKAVUJ!L217)</f>
        <v>0</v>
      </c>
      <c r="X184" s="192">
        <f t="shared" ref="X184:X186" si="147">ROUND((V184*-1),0)</f>
        <v>0</v>
      </c>
      <c r="Z184" s="379"/>
      <c r="AF184" s="232" t="str">
        <f t="shared" si="128"/>
        <v xml:space="preserve">          0</v>
      </c>
      <c r="AG184" s="232" t="str">
        <f t="shared" si="129"/>
        <v xml:space="preserve">          0</v>
      </c>
      <c r="AQ184" s="191">
        <f>SUM(ANALYTIKAVUJ!M217)</f>
        <v>0</v>
      </c>
      <c r="AS184" s="188">
        <f t="shared" ref="AS184:AS186" si="148">ROUND((AQ184*-1),0)</f>
        <v>0</v>
      </c>
    </row>
    <row r="185" spans="1:45" outlineLevel="1">
      <c r="A185" s="415">
        <v>37</v>
      </c>
      <c r="C185" s="380" t="s">
        <v>1524</v>
      </c>
      <c r="D185" s="187" t="str">
        <f>IF(VLOOKUP($A185,vykaz_p!$A:$G,1)=$A185,VLOOKUP($A185,vykaz_p!$A:$G,$B$1),0)</f>
        <v>Výnosy z krátkodobého finančného majetku v podielovej účasti okrem výnosov prepojených účtovných jednotiek (666A)</v>
      </c>
      <c r="E185" s="195" t="s">
        <v>804</v>
      </c>
      <c r="I185" s="420"/>
      <c r="J185" s="421"/>
      <c r="K185" s="421"/>
      <c r="L185" s="365">
        <f>SUM(ANALYTIKAVUJ!K218)</f>
        <v>0</v>
      </c>
      <c r="M185" s="381"/>
      <c r="N185" s="192">
        <f t="shared" si="146"/>
        <v>0</v>
      </c>
      <c r="V185" s="192">
        <f>SUM(ANALYTIKAVUJ!L218)</f>
        <v>0</v>
      </c>
      <c r="X185" s="192">
        <f t="shared" si="147"/>
        <v>0</v>
      </c>
      <c r="Z185" s="379"/>
      <c r="AF185" s="232" t="str">
        <f t="shared" si="128"/>
        <v xml:space="preserve">          0</v>
      </c>
      <c r="AG185" s="232" t="str">
        <f t="shared" si="129"/>
        <v xml:space="preserve">          0</v>
      </c>
      <c r="AQ185" s="191">
        <f>SUM(ANALYTIKAVUJ!M218)</f>
        <v>0</v>
      </c>
      <c r="AS185" s="188">
        <f t="shared" si="148"/>
        <v>0</v>
      </c>
    </row>
    <row r="186" spans="1:45" outlineLevel="1">
      <c r="A186" s="415">
        <v>38</v>
      </c>
      <c r="C186" s="380" t="s">
        <v>1527</v>
      </c>
      <c r="D186" s="187" t="str">
        <f>IF(VLOOKUP($A186,vykaz_p!$A:$G,1)=$A186,VLOOKUP($A186,vykaz_p!$A:$G,$B$1),0)</f>
        <v>Ostatné výnosy z krátkodobého finančného majetku (666A)</v>
      </c>
      <c r="E186" s="195" t="s">
        <v>805</v>
      </c>
      <c r="I186" s="420"/>
      <c r="J186" s="421"/>
      <c r="K186" s="421"/>
      <c r="L186" s="365">
        <f>SUM(ANALYTIKAVUJ!K219)</f>
        <v>0</v>
      </c>
      <c r="M186" s="381"/>
      <c r="N186" s="192">
        <f t="shared" si="146"/>
        <v>0</v>
      </c>
      <c r="V186" s="192">
        <f>SUM(ANALYTIKAVUJ!L219)</f>
        <v>0</v>
      </c>
      <c r="X186" s="192">
        <f t="shared" si="147"/>
        <v>0</v>
      </c>
      <c r="Z186" s="379"/>
      <c r="AF186" s="232" t="str">
        <f t="shared" si="128"/>
        <v xml:space="preserve">          0</v>
      </c>
      <c r="AG186" s="232" t="str">
        <f t="shared" si="129"/>
        <v xml:space="preserve">          0</v>
      </c>
      <c r="AQ186" s="191">
        <f>SUM(ANALYTIKAVUJ!M219)</f>
        <v>0</v>
      </c>
      <c r="AS186" s="188">
        <f t="shared" si="148"/>
        <v>0</v>
      </c>
    </row>
    <row r="187" spans="1:45" outlineLevel="1">
      <c r="A187" s="415">
        <v>39</v>
      </c>
      <c r="C187" s="380" t="s">
        <v>2061</v>
      </c>
      <c r="D187" s="187" t="str">
        <f>IF(VLOOKUP($A187,vykaz_p!$A:$G,1)=$A187,VLOOKUP($A187,vykaz_p!$A:$G,$B$1),0)</f>
        <v>Výnosové úroky (r. 40 + r. 41)</v>
      </c>
      <c r="E187" s="195" t="s">
        <v>276</v>
      </c>
      <c r="I187" s="420"/>
      <c r="J187" s="421"/>
      <c r="K187" s="421"/>
      <c r="L187" s="364"/>
      <c r="M187" s="381"/>
      <c r="N187" s="402">
        <f>SUM(N188:N189)</f>
        <v>0</v>
      </c>
      <c r="X187" s="402">
        <f>SUM(X188:X189)</f>
        <v>4</v>
      </c>
      <c r="Z187" s="379"/>
      <c r="AF187" s="232" t="str">
        <f t="shared" si="128"/>
        <v xml:space="preserve">          0</v>
      </c>
      <c r="AG187" s="232" t="str">
        <f t="shared" si="129"/>
        <v xml:space="preserve">          4</v>
      </c>
      <c r="AS187" s="400">
        <f>SUM(AS188:AS189)</f>
        <v>0</v>
      </c>
    </row>
    <row r="188" spans="1:45" outlineLevel="1">
      <c r="A188" s="415">
        <v>40</v>
      </c>
      <c r="C188" s="380" t="s">
        <v>2064</v>
      </c>
      <c r="D188" s="187" t="str">
        <f>IF(VLOOKUP($A188,vykaz_p!$A:$G,1)=$A188,VLOOKUP($A188,vykaz_p!$A:$G,$B$1),0)</f>
        <v>Výnosové úroky od prepojených účtovných jednotiek (662A)</v>
      </c>
      <c r="E188" s="195" t="s">
        <v>1424</v>
      </c>
      <c r="I188" s="420"/>
      <c r="J188" s="421"/>
      <c r="K188" s="421"/>
      <c r="L188" s="365">
        <f>SUM(ANALYTIKAVUJ!K212)</f>
        <v>0</v>
      </c>
      <c r="M188" s="381"/>
      <c r="N188" s="192">
        <f t="shared" ref="N188:N192" si="149">ROUND((L188*-1),0)</f>
        <v>0</v>
      </c>
      <c r="V188" s="192">
        <f>SUM(ANALYTIKAVUJ!L212)</f>
        <v>-4.2</v>
      </c>
      <c r="X188" s="192">
        <f t="shared" ref="X188:X192" si="150">ROUND((V188*-1),0)</f>
        <v>4</v>
      </c>
      <c r="Z188" s="379"/>
      <c r="AF188" s="232" t="str">
        <f t="shared" si="128"/>
        <v xml:space="preserve">          0</v>
      </c>
      <c r="AG188" s="232" t="str">
        <f t="shared" si="129"/>
        <v xml:space="preserve">          4</v>
      </c>
      <c r="AQ188" s="191">
        <f>SUM(ANALYTIKAVUJ!M212)</f>
        <v>0</v>
      </c>
      <c r="AS188" s="188">
        <f t="shared" ref="AS188:AS192" si="151">ROUND((AQ188*-1),0)</f>
        <v>0</v>
      </c>
    </row>
    <row r="189" spans="1:45" outlineLevel="1">
      <c r="A189" s="415">
        <v>41</v>
      </c>
      <c r="C189" s="380" t="s">
        <v>1524</v>
      </c>
      <c r="D189" s="187" t="str">
        <f>IF(VLOOKUP($A189,vykaz_p!$A:$G,1)=$A189,VLOOKUP($A189,vykaz_p!$A:$G,$B$1),0)</f>
        <v>Ostatné výnosové úroky (662A)</v>
      </c>
      <c r="E189" s="195" t="s">
        <v>285</v>
      </c>
      <c r="I189" s="420"/>
      <c r="J189" s="421"/>
      <c r="K189" s="421"/>
      <c r="L189" s="365">
        <f>SUM(ANALYTIKAVUJ!K213)</f>
        <v>0</v>
      </c>
      <c r="M189" s="381"/>
      <c r="N189" s="192">
        <f t="shared" si="149"/>
        <v>0</v>
      </c>
      <c r="V189" s="192">
        <f>SUM(ANALYTIKAVUJ!L213)</f>
        <v>0</v>
      </c>
      <c r="X189" s="192">
        <f t="shared" si="150"/>
        <v>0</v>
      </c>
      <c r="Z189" s="379"/>
      <c r="AF189" s="232" t="str">
        <f t="shared" si="128"/>
        <v xml:space="preserve">          0</v>
      </c>
      <c r="AG189" s="232" t="str">
        <f t="shared" si="129"/>
        <v xml:space="preserve">          0</v>
      </c>
      <c r="AQ189" s="191">
        <f>SUM(ANALYTIKAVUJ!M213)</f>
        <v>0</v>
      </c>
      <c r="AS189" s="188">
        <f t="shared" si="151"/>
        <v>0</v>
      </c>
    </row>
    <row r="190" spans="1:45" outlineLevel="1">
      <c r="A190" s="415">
        <v>42</v>
      </c>
      <c r="C190" s="380" t="s">
        <v>2071</v>
      </c>
      <c r="D190" s="187" t="str">
        <f>IF(VLOOKUP($A190,vykaz_p!$A:$G,1)=$A190,VLOOKUP($A190,vykaz_p!$A:$G,$B$1),0)</f>
        <v>Kurzové zisky (663)</v>
      </c>
      <c r="E190" s="195" t="s">
        <v>811</v>
      </c>
      <c r="I190" s="420"/>
      <c r="J190" s="421"/>
      <c r="K190" s="421"/>
      <c r="L190" s="365">
        <f>SUM('HL KNIHA VYPOC'!G392)</f>
        <v>0</v>
      </c>
      <c r="M190" s="381"/>
      <c r="N190" s="192">
        <f t="shared" si="149"/>
        <v>0</v>
      </c>
      <c r="V190" s="192">
        <f>SUM('HL KNIHA VYPOC'!K392)</f>
        <v>0</v>
      </c>
      <c r="X190" s="192">
        <f t="shared" si="150"/>
        <v>0</v>
      </c>
      <c r="Z190" s="379"/>
      <c r="AF190" s="232" t="str">
        <f t="shared" si="128"/>
        <v xml:space="preserve">          0</v>
      </c>
      <c r="AG190" s="232" t="str">
        <f t="shared" si="129"/>
        <v xml:space="preserve">          0</v>
      </c>
      <c r="AQ190" s="191">
        <f>SUM('HL KNIHA VYPOC'!M392)</f>
        <v>0</v>
      </c>
      <c r="AS190" s="188">
        <f t="shared" si="151"/>
        <v>0</v>
      </c>
    </row>
    <row r="191" spans="1:45" outlineLevel="1">
      <c r="A191" s="415">
        <v>43</v>
      </c>
      <c r="C191" s="380" t="s">
        <v>2074</v>
      </c>
      <c r="D191" s="187" t="str">
        <f>IF(VLOOKUP($A191,vykaz_p!$A:$G,1)=$A191,VLOOKUP($A191,vykaz_p!$A:$G,$B$1),0)</f>
        <v>Výnosy z precenenia cenných papierov a výnosy z derivátových operácií (664, 667)</v>
      </c>
      <c r="E191" s="195" t="s">
        <v>813</v>
      </c>
      <c r="I191" s="420"/>
      <c r="J191" s="421"/>
      <c r="K191" s="421"/>
      <c r="L191" s="365">
        <f>SUM('HL KNIHA VYPOC'!G393+'HL KNIHA VYPOC'!G396)</f>
        <v>0</v>
      </c>
      <c r="M191" s="381"/>
      <c r="N191" s="192">
        <f t="shared" si="149"/>
        <v>0</v>
      </c>
      <c r="V191" s="192">
        <f>SUM('HL KNIHA VYPOC'!K393+'HL KNIHA VYPOC'!K396)</f>
        <v>0</v>
      </c>
      <c r="X191" s="192">
        <f t="shared" si="150"/>
        <v>0</v>
      </c>
      <c r="Z191" s="379"/>
      <c r="AF191" s="232" t="str">
        <f t="shared" si="128"/>
        <v xml:space="preserve">          0</v>
      </c>
      <c r="AG191" s="232" t="str">
        <f t="shared" si="129"/>
        <v xml:space="preserve">          0</v>
      </c>
      <c r="AQ191" s="191">
        <f>SUM('HL KNIHA VYPOC'!M393+'HL KNIHA VYPOC'!M396)</f>
        <v>0</v>
      </c>
      <c r="AS191" s="188">
        <f t="shared" si="151"/>
        <v>0</v>
      </c>
    </row>
    <row r="192" spans="1:45" outlineLevel="1">
      <c r="A192" s="415">
        <v>44</v>
      </c>
      <c r="C192" s="380" t="s">
        <v>2078</v>
      </c>
      <c r="D192" s="187" t="str">
        <f>IF(VLOOKUP($A192,vykaz_p!$A:$G,1)=$A192,VLOOKUP($A192,vykaz_p!$A:$G,$B$1),0)</f>
        <v>Ostatné výnosy z finančnej činnosti (668)</v>
      </c>
      <c r="E192" s="195" t="s">
        <v>1423</v>
      </c>
      <c r="I192" s="420"/>
      <c r="J192" s="421"/>
      <c r="K192" s="421"/>
      <c r="L192" s="365">
        <f>SUM('HL KNIHA VYPOC'!G397)</f>
        <v>0</v>
      </c>
      <c r="M192" s="381"/>
      <c r="N192" s="192">
        <f t="shared" si="149"/>
        <v>0</v>
      </c>
      <c r="V192" s="192">
        <f>SUM('HL KNIHA VYPOC'!K397)</f>
        <v>0</v>
      </c>
      <c r="X192" s="192">
        <f t="shared" si="150"/>
        <v>0</v>
      </c>
      <c r="Z192" s="379"/>
      <c r="AF192" s="232" t="str">
        <f t="shared" si="128"/>
        <v xml:space="preserve">          0</v>
      </c>
      <c r="AG192" s="232" t="str">
        <f t="shared" si="129"/>
        <v xml:space="preserve">          0</v>
      </c>
      <c r="AQ192" s="191">
        <f>SUM('HL KNIHA VYPOC'!M397)</f>
        <v>0</v>
      </c>
      <c r="AS192" s="188">
        <f t="shared" si="151"/>
        <v>0</v>
      </c>
    </row>
    <row r="193" spans="1:45">
      <c r="A193" s="415">
        <v>45</v>
      </c>
      <c r="C193" s="380" t="s">
        <v>1941</v>
      </c>
      <c r="D193" s="382" t="str">
        <f>IF(VLOOKUP($A193,vykaz_p!$A:$G,1)=$A193,VLOOKUP($A193,vykaz_p!$A:$G,$B$1),0)</f>
        <v>Náklady na finančnú činnosť spolu r. 46 + r. 47 + r. 48
+ r. 49 + r. 52 + r. 53 + r. 54</v>
      </c>
      <c r="E193" s="411" t="s">
        <v>808</v>
      </c>
      <c r="F193" s="414"/>
      <c r="I193" s="420"/>
      <c r="J193" s="421"/>
      <c r="K193" s="421"/>
      <c r="L193" s="364"/>
      <c r="M193" s="381"/>
      <c r="N193" s="402">
        <f>SUM(N194+N195+N196+N197+N200+N201+N202)</f>
        <v>114718</v>
      </c>
      <c r="P193" s="413"/>
      <c r="X193" s="402">
        <f>SUM(X194+X195+X196+X197+X200+X201+X202)</f>
        <v>113787</v>
      </c>
      <c r="Z193" s="408"/>
      <c r="AF193" s="232" t="str">
        <f t="shared" si="128"/>
        <v xml:space="preserve">     114718</v>
      </c>
      <c r="AG193" s="232" t="str">
        <f t="shared" si="129"/>
        <v xml:space="preserve">     113787</v>
      </c>
      <c r="AK193" s="414"/>
      <c r="AS193" s="400">
        <f>SUM(AS194+AS195+AS196+AS197+AS200+AS201+AS202)</f>
        <v>0</v>
      </c>
    </row>
    <row r="194" spans="1:45" outlineLevel="1">
      <c r="A194" s="415">
        <v>46</v>
      </c>
      <c r="C194" s="380" t="s">
        <v>2085</v>
      </c>
      <c r="D194" s="187" t="str">
        <f>IF(VLOOKUP($A194,vykaz_p!$A:$G,1)=$A194,VLOOKUP($A194,vykaz_p!$A:$G,$B$1),0)</f>
        <v>Predané cenné papiere a podiely (561)</v>
      </c>
      <c r="E194" s="195" t="s">
        <v>330</v>
      </c>
      <c r="I194" s="420"/>
      <c r="J194" s="421"/>
      <c r="K194" s="421"/>
      <c r="L194" s="365">
        <f>SUM('HL KNIHA VYPOC'!G317)</f>
        <v>0</v>
      </c>
      <c r="M194" s="381"/>
      <c r="N194" s="192">
        <f>ROUND((L194),0)</f>
        <v>0</v>
      </c>
      <c r="V194" s="192">
        <f>SUM('HL KNIHA VYPOC'!K317)</f>
        <v>0</v>
      </c>
      <c r="X194" s="192">
        <f t="shared" ref="X194:X196" si="152">ROUND((V194),0)</f>
        <v>0</v>
      </c>
      <c r="Z194" s="379"/>
      <c r="AF194" s="232" t="str">
        <f t="shared" si="128"/>
        <v xml:space="preserve">          0</v>
      </c>
      <c r="AG194" s="232" t="str">
        <f t="shared" si="129"/>
        <v xml:space="preserve">          0</v>
      </c>
      <c r="AQ194" s="191">
        <f>SUM('HL KNIHA VYPOC'!M317)</f>
        <v>0</v>
      </c>
      <c r="AS194" s="191">
        <f t="shared" ref="AS194:AS196" si="153">ROUND((AQ194),0)</f>
        <v>0</v>
      </c>
    </row>
    <row r="195" spans="1:45" outlineLevel="1">
      <c r="A195" s="415">
        <v>47</v>
      </c>
      <c r="C195" s="380" t="s">
        <v>2088</v>
      </c>
      <c r="D195" s="187" t="str">
        <f>IF(VLOOKUP($A195,vykaz_p!$A:$G,1)=$A195,VLOOKUP($A195,vykaz_p!$A:$G,$B$1),0)</f>
        <v>Náklady na krátkodobý finančný majetok (566)</v>
      </c>
      <c r="E195" s="195" t="s">
        <v>333</v>
      </c>
      <c r="I195" s="420"/>
      <c r="J195" s="421"/>
      <c r="K195" s="421"/>
      <c r="L195" s="365">
        <f>SUM('HL KNIHA VYPOC'!G322)</f>
        <v>0</v>
      </c>
      <c r="M195" s="381"/>
      <c r="N195" s="192">
        <f>ROUND((L195),0)</f>
        <v>0</v>
      </c>
      <c r="V195" s="192">
        <f>SUM('HL KNIHA VYPOC'!K322)</f>
        <v>0</v>
      </c>
      <c r="X195" s="192">
        <f t="shared" si="152"/>
        <v>0</v>
      </c>
      <c r="Z195" s="379"/>
      <c r="AF195" s="232" t="str">
        <f t="shared" si="128"/>
        <v xml:space="preserve">          0</v>
      </c>
      <c r="AG195" s="232" t="str">
        <f t="shared" si="129"/>
        <v xml:space="preserve">          0</v>
      </c>
      <c r="AQ195" s="191">
        <f>SUM('HL KNIHA VYPOC'!M322)</f>
        <v>0</v>
      </c>
      <c r="AS195" s="191">
        <f t="shared" si="153"/>
        <v>0</v>
      </c>
    </row>
    <row r="196" spans="1:45" outlineLevel="1">
      <c r="A196" s="415">
        <v>48</v>
      </c>
      <c r="C196" s="380" t="s">
        <v>2091</v>
      </c>
      <c r="D196" s="187" t="str">
        <f>IF(VLOOKUP($A196,vykaz_p!$A:$G,1)=$A196,VLOOKUP($A196,vykaz_p!$A:$G,$B$1),0)</f>
        <v>Opravné položky k finančnému majetku (+/-) (565)</v>
      </c>
      <c r="E196" s="195" t="s">
        <v>351</v>
      </c>
      <c r="I196" s="420"/>
      <c r="J196" s="421"/>
      <c r="K196" s="421"/>
      <c r="L196" s="365">
        <f>SUM('HL KNIHA VYPOC'!G321)</f>
        <v>0</v>
      </c>
      <c r="M196" s="381"/>
      <c r="N196" s="192">
        <f>ROUND((L196),0)</f>
        <v>0</v>
      </c>
      <c r="V196" s="192">
        <f>SUM('HL KNIHA VYPOC'!K321)</f>
        <v>0</v>
      </c>
      <c r="X196" s="192">
        <f t="shared" si="152"/>
        <v>0</v>
      </c>
      <c r="Z196" s="379"/>
      <c r="AF196" s="232" t="str">
        <f t="shared" si="128"/>
        <v xml:space="preserve">          0</v>
      </c>
      <c r="AG196" s="232" t="str">
        <f t="shared" si="129"/>
        <v xml:space="preserve">          0</v>
      </c>
      <c r="AQ196" s="191">
        <f>SUM('HL KNIHA VYPOC'!M321)</f>
        <v>0</v>
      </c>
      <c r="AS196" s="191">
        <f t="shared" si="153"/>
        <v>0</v>
      </c>
    </row>
    <row r="197" spans="1:45" outlineLevel="1">
      <c r="A197" s="415">
        <v>49</v>
      </c>
      <c r="C197" s="380" t="s">
        <v>2095</v>
      </c>
      <c r="D197" s="187" t="str">
        <f>IF(VLOOKUP($A197,vykaz_p!$A:$G,1)=$A197,VLOOKUP($A197,vykaz_p!$A:$G,$B$1),0)</f>
        <v>Nákladové úroky (r. 50 + r. 51)</v>
      </c>
      <c r="E197" s="411" t="s">
        <v>355</v>
      </c>
      <c r="I197" s="420"/>
      <c r="J197" s="421"/>
      <c r="K197" s="421"/>
      <c r="L197" s="364"/>
      <c r="M197" s="381"/>
      <c r="N197" s="402">
        <f>SUM(N198:N199)</f>
        <v>0</v>
      </c>
      <c r="X197" s="402">
        <f>SUM(X198:X199)</f>
        <v>0</v>
      </c>
      <c r="Z197" s="379"/>
      <c r="AF197" s="232" t="str">
        <f t="shared" si="128"/>
        <v xml:space="preserve">          0</v>
      </c>
      <c r="AG197" s="232" t="str">
        <f t="shared" si="129"/>
        <v xml:space="preserve">          0</v>
      </c>
      <c r="AS197" s="400">
        <f>SUM(AS198:AS199)</f>
        <v>0</v>
      </c>
    </row>
    <row r="198" spans="1:45" outlineLevel="1">
      <c r="A198" s="415">
        <v>50</v>
      </c>
      <c r="C198" s="380" t="s">
        <v>2099</v>
      </c>
      <c r="D198" s="187" t="str">
        <f>IF(VLOOKUP($A198,vykaz_p!$A:$G,1)=$A198,VLOOKUP($A198,vykaz_p!$A:$G,$B$1),0)</f>
        <v>Nákladové úroky pre prepojené účtovné jednotky (562A)</v>
      </c>
      <c r="E198" s="195" t="s">
        <v>360</v>
      </c>
      <c r="I198" s="420"/>
      <c r="J198" s="421"/>
      <c r="K198" s="421"/>
      <c r="L198" s="365">
        <f>SUM(ANALYTIKAVUJ!C212)</f>
        <v>0</v>
      </c>
      <c r="M198" s="381"/>
      <c r="N198" s="192">
        <f>ROUND((L198),0)</f>
        <v>0</v>
      </c>
      <c r="V198" s="192">
        <f>SUM(ANALYTIKAVUJ!D212)</f>
        <v>0</v>
      </c>
      <c r="X198" s="192">
        <f t="shared" ref="X198:X202" si="154">ROUND((V198),0)</f>
        <v>0</v>
      </c>
      <c r="Z198" s="379"/>
      <c r="AF198" s="232" t="str">
        <f t="shared" si="128"/>
        <v xml:space="preserve">          0</v>
      </c>
      <c r="AG198" s="232" t="str">
        <f t="shared" si="129"/>
        <v xml:space="preserve">          0</v>
      </c>
      <c r="AQ198" s="191">
        <f>SUM(ANALYTIKAVUJ!E212)</f>
        <v>0</v>
      </c>
      <c r="AS198" s="191">
        <f t="shared" ref="AS198:AS202" si="155">ROUND((AQ198),0)</f>
        <v>0</v>
      </c>
    </row>
    <row r="199" spans="1:45" outlineLevel="1">
      <c r="A199" s="415">
        <v>51</v>
      </c>
      <c r="C199" s="380" t="s">
        <v>1524</v>
      </c>
      <c r="D199" s="187" t="str">
        <f>IF(VLOOKUP($A199,vykaz_p!$A:$G,1)=$A199,VLOOKUP($A199,vykaz_p!$A:$G,$B$1),0)</f>
        <v>Ostatné nákladové úroky (562A)</v>
      </c>
      <c r="E199" s="195" t="s">
        <v>371</v>
      </c>
      <c r="I199" s="420"/>
      <c r="J199" s="421"/>
      <c r="K199" s="421"/>
      <c r="L199" s="365">
        <f>SUM(ANALYTIKAVUJ!C213)</f>
        <v>0</v>
      </c>
      <c r="M199" s="381"/>
      <c r="N199" s="192">
        <f>ROUND((L199),0)</f>
        <v>0</v>
      </c>
      <c r="V199" s="192">
        <f>SUM(ANALYTIKAVUJ!D213)</f>
        <v>0</v>
      </c>
      <c r="X199" s="192">
        <f t="shared" si="154"/>
        <v>0</v>
      </c>
      <c r="Z199" s="379"/>
      <c r="AF199" s="232" t="str">
        <f t="shared" si="128"/>
        <v xml:space="preserve">          0</v>
      </c>
      <c r="AG199" s="232" t="str">
        <f t="shared" si="129"/>
        <v xml:space="preserve">          0</v>
      </c>
      <c r="AQ199" s="191">
        <f>SUM(ANALYTIKAVUJ!E213)</f>
        <v>0</v>
      </c>
      <c r="AS199" s="191">
        <f t="shared" si="155"/>
        <v>0</v>
      </c>
    </row>
    <row r="200" spans="1:45" outlineLevel="1">
      <c r="A200" s="415">
        <v>52</v>
      </c>
      <c r="C200" s="380" t="s">
        <v>2106</v>
      </c>
      <c r="D200" s="187" t="str">
        <f>IF(VLOOKUP($A200,vykaz_p!$A:$G,1)=$A200,VLOOKUP($A200,vykaz_p!$A:$G,$B$1),0)</f>
        <v>Kurzové straty (563)</v>
      </c>
      <c r="E200" s="195" t="s">
        <v>382</v>
      </c>
      <c r="I200" s="420"/>
      <c r="J200" s="421"/>
      <c r="K200" s="421"/>
      <c r="L200" s="365">
        <f>SUM('HL KNIHA VYPOC'!G319)</f>
        <v>0</v>
      </c>
      <c r="M200" s="381"/>
      <c r="N200" s="192">
        <f>ROUND((L200),0)</f>
        <v>0</v>
      </c>
      <c r="V200" s="192">
        <f>SUM('HL KNIHA VYPOC'!K319)</f>
        <v>180.9</v>
      </c>
      <c r="X200" s="192">
        <f t="shared" si="154"/>
        <v>181</v>
      </c>
      <c r="Z200" s="379"/>
      <c r="AF200" s="232" t="str">
        <f t="shared" si="128"/>
        <v xml:space="preserve">          0</v>
      </c>
      <c r="AG200" s="232" t="str">
        <f t="shared" si="129"/>
        <v xml:space="preserve">        181</v>
      </c>
      <c r="AQ200" s="191">
        <f>SUM('HL KNIHA VYPOC'!M319)</f>
        <v>0</v>
      </c>
      <c r="AS200" s="191">
        <f t="shared" si="155"/>
        <v>0</v>
      </c>
    </row>
    <row r="201" spans="1:45" outlineLevel="1">
      <c r="A201" s="415">
        <v>53</v>
      </c>
      <c r="C201" s="380" t="s">
        <v>2109</v>
      </c>
      <c r="D201" s="187" t="str">
        <f>IF(VLOOKUP($A201,vykaz_p!$A:$G,1)=$A201,VLOOKUP($A201,vykaz_p!$A:$G,$B$1),0)</f>
        <v>Náklady na precenenie cenných papierov a náklady na derivátové operácie (564, 567)</v>
      </c>
      <c r="E201" s="195" t="s">
        <v>401</v>
      </c>
      <c r="I201" s="420"/>
      <c r="J201" s="421"/>
      <c r="K201" s="421"/>
      <c r="L201" s="365">
        <f>SUM('HL KNIHA VYPOC'!G320+'HL KNIHA VYPOC'!G323)</f>
        <v>0</v>
      </c>
      <c r="M201" s="381"/>
      <c r="N201" s="192">
        <f>ROUND((L201),0)</f>
        <v>0</v>
      </c>
      <c r="V201" s="192">
        <f>SUM('HL KNIHA VYPOC'!K320+'HL KNIHA VYPOC'!K323)</f>
        <v>0</v>
      </c>
      <c r="X201" s="192">
        <f t="shared" si="154"/>
        <v>0</v>
      </c>
      <c r="Z201" s="379"/>
      <c r="AF201" s="232" t="str">
        <f t="shared" si="128"/>
        <v xml:space="preserve">          0</v>
      </c>
      <c r="AG201" s="232" t="str">
        <f t="shared" si="129"/>
        <v xml:space="preserve">          0</v>
      </c>
      <c r="AQ201" s="191">
        <f>SUM('HL KNIHA VYPOC'!M320+'HL KNIHA VYPOC'!M323)</f>
        <v>0</v>
      </c>
      <c r="AS201" s="191">
        <f t="shared" si="155"/>
        <v>0</v>
      </c>
    </row>
    <row r="202" spans="1:45" outlineLevel="1">
      <c r="A202" s="415">
        <v>54</v>
      </c>
      <c r="C202" s="380" t="s">
        <v>2113</v>
      </c>
      <c r="D202" s="187" t="str">
        <f>IF(VLOOKUP($A202,vykaz_p!$A:$G,1)=$A202,VLOOKUP($A202,vykaz_p!$A:$G,$B$1),0)</f>
        <v>Ostatné náklady na finančnú činnosť (568, 569)</v>
      </c>
      <c r="E202" s="195" t="s">
        <v>497</v>
      </c>
      <c r="I202" s="420"/>
      <c r="J202" s="421"/>
      <c r="K202" s="421"/>
      <c r="L202" s="365">
        <f>SUM('HL KNIHA VYPOC'!G324+'HL KNIHA VYPOC'!G325)</f>
        <v>114717.5</v>
      </c>
      <c r="M202" s="381"/>
      <c r="N202" s="192">
        <f>ROUND((L202),0)</f>
        <v>114718</v>
      </c>
      <c r="V202" s="192">
        <f>SUM('HL KNIHA VYPOC'!K324+'HL KNIHA VYPOC'!K325)</f>
        <v>113606.18</v>
      </c>
      <c r="X202" s="192">
        <f t="shared" si="154"/>
        <v>113606</v>
      </c>
      <c r="Z202" s="379"/>
      <c r="AF202" s="232" t="str">
        <f t="shared" si="128"/>
        <v xml:space="preserve">     114718</v>
      </c>
      <c r="AG202" s="232" t="str">
        <f t="shared" si="129"/>
        <v xml:space="preserve">     113606</v>
      </c>
      <c r="AQ202" s="191">
        <f>SUM('HL KNIHA VYPOC'!M324+'HL KNIHA VYPOC'!M325)</f>
        <v>0</v>
      </c>
      <c r="AS202" s="191">
        <f t="shared" si="155"/>
        <v>0</v>
      </c>
    </row>
    <row r="203" spans="1:45">
      <c r="A203" s="415">
        <v>55</v>
      </c>
      <c r="C203" s="380" t="s">
        <v>2021</v>
      </c>
      <c r="D203" s="382" t="str">
        <f>IF(VLOOKUP($A203,vykaz_p!$A:$G,1)=$A203,VLOOKUP($A203,vykaz_p!$A:$G,$B$1),0)</f>
        <v>Výsledok hospodárenia z finančnej činnosti (+/-)
(r. 29 - r. 45)</v>
      </c>
      <c r="E203" s="411" t="s">
        <v>515</v>
      </c>
      <c r="F203" s="414"/>
      <c r="I203" s="420"/>
      <c r="J203" s="421"/>
      <c r="K203" s="421"/>
      <c r="L203" s="364"/>
      <c r="M203" s="381"/>
      <c r="N203" s="402">
        <f>SUM(N177-N193)</f>
        <v>-114718</v>
      </c>
      <c r="P203" s="413"/>
      <c r="X203" s="402">
        <f>SUM(X177-X193)</f>
        <v>-113783</v>
      </c>
      <c r="Z203" s="408"/>
      <c r="AF203" s="232" t="str">
        <f t="shared" si="128"/>
        <v xml:space="preserve">    -114718</v>
      </c>
      <c r="AG203" s="232" t="str">
        <f t="shared" si="129"/>
        <v xml:space="preserve">    -113783</v>
      </c>
      <c r="AK203" s="414"/>
      <c r="AS203" s="400">
        <f>SUM(AS177-AS193)</f>
        <v>0</v>
      </c>
    </row>
    <row r="204" spans="1:45">
      <c r="A204" s="415">
        <v>56</v>
      </c>
      <c r="C204" s="380" t="s">
        <v>2120</v>
      </c>
      <c r="D204" s="382" t="str">
        <f>IF(VLOOKUP($A204,vykaz_p!$A:$G,1)=$A204,VLOOKUP($A204,vykaz_p!$A:$G,$B$1),0)</f>
        <v>Výsledok hospodárenia za účtovné obdobie pred zdanením (+/-) (r. 27 + r. 55)</v>
      </c>
      <c r="E204" s="411" t="s">
        <v>531</v>
      </c>
      <c r="F204" s="414"/>
      <c r="I204" s="420"/>
      <c r="J204" s="421"/>
      <c r="K204" s="421"/>
      <c r="L204" s="364"/>
      <c r="M204" s="381"/>
      <c r="N204" s="402">
        <f>SUM(N175+N203)</f>
        <v>20731</v>
      </c>
      <c r="P204" s="413"/>
      <c r="X204" s="402">
        <f>SUM(X175+X203)</f>
        <v>-17055</v>
      </c>
      <c r="Z204" s="408"/>
      <c r="AF204" s="232" t="str">
        <f>REPT(" ",11-LEN(N204))&amp;N204</f>
        <v xml:space="preserve">      20731</v>
      </c>
      <c r="AG204" s="232" t="str">
        <f>REPT(" ",11-LEN(X204))&amp;X204</f>
        <v xml:space="preserve">     -17055</v>
      </c>
      <c r="AK204" s="414"/>
      <c r="AS204" s="400">
        <f>SUM(AS175+AS203)</f>
        <v>0</v>
      </c>
    </row>
    <row r="205" spans="1:45" outlineLevel="1">
      <c r="A205" s="415">
        <v>57</v>
      </c>
      <c r="C205" s="380" t="s">
        <v>2123</v>
      </c>
      <c r="D205" s="187" t="str">
        <f>IF(VLOOKUP($A205,vykaz_p!$A:$G,1)=$A205,VLOOKUP($A205,vykaz_p!$A:$G,$B$1),0)</f>
        <v>Daň z príjmov (r. 58 + r. 59)</v>
      </c>
      <c r="E205" s="411" t="s">
        <v>550</v>
      </c>
      <c r="I205" s="420"/>
      <c r="J205" s="421"/>
      <c r="K205" s="421"/>
      <c r="L205" s="364"/>
      <c r="M205" s="381"/>
      <c r="N205" s="402">
        <f>SUM(N206:N207)</f>
        <v>0</v>
      </c>
      <c r="X205" s="402">
        <f>SUM(X206:X207)</f>
        <v>3585</v>
      </c>
      <c r="AF205" s="232" t="str">
        <f t="shared" si="128"/>
        <v xml:space="preserve">          0</v>
      </c>
      <c r="AG205" s="232" t="str">
        <f t="shared" si="129"/>
        <v xml:space="preserve">       3585</v>
      </c>
      <c r="AS205" s="400">
        <f>SUM(AS206:AS207)</f>
        <v>0</v>
      </c>
    </row>
    <row r="206" spans="1:45" outlineLevel="1">
      <c r="A206" s="415">
        <v>58</v>
      </c>
      <c r="C206" s="380" t="s">
        <v>2127</v>
      </c>
      <c r="D206" s="187" t="str">
        <f>IF(VLOOKUP($A206,vykaz_p!$A:$G,1)=$A206,VLOOKUP($A206,vykaz_p!$A:$G,$B$1),0)</f>
        <v>Daň z príjmov  splatná (591, 595)</v>
      </c>
      <c r="E206" s="195" t="s">
        <v>556</v>
      </c>
      <c r="I206" s="363"/>
      <c r="J206" s="364"/>
      <c r="K206" s="364"/>
      <c r="L206" s="365">
        <f>SUM('HL KNIHA VYPOC'!G340+'HL KNIHA VYPOC'!G344)</f>
        <v>0</v>
      </c>
      <c r="M206" s="381"/>
      <c r="N206" s="192">
        <f>ROUND((L206),0)</f>
        <v>0</v>
      </c>
      <c r="V206" s="192">
        <f>SUM('HL KNIHA VYPOC'!K340+'HL KNIHA VYPOC'!K344)</f>
        <v>3585</v>
      </c>
      <c r="X206" s="192">
        <f t="shared" ref="X206" si="156">ROUND((V206),0)</f>
        <v>3585</v>
      </c>
      <c r="AF206" s="232" t="str">
        <f t="shared" si="128"/>
        <v xml:space="preserve">          0</v>
      </c>
      <c r="AG206" s="232" t="str">
        <f t="shared" si="129"/>
        <v xml:space="preserve">       3585</v>
      </c>
      <c r="AQ206" s="191">
        <f>SUM('HL KNIHA VYPOC'!M340+'HL KNIHA VYPOC'!M344)</f>
        <v>0</v>
      </c>
      <c r="AS206" s="191">
        <f t="shared" ref="AS206:AS208" si="157">ROUND((AQ206),0)</f>
        <v>0</v>
      </c>
    </row>
    <row r="207" spans="1:45" outlineLevel="1">
      <c r="A207" s="415">
        <v>59</v>
      </c>
      <c r="C207" s="380" t="s">
        <v>1524</v>
      </c>
      <c r="D207" s="187" t="str">
        <f>IF(VLOOKUP($A207,vykaz_p!$A:$G,1)=$A207,VLOOKUP($A207,vykaz_p!$A:$G,$B$1),0)</f>
        <v>Daň z príjmov odložená (+/-) (592)</v>
      </c>
      <c r="E207" s="195" t="s">
        <v>567</v>
      </c>
      <c r="I207" s="363"/>
      <c r="J207" s="364"/>
      <c r="K207" s="364"/>
      <c r="L207" s="365">
        <f>SUM('HL KNIHA VYPOC'!G341)</f>
        <v>0</v>
      </c>
      <c r="M207" s="381"/>
      <c r="N207" s="192">
        <f>ROUND((L207),0)</f>
        <v>0</v>
      </c>
      <c r="V207" s="192">
        <f>SUM('HL KNIHA VYPOC'!K341)</f>
        <v>0</v>
      </c>
      <c r="X207" s="192">
        <f t="shared" ref="X207:X208" si="158">ROUND((V207),0)</f>
        <v>0</v>
      </c>
      <c r="AF207" s="232" t="str">
        <f t="shared" si="128"/>
        <v xml:space="preserve">          0</v>
      </c>
      <c r="AG207" s="232" t="str">
        <f t="shared" si="129"/>
        <v xml:space="preserve">          0</v>
      </c>
      <c r="AQ207" s="191">
        <f>SUM('HL KNIHA VYPOC'!M341)</f>
        <v>0</v>
      </c>
      <c r="AS207" s="191">
        <f t="shared" si="157"/>
        <v>0</v>
      </c>
    </row>
    <row r="208" spans="1:45" outlineLevel="1">
      <c r="A208" s="415">
        <v>60</v>
      </c>
      <c r="C208" s="380" t="s">
        <v>2134</v>
      </c>
      <c r="D208" s="187" t="str">
        <f>IF(VLOOKUP($A208,vykaz_p!$A:$G,1)=$A208,VLOOKUP($A208,vykaz_p!$A:$G,$B$1),0)</f>
        <v>Prevod podielov na výsledku hospodárenia spoločníkom (+/- 596)</v>
      </c>
      <c r="E208" s="195" t="s">
        <v>585</v>
      </c>
      <c r="I208" s="363"/>
      <c r="J208" s="364"/>
      <c r="K208" s="364"/>
      <c r="L208" s="365">
        <f>SUM('HL KNIHA VYPOC'!G345)</f>
        <v>0</v>
      </c>
      <c r="M208" s="381"/>
      <c r="N208" s="192">
        <f>ROUND((L208),0)</f>
        <v>0</v>
      </c>
      <c r="V208" s="192">
        <f>SUM('HL KNIHA VYPOC'!K345)</f>
        <v>0</v>
      </c>
      <c r="X208" s="192">
        <f t="shared" si="158"/>
        <v>0</v>
      </c>
      <c r="AF208" s="232" t="str">
        <f t="shared" si="128"/>
        <v xml:space="preserve">          0</v>
      </c>
      <c r="AG208" s="232" t="str">
        <f t="shared" si="129"/>
        <v xml:space="preserve">          0</v>
      </c>
      <c r="AQ208" s="191">
        <f>SUM('HL KNIHA VYPOC'!M345)</f>
        <v>0</v>
      </c>
      <c r="AS208" s="191">
        <f t="shared" si="157"/>
        <v>0</v>
      </c>
    </row>
    <row r="209" spans="1:45">
      <c r="A209" s="415">
        <v>61</v>
      </c>
      <c r="C209" s="380" t="s">
        <v>2120</v>
      </c>
      <c r="D209" s="382" t="str">
        <f>IF(VLOOKUP($A209,vykaz_p!$A:$G,1)=$A209,VLOOKUP($A209,vykaz_p!$A:$G,$B$1),0)</f>
        <v>Výsledok hospodárenia za účtovné obdobie po  zdanení (+/-) (r. 56 - r. 57 - r. 60)</v>
      </c>
      <c r="E209" s="411" t="s">
        <v>595</v>
      </c>
      <c r="F209" s="414"/>
      <c r="I209" s="363"/>
      <c r="J209" s="364"/>
      <c r="K209" s="364"/>
      <c r="L209" s="364"/>
      <c r="M209" s="381"/>
      <c r="N209" s="192">
        <f>SUM(N204-N205-N208)</f>
        <v>20731</v>
      </c>
      <c r="P209" s="413"/>
      <c r="S209" s="192">
        <f>SUM(N209-N102)</f>
        <v>-9</v>
      </c>
      <c r="X209" s="192">
        <f>SUM(X204-X205-X208)</f>
        <v>-20640</v>
      </c>
      <c r="Z209" s="417">
        <f>SUM(X209-X102)</f>
        <v>-3585</v>
      </c>
      <c r="AF209" s="232" t="str">
        <f>REPT(" ",11-LEN(N209))&amp;N209</f>
        <v xml:space="preserve">      20731</v>
      </c>
      <c r="AG209" s="232" t="str">
        <f>REPT(" ",11-LEN(X209))&amp;X209</f>
        <v xml:space="preserve">     -20640</v>
      </c>
      <c r="AJ209" s="232"/>
      <c r="AK209" s="414"/>
      <c r="AN209" s="191">
        <f>SUM(AI209-AI102)</f>
        <v>0</v>
      </c>
      <c r="AS209" s="191">
        <f>SUM(AS204-AS205-AS208)</f>
        <v>0</v>
      </c>
    </row>
    <row r="210" spans="1:45">
      <c r="AF210" s="232" t="str">
        <f t="shared" si="128"/>
        <v xml:space="preserve">           </v>
      </c>
      <c r="AG210" s="232" t="str">
        <f t="shared" si="129"/>
        <v xml:space="preserve">           </v>
      </c>
    </row>
    <row r="211" spans="1:45" ht="0.75" customHeight="1">
      <c r="AS211" s="191"/>
    </row>
    <row r="212" spans="1:45" ht="12" hidden="1">
      <c r="B212" s="418">
        <v>146</v>
      </c>
      <c r="D212" s="382" t="str">
        <f>IF(VLOOKUP($B212,suvaha_p!$A:$G,1)=$B212,VLOOKUP($B212,suvaha_p!$A:$G,$B$1),0)</f>
        <v>Označenie</v>
      </c>
    </row>
    <row r="213" spans="1:45" ht="12" hidden="1">
      <c r="B213" s="418">
        <v>147</v>
      </c>
      <c r="D213" s="382" t="str">
        <f>IF(VLOOKUP($B213,suvaha_p!$A:$G,1)=$B213,VLOOKUP($B213,suvaha_p!$A:$G,$B$1),0)</f>
        <v>STRANA AKTÍV</v>
      </c>
    </row>
    <row r="214" spans="1:45" ht="12" hidden="1">
      <c r="B214" s="418">
        <v>148</v>
      </c>
      <c r="D214" s="382" t="str">
        <f>IF(VLOOKUP($B214,suvaha_p!$A:$G,1)=$B214,VLOOKUP($B214,suvaha_p!$A:$G,$B$1),0)</f>
        <v>STRANA PASÍV</v>
      </c>
    </row>
    <row r="215" spans="1:45" ht="12" hidden="1">
      <c r="B215" s="418">
        <v>149</v>
      </c>
      <c r="D215" s="382" t="str">
        <f>IF(VLOOKUP($B215,suvaha_p!$A:$G,1)=$B215,VLOOKUP($B215,suvaha_p!$A:$G,$B$1),0)</f>
        <v>Číslo riadku</v>
      </c>
    </row>
    <row r="216" spans="1:45" ht="12" hidden="1">
      <c r="B216" s="418">
        <v>150</v>
      </c>
      <c r="D216" s="382" t="str">
        <f>IF(VLOOKUP($B216,suvaha_p!$A:$G,1)=$B216,VLOOKUP($B216,suvaha_p!$A:$G,$B$1),0)</f>
        <v>Bežné účtovné obdobie</v>
      </c>
    </row>
    <row r="217" spans="1:45" ht="12" hidden="1">
      <c r="B217" s="418">
        <v>151</v>
      </c>
      <c r="D217" s="382" t="str">
        <f>IF(VLOOKUP($B217,suvaha_p!$A:$G,1)=$B217,VLOOKUP($B217,suvaha_p!$A:$G,$B$1),0)</f>
        <v>Bezprostredne predchádzajúce účtovné obdobie</v>
      </c>
    </row>
    <row r="218" spans="1:45" ht="12" hidden="1">
      <c r="B218" s="418">
        <v>152</v>
      </c>
      <c r="D218" s="382" t="str">
        <f>IF(VLOOKUP($B218,suvaha_p!$A:$G,1)=$B218,VLOOKUP($B218,suvaha_p!$A:$G,$B$1),0)</f>
        <v>Brutto-časť 1</v>
      </c>
    </row>
    <row r="219" spans="1:45" ht="12" hidden="1">
      <c r="B219" s="418">
        <v>153</v>
      </c>
      <c r="D219" s="382" t="str">
        <f>IF(VLOOKUP($B219,suvaha_p!$A:$G,1)=$B219,VLOOKUP($B219,suvaha_p!$A:$G,$B$1),0)</f>
        <v>Oprávky</v>
      </c>
    </row>
    <row r="220" spans="1:45" ht="12" hidden="1">
      <c r="B220" s="418">
        <v>154</v>
      </c>
      <c r="D220" s="382" t="str">
        <f>IF(VLOOKUP($B220,suvaha_p!$A:$G,1)=$B220,VLOOKUP($B220,suvaha_p!$A:$G,$B$1),0)</f>
        <v>Opravné položky</v>
      </c>
    </row>
    <row r="221" spans="1:45" ht="12" hidden="1">
      <c r="B221" s="418">
        <v>155</v>
      </c>
      <c r="D221" s="382" t="str">
        <f>IF(VLOOKUP($B221,suvaha_p!$A:$G,1)=$B221,VLOOKUP($B221,suvaha_p!$A:$G,$B$1),0)</f>
        <v>Netto</v>
      </c>
    </row>
    <row r="222" spans="1:45" ht="12" hidden="1">
      <c r="B222" s="418">
        <v>156</v>
      </c>
      <c r="D222" s="382" t="str">
        <f>IF(VLOOKUP($B222,suvaha_p!$A:$G,1)=$B222,VLOOKUP($B222,suvaha_p!$A:$G,$B$1),0)</f>
        <v>Netto</v>
      </c>
    </row>
    <row r="223" spans="1:45" ht="12" hidden="1">
      <c r="B223" s="418">
        <v>157</v>
      </c>
      <c r="D223" s="382" t="str">
        <f>IF(VLOOKUP($B223,suvaha_p!$A:$G,1)=$B223,VLOOKUP($B223,suvaha_p!$A:$G,$B$1),0)</f>
        <v>Text</v>
      </c>
    </row>
    <row r="224" spans="1:45" ht="12" hidden="1">
      <c r="B224" s="418">
        <v>158</v>
      </c>
    </row>
    <row r="225" spans="2:4" ht="12" hidden="1">
      <c r="B225" s="418">
        <v>159</v>
      </c>
      <c r="C225" s="188">
        <v>3</v>
      </c>
      <c r="D225" s="188" t="s">
        <v>2174</v>
      </c>
    </row>
    <row r="226" spans="2:4" hidden="1">
      <c r="C226" s="188">
        <v>4</v>
      </c>
      <c r="D226" s="188" t="s">
        <v>2175</v>
      </c>
    </row>
    <row r="227" spans="2:4" hidden="1">
      <c r="C227" s="188">
        <v>5</v>
      </c>
      <c r="D227" s="188" t="s">
        <v>2176</v>
      </c>
    </row>
  </sheetData>
  <sheetProtection formatCells="0" formatColumns="0" formatRows="0" insertColumns="0" insertRows="0" deleteColumns="0" deleteRows="0" sort="0"/>
  <dataConsolidate/>
  <mergeCells count="5">
    <mergeCell ref="S1:X1"/>
    <mergeCell ref="I1:N1"/>
    <mergeCell ref="S148:X148"/>
    <mergeCell ref="AN1:AS1"/>
    <mergeCell ref="AN148:AS148"/>
  </mergeCells>
  <dataValidations count="1">
    <dataValidation type="list" allowBlank="1" showInputMessage="1" showErrorMessage="1" sqref="D1">
      <formula1>$D$225:$D$227</formula1>
    </dataValidation>
  </dataValidations>
  <pageMargins left="0.7" right="0.7" top="0.78740157499999996" bottom="0.78740157499999996" header="0.3" footer="0.3"/>
  <pageSetup paperSize="9" orientation="portrait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17</vt:i4>
      </vt:variant>
      <vt:variant>
        <vt:lpstr>Pomenované rozsahy</vt:lpstr>
      </vt:variant>
      <vt:variant>
        <vt:i4>8</vt:i4>
      </vt:variant>
    </vt:vector>
  </HeadingPairs>
  <TitlesOfParts>
    <vt:vector size="25" baseType="lpstr">
      <vt:lpstr>VstupHlavička</vt:lpstr>
      <vt:lpstr>Hlavicka</vt:lpstr>
      <vt:lpstr>hk2023</vt:lpstr>
      <vt:lpstr>hk2022</vt:lpstr>
      <vt:lpstr>Osnova</vt:lpstr>
      <vt:lpstr>ANALYTIKAVUJ</vt:lpstr>
      <vt:lpstr>PoznamkyMUJ2022</vt:lpstr>
      <vt:lpstr>ANALYTIKA MUJ</vt:lpstr>
      <vt:lpstr>SUVAHAVUJ</vt:lpstr>
      <vt:lpstr>HL KNIHA VYPOC</vt:lpstr>
      <vt:lpstr>SUVAHAMUJ</vt:lpstr>
      <vt:lpstr>SKNACE</vt:lpstr>
      <vt:lpstr>PrekladHlav</vt:lpstr>
      <vt:lpstr>List1</vt:lpstr>
      <vt:lpstr>suvaha_p</vt:lpstr>
      <vt:lpstr>vykaz_p</vt:lpstr>
      <vt:lpstr>Hárok1</vt:lpstr>
      <vt:lpstr>'hk2022'!Oblasť_tlače</vt:lpstr>
      <vt:lpstr>'hk2023'!Oblasť_tlače</vt:lpstr>
      <vt:lpstr>Hlavicka!Oblasť_tlače</vt:lpstr>
      <vt:lpstr>PoznamkyMUJ2022!Oblasť_tlače</vt:lpstr>
      <vt:lpstr>SUVAHAMUJ!Oblasť_tlače</vt:lpstr>
      <vt:lpstr>SUVAHAVUJ!Oblasť_tlače</vt:lpstr>
      <vt:lpstr>Osnova!Osnova</vt:lpstr>
      <vt:lpstr>Osnova</vt:lpstr>
    </vt:vector>
  </TitlesOfParts>
  <Manager>Bc.Kamil Gróf</Manager>
  <Company>Bc.Kamil Gróf</Company>
  <LinksUpToDate>false</LinksUpToDate>
  <SharedDoc>false</SharedDoc>
  <HyperlinkBase>ruz.sk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Bc.Kamil Gróf</dc:creator>
  <cp:lastModifiedBy>Lenovo</cp:lastModifiedBy>
  <cp:lastPrinted>2024-06-12T09:06:18Z</cp:lastPrinted>
  <dcterms:created xsi:type="dcterms:W3CDTF">2003-04-02T10:03:02Z</dcterms:created>
  <dcterms:modified xsi:type="dcterms:W3CDTF">2024-06-12T10:10:56Z</dcterms:modified>
</cp:coreProperties>
</file>