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REPORTING\uctaren\uzávierka r. 2024\"/>
    </mc:Choice>
  </mc:AlternateContent>
  <xr:revisionPtr revIDLastSave="0" documentId="13_ncr:1_{37C71D66-1A0C-47A5-98D1-F6DD296D0911}" xr6:coauthVersionLast="36" xr6:coauthVersionMax="36" xr10:uidLastSave="{00000000-0000-0000-0000-000000000000}"/>
  <bookViews>
    <workbookView xWindow="120" yWindow="132" windowWidth="19020" windowHeight="7752" xr2:uid="{00000000-000D-0000-FFFF-FFFF00000000}"/>
  </bookViews>
  <sheets>
    <sheet name="Hárok1" sheetId="1" r:id="rId1"/>
    <sheet name="Hárok2" sheetId="2" r:id="rId2"/>
  </sheets>
  <calcPr calcId="191029"/>
</workbook>
</file>

<file path=xl/calcChain.xml><?xml version="1.0" encoding="utf-8"?>
<calcChain xmlns="http://schemas.openxmlformats.org/spreadsheetml/2006/main">
  <c r="C25" i="1" l="1"/>
  <c r="C50" i="1" l="1"/>
  <c r="C13" i="1"/>
  <c r="D50" i="1"/>
  <c r="D44" i="1"/>
  <c r="D25" i="1"/>
  <c r="D13" i="1"/>
  <c r="D40" i="1" l="1"/>
  <c r="D28" i="1"/>
  <c r="D9" i="1"/>
  <c r="D26" i="1" s="1"/>
  <c r="D52" i="1" l="1"/>
  <c r="D55" i="1" s="1"/>
  <c r="C53" i="1" s="1"/>
  <c r="D50" i="2"/>
  <c r="C50" i="2"/>
  <c r="D40" i="2"/>
  <c r="C40" i="2"/>
  <c r="D29" i="2"/>
  <c r="C29" i="2"/>
  <c r="D28" i="2"/>
  <c r="C28" i="2"/>
  <c r="D25" i="2"/>
  <c r="C25" i="2"/>
  <c r="D9" i="2"/>
  <c r="D26" i="2" s="1"/>
  <c r="D52" i="2" s="1"/>
  <c r="D55" i="2" s="1"/>
  <c r="C9" i="2"/>
  <c r="C26" i="2" s="1"/>
  <c r="C52" i="2" l="1"/>
  <c r="C55" i="2" s="1"/>
  <c r="C40" i="1"/>
  <c r="C9" i="1" l="1"/>
  <c r="C26" i="1" s="1"/>
  <c r="C28" i="1" l="1"/>
  <c r="C52" i="1" s="1"/>
  <c r="C55" i="1" l="1"/>
</calcChain>
</file>

<file path=xl/sharedStrings.xml><?xml version="1.0" encoding="utf-8"?>
<sst xmlns="http://schemas.openxmlformats.org/spreadsheetml/2006/main" count="224" uniqueCount="114">
  <si>
    <t>Názov položky</t>
  </si>
  <si>
    <t>Riadok</t>
  </si>
  <si>
    <t>A</t>
  </si>
  <si>
    <t>B</t>
  </si>
  <si>
    <t>B.1</t>
  </si>
  <si>
    <t>B.2</t>
  </si>
  <si>
    <t>B.3</t>
  </si>
  <si>
    <t>B.4</t>
  </si>
  <si>
    <t>B.5</t>
  </si>
  <si>
    <t>C.</t>
  </si>
  <si>
    <t>D.</t>
  </si>
  <si>
    <t>E.</t>
  </si>
  <si>
    <t>F.</t>
  </si>
  <si>
    <t>G.</t>
  </si>
  <si>
    <t>H.</t>
  </si>
  <si>
    <t>Odpisy (+)</t>
  </si>
  <si>
    <t>Iné položky nepeňažného charakteru (+/-)</t>
  </si>
  <si>
    <t>B.6</t>
  </si>
  <si>
    <t>Zmena stavu pohľadávok z prevádzkovej činnosti (+/-)</t>
  </si>
  <si>
    <t>Zmena stavu záväzkov z prevádzkovej činnosti (+/-)</t>
  </si>
  <si>
    <t>B.7</t>
  </si>
  <si>
    <t>Závierkové nerealizové kurzové rozdiely (+/-)</t>
  </si>
  <si>
    <t>Realizované kurzové rozdiely (+/-)</t>
  </si>
  <si>
    <t>b) Dobrovoľná možnosť vykázania čistých peňažných tokov nebola použitá.</t>
  </si>
  <si>
    <t xml:space="preserve">     Výnosové a nákladové úroky sú vo výsledovke vo finančnej oblasti = CF z finančnej činnosti.</t>
  </si>
  <si>
    <t>Doplňujúce informácie k prehľadu peňažných tokov (výkazu CF):</t>
  </si>
  <si>
    <t>J.</t>
  </si>
  <si>
    <t>K.</t>
  </si>
  <si>
    <t>L.</t>
  </si>
  <si>
    <t>M.</t>
  </si>
  <si>
    <t xml:space="preserve">     Cudzie peňažné prostriedky spravované v mene tretích osôb - bez náplne.</t>
  </si>
  <si>
    <t>Celkový výsledok hospodárenia pred zdanením (+/-)</t>
  </si>
  <si>
    <t>POZNÁMKY K ÚČTOVNEJ ZÁVIERKE pre veľké účtovné jednotky</t>
  </si>
  <si>
    <t>a) Pri CF z prevádzkovej činnosti bola použitá - nepriama metóda.</t>
  </si>
  <si>
    <t>e) Zmeny použitých zásad - bez náplne.</t>
  </si>
  <si>
    <t>f) Nepeňažné vplyvy na štruktúru majetku, záväzkov a vlastného imania - bez náplne.</t>
  </si>
  <si>
    <t>g) Doplňujúce informácie k výkazu CF - bez náplne.</t>
  </si>
  <si>
    <t>Iné úpravy CF z prevádzkovej činnosti (+/-)</t>
  </si>
  <si>
    <t>I.</t>
  </si>
  <si>
    <t>J.1</t>
  </si>
  <si>
    <t>J.2</t>
  </si>
  <si>
    <t>J.3</t>
  </si>
  <si>
    <t>J.4</t>
  </si>
  <si>
    <t>J.5</t>
  </si>
  <si>
    <t>J.6</t>
  </si>
  <si>
    <t>J.7</t>
  </si>
  <si>
    <t>J.8</t>
  </si>
  <si>
    <t>J.9</t>
  </si>
  <si>
    <t>J.10</t>
  </si>
  <si>
    <t>N.</t>
  </si>
  <si>
    <t>Iné úpravy CF z investičnej činnosti (+/-)</t>
  </si>
  <si>
    <t>Iné úpravy CF z finačnej činnosti (+/-)</t>
  </si>
  <si>
    <t>c) Nesúlad medzi stavom peňazí v súvahe a vo výkaze CF vyplýva z použitia nepriamej metódy,</t>
  </si>
  <si>
    <t xml:space="preserve">     Nerealizové KR - nie sú peňažnými tokmi, vykázané ako nepeňažné položky (riadok B.7).</t>
  </si>
  <si>
    <t xml:space="preserve">     a bol matematicky vyrovnaný na riadku G (iné úpravy).</t>
  </si>
  <si>
    <t>Stav peňazí na začiatku roka</t>
  </si>
  <si>
    <t>Rezervy (+/-)</t>
  </si>
  <si>
    <t>Opravné položky (+/-)</t>
  </si>
  <si>
    <t>Časové rozlíšenie (+/-)</t>
  </si>
  <si>
    <t>Článok X - Prehľad peňažných tokov (výkaz cash flow)</t>
  </si>
  <si>
    <t>Peňažne prijaté výnosové úroky (-)</t>
  </si>
  <si>
    <t>Peňažne zaplatené nákladové úroky (+)</t>
  </si>
  <si>
    <t>B.8</t>
  </si>
  <si>
    <t>B.9</t>
  </si>
  <si>
    <t>B.10</t>
  </si>
  <si>
    <t>Úroky účtované do nákladov (+)</t>
  </si>
  <si>
    <t>Úroky účtované do výnosov (-)</t>
  </si>
  <si>
    <t>Výsledok z predaja dlhodobého finanč. majetku (+/-)</t>
  </si>
  <si>
    <t>Úprava o nepeňažné položky (B1 až B10):</t>
  </si>
  <si>
    <t>Peňažné výdavky na obstaranie DNM a DHM (-)</t>
  </si>
  <si>
    <t>Peňažné príjmy z predaja DNM a DHM (+)</t>
  </si>
  <si>
    <t>Peňažné výdavky na poskytnuté pôžičky (-)</t>
  </si>
  <si>
    <t>Peňažné príjmy zo splácania poskytnutých pôžičiek (+)</t>
  </si>
  <si>
    <t>Peňažné výdavky súvisiace s derivátmi (-)</t>
  </si>
  <si>
    <t>Peňažné príjmy súvisiace s derivátmi (+)</t>
  </si>
  <si>
    <t>Peňažne príjaté dividendy účtovené do výnosov (-)</t>
  </si>
  <si>
    <t>Peňažné príjmy zo zvýšenia vlastného imania (+)</t>
  </si>
  <si>
    <t>Peňažné výdavky zo zníženie vlastného imania (-)</t>
  </si>
  <si>
    <t>Peňažné príjmy z úverov a pôžičiek (+)</t>
  </si>
  <si>
    <t>Peňažné výdavky na splácanie úverov a pôžičiek (-)</t>
  </si>
  <si>
    <t>Peňažné príjmy z emisie dlhových cenných papierov (+)</t>
  </si>
  <si>
    <t>Peňažné výdavky na úhradu záväzkov z dlhových CP (-)</t>
  </si>
  <si>
    <t>Peňažne zaplatené dividendy z rozdelenia zisku (-)</t>
  </si>
  <si>
    <t>Zmena stavu zásob (+/-)</t>
  </si>
  <si>
    <t>Výsledok z predaja DNM a DHM (+/-)</t>
  </si>
  <si>
    <t>d) Použité zásady:</t>
  </si>
  <si>
    <t xml:space="preserve">     Prijaté dividendy predstavujú návratnosť investícií = CF z investičnej činnosti (riadok I.9).</t>
  </si>
  <si>
    <t xml:space="preserve">     Zaplatené dividendy sú výdavky na získanie fin. zdrojov = CF z finančnej činnosti (riadok J.9).</t>
  </si>
  <si>
    <t>Peňažné výdavky na obstaranie dlhod. CP a podielov (-)</t>
  </si>
  <si>
    <t>Peňažné príjmy z predaja dlhod. CP a podielov (+)</t>
  </si>
  <si>
    <t>Zmena stavu krátkodobého finančného majetku (+/-)</t>
  </si>
  <si>
    <t>K.1</t>
  </si>
  <si>
    <t>K.2</t>
  </si>
  <si>
    <t>K.3</t>
  </si>
  <si>
    <t>K.4</t>
  </si>
  <si>
    <t>K.6</t>
  </si>
  <si>
    <t>K.5</t>
  </si>
  <si>
    <t>K.7</t>
  </si>
  <si>
    <t>K.8</t>
  </si>
  <si>
    <t>K.9</t>
  </si>
  <si>
    <t>K.10</t>
  </si>
  <si>
    <t>O.</t>
  </si>
  <si>
    <t>Peňažné toky z prevádzkovej činnosti: I = A + (B až H)</t>
  </si>
  <si>
    <t>Peňažné toky z investičnej činnosti (J.1 až J.10)</t>
  </si>
  <si>
    <t>Peňažné toky z finančnej činnosti (K.1 až K.10)</t>
  </si>
  <si>
    <t>Celkový peňažný tok (L=I+J+K) počas roka (+/-)</t>
  </si>
  <si>
    <t>Stav peňazí na konci roka vrátane KR (O=M-L-N)</t>
  </si>
  <si>
    <t>(Opatrenie MF SR č.MF/23377/2014-74)</t>
  </si>
  <si>
    <t xml:space="preserve">     Realizávané kurzové rozdiely (KR) sa vykazujú samostatne v závere výkazu CF (riadok N).</t>
  </si>
  <si>
    <t>Zaplatená daň z príjmov (-), alebo vratka dane (+)</t>
  </si>
  <si>
    <t>FY 2016</t>
  </si>
  <si>
    <t>FY 2015</t>
  </si>
  <si>
    <t>FY 2023</t>
  </si>
  <si>
    <t>FY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</si>
</sst>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0" fillId="0" borderId="2" xfId="0" applyBorder="1"/>
    <xf numFmtId="0" fontId="0" fillId="0" borderId="0" xfId="0" applyBorder="1"/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0" fillId="0" borderId="4" xfId="0" applyBorder="1"/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9" xfId="0" applyBorder="1"/>
    <xf numFmtId="0" fontId="0" fillId="0" borderId="0" xfId="0" applyFill="1" applyBorder="1"/>
    <xf numFmtId="0" fontId="3" fillId="0" borderId="0" xfId="0" applyFont="1" applyBorder="1"/>
    <xf numFmtId="0" fontId="1" fillId="0" borderId="9" xfId="0" applyFont="1" applyBorder="1"/>
    <xf numFmtId="0" fontId="1" fillId="0" borderId="13" xfId="0" applyFont="1" applyBorder="1" applyAlignment="1">
      <alignment horizontal="center"/>
    </xf>
    <xf numFmtId="0" fontId="0" fillId="0" borderId="14" xfId="0" applyBorder="1"/>
    <xf numFmtId="0" fontId="0" fillId="0" borderId="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/>
    <xf numFmtId="0" fontId="0" fillId="0" borderId="16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15" xfId="0" applyFont="1" applyBorder="1"/>
    <xf numFmtId="0" fontId="2" fillId="0" borderId="4" xfId="0" applyFont="1" applyBorder="1"/>
    <xf numFmtId="0" fontId="4" fillId="0" borderId="0" xfId="0" applyFont="1"/>
    <xf numFmtId="3" fontId="0" fillId="0" borderId="0" xfId="0" applyNumberFormat="1"/>
    <xf numFmtId="3" fontId="1" fillId="0" borderId="13" xfId="0" applyNumberFormat="1" applyFont="1" applyBorder="1" applyAlignment="1">
      <alignment horizontal="center"/>
    </xf>
    <xf numFmtId="3" fontId="1" fillId="0" borderId="19" xfId="0" applyNumberFormat="1" applyFont="1" applyBorder="1"/>
    <xf numFmtId="3" fontId="1" fillId="0" borderId="20" xfId="0" applyNumberFormat="1" applyFont="1" applyBorder="1"/>
    <xf numFmtId="3" fontId="1" fillId="0" borderId="15" xfId="0" applyNumberFormat="1" applyFont="1" applyBorder="1"/>
    <xf numFmtId="3" fontId="0" fillId="0" borderId="22" xfId="0" applyNumberFormat="1" applyBorder="1"/>
    <xf numFmtId="3" fontId="1" fillId="0" borderId="4" xfId="0" applyNumberFormat="1" applyFont="1" applyBorder="1"/>
    <xf numFmtId="3" fontId="0" fillId="0" borderId="1" xfId="0" applyNumberFormat="1" applyBorder="1"/>
    <xf numFmtId="3" fontId="0" fillId="0" borderId="7" xfId="0" applyNumberFormat="1" applyBorder="1"/>
    <xf numFmtId="3" fontId="0" fillId="0" borderId="2" xfId="0" applyNumberFormat="1" applyBorder="1"/>
    <xf numFmtId="3" fontId="0" fillId="0" borderId="12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0" fillId="0" borderId="15" xfId="0" applyNumberFormat="1" applyBorder="1"/>
    <xf numFmtId="3" fontId="0" fillId="0" borderId="14" xfId="0" applyNumberFormat="1" applyBorder="1"/>
    <xf numFmtId="3" fontId="0" fillId="0" borderId="17" xfId="0" applyNumberFormat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0" xfId="0" applyNumberFormat="1" applyBorder="1"/>
    <xf numFmtId="3" fontId="5" fillId="0" borderId="5" xfId="0" applyNumberFormat="1" applyFont="1" applyBorder="1"/>
    <xf numFmtId="3" fontId="4" fillId="0" borderId="7" xfId="0" applyNumberFormat="1" applyFont="1" applyBorder="1"/>
    <xf numFmtId="0" fontId="6" fillId="0" borderId="0" xfId="0" applyFont="1"/>
    <xf numFmtId="0" fontId="7" fillId="0" borderId="23" xfId="0" applyFont="1" applyBorder="1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72"/>
  <sheetViews>
    <sheetView tabSelected="1" view="pageLayout" topLeftCell="A46" zoomScaleNormal="100" workbookViewId="0">
      <selection activeCell="C25" sqref="C25"/>
    </sheetView>
  </sheetViews>
  <sheetFormatPr defaultRowHeight="14.4" x14ac:dyDescent="0.3"/>
  <cols>
    <col min="1" max="1" width="6.88671875" customWidth="1"/>
    <col min="2" max="2" width="50.5546875" customWidth="1"/>
    <col min="3" max="4" width="14.109375" style="30" customWidth="1"/>
  </cols>
  <sheetData>
    <row r="2" spans="1:4" x14ac:dyDescent="0.3">
      <c r="A2" s="1" t="s">
        <v>32</v>
      </c>
    </row>
    <row r="3" spans="1:4" x14ac:dyDescent="0.3">
      <c r="A3" s="51" t="s">
        <v>107</v>
      </c>
    </row>
    <row r="4" spans="1:4" ht="15" thickBot="1" x14ac:dyDescent="0.35">
      <c r="A4" s="1" t="s">
        <v>59</v>
      </c>
      <c r="B4" s="1"/>
    </row>
    <row r="5" spans="1:4" ht="15" hidden="1" thickBot="1" x14ac:dyDescent="0.35"/>
    <row r="6" spans="1:4" ht="15" thickBot="1" x14ac:dyDescent="0.35">
      <c r="A6" s="15" t="s">
        <v>1</v>
      </c>
      <c r="B6" s="15" t="s">
        <v>0</v>
      </c>
      <c r="C6" s="31" t="s">
        <v>113</v>
      </c>
      <c r="D6" s="31" t="s">
        <v>112</v>
      </c>
    </row>
    <row r="7" spans="1:4" ht="15" thickBot="1" x14ac:dyDescent="0.35">
      <c r="A7" s="22" t="s">
        <v>2</v>
      </c>
      <c r="B7" s="23" t="s">
        <v>31</v>
      </c>
      <c r="C7" s="32">
        <v>1632285.77</v>
      </c>
      <c r="D7" s="32">
        <v>1271285.1200000001</v>
      </c>
    </row>
    <row r="8" spans="1:4" ht="15" thickBot="1" x14ac:dyDescent="0.35">
      <c r="A8" s="26"/>
      <c r="B8" s="27"/>
      <c r="C8" s="34"/>
      <c r="D8" s="34"/>
    </row>
    <row r="9" spans="1:4" x14ac:dyDescent="0.3">
      <c r="A9" s="6" t="s">
        <v>3</v>
      </c>
      <c r="B9" s="28" t="s">
        <v>68</v>
      </c>
      <c r="C9" s="36">
        <f>SUM(C10:C19)</f>
        <v>1399855.91</v>
      </c>
      <c r="D9" s="36">
        <f>SUM(D10:D19)</f>
        <v>644820.30999999994</v>
      </c>
    </row>
    <row r="10" spans="1:4" x14ac:dyDescent="0.3">
      <c r="A10" s="17" t="s">
        <v>4</v>
      </c>
      <c r="B10" s="2" t="s">
        <v>15</v>
      </c>
      <c r="C10" s="37">
        <v>535407.18999999994</v>
      </c>
      <c r="D10" s="37">
        <v>472279.1</v>
      </c>
    </row>
    <row r="11" spans="1:4" x14ac:dyDescent="0.3">
      <c r="A11" s="17" t="s">
        <v>5</v>
      </c>
      <c r="B11" s="2" t="s">
        <v>56</v>
      </c>
      <c r="C11" s="37">
        <v>1555.96</v>
      </c>
      <c r="D11" s="37">
        <v>2062.81</v>
      </c>
    </row>
    <row r="12" spans="1:4" x14ac:dyDescent="0.3">
      <c r="A12" s="17" t="s">
        <v>6</v>
      </c>
      <c r="B12" s="2" t="s">
        <v>57</v>
      </c>
      <c r="C12" s="37">
        <v>545964.32999999996</v>
      </c>
      <c r="D12" s="37">
        <v>-215964.33</v>
      </c>
    </row>
    <row r="13" spans="1:4" x14ac:dyDescent="0.3">
      <c r="A13" s="17" t="s">
        <v>7</v>
      </c>
      <c r="B13" s="2" t="s">
        <v>58</v>
      </c>
      <c r="C13" s="37">
        <f>-29333.11+8908.03</f>
        <v>-20425.080000000002</v>
      </c>
      <c r="D13" s="37">
        <f>2924.22-4061.38</f>
        <v>-1137.1600000000003</v>
      </c>
    </row>
    <row r="14" spans="1:4" x14ac:dyDescent="0.3">
      <c r="A14" s="17" t="s">
        <v>8</v>
      </c>
      <c r="B14" s="2" t="s">
        <v>65</v>
      </c>
      <c r="C14" s="37">
        <v>340510.85</v>
      </c>
      <c r="D14" s="37">
        <v>382767.19</v>
      </c>
    </row>
    <row r="15" spans="1:4" x14ac:dyDescent="0.3">
      <c r="A15" s="17" t="s">
        <v>17</v>
      </c>
      <c r="B15" s="2" t="s">
        <v>66</v>
      </c>
      <c r="C15" s="37">
        <v>0</v>
      </c>
      <c r="D15" s="37">
        <v>0</v>
      </c>
    </row>
    <row r="16" spans="1:4" x14ac:dyDescent="0.3">
      <c r="A16" s="17" t="s">
        <v>20</v>
      </c>
      <c r="B16" s="2" t="s">
        <v>21</v>
      </c>
      <c r="C16" s="37">
        <v>-4657.34</v>
      </c>
      <c r="D16" s="37">
        <v>4812.7</v>
      </c>
    </row>
    <row r="17" spans="1:4" x14ac:dyDescent="0.3">
      <c r="A17" s="17" t="s">
        <v>62</v>
      </c>
      <c r="B17" s="2" t="s">
        <v>67</v>
      </c>
      <c r="C17" s="37">
        <v>0</v>
      </c>
      <c r="D17" s="37">
        <v>0</v>
      </c>
    </row>
    <row r="18" spans="1:4" x14ac:dyDescent="0.3">
      <c r="A18" s="17" t="s">
        <v>63</v>
      </c>
      <c r="B18" s="2" t="s">
        <v>84</v>
      </c>
      <c r="C18" s="37">
        <v>-11576.72</v>
      </c>
      <c r="D18" s="37">
        <v>0</v>
      </c>
    </row>
    <row r="19" spans="1:4" x14ac:dyDescent="0.3">
      <c r="A19" s="17" t="s">
        <v>64</v>
      </c>
      <c r="B19" s="2" t="s">
        <v>16</v>
      </c>
      <c r="C19" s="37">
        <v>13076.72</v>
      </c>
      <c r="D19" s="37">
        <v>0</v>
      </c>
    </row>
    <row r="20" spans="1:4" x14ac:dyDescent="0.3">
      <c r="A20" s="17" t="s">
        <v>9</v>
      </c>
      <c r="B20" s="2" t="s">
        <v>83</v>
      </c>
      <c r="C20" s="37">
        <v>149727.1</v>
      </c>
      <c r="D20" s="37">
        <v>1038653.86</v>
      </c>
    </row>
    <row r="21" spans="1:4" x14ac:dyDescent="0.3">
      <c r="A21" s="17" t="s">
        <v>10</v>
      </c>
      <c r="B21" s="2" t="s">
        <v>18</v>
      </c>
      <c r="C21" s="37">
        <v>834885.39</v>
      </c>
      <c r="D21" s="37">
        <v>1276197.8600000001</v>
      </c>
    </row>
    <row r="22" spans="1:4" x14ac:dyDescent="0.3">
      <c r="A22" s="17" t="s">
        <v>11</v>
      </c>
      <c r="B22" s="2" t="s">
        <v>19</v>
      </c>
      <c r="C22" s="37">
        <v>-964091.62</v>
      </c>
      <c r="D22" s="37">
        <v>-1861503.4</v>
      </c>
    </row>
    <row r="23" spans="1:4" x14ac:dyDescent="0.3">
      <c r="A23" s="21" t="s">
        <v>12</v>
      </c>
      <c r="B23" s="4" t="s">
        <v>90</v>
      </c>
      <c r="C23" s="39">
        <v>0</v>
      </c>
      <c r="D23" s="39">
        <v>0</v>
      </c>
    </row>
    <row r="24" spans="1:4" x14ac:dyDescent="0.3">
      <c r="A24" s="21" t="s">
        <v>13</v>
      </c>
      <c r="B24" s="4" t="s">
        <v>109</v>
      </c>
      <c r="C24" s="39">
        <v>-514325.13</v>
      </c>
      <c r="D24" s="39">
        <v>-213612.04</v>
      </c>
    </row>
    <row r="25" spans="1:4" ht="15" thickBot="1" x14ac:dyDescent="0.35">
      <c r="A25" s="20" t="s">
        <v>14</v>
      </c>
      <c r="B25" s="11" t="s">
        <v>37</v>
      </c>
      <c r="C25" s="41">
        <f>-209922.83-1397883.71+11576.72-1500</f>
        <v>-1597729.82</v>
      </c>
      <c r="D25" s="41">
        <f>-249397.66+428662.08</f>
        <v>179264.42</v>
      </c>
    </row>
    <row r="26" spans="1:4" ht="15" thickBot="1" x14ac:dyDescent="0.35">
      <c r="A26" s="22" t="s">
        <v>38</v>
      </c>
      <c r="B26" s="23" t="s">
        <v>102</v>
      </c>
      <c r="C26" s="32">
        <f>C7+(C9+C20+C21+C22+C24+C25)</f>
        <v>940607.59999999974</v>
      </c>
      <c r="D26" s="32">
        <f>D7+(D9+D20+D21+D22+D24+D25)</f>
        <v>2335106.1300000004</v>
      </c>
    </row>
    <row r="27" spans="1:4" ht="15" thickBot="1" x14ac:dyDescent="0.35">
      <c r="A27" s="18"/>
      <c r="B27" s="19"/>
      <c r="C27" s="43"/>
      <c r="D27" s="43"/>
    </row>
    <row r="28" spans="1:4" ht="15" thickBot="1" x14ac:dyDescent="0.35">
      <c r="A28" s="22" t="s">
        <v>26</v>
      </c>
      <c r="B28" s="23" t="s">
        <v>103</v>
      </c>
      <c r="C28" s="32">
        <f>SUM(C29:C38)</f>
        <v>-985360.96000000008</v>
      </c>
      <c r="D28" s="32">
        <f>SUM(D29:D38)</f>
        <v>-933599.18000000017</v>
      </c>
    </row>
    <row r="29" spans="1:4" x14ac:dyDescent="0.3">
      <c r="A29" s="24" t="s">
        <v>39</v>
      </c>
      <c r="B29" s="16" t="s">
        <v>69</v>
      </c>
      <c r="C29" s="44">
        <v>-646871.89</v>
      </c>
      <c r="D29" s="44">
        <v>-525745.43000000005</v>
      </c>
    </row>
    <row r="30" spans="1:4" x14ac:dyDescent="0.3">
      <c r="A30" s="17" t="s">
        <v>40</v>
      </c>
      <c r="B30" s="2" t="s">
        <v>70</v>
      </c>
      <c r="C30" s="37">
        <v>1500</v>
      </c>
      <c r="D30" s="37">
        <v>0</v>
      </c>
    </row>
    <row r="31" spans="1:4" x14ac:dyDescent="0.3">
      <c r="A31" s="17" t="s">
        <v>41</v>
      </c>
      <c r="B31" s="2" t="s">
        <v>88</v>
      </c>
      <c r="C31" s="37">
        <v>0</v>
      </c>
      <c r="D31" s="37">
        <v>0</v>
      </c>
    </row>
    <row r="32" spans="1:4" x14ac:dyDescent="0.3">
      <c r="A32" s="17" t="s">
        <v>42</v>
      </c>
      <c r="B32" s="2" t="s">
        <v>89</v>
      </c>
      <c r="C32" s="37">
        <v>0</v>
      </c>
      <c r="D32" s="37">
        <v>0</v>
      </c>
    </row>
    <row r="33" spans="1:4" x14ac:dyDescent="0.3">
      <c r="A33" s="17" t="s">
        <v>43</v>
      </c>
      <c r="B33" s="2" t="s">
        <v>71</v>
      </c>
      <c r="C33" s="37">
        <v>0</v>
      </c>
      <c r="D33" s="37">
        <v>0</v>
      </c>
    </row>
    <row r="34" spans="1:4" x14ac:dyDescent="0.3">
      <c r="A34" s="17" t="s">
        <v>44</v>
      </c>
      <c r="B34" s="2" t="s">
        <v>72</v>
      </c>
      <c r="C34" s="37">
        <v>0</v>
      </c>
      <c r="D34" s="37">
        <v>0</v>
      </c>
    </row>
    <row r="35" spans="1:4" x14ac:dyDescent="0.3">
      <c r="A35" s="17" t="s">
        <v>45</v>
      </c>
      <c r="B35" s="2" t="s">
        <v>73</v>
      </c>
      <c r="C35" s="37">
        <v>-69210.289999999994</v>
      </c>
      <c r="D35" s="37">
        <v>-133682.68</v>
      </c>
    </row>
    <row r="36" spans="1:4" x14ac:dyDescent="0.3">
      <c r="A36" s="17" t="s">
        <v>46</v>
      </c>
      <c r="B36" s="2" t="s">
        <v>74</v>
      </c>
      <c r="C36" s="37">
        <v>0</v>
      </c>
      <c r="D36" s="37">
        <v>0</v>
      </c>
    </row>
    <row r="37" spans="1:4" x14ac:dyDescent="0.3">
      <c r="A37" s="17" t="s">
        <v>47</v>
      </c>
      <c r="B37" s="2" t="s">
        <v>75</v>
      </c>
      <c r="C37" s="37">
        <v>0</v>
      </c>
      <c r="D37" s="37">
        <v>0</v>
      </c>
    </row>
    <row r="38" spans="1:4" ht="15" thickBot="1" x14ac:dyDescent="0.35">
      <c r="A38" s="20" t="s">
        <v>48</v>
      </c>
      <c r="B38" s="11" t="s">
        <v>50</v>
      </c>
      <c r="C38" s="44">
        <v>-270778.78000000003</v>
      </c>
      <c r="D38" s="44">
        <v>-274171.07</v>
      </c>
    </row>
    <row r="39" spans="1:4" ht="15" thickBot="1" x14ac:dyDescent="0.35">
      <c r="A39" s="18"/>
      <c r="B39" s="19"/>
      <c r="C39" s="52"/>
      <c r="D39" s="52"/>
    </row>
    <row r="40" spans="1:4" ht="15" thickBot="1" x14ac:dyDescent="0.35">
      <c r="A40" s="22" t="s">
        <v>27</v>
      </c>
      <c r="B40" s="23" t="s">
        <v>104</v>
      </c>
      <c r="C40" s="32">
        <f>SUM(C41:C50)</f>
        <v>-561668.86</v>
      </c>
      <c r="D40" s="32">
        <f>SUM(D41:D50)</f>
        <v>-728402.81</v>
      </c>
    </row>
    <row r="41" spans="1:4" x14ac:dyDescent="0.3">
      <c r="A41" s="25" t="s">
        <v>91</v>
      </c>
      <c r="B41" s="8" t="s">
        <v>76</v>
      </c>
      <c r="C41" s="46">
        <v>0</v>
      </c>
      <c r="D41" s="46">
        <v>0</v>
      </c>
    </row>
    <row r="42" spans="1:4" x14ac:dyDescent="0.3">
      <c r="A42" s="17" t="s">
        <v>92</v>
      </c>
      <c r="B42" s="2" t="s">
        <v>77</v>
      </c>
      <c r="C42" s="37">
        <v>-52883</v>
      </c>
      <c r="D42" s="37">
        <v>-38927</v>
      </c>
    </row>
    <row r="43" spans="1:4" x14ac:dyDescent="0.3">
      <c r="A43" s="17" t="s">
        <v>93</v>
      </c>
      <c r="B43" s="2" t="s">
        <v>78</v>
      </c>
      <c r="C43" s="37">
        <v>-400000</v>
      </c>
      <c r="D43" s="37">
        <v>-400000</v>
      </c>
    </row>
    <row r="44" spans="1:4" x14ac:dyDescent="0.3">
      <c r="A44" s="17" t="s">
        <v>94</v>
      </c>
      <c r="B44" s="2" t="s">
        <v>79</v>
      </c>
      <c r="C44" s="37">
        <v>0</v>
      </c>
      <c r="D44" s="37">
        <f>-200063.6-D42</f>
        <v>-161136.6</v>
      </c>
    </row>
    <row r="45" spans="1:4" x14ac:dyDescent="0.3">
      <c r="A45" s="17" t="s">
        <v>96</v>
      </c>
      <c r="B45" s="2" t="s">
        <v>80</v>
      </c>
      <c r="C45" s="37">
        <v>0</v>
      </c>
      <c r="D45" s="37">
        <v>0</v>
      </c>
    </row>
    <row r="46" spans="1:4" x14ac:dyDescent="0.3">
      <c r="A46" s="17" t="s">
        <v>95</v>
      </c>
      <c r="B46" s="2" t="s">
        <v>81</v>
      </c>
      <c r="C46" s="37">
        <v>0</v>
      </c>
      <c r="D46" s="37">
        <v>0</v>
      </c>
    </row>
    <row r="47" spans="1:4" x14ac:dyDescent="0.3">
      <c r="A47" s="17" t="s">
        <v>97</v>
      </c>
      <c r="B47" s="2" t="s">
        <v>60</v>
      </c>
      <c r="C47" s="37">
        <v>0</v>
      </c>
      <c r="D47" s="37">
        <v>0</v>
      </c>
    </row>
    <row r="48" spans="1:4" x14ac:dyDescent="0.3">
      <c r="A48" s="17" t="s">
        <v>98</v>
      </c>
      <c r="B48" s="2" t="s">
        <v>61</v>
      </c>
      <c r="C48" s="37">
        <v>-130588.02</v>
      </c>
      <c r="D48" s="37">
        <v>-133369.53</v>
      </c>
    </row>
    <row r="49" spans="1:4" x14ac:dyDescent="0.3">
      <c r="A49" s="21" t="s">
        <v>99</v>
      </c>
      <c r="B49" s="4" t="s">
        <v>82</v>
      </c>
      <c r="C49" s="39">
        <v>0</v>
      </c>
      <c r="D49" s="39">
        <v>0</v>
      </c>
    </row>
    <row r="50" spans="1:4" ht="15" thickBot="1" x14ac:dyDescent="0.35">
      <c r="A50" s="20" t="s">
        <v>100</v>
      </c>
      <c r="B50" s="11" t="s">
        <v>51</v>
      </c>
      <c r="C50" s="41">
        <f>-67106.36+88908.52</f>
        <v>21802.160000000003</v>
      </c>
      <c r="D50" s="41">
        <f>-68053.64+73083.96</f>
        <v>5030.320000000007</v>
      </c>
    </row>
    <row r="51" spans="1:4" ht="15" thickBot="1" x14ac:dyDescent="0.35">
      <c r="A51" s="18"/>
      <c r="B51" s="19"/>
      <c r="C51" s="43"/>
      <c r="D51" s="43"/>
    </row>
    <row r="52" spans="1:4" x14ac:dyDescent="0.3">
      <c r="A52" s="6" t="s">
        <v>28</v>
      </c>
      <c r="B52" s="7" t="s">
        <v>105</v>
      </c>
      <c r="C52" s="46">
        <f>SUM(C26,C28,C40)</f>
        <v>-606422.22000000032</v>
      </c>
      <c r="D52" s="46">
        <f>SUM(D26,D28,D40)</f>
        <v>673104.14000000013</v>
      </c>
    </row>
    <row r="53" spans="1:4" x14ac:dyDescent="0.3">
      <c r="A53" s="9" t="s">
        <v>29</v>
      </c>
      <c r="B53" s="3" t="s">
        <v>55</v>
      </c>
      <c r="C53" s="37">
        <f>D55</f>
        <v>714591.14000000013</v>
      </c>
      <c r="D53" s="37">
        <v>46300</v>
      </c>
    </row>
    <row r="54" spans="1:4" x14ac:dyDescent="0.3">
      <c r="A54" s="9" t="s">
        <v>49</v>
      </c>
      <c r="B54" s="2" t="s">
        <v>22</v>
      </c>
      <c r="C54" s="37">
        <v>4657.34</v>
      </c>
      <c r="D54" s="37">
        <v>-4813</v>
      </c>
    </row>
    <row r="55" spans="1:4" ht="15" thickBot="1" x14ac:dyDescent="0.35">
      <c r="A55" s="10" t="s">
        <v>101</v>
      </c>
      <c r="B55" s="14" t="s">
        <v>106</v>
      </c>
      <c r="C55" s="42">
        <f>C53+C52+C54</f>
        <v>112826.25999999981</v>
      </c>
      <c r="D55" s="42">
        <f>D53+D52+D54</f>
        <v>714591.14000000013</v>
      </c>
    </row>
    <row r="56" spans="1:4" x14ac:dyDescent="0.3">
      <c r="A56" s="5"/>
      <c r="B56" s="5"/>
      <c r="C56" s="48"/>
      <c r="D56" s="48"/>
    </row>
    <row r="57" spans="1:4" x14ac:dyDescent="0.3">
      <c r="A57" s="5"/>
      <c r="B57" s="5"/>
      <c r="C57" s="48"/>
      <c r="D57" s="48"/>
    </row>
    <row r="58" spans="1:4" x14ac:dyDescent="0.3">
      <c r="A58" s="13" t="s">
        <v>25</v>
      </c>
      <c r="B58" s="5"/>
      <c r="C58" s="48"/>
      <c r="D58" s="48"/>
    </row>
    <row r="59" spans="1:4" x14ac:dyDescent="0.3">
      <c r="A59" t="s">
        <v>33</v>
      </c>
      <c r="B59" s="12"/>
    </row>
    <row r="60" spans="1:4" x14ac:dyDescent="0.3">
      <c r="A60" t="s">
        <v>23</v>
      </c>
      <c r="B60" s="12"/>
    </row>
    <row r="61" spans="1:4" x14ac:dyDescent="0.3">
      <c r="A61" t="s">
        <v>30</v>
      </c>
      <c r="B61" s="12"/>
    </row>
    <row r="62" spans="1:4" x14ac:dyDescent="0.3">
      <c r="A62" t="s">
        <v>52</v>
      </c>
      <c r="B62" s="12"/>
    </row>
    <row r="63" spans="1:4" x14ac:dyDescent="0.3">
      <c r="A63" t="s">
        <v>54</v>
      </c>
      <c r="B63" s="12"/>
    </row>
    <row r="64" spans="1:4" x14ac:dyDescent="0.3">
      <c r="A64" s="29" t="s">
        <v>85</v>
      </c>
    </row>
    <row r="65" spans="1:1" x14ac:dyDescent="0.3">
      <c r="A65" s="29" t="s">
        <v>86</v>
      </c>
    </row>
    <row r="66" spans="1:1" x14ac:dyDescent="0.3">
      <c r="A66" t="s">
        <v>87</v>
      </c>
    </row>
    <row r="67" spans="1:1" x14ac:dyDescent="0.3">
      <c r="A67" t="s">
        <v>24</v>
      </c>
    </row>
    <row r="68" spans="1:1" x14ac:dyDescent="0.3">
      <c r="A68" t="s">
        <v>53</v>
      </c>
    </row>
    <row r="69" spans="1:1" x14ac:dyDescent="0.3">
      <c r="A69" t="s">
        <v>108</v>
      </c>
    </row>
    <row r="70" spans="1:1" x14ac:dyDescent="0.3">
      <c r="A70" t="s">
        <v>34</v>
      </c>
    </row>
    <row r="71" spans="1:1" x14ac:dyDescent="0.3">
      <c r="A71" t="s">
        <v>35</v>
      </c>
    </row>
    <row r="72" spans="1:1" x14ac:dyDescent="0.3">
      <c r="A72" t="s">
        <v>36</v>
      </c>
    </row>
  </sheetData>
  <pageMargins left="0.7" right="0.7" top="0.33" bottom="0.2" header="0.2" footer="0.2"/>
  <pageSetup paperSize="9" orientation="portrait" r:id="rId1"/>
  <headerFooter>
    <oddHeader>&amp;CPoznámky Úč POD 3 – 01                                                                     IČO: 36402141        DIČ: 2020127714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2"/>
  <sheetViews>
    <sheetView workbookViewId="0">
      <selection activeCell="H21" sqref="H21"/>
    </sheetView>
  </sheetViews>
  <sheetFormatPr defaultRowHeight="14.4" x14ac:dyDescent="0.3"/>
  <cols>
    <col min="2" max="2" width="51.109375" bestFit="1" customWidth="1"/>
    <col min="3" max="4" width="8.109375" bestFit="1" customWidth="1"/>
  </cols>
  <sheetData>
    <row r="1" spans="1:4" x14ac:dyDescent="0.3">
      <c r="A1" s="1" t="s">
        <v>32</v>
      </c>
      <c r="C1" s="30"/>
      <c r="D1" s="30"/>
    </row>
    <row r="2" spans="1:4" x14ac:dyDescent="0.3">
      <c r="A2" t="s">
        <v>107</v>
      </c>
      <c r="C2" s="30"/>
      <c r="D2" s="30"/>
    </row>
    <row r="3" spans="1:4" x14ac:dyDescent="0.3">
      <c r="C3" s="30"/>
      <c r="D3" s="30"/>
    </row>
    <row r="4" spans="1:4" x14ac:dyDescent="0.3">
      <c r="A4" s="1" t="s">
        <v>59</v>
      </c>
      <c r="B4" s="1"/>
      <c r="C4" s="30"/>
      <c r="D4" s="30"/>
    </row>
    <row r="5" spans="1:4" ht="15" thickBot="1" x14ac:dyDescent="0.35">
      <c r="C5" s="30"/>
      <c r="D5" s="30"/>
    </row>
    <row r="6" spans="1:4" ht="15" thickBot="1" x14ac:dyDescent="0.35">
      <c r="A6" s="15" t="s">
        <v>1</v>
      </c>
      <c r="B6" s="15" t="s">
        <v>0</v>
      </c>
      <c r="C6" s="31" t="s">
        <v>110</v>
      </c>
      <c r="D6" s="31" t="s">
        <v>111</v>
      </c>
    </row>
    <row r="7" spans="1:4" ht="15" thickBot="1" x14ac:dyDescent="0.35">
      <c r="A7" s="22" t="s">
        <v>2</v>
      </c>
      <c r="B7" s="23" t="s">
        <v>31</v>
      </c>
      <c r="C7" s="32">
        <v>534903.88</v>
      </c>
      <c r="D7" s="33">
        <v>462250</v>
      </c>
    </row>
    <row r="8" spans="1:4" ht="15" thickBot="1" x14ac:dyDescent="0.35">
      <c r="A8" s="26"/>
      <c r="B8" s="27"/>
      <c r="C8" s="34"/>
      <c r="D8" s="35"/>
    </row>
    <row r="9" spans="1:4" x14ac:dyDescent="0.3">
      <c r="A9" s="6" t="s">
        <v>3</v>
      </c>
      <c r="B9" s="28" t="s">
        <v>68</v>
      </c>
      <c r="C9" s="36">
        <f>SUM(C10:C19)</f>
        <v>202818.32</v>
      </c>
      <c r="D9" s="49">
        <f>SUM(D10:D19)</f>
        <v>117780</v>
      </c>
    </row>
    <row r="10" spans="1:4" x14ac:dyDescent="0.3">
      <c r="A10" s="17" t="s">
        <v>4</v>
      </c>
      <c r="B10" s="2" t="s">
        <v>15</v>
      </c>
      <c r="C10" s="37">
        <v>181281.2</v>
      </c>
      <c r="D10" s="50">
        <v>148165</v>
      </c>
    </row>
    <row r="11" spans="1:4" x14ac:dyDescent="0.3">
      <c r="A11" s="17" t="s">
        <v>5</v>
      </c>
      <c r="B11" s="2" t="s">
        <v>56</v>
      </c>
      <c r="C11" s="37">
        <v>3795.59</v>
      </c>
      <c r="D11" s="50">
        <v>-19133</v>
      </c>
    </row>
    <row r="12" spans="1:4" x14ac:dyDescent="0.3">
      <c r="A12" s="17" t="s">
        <v>6</v>
      </c>
      <c r="B12" s="2" t="s">
        <v>57</v>
      </c>
      <c r="C12" s="37">
        <v>0</v>
      </c>
      <c r="D12" s="50">
        <v>-7331</v>
      </c>
    </row>
    <row r="13" spans="1:4" x14ac:dyDescent="0.3">
      <c r="A13" s="17" t="s">
        <v>7</v>
      </c>
      <c r="B13" s="2" t="s">
        <v>58</v>
      </c>
      <c r="C13" s="37">
        <v>230.63</v>
      </c>
      <c r="D13" s="50">
        <v>-1061</v>
      </c>
    </row>
    <row r="14" spans="1:4" x14ac:dyDescent="0.3">
      <c r="A14" s="17" t="s">
        <v>8</v>
      </c>
      <c r="B14" s="2" t="s">
        <v>65</v>
      </c>
      <c r="C14" s="37">
        <v>17640.3</v>
      </c>
      <c r="D14" s="50">
        <v>5578</v>
      </c>
    </row>
    <row r="15" spans="1:4" x14ac:dyDescent="0.3">
      <c r="A15" s="17" t="s">
        <v>17</v>
      </c>
      <c r="B15" s="2" t="s">
        <v>66</v>
      </c>
      <c r="C15" s="37">
        <v>-1.37</v>
      </c>
      <c r="D15" s="50">
        <v>-3</v>
      </c>
    </row>
    <row r="16" spans="1:4" x14ac:dyDescent="0.3">
      <c r="A16" s="17" t="s">
        <v>20</v>
      </c>
      <c r="B16" s="2" t="s">
        <v>21</v>
      </c>
      <c r="C16" s="37">
        <v>-128.03</v>
      </c>
      <c r="D16" s="50">
        <v>-582</v>
      </c>
    </row>
    <row r="17" spans="1:4" x14ac:dyDescent="0.3">
      <c r="A17" s="17" t="s">
        <v>62</v>
      </c>
      <c r="B17" s="2" t="s">
        <v>67</v>
      </c>
      <c r="C17" s="37">
        <v>0</v>
      </c>
      <c r="D17" s="50">
        <v>0</v>
      </c>
    </row>
    <row r="18" spans="1:4" x14ac:dyDescent="0.3">
      <c r="A18" s="17" t="s">
        <v>63</v>
      </c>
      <c r="B18" s="2" t="s">
        <v>84</v>
      </c>
      <c r="C18" s="37">
        <v>0</v>
      </c>
      <c r="D18" s="50">
        <v>-7853</v>
      </c>
    </row>
    <row r="19" spans="1:4" x14ac:dyDescent="0.3">
      <c r="A19" s="17" t="s">
        <v>64</v>
      </c>
      <c r="B19" s="2" t="s">
        <v>16</v>
      </c>
      <c r="C19" s="37">
        <v>0</v>
      </c>
      <c r="D19" s="38">
        <v>0</v>
      </c>
    </row>
    <row r="20" spans="1:4" x14ac:dyDescent="0.3">
      <c r="A20" s="17" t="s">
        <v>9</v>
      </c>
      <c r="B20" s="2" t="s">
        <v>83</v>
      </c>
      <c r="C20" s="37">
        <v>-101373.28</v>
      </c>
      <c r="D20" s="38">
        <v>-400702</v>
      </c>
    </row>
    <row r="21" spans="1:4" x14ac:dyDescent="0.3">
      <c r="A21" s="17" t="s">
        <v>10</v>
      </c>
      <c r="B21" s="2" t="s">
        <v>18</v>
      </c>
      <c r="C21" s="37">
        <v>-135881.82</v>
      </c>
      <c r="D21" s="38">
        <v>65410</v>
      </c>
    </row>
    <row r="22" spans="1:4" x14ac:dyDescent="0.3">
      <c r="A22" s="17" t="s">
        <v>11</v>
      </c>
      <c r="B22" s="2" t="s">
        <v>19</v>
      </c>
      <c r="C22" s="37">
        <v>164706.97</v>
      </c>
      <c r="D22" s="38">
        <v>221789</v>
      </c>
    </row>
    <row r="23" spans="1:4" x14ac:dyDescent="0.3">
      <c r="A23" s="21" t="s">
        <v>12</v>
      </c>
      <c r="B23" s="4" t="s">
        <v>90</v>
      </c>
      <c r="C23" s="39">
        <v>0</v>
      </c>
      <c r="D23" s="40">
        <v>0</v>
      </c>
    </row>
    <row r="24" spans="1:4" x14ac:dyDescent="0.3">
      <c r="A24" s="21" t="s">
        <v>13</v>
      </c>
      <c r="B24" s="4" t="s">
        <v>109</v>
      </c>
      <c r="C24" s="39">
        <v>-128505.34</v>
      </c>
      <c r="D24" s="40">
        <v>-107274</v>
      </c>
    </row>
    <row r="25" spans="1:4" ht="15" thickBot="1" x14ac:dyDescent="0.35">
      <c r="A25" s="20" t="s">
        <v>14</v>
      </c>
      <c r="B25" s="11" t="s">
        <v>37</v>
      </c>
      <c r="C25" s="41">
        <f>-245634.37+1.37-17638.93-1</f>
        <v>-263272.93</v>
      </c>
      <c r="D25" s="42">
        <f>242619+3-5578</f>
        <v>237044</v>
      </c>
    </row>
    <row r="26" spans="1:4" ht="15" thickBot="1" x14ac:dyDescent="0.35">
      <c r="A26" s="22" t="s">
        <v>38</v>
      </c>
      <c r="B26" s="23" t="s">
        <v>102</v>
      </c>
      <c r="C26" s="32">
        <f>C7+(C9+C20+C21+C22+C24+C25)</f>
        <v>273395.80000000005</v>
      </c>
      <c r="D26" s="32">
        <f>D7+(D9+D20+D21+D22+D24+D25)</f>
        <v>596297</v>
      </c>
    </row>
    <row r="27" spans="1:4" ht="15" thickBot="1" x14ac:dyDescent="0.35">
      <c r="A27" s="18"/>
      <c r="B27" s="19"/>
      <c r="C27" s="43"/>
      <c r="D27" s="43"/>
    </row>
    <row r="28" spans="1:4" ht="15" thickBot="1" x14ac:dyDescent="0.35">
      <c r="A28" s="22" t="s">
        <v>26</v>
      </c>
      <c r="B28" s="23" t="s">
        <v>103</v>
      </c>
      <c r="C28" s="32">
        <f>SUM(C29:C38)</f>
        <v>-147981.01999999999</v>
      </c>
      <c r="D28" s="32">
        <f>SUM(D29:D38)</f>
        <v>-356296</v>
      </c>
    </row>
    <row r="29" spans="1:4" x14ac:dyDescent="0.3">
      <c r="A29" s="24" t="s">
        <v>39</v>
      </c>
      <c r="B29" s="16" t="s">
        <v>69</v>
      </c>
      <c r="C29" s="44">
        <f>-93932.31-24930</f>
        <v>-118862.31</v>
      </c>
      <c r="D29" s="45">
        <f>-311349-22519</f>
        <v>-333868</v>
      </c>
    </row>
    <row r="30" spans="1:4" x14ac:dyDescent="0.3">
      <c r="A30" s="17" t="s">
        <v>40</v>
      </c>
      <c r="B30" s="2" t="s">
        <v>70</v>
      </c>
      <c r="C30" s="37">
        <v>0</v>
      </c>
      <c r="D30" s="38">
        <v>8013</v>
      </c>
    </row>
    <row r="31" spans="1:4" x14ac:dyDescent="0.3">
      <c r="A31" s="17" t="s">
        <v>41</v>
      </c>
      <c r="B31" s="2" t="s">
        <v>88</v>
      </c>
      <c r="C31" s="37">
        <v>0</v>
      </c>
      <c r="D31" s="38">
        <v>0</v>
      </c>
    </row>
    <row r="32" spans="1:4" x14ac:dyDescent="0.3">
      <c r="A32" s="17" t="s">
        <v>42</v>
      </c>
      <c r="B32" s="2" t="s">
        <v>89</v>
      </c>
      <c r="C32" s="37">
        <v>0</v>
      </c>
      <c r="D32" s="38">
        <v>0</v>
      </c>
    </row>
    <row r="33" spans="1:4" x14ac:dyDescent="0.3">
      <c r="A33" s="17" t="s">
        <v>43</v>
      </c>
      <c r="B33" s="2" t="s">
        <v>71</v>
      </c>
      <c r="C33" s="37">
        <v>0</v>
      </c>
      <c r="D33" s="38">
        <v>0</v>
      </c>
    </row>
    <row r="34" spans="1:4" x14ac:dyDescent="0.3">
      <c r="A34" s="17" t="s">
        <v>44</v>
      </c>
      <c r="B34" s="2" t="s">
        <v>72</v>
      </c>
      <c r="C34" s="37">
        <v>0</v>
      </c>
      <c r="D34" s="38">
        <v>0</v>
      </c>
    </row>
    <row r="35" spans="1:4" x14ac:dyDescent="0.3">
      <c r="A35" s="17" t="s">
        <v>45</v>
      </c>
      <c r="B35" s="2" t="s">
        <v>73</v>
      </c>
      <c r="C35" s="37">
        <v>0</v>
      </c>
      <c r="D35" s="38">
        <v>0</v>
      </c>
    </row>
    <row r="36" spans="1:4" x14ac:dyDescent="0.3">
      <c r="A36" s="17" t="s">
        <v>46</v>
      </c>
      <c r="B36" s="2" t="s">
        <v>74</v>
      </c>
      <c r="C36" s="37">
        <v>0</v>
      </c>
      <c r="D36" s="38">
        <v>0</v>
      </c>
    </row>
    <row r="37" spans="1:4" x14ac:dyDescent="0.3">
      <c r="A37" s="17" t="s">
        <v>47</v>
      </c>
      <c r="B37" s="2" t="s">
        <v>75</v>
      </c>
      <c r="C37" s="37">
        <v>0</v>
      </c>
      <c r="D37" s="38">
        <v>0</v>
      </c>
    </row>
    <row r="38" spans="1:4" ht="15" thickBot="1" x14ac:dyDescent="0.35">
      <c r="A38" s="20" t="s">
        <v>48</v>
      </c>
      <c r="B38" s="11" t="s">
        <v>50</v>
      </c>
      <c r="C38" s="41">
        <v>-29118.71</v>
      </c>
      <c r="D38" s="42">
        <v>-30441</v>
      </c>
    </row>
    <row r="39" spans="1:4" ht="15" thickBot="1" x14ac:dyDescent="0.35">
      <c r="A39" s="18"/>
      <c r="B39" s="19"/>
      <c r="C39" s="43"/>
      <c r="D39" s="43"/>
    </row>
    <row r="40" spans="1:4" ht="15" thickBot="1" x14ac:dyDescent="0.35">
      <c r="A40" s="22" t="s">
        <v>27</v>
      </c>
      <c r="B40" s="23" t="s">
        <v>104</v>
      </c>
      <c r="C40" s="32">
        <f>SUM(C41:C50)</f>
        <v>-136309.16</v>
      </c>
      <c r="D40" s="32">
        <f>SUM(D41:D50)</f>
        <v>-248132</v>
      </c>
    </row>
    <row r="41" spans="1:4" x14ac:dyDescent="0.3">
      <c r="A41" s="25" t="s">
        <v>91</v>
      </c>
      <c r="B41" s="8" t="s">
        <v>76</v>
      </c>
      <c r="C41" s="46">
        <v>0</v>
      </c>
      <c r="D41" s="47">
        <v>0</v>
      </c>
    </row>
    <row r="42" spans="1:4" x14ac:dyDescent="0.3">
      <c r="A42" s="17" t="s">
        <v>92</v>
      </c>
      <c r="B42" s="2" t="s">
        <v>77</v>
      </c>
      <c r="C42" s="37">
        <v>-17748.810000000001</v>
      </c>
      <c r="D42" s="38">
        <v>-16214</v>
      </c>
    </row>
    <row r="43" spans="1:4" x14ac:dyDescent="0.3">
      <c r="A43" s="17" t="s">
        <v>93</v>
      </c>
      <c r="B43" s="2" t="s">
        <v>78</v>
      </c>
      <c r="C43" s="37">
        <v>77055</v>
      </c>
      <c r="D43" s="38">
        <v>0</v>
      </c>
    </row>
    <row r="44" spans="1:4" x14ac:dyDescent="0.3">
      <c r="A44" s="17" t="s">
        <v>94</v>
      </c>
      <c r="B44" s="2" t="s">
        <v>79</v>
      </c>
      <c r="C44" s="37">
        <v>0</v>
      </c>
      <c r="D44" s="38">
        <v>-33756</v>
      </c>
    </row>
    <row r="45" spans="1:4" x14ac:dyDescent="0.3">
      <c r="A45" s="17" t="s">
        <v>96</v>
      </c>
      <c r="B45" s="2" t="s">
        <v>80</v>
      </c>
      <c r="C45" s="37">
        <v>0</v>
      </c>
      <c r="D45" s="38">
        <v>0</v>
      </c>
    </row>
    <row r="46" spans="1:4" x14ac:dyDescent="0.3">
      <c r="A46" s="17" t="s">
        <v>95</v>
      </c>
      <c r="B46" s="2" t="s">
        <v>81</v>
      </c>
      <c r="C46" s="37">
        <v>0</v>
      </c>
      <c r="D46" s="38">
        <v>0</v>
      </c>
    </row>
    <row r="47" spans="1:4" x14ac:dyDescent="0.3">
      <c r="A47" s="17" t="s">
        <v>97</v>
      </c>
      <c r="B47" s="2" t="s">
        <v>60</v>
      </c>
      <c r="C47" s="37">
        <v>0</v>
      </c>
      <c r="D47" s="38">
        <v>0</v>
      </c>
    </row>
    <row r="48" spans="1:4" x14ac:dyDescent="0.3">
      <c r="A48" s="17" t="s">
        <v>98</v>
      </c>
      <c r="B48" s="2" t="s">
        <v>61</v>
      </c>
      <c r="C48" s="37">
        <v>0</v>
      </c>
      <c r="D48" s="38">
        <v>0</v>
      </c>
    </row>
    <row r="49" spans="1:4" x14ac:dyDescent="0.3">
      <c r="A49" s="21" t="s">
        <v>99</v>
      </c>
      <c r="B49" s="4" t="s">
        <v>82</v>
      </c>
      <c r="C49" s="39">
        <v>-200000</v>
      </c>
      <c r="D49" s="40">
        <v>-200000</v>
      </c>
    </row>
    <row r="50" spans="1:4" ht="15" thickBot="1" x14ac:dyDescent="0.35">
      <c r="A50" s="20" t="s">
        <v>100</v>
      </c>
      <c r="B50" s="11" t="s">
        <v>51</v>
      </c>
      <c r="C50" s="41">
        <f>35395.06-31010.41</f>
        <v>4384.6499999999978</v>
      </c>
      <c r="D50" s="42">
        <f>31397-29559</f>
        <v>1838</v>
      </c>
    </row>
    <row r="51" spans="1:4" ht="15" thickBot="1" x14ac:dyDescent="0.35">
      <c r="A51" s="18"/>
      <c r="B51" s="19"/>
      <c r="C51" s="43"/>
      <c r="D51" s="43"/>
    </row>
    <row r="52" spans="1:4" x14ac:dyDescent="0.3">
      <c r="A52" s="6" t="s">
        <v>28</v>
      </c>
      <c r="B52" s="7" t="s">
        <v>105</v>
      </c>
      <c r="C52" s="46">
        <f>SUM(C26,C28,C40)</f>
        <v>-10894.379999999946</v>
      </c>
      <c r="D52" s="47">
        <f>SUM(D26,D28,D40)</f>
        <v>-8131</v>
      </c>
    </row>
    <row r="53" spans="1:4" x14ac:dyDescent="0.3">
      <c r="A53" s="9" t="s">
        <v>29</v>
      </c>
      <c r="B53" s="3" t="s">
        <v>55</v>
      </c>
      <c r="C53" s="37">
        <v>14380.34</v>
      </c>
      <c r="D53" s="38">
        <v>21929</v>
      </c>
    </row>
    <row r="54" spans="1:4" x14ac:dyDescent="0.3">
      <c r="A54" s="9" t="s">
        <v>49</v>
      </c>
      <c r="B54" s="2" t="s">
        <v>22</v>
      </c>
      <c r="C54" s="37">
        <v>128.03</v>
      </c>
      <c r="D54" s="38">
        <v>582</v>
      </c>
    </row>
    <row r="55" spans="1:4" ht="15" thickBot="1" x14ac:dyDescent="0.35">
      <c r="A55" s="10" t="s">
        <v>101</v>
      </c>
      <c r="B55" s="14" t="s">
        <v>106</v>
      </c>
      <c r="C55" s="42">
        <f>C53+C52+C54</f>
        <v>3613.9900000000539</v>
      </c>
      <c r="D55" s="42">
        <f>D53+D52+D54</f>
        <v>14380</v>
      </c>
    </row>
    <row r="56" spans="1:4" x14ac:dyDescent="0.3">
      <c r="A56" s="5"/>
      <c r="B56" s="5"/>
      <c r="C56" s="48"/>
      <c r="D56" s="48"/>
    </row>
    <row r="57" spans="1:4" x14ac:dyDescent="0.3">
      <c r="A57" s="5"/>
      <c r="B57" s="5"/>
      <c r="C57" s="48"/>
      <c r="D57" s="48"/>
    </row>
    <row r="58" spans="1:4" x14ac:dyDescent="0.3">
      <c r="A58" s="13" t="s">
        <v>25</v>
      </c>
      <c r="B58" s="5"/>
      <c r="C58" s="48"/>
      <c r="D58" s="48"/>
    </row>
    <row r="59" spans="1:4" x14ac:dyDescent="0.3">
      <c r="A59" t="s">
        <v>33</v>
      </c>
      <c r="B59" s="12"/>
      <c r="C59" s="30"/>
      <c r="D59" s="30"/>
    </row>
    <row r="60" spans="1:4" x14ac:dyDescent="0.3">
      <c r="A60" t="s">
        <v>23</v>
      </c>
      <c r="B60" s="12"/>
      <c r="C60" s="30"/>
      <c r="D60" s="30"/>
    </row>
    <row r="61" spans="1:4" x14ac:dyDescent="0.3">
      <c r="A61" t="s">
        <v>30</v>
      </c>
      <c r="B61" s="12"/>
      <c r="C61" s="30"/>
      <c r="D61" s="30"/>
    </row>
    <row r="62" spans="1:4" x14ac:dyDescent="0.3">
      <c r="A62" t="s">
        <v>52</v>
      </c>
      <c r="B62" s="12"/>
      <c r="C62" s="30"/>
      <c r="D62" s="30"/>
    </row>
    <row r="63" spans="1:4" x14ac:dyDescent="0.3">
      <c r="A63" t="s">
        <v>54</v>
      </c>
      <c r="B63" s="12"/>
      <c r="C63" s="30"/>
      <c r="D63" s="30"/>
    </row>
    <row r="64" spans="1:4" x14ac:dyDescent="0.3">
      <c r="A64" s="29" t="s">
        <v>85</v>
      </c>
      <c r="C64" s="30"/>
      <c r="D64" s="30"/>
    </row>
    <row r="65" spans="1:4" x14ac:dyDescent="0.3">
      <c r="A65" s="29" t="s">
        <v>86</v>
      </c>
      <c r="C65" s="30"/>
      <c r="D65" s="30"/>
    </row>
    <row r="66" spans="1:4" x14ac:dyDescent="0.3">
      <c r="A66" t="s">
        <v>87</v>
      </c>
      <c r="C66" s="30"/>
      <c r="D66" s="30"/>
    </row>
    <row r="67" spans="1:4" x14ac:dyDescent="0.3">
      <c r="A67" t="s">
        <v>24</v>
      </c>
      <c r="C67" s="30"/>
      <c r="D67" s="30"/>
    </row>
    <row r="68" spans="1:4" x14ac:dyDescent="0.3">
      <c r="A68" t="s">
        <v>53</v>
      </c>
      <c r="C68" s="30"/>
      <c r="D68" s="30"/>
    </row>
    <row r="69" spans="1:4" x14ac:dyDescent="0.3">
      <c r="A69" t="s">
        <v>108</v>
      </c>
      <c r="C69" s="30"/>
      <c r="D69" s="30"/>
    </row>
    <row r="70" spans="1:4" x14ac:dyDescent="0.3">
      <c r="A70" t="s">
        <v>34</v>
      </c>
      <c r="C70" s="30"/>
      <c r="D70" s="30"/>
    </row>
    <row r="71" spans="1:4" x14ac:dyDescent="0.3">
      <c r="A71" t="s">
        <v>35</v>
      </c>
      <c r="C71" s="30"/>
      <c r="D71" s="30"/>
    </row>
    <row r="72" spans="1:4" x14ac:dyDescent="0.3">
      <c r="A72" t="s">
        <v>36</v>
      </c>
      <c r="C72" s="30"/>
      <c r="D72" s="3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Hárok1</vt:lpstr>
      <vt:lpstr>Hárok2</vt:lpstr>
    </vt:vector>
  </TitlesOfParts>
  <Company>PKF Slovensko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pastierik</dc:creator>
  <cp:lastModifiedBy>Alena Marsalekova</cp:lastModifiedBy>
  <cp:lastPrinted>2024-01-19T09:34:55Z</cp:lastPrinted>
  <dcterms:created xsi:type="dcterms:W3CDTF">2015-08-21T12:19:00Z</dcterms:created>
  <dcterms:modified xsi:type="dcterms:W3CDTF">2025-01-21T08:04:49Z</dcterms:modified>
</cp:coreProperties>
</file>