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-15" yWindow="-15" windowWidth="25230" windowHeight="12690" tabRatio="948" activeTab="22"/>
  </bookViews>
  <sheets>
    <sheet name="VYSVETLIVKY" sheetId="51" r:id="rId1"/>
    <sheet name="1" sheetId="1" r:id="rId2"/>
    <sheet name="4" sheetId="7" r:id="rId3"/>
    <sheet name="15" sheetId="77" r:id="rId4"/>
    <sheet name="17" sheetId="19" r:id="rId5"/>
    <sheet name="22" sheetId="25" r:id="rId6"/>
    <sheet name="23" sheetId="27" r:id="rId7"/>
    <sheet name="26" sheetId="30" r:id="rId8"/>
    <sheet name="28" sheetId="32" r:id="rId9"/>
    <sheet name="32" sheetId="38" r:id="rId10"/>
    <sheet name="33" sheetId="40" r:id="rId11"/>
    <sheet name="36" sheetId="43" r:id="rId12"/>
    <sheet name="HK" sheetId="64" r:id="rId13"/>
    <sheet name="HKSU" sheetId="73" r:id="rId14"/>
    <sheet name="HKM" sheetId="65" r:id="rId15"/>
    <sheet name="HKSUM" sheetId="74" r:id="rId16"/>
    <sheet name="VZaS" sheetId="66" r:id="rId17"/>
    <sheet name="VZaSM" sheetId="67" r:id="rId18"/>
    <sheet name="SUA" sheetId="68" r:id="rId19"/>
    <sheet name="SUP" sheetId="69" r:id="rId20"/>
    <sheet name="SUAM" sheetId="70" r:id="rId21"/>
    <sheet name="SUPM" sheetId="71" r:id="rId22"/>
    <sheet name="Info" sheetId="72" r:id="rId23"/>
  </sheets>
  <calcPr calcId="162913"/>
</workbook>
</file>

<file path=xl/calcChain.xml><?xml version="1.0" encoding="utf-8"?>
<calcChain xmlns="http://schemas.openxmlformats.org/spreadsheetml/2006/main">
  <c r="F12" i="43" l="1"/>
  <c r="C12" i="43"/>
  <c r="F11" i="43"/>
  <c r="C11" i="43"/>
  <c r="E4" i="43"/>
  <c r="B4" i="43"/>
  <c r="F25" i="32"/>
  <c r="E25" i="32"/>
  <c r="F11" i="32"/>
  <c r="E11" i="32"/>
  <c r="F7" i="32"/>
  <c r="E7" i="32"/>
  <c r="B18" i="25"/>
  <c r="B4" i="25"/>
  <c r="C6" i="19"/>
  <c r="B6" i="19"/>
  <c r="C5" i="19"/>
  <c r="B5" i="19"/>
  <c r="C4" i="19"/>
  <c r="B4" i="19"/>
  <c r="D18" i="77"/>
  <c r="D17" i="77"/>
  <c r="D16" i="77"/>
  <c r="D15" i="77"/>
  <c r="D14" i="77"/>
  <c r="D13" i="77"/>
  <c r="D12" i="77"/>
  <c r="D9" i="77"/>
  <c r="D8" i="77"/>
  <c r="D7" i="77"/>
  <c r="D6" i="77"/>
  <c r="D5" i="77"/>
  <c r="C19" i="77" l="1"/>
  <c r="B19" i="77"/>
  <c r="C10" i="77"/>
  <c r="B10" i="77"/>
  <c r="D19" i="77" l="1"/>
  <c r="D10" i="77"/>
  <c r="C7" i="30"/>
  <c r="B7" i="30"/>
  <c r="B26" i="25"/>
  <c r="B14" i="25"/>
  <c r="C7" i="19"/>
  <c r="B7" i="19"/>
  <c r="C8" i="19" l="1"/>
  <c r="B8" i="19"/>
  <c r="J45" i="7" l="1"/>
  <c r="J46" i="7"/>
  <c r="J39" i="7"/>
  <c r="J40" i="7"/>
  <c r="J33" i="7"/>
  <c r="J34" i="7"/>
  <c r="J35" i="7"/>
  <c r="J19" i="7"/>
  <c r="J20" i="7"/>
  <c r="J13" i="7"/>
  <c r="J14" i="7"/>
  <c r="J7" i="7"/>
  <c r="J8" i="7"/>
  <c r="J9" i="7"/>
  <c r="F5" i="38" l="1"/>
  <c r="E5" i="38"/>
  <c r="C5" i="38"/>
  <c r="C9" i="30" l="1"/>
  <c r="H22" i="7"/>
  <c r="I18" i="7"/>
  <c r="I22" i="7"/>
  <c r="F12" i="38" l="1"/>
  <c r="E12" i="38"/>
  <c r="F29" i="27"/>
  <c r="B29" i="27"/>
  <c r="I48" i="7"/>
  <c r="C6" i="40" l="1"/>
  <c r="C5" i="40"/>
  <c r="C4" i="40"/>
  <c r="C3" i="40"/>
  <c r="B6" i="40"/>
  <c r="B5" i="40"/>
  <c r="B4" i="40"/>
  <c r="B3" i="40"/>
  <c r="F10" i="38"/>
  <c r="F9" i="38"/>
  <c r="F8" i="38"/>
  <c r="E10" i="38"/>
  <c r="E9" i="38"/>
  <c r="E8" i="38"/>
  <c r="F6" i="38"/>
  <c r="E6" i="38"/>
  <c r="D6" i="38"/>
  <c r="C6" i="38"/>
  <c r="B6" i="38"/>
  <c r="B5" i="38"/>
  <c r="F4" i="38"/>
  <c r="E4" i="38"/>
  <c r="D4" i="38"/>
  <c r="C4" i="38"/>
  <c r="B4" i="38"/>
  <c r="B9" i="30"/>
  <c r="C3" i="30"/>
  <c r="B3" i="30"/>
  <c r="F23" i="27"/>
  <c r="B23" i="27"/>
  <c r="F11" i="27"/>
  <c r="B11" i="27"/>
  <c r="F5" i="27"/>
  <c r="B5" i="27"/>
  <c r="H48" i="7"/>
  <c r="H44" i="7"/>
  <c r="J44" i="7" s="1"/>
  <c r="G42" i="7"/>
  <c r="F42" i="7"/>
  <c r="E42" i="7"/>
  <c r="D42" i="7"/>
  <c r="C42" i="7"/>
  <c r="G38" i="7"/>
  <c r="F38" i="7"/>
  <c r="E38" i="7"/>
  <c r="D38" i="7"/>
  <c r="C38" i="7"/>
  <c r="I36" i="7"/>
  <c r="H36" i="7"/>
  <c r="G36" i="7"/>
  <c r="F36" i="7"/>
  <c r="E36" i="7"/>
  <c r="D36" i="7"/>
  <c r="C36" i="7"/>
  <c r="B36" i="7"/>
  <c r="I32" i="7"/>
  <c r="H32" i="7"/>
  <c r="G32" i="7"/>
  <c r="F32" i="7"/>
  <c r="E32" i="7"/>
  <c r="D32" i="7"/>
  <c r="C32" i="7"/>
  <c r="B32" i="7"/>
  <c r="H18" i="7"/>
  <c r="J18" i="7" s="1"/>
  <c r="J22" i="7" s="1"/>
  <c r="G16" i="7"/>
  <c r="F16" i="7"/>
  <c r="E16" i="7"/>
  <c r="D16" i="7"/>
  <c r="C16" i="7"/>
  <c r="G12" i="7"/>
  <c r="F12" i="7"/>
  <c r="E12" i="7"/>
  <c r="D12" i="7"/>
  <c r="C12" i="7"/>
  <c r="I10" i="7"/>
  <c r="H10" i="7"/>
  <c r="G10" i="7"/>
  <c r="F10" i="7"/>
  <c r="E10" i="7"/>
  <c r="D10" i="7"/>
  <c r="C10" i="7"/>
  <c r="B10" i="7"/>
  <c r="I6" i="7"/>
  <c r="H6" i="7"/>
  <c r="G6" i="7"/>
  <c r="F6" i="7"/>
  <c r="E6" i="7"/>
  <c r="D6" i="7"/>
  <c r="C6" i="7"/>
  <c r="B6" i="7"/>
  <c r="J32" i="7" l="1"/>
  <c r="J38" i="7"/>
  <c r="J6" i="7"/>
  <c r="J12" i="7"/>
  <c r="J16" i="7" s="1"/>
  <c r="J24" i="7" l="1"/>
  <c r="J10" i="7"/>
  <c r="J25" i="7" s="1"/>
  <c r="D5" i="38"/>
  <c r="E23" i="27" l="1"/>
  <c r="D23" i="27"/>
  <c r="C23" i="27"/>
  <c r="E29" i="27"/>
  <c r="D29" i="27"/>
  <c r="C29" i="27"/>
  <c r="E11" i="27"/>
  <c r="D11" i="27"/>
  <c r="C11" i="27"/>
  <c r="I50" i="7" l="1"/>
  <c r="H50" i="7"/>
  <c r="G50" i="7"/>
  <c r="F50" i="7"/>
  <c r="E50" i="7"/>
  <c r="D50" i="7"/>
  <c r="C50" i="7"/>
  <c r="B50" i="7"/>
  <c r="F35" i="27"/>
  <c r="F34" i="27"/>
  <c r="F33" i="27"/>
  <c r="F32" i="27"/>
  <c r="F31" i="27"/>
  <c r="F30" i="27"/>
  <c r="F28" i="27"/>
  <c r="F27" i="27"/>
  <c r="F26" i="27"/>
  <c r="F25" i="27"/>
  <c r="F24" i="27"/>
  <c r="F17" i="27"/>
  <c r="F16" i="27"/>
  <c r="F15" i="27"/>
  <c r="F14" i="27"/>
  <c r="F13" i="27"/>
  <c r="F12" i="27"/>
  <c r="F10" i="27"/>
  <c r="F9" i="27"/>
  <c r="F8" i="27"/>
  <c r="F7" i="27"/>
  <c r="F6" i="27"/>
  <c r="E5" i="27"/>
  <c r="D5" i="27"/>
  <c r="C5" i="27"/>
  <c r="J42" i="7" l="1"/>
  <c r="C51" i="7"/>
  <c r="G51" i="7"/>
  <c r="B51" i="7"/>
  <c r="F51" i="7"/>
  <c r="J36" i="7"/>
  <c r="J48" i="7"/>
  <c r="E51" i="7"/>
  <c r="I51" i="7"/>
  <c r="D51" i="7"/>
  <c r="H51" i="7"/>
  <c r="J50" i="7"/>
  <c r="J51" i="7" l="1"/>
  <c r="C9" i="40"/>
  <c r="B9" i="40"/>
</calcChain>
</file>

<file path=xl/sharedStrings.xml><?xml version="1.0" encoding="utf-8"?>
<sst xmlns="http://schemas.openxmlformats.org/spreadsheetml/2006/main" count="2689" uniqueCount="1328">
  <si>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</si>
  <si>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</si>
  <si>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</si>
  <si>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</si>
  <si>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</si>
  <si>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</si>
  <si>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</si>
  <si>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Tabuľka č. 1</t>
  </si>
  <si>
    <t>Spolu</t>
  </si>
  <si>
    <t>Tabuľka č. 2</t>
  </si>
  <si>
    <t>x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</si>
  <si>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</si>
  <si>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</si>
  <si>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</si>
  <si>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</si>
  <si>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</si>
  <si>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</si>
  <si>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</si>
  <si>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</si>
  <si>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</si>
  <si>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</si>
  <si>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</si>
  <si>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</si>
  <si>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</si>
  <si>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</si>
  <si>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</si>
  <si>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</si>
  <si>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</si>
  <si>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>Hodnota</t>
  </si>
  <si>
    <t>Výrobky</t>
  </si>
  <si>
    <t>Tvorba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</si>
  <si>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</si>
  <si>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</si>
  <si>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</si>
  <si>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</si>
  <si>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</si>
  <si>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</si>
  <si>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</si>
  <si>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</si>
  <si>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</si>
  <si>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</si>
  <si>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</si>
  <si>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</si>
  <si>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</si>
  <si>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</si>
  <si>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</si>
  <si>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</si>
  <si>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</si>
  <si>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</si>
  <si>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</si>
  <si>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</si>
  <si>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</si>
  <si>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</si>
  <si>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</si>
  <si>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</si>
  <si>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</si>
  <si>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</si>
  <si>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</si>
  <si>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</si>
  <si>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</si>
  <si>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</si>
  <si>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</si>
  <si>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</si>
  <si>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</si>
  <si>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</si>
  <si>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</si>
  <si>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</si>
  <si>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</si>
  <si>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</si>
  <si>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</si>
  <si>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Použitie</t>
  </si>
  <si>
    <t>Zrušenie</t>
  </si>
  <si>
    <t>Dlhodobé rezervy, z toho:</t>
  </si>
  <si>
    <t>Krátkodobé rezervy, z toho: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</si>
  <si>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</si>
  <si>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</si>
  <si>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</si>
  <si>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</si>
  <si>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</si>
  <si>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</si>
  <si>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</si>
  <si>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</si>
  <si>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</si>
  <si>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</si>
  <si>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</si>
  <si>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</si>
  <si>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</si>
  <si>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</si>
  <si>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</si>
  <si>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</si>
  <si>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</si>
  <si>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</si>
  <si>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</si>
  <si>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</si>
  <si>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</si>
  <si>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</si>
  <si>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</si>
  <si>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</si>
  <si>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</si>
  <si>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</si>
  <si>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</si>
  <si>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</si>
  <si>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</si>
  <si>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</si>
  <si>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</si>
  <si>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</si>
  <si>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</si>
  <si>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</si>
  <si>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</si>
  <si>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</si>
  <si>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</si>
  <si>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</si>
  <si>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</si>
  <si>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</si>
  <si>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Kód druhu obchodu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</si>
  <si>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</si>
  <si>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</si>
  <si>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</si>
  <si>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</si>
  <si>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</si>
  <si>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</si>
  <si>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</si>
  <si>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</si>
  <si>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</si>
  <si>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</si>
  <si>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</si>
  <si>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</si>
  <si>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</si>
  <si>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</si>
  <si>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</si>
  <si>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</si>
  <si>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</si>
  <si>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</si>
  <si>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</si>
  <si>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</si>
  <si>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</si>
  <si>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</si>
  <si>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</si>
  <si>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</si>
  <si>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</si>
  <si>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</si>
  <si>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</si>
  <si>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</si>
  <si>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</si>
  <si>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</si>
  <si>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</si>
  <si>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</si>
  <si>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</si>
  <si>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</si>
  <si>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</si>
  <si>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</si>
  <si>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Pestovateľské celky 
trvalých porastov</t>
  </si>
  <si>
    <t>Obstarávaný DHM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</si>
  <si>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</si>
  <si>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</si>
  <si>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</si>
  <si>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</si>
  <si>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Nedokončená výroba a polotovary vlastnej výroby</t>
  </si>
  <si>
    <t>Bezprostred- 
ne predchádza-
júce účtovné obdobie</t>
  </si>
  <si>
    <t>Označenie</t>
  </si>
  <si>
    <t>A K T Í V A</t>
  </si>
  <si>
    <t>Zaokrúhlené
(brutto)</t>
  </si>
  <si>
    <t>Zaokrúhlené
(korekcia)</t>
  </si>
  <si>
    <t>Zaokrúhlené
(netto)</t>
  </si>
  <si>
    <t>Zaokrúhlené
(minulé)</t>
  </si>
  <si>
    <t>P A S Í V A</t>
  </si>
  <si>
    <t>Zaokrúhlené
(sledované)</t>
  </si>
  <si>
    <t>T E X T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</si>
  <si>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</si>
  <si>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</si>
  <si>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</si>
  <si>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</si>
  <si>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</si>
  <si>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</si>
  <si>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</si>
  <si>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</si>
  <si>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</si>
  <si>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</si>
  <si>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</si>
  <si>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</si>
  <si>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Číslo 
riad.</t>
  </si>
  <si>
    <t>Skutočnosť v účtovnom 
období sledovanom</t>
  </si>
  <si>
    <t>Skutočnosť v účtovnom
období minulom</t>
  </si>
  <si>
    <t>Brutto v bežnom
účtovnom období</t>
  </si>
  <si>
    <t>Korekcia v bežnom
účtovnom období</t>
  </si>
  <si>
    <t>Netto v bežnom
účtovnom období</t>
  </si>
  <si>
    <t>Netto v minulom
účtovnom období</t>
  </si>
  <si>
    <t>Stav v bežnom
účtovnom období</t>
  </si>
  <si>
    <t>Stav v minulom
účtovnom období</t>
  </si>
  <si>
    <t>Popis</t>
  </si>
  <si>
    <t>Syntetický účet</t>
  </si>
  <si>
    <t>Názov syntetického účtu</t>
  </si>
  <si>
    <t>4.  Informácie k časti F. písm. a) prílohy č. 3 o dlhodobom hmotnom majetku</t>
  </si>
  <si>
    <t>15. Informácie k časti F. písm. s) prílohy č. 3 o  vekovej štruktúre pohľadávok</t>
  </si>
  <si>
    <t>17. Informácie k časti F. písm. w)  prílohy č. 3 o krátkodobom finančnom majetku</t>
  </si>
  <si>
    <t xml:space="preserve">22. Informácie k časti G. písm. a) tretiemu bodu prílohy č. 3 o rozdelení účtovného zisku alebo o vysporiadaní účtovnej straty </t>
  </si>
  <si>
    <t>26. Informácie k časti G. písm. g) prílohy č. 3 o záväzkoch zo sociálneho fondu</t>
  </si>
  <si>
    <t>28. Informácie k časti G. písm. i)  prílohy č. 3 o bankových úveroch, pôžičkách a krátkodobých finančných výpomociach</t>
  </si>
  <si>
    <t>32. Informácie k časti H. písm. b) prílohy č. 3 o zmene stavu vnútroorganizačných zásob</t>
  </si>
  <si>
    <t>33. Informácie k časti H. písm. g)  prílohy č. 3 o čistom obrate</t>
  </si>
  <si>
    <t>36. Informácie k časti J.  písm. f) a g) prílohy č. 3 o daniach z príjmov</t>
  </si>
  <si>
    <t>23. Informácie k časti G. písm. b) prílohy č. 3 o rezervách</t>
  </si>
  <si>
    <t>021001</t>
  </si>
  <si>
    <t>Stavby - senník</t>
  </si>
  <si>
    <t>021002</t>
  </si>
  <si>
    <t>Stavby - stodola</t>
  </si>
  <si>
    <t>021003</t>
  </si>
  <si>
    <t>Stavby - dielne a garaže</t>
  </si>
  <si>
    <t>021004</t>
  </si>
  <si>
    <t>Stavby - ovčín</t>
  </si>
  <si>
    <t>021005</t>
  </si>
  <si>
    <t>Stavby - teľatník</t>
  </si>
  <si>
    <t>021006</t>
  </si>
  <si>
    <t>Stavby - admin. budova</t>
  </si>
  <si>
    <t>022001</t>
  </si>
  <si>
    <t>Prac. stroje - nakladač čelný</t>
  </si>
  <si>
    <t>022002</t>
  </si>
  <si>
    <t xml:space="preserve">Prac. stroje - zberací lis </t>
  </si>
  <si>
    <t>022003</t>
  </si>
  <si>
    <t>Prac. stroje - prevracač</t>
  </si>
  <si>
    <t>022004</t>
  </si>
  <si>
    <t>Prac. stroje - zhrňovač</t>
  </si>
  <si>
    <t>022005</t>
  </si>
  <si>
    <t>Prac. stroje - Caterpilar nakladač</t>
  </si>
  <si>
    <t>022006</t>
  </si>
  <si>
    <t>Prac. stroje - lúčne brány</t>
  </si>
  <si>
    <t>022007</t>
  </si>
  <si>
    <t>Prac. stroje - kosa kuhn</t>
  </si>
  <si>
    <t>022008</t>
  </si>
  <si>
    <t>022009</t>
  </si>
  <si>
    <t>Prac. stroje - mulčovač</t>
  </si>
  <si>
    <t>022010</t>
  </si>
  <si>
    <t>Prac. stroje - dojareň SG Milk</t>
  </si>
  <si>
    <t>022011</t>
  </si>
  <si>
    <t>Prac. stroje - drvič</t>
  </si>
  <si>
    <t>022012</t>
  </si>
  <si>
    <t xml:space="preserve">Prac. stroje - peletovacia linka </t>
  </si>
  <si>
    <t>022013</t>
  </si>
  <si>
    <t>Prac. stroje - zhrňovač CLASS</t>
  </si>
  <si>
    <t>022015</t>
  </si>
  <si>
    <t>Stroje a zariadenia - Vyveva v dojarni</t>
  </si>
  <si>
    <t>022020</t>
  </si>
  <si>
    <t>Stroje a zariadenia - chladiaci tank 1800L</t>
  </si>
  <si>
    <t>022030</t>
  </si>
  <si>
    <t>Stroje a zariadenia - chladiaci tank</t>
  </si>
  <si>
    <t>022040</t>
  </si>
  <si>
    <t>Dopr. prostriedok - traktor Farmtrac II</t>
  </si>
  <si>
    <t>022041</t>
  </si>
  <si>
    <t>Dopr. prostriedok - trak. príves 41 66</t>
  </si>
  <si>
    <t>022042</t>
  </si>
  <si>
    <t>Dopr. prostriedok - trak. príves 35 99</t>
  </si>
  <si>
    <t>022043</t>
  </si>
  <si>
    <t>Dopr. prostriedok - trak. príves 38 37</t>
  </si>
  <si>
    <t>022044</t>
  </si>
  <si>
    <t>Dopr. prostriedok - trak. príves 37 23</t>
  </si>
  <si>
    <t>022045</t>
  </si>
  <si>
    <t>Dopr. prostriedok - traktor Belarus</t>
  </si>
  <si>
    <t>022046</t>
  </si>
  <si>
    <t>Dopr. prostriedok - traktor Farmtrac EU</t>
  </si>
  <si>
    <t>022048</t>
  </si>
  <si>
    <t>Dopr. prostriedok - traktor Zetor Halig.</t>
  </si>
  <si>
    <t>022049</t>
  </si>
  <si>
    <t>Dopr. prostriedok - Toyota KK-KANTY</t>
  </si>
  <si>
    <t>022050</t>
  </si>
  <si>
    <t>Samost. DHM - počítač iMAC</t>
  </si>
  <si>
    <t>026010</t>
  </si>
  <si>
    <t>Mladé ovce - základné stádo</t>
  </si>
  <si>
    <t>026020</t>
  </si>
  <si>
    <t>Ovce - bahnice - základné stádo</t>
  </si>
  <si>
    <t>026030</t>
  </si>
  <si>
    <t>Ovce - plemenné barany - základné stádo</t>
  </si>
  <si>
    <t>029010</t>
  </si>
  <si>
    <t>Ostatný DHM - linka na výrobu hnojiva</t>
  </si>
  <si>
    <t>031001</t>
  </si>
  <si>
    <t>Pozemok 607/2,3,5</t>
  </si>
  <si>
    <t>031002</t>
  </si>
  <si>
    <t>Pozemky poľnohospodárske</t>
  </si>
  <si>
    <t>031003</t>
  </si>
  <si>
    <t>Pozemky poľ.</t>
  </si>
  <si>
    <t>031004</t>
  </si>
  <si>
    <t>Pozemky- Ing. Kutarňa</t>
  </si>
  <si>
    <t>031005</t>
  </si>
  <si>
    <t>Pozemky- Zatkovič</t>
  </si>
  <si>
    <t>031006</t>
  </si>
  <si>
    <t>031007</t>
  </si>
  <si>
    <t>Pozemky- Fabiánová</t>
  </si>
  <si>
    <t>031008</t>
  </si>
  <si>
    <t>Pozemky- Čupková</t>
  </si>
  <si>
    <t>031009</t>
  </si>
  <si>
    <t>Pozemky- Nezvalová</t>
  </si>
  <si>
    <t>031010</t>
  </si>
  <si>
    <t>Pozemky- Dlhá</t>
  </si>
  <si>
    <t>031011</t>
  </si>
  <si>
    <t>Pozemky- Dlhý</t>
  </si>
  <si>
    <t>031012</t>
  </si>
  <si>
    <t>Pozemky- Zastavaný pozemok</t>
  </si>
  <si>
    <t>031013</t>
  </si>
  <si>
    <t>031014</t>
  </si>
  <si>
    <t>Pozemky- Lesné pozemky</t>
  </si>
  <si>
    <t>042000</t>
  </si>
  <si>
    <t>Obstaranie dlhodobého hmotného majetku</t>
  </si>
  <si>
    <t>042001</t>
  </si>
  <si>
    <t>Obstaranie DHM - nákup dopravné prostriedky</t>
  </si>
  <si>
    <t>042002</t>
  </si>
  <si>
    <t>Obstaranie DHM - nákup prac. stroje</t>
  </si>
  <si>
    <t>042136</t>
  </si>
  <si>
    <t>Nakl.na dlhod.hm.-kupou-zakl.stado a tazne zviera</t>
  </si>
  <si>
    <t>081001</t>
  </si>
  <si>
    <t>Opravky k stavbám - senník</t>
  </si>
  <si>
    <t>081002</t>
  </si>
  <si>
    <t>Opravky k stavbám - stodola</t>
  </si>
  <si>
    <t>081003</t>
  </si>
  <si>
    <t>Opravky k stavbám - dielne a garaže</t>
  </si>
  <si>
    <t>081004</t>
  </si>
  <si>
    <t>Opravky k stavbám - ovčín</t>
  </si>
  <si>
    <t>081005</t>
  </si>
  <si>
    <t>Opravky k stavbám - teľatník</t>
  </si>
  <si>
    <t>081006</t>
  </si>
  <si>
    <t>Opravky k stavbám - admin. budova</t>
  </si>
  <si>
    <t>082001</t>
  </si>
  <si>
    <t>Opravky prac.stroje - nakladač čelný</t>
  </si>
  <si>
    <t>082002</t>
  </si>
  <si>
    <t>Opravky prac.stroje - zberací lis</t>
  </si>
  <si>
    <t>082003</t>
  </si>
  <si>
    <t>Opravky prac.stroje - prevracač</t>
  </si>
  <si>
    <t>082004</t>
  </si>
  <si>
    <t>Opravky prac.stroje - zhrňovač</t>
  </si>
  <si>
    <t>082005</t>
  </si>
  <si>
    <t>Opravky prac.stroje - Caterpilar nakladač</t>
  </si>
  <si>
    <t>082006</t>
  </si>
  <si>
    <t>Opravky prac.stroje - lúčne brány</t>
  </si>
  <si>
    <t>082007</t>
  </si>
  <si>
    <t>Opravky prac.stroje - kosa kuhn</t>
  </si>
  <si>
    <t>082008</t>
  </si>
  <si>
    <t>082009</t>
  </si>
  <si>
    <t>Opravky prac.stroje - mulčovač</t>
  </si>
  <si>
    <t>082010</t>
  </si>
  <si>
    <t>Opravky prac.stroje - dojareň SG Milk</t>
  </si>
  <si>
    <t>082011</t>
  </si>
  <si>
    <t>Opravky prac.stroje - drvič</t>
  </si>
  <si>
    <t>082012</t>
  </si>
  <si>
    <t>Opravky prac.stroje - peletovacia linka</t>
  </si>
  <si>
    <t>082013</t>
  </si>
  <si>
    <t>Opravky prac.stroje - zhrňovač CLASS</t>
  </si>
  <si>
    <t>082015</t>
  </si>
  <si>
    <t>Opravky stroje a zariad. - Vyveva v dojarni</t>
  </si>
  <si>
    <t>082020</t>
  </si>
  <si>
    <t>Opravky stroje a zariad. - chladiaci tank 1800L</t>
  </si>
  <si>
    <t>082030</t>
  </si>
  <si>
    <t>Opravky stroje a zariad. - chladiaci tank</t>
  </si>
  <si>
    <t>082040</t>
  </si>
  <si>
    <t>Opravky dopr.prostr. - traktor Farmtrac II</t>
  </si>
  <si>
    <t>082041</t>
  </si>
  <si>
    <t>Opravky dopr.prostr. - trak. príves 41 66</t>
  </si>
  <si>
    <t>082042</t>
  </si>
  <si>
    <t>Opravky dopr.prostr. - trak. príves 35 99</t>
  </si>
  <si>
    <t>082043</t>
  </si>
  <si>
    <t>Opravky dopr.prostr. - trak. príves 38 37</t>
  </si>
  <si>
    <t>082044</t>
  </si>
  <si>
    <t>Opravky dopr.prostr. - trak. príves 37 23</t>
  </si>
  <si>
    <t>082045</t>
  </si>
  <si>
    <t>Opravky dopr.prostr. - traktor Belarus</t>
  </si>
  <si>
    <t>082046</t>
  </si>
  <si>
    <t>Opravky dopr.prostr. - traktor Farmtrac EU</t>
  </si>
  <si>
    <t>082048</t>
  </si>
  <si>
    <t>Opravky dopr.prostr. - traktor Zetor Halig.</t>
  </si>
  <si>
    <t>082049</t>
  </si>
  <si>
    <t>Opravky dopr.prostr. - Toyota KK-KANTY</t>
  </si>
  <si>
    <t>082050</t>
  </si>
  <si>
    <t>Opravky DHM - počítač iMAC</t>
  </si>
  <si>
    <t>086010</t>
  </si>
  <si>
    <t>Opravky k ovciam - základné stádo</t>
  </si>
  <si>
    <t>086020</t>
  </si>
  <si>
    <t>Opravky k bahniciam - základné stádo</t>
  </si>
  <si>
    <t>086030</t>
  </si>
  <si>
    <t>Opravky k plemennym baranom - základné stádo</t>
  </si>
  <si>
    <t>089010</t>
  </si>
  <si>
    <t>Opravky k DHM - linka na výrobu hnojiva</t>
  </si>
  <si>
    <t>111000</t>
  </si>
  <si>
    <t>Obstaranie materialu</t>
  </si>
  <si>
    <t>112030</t>
  </si>
  <si>
    <t>PHM na sklade</t>
  </si>
  <si>
    <t>112050</t>
  </si>
  <si>
    <t>Nakupovane krmiva a steliva</t>
  </si>
  <si>
    <t>123010</t>
  </si>
  <si>
    <t>Vyrobky vl. výroby - hnojivo</t>
  </si>
  <si>
    <t>123020</t>
  </si>
  <si>
    <t>Vyrobky vl. výroby - mlieko</t>
  </si>
  <si>
    <t>123030</t>
  </si>
  <si>
    <t>Vyrobky vl. výroby - seno + senáž</t>
  </si>
  <si>
    <t>123040</t>
  </si>
  <si>
    <t>Vyrobky vl. výroby - vlna</t>
  </si>
  <si>
    <t>124010</t>
  </si>
  <si>
    <t>Jahňatá od 0 - 12  mesiacov na predaj</t>
  </si>
  <si>
    <t>124020</t>
  </si>
  <si>
    <t>Jahňatá od 12 mesiacov na chov do ZS</t>
  </si>
  <si>
    <t>211000</t>
  </si>
  <si>
    <t>Pokladnica</t>
  </si>
  <si>
    <t>221010</t>
  </si>
  <si>
    <t>Bezny ucet - UNICREDIT</t>
  </si>
  <si>
    <t>221050</t>
  </si>
  <si>
    <t>Dotačný ucet - UNICREDIT</t>
  </si>
  <si>
    <t>231020</t>
  </si>
  <si>
    <t>Krátkodobé bank. úvery - Unicredit poľnoúver</t>
  </si>
  <si>
    <t>261000</t>
  </si>
  <si>
    <t>Peniaze na ceste</t>
  </si>
  <si>
    <t>311010</t>
  </si>
  <si>
    <t>Odberatelia  tuzemskí</t>
  </si>
  <si>
    <t>314000</t>
  </si>
  <si>
    <t>Poskytnuté preddavky</t>
  </si>
  <si>
    <t>314001</t>
  </si>
  <si>
    <t>Poskytnuté preddavky  zahraničné</t>
  </si>
  <si>
    <t>314100</t>
  </si>
  <si>
    <t>Základ dane poskytnutých preddavkov do DPH</t>
  </si>
  <si>
    <t>314200</t>
  </si>
  <si>
    <t>Celková suma poskytnutých preddavkov do DPH</t>
  </si>
  <si>
    <t>321010</t>
  </si>
  <si>
    <t>Dodávatelia tuzemsko</t>
  </si>
  <si>
    <t>321020</t>
  </si>
  <si>
    <t>Dodávatelia zahraničný</t>
  </si>
  <si>
    <t>323000</t>
  </si>
  <si>
    <t>Krátkodobé rezervy - nevyčerpané dov.</t>
  </si>
  <si>
    <t>324000</t>
  </si>
  <si>
    <t>Prijaté preddavky</t>
  </si>
  <si>
    <t>324010</t>
  </si>
  <si>
    <t>Prijaté preddavky - chybná platba</t>
  </si>
  <si>
    <t>324100</t>
  </si>
  <si>
    <t>Základ dane prijatých preddavkov do DPH</t>
  </si>
  <si>
    <t>324200</t>
  </si>
  <si>
    <t>Celková suma prijatých preddavkov do DPH</t>
  </si>
  <si>
    <t>325002</t>
  </si>
  <si>
    <t>Záväzky z nájmu pôdy - Zaďora Peter</t>
  </si>
  <si>
    <t>325004</t>
  </si>
  <si>
    <t>Záväzky z nájmu pôdy - Knapík</t>
  </si>
  <si>
    <t>325005</t>
  </si>
  <si>
    <t>Záväzky z nájmu pôdy - Pichnarčiková Elena</t>
  </si>
  <si>
    <t>325010</t>
  </si>
  <si>
    <t>Záväzky PK - nákup PHM</t>
  </si>
  <si>
    <t>331000</t>
  </si>
  <si>
    <t>Zamestnanci - z podsystemu mzdy</t>
  </si>
  <si>
    <t>336010</t>
  </si>
  <si>
    <t>Zúčtovanie s VšZP</t>
  </si>
  <si>
    <t>336100</t>
  </si>
  <si>
    <t>Zúčtovanie so Soc. Poisťovňou</t>
  </si>
  <si>
    <t>341000</t>
  </si>
  <si>
    <t>Daň z príjmov - preddavky</t>
  </si>
  <si>
    <t>342000</t>
  </si>
  <si>
    <t>Ostatne priame dane - daň zo závislej činnosti</t>
  </si>
  <si>
    <t>343010</t>
  </si>
  <si>
    <t>DPH 10% - vystup</t>
  </si>
  <si>
    <t>343020</t>
  </si>
  <si>
    <t>DPH 20% - vystup</t>
  </si>
  <si>
    <t>343120</t>
  </si>
  <si>
    <t>DPH 20% - vstup uhradeny</t>
  </si>
  <si>
    <t>343900</t>
  </si>
  <si>
    <t>DPH Zúčtovanie s DÚ</t>
  </si>
  <si>
    <t>345000</t>
  </si>
  <si>
    <t>Ostatné dane a poplatky</t>
  </si>
  <si>
    <t>345010</t>
  </si>
  <si>
    <t xml:space="preserve">Dan z nehnutelnosti </t>
  </si>
  <si>
    <t>346000</t>
  </si>
  <si>
    <t xml:space="preserve">Dotácie zo štátneho rozpočtu </t>
  </si>
  <si>
    <t>347002</t>
  </si>
  <si>
    <t>Dotácie na pôdu</t>
  </si>
  <si>
    <t>347003</t>
  </si>
  <si>
    <t>Dotácie na dobytčie jednotky + životné podmienky</t>
  </si>
  <si>
    <t>347004</t>
  </si>
  <si>
    <t>Dotácie na biotopy</t>
  </si>
  <si>
    <t>347005</t>
  </si>
  <si>
    <t>Dotácie na zelenú naftu</t>
  </si>
  <si>
    <t>365001</t>
  </si>
  <si>
    <t>Pôžička Jozef Kuc</t>
  </si>
  <si>
    <t>378000</t>
  </si>
  <si>
    <t>379000</t>
  </si>
  <si>
    <t>Iné záväzky</t>
  </si>
  <si>
    <t>395000</t>
  </si>
  <si>
    <t>Vnutropod. zuctovanie v prevadzkovej oblasti</t>
  </si>
  <si>
    <t>411000</t>
  </si>
  <si>
    <t>Základné imanie</t>
  </si>
  <si>
    <t>421000</t>
  </si>
  <si>
    <t>Zakonny rezervny fond</t>
  </si>
  <si>
    <t>428012</t>
  </si>
  <si>
    <t>Nerozdeleny zisk r.2012</t>
  </si>
  <si>
    <t>428014</t>
  </si>
  <si>
    <t>Nerozdeleny zisk r.2014</t>
  </si>
  <si>
    <t>428015</t>
  </si>
  <si>
    <t>Nerozdeleny zisk r.2015</t>
  </si>
  <si>
    <t>428016</t>
  </si>
  <si>
    <t>Nerozdeleny zisk r.2016</t>
  </si>
  <si>
    <t>428017</t>
  </si>
  <si>
    <t>Nerozdeleny zisk r.2017</t>
  </si>
  <si>
    <t>428021</t>
  </si>
  <si>
    <t>Nerozdeleny zisk r.2021</t>
  </si>
  <si>
    <t>428022</t>
  </si>
  <si>
    <t>Nerozdeleny zisk r.2022</t>
  </si>
  <si>
    <t>428023</t>
  </si>
  <si>
    <t>Nerozdeleny zisk r.2023</t>
  </si>
  <si>
    <t>431000</t>
  </si>
  <si>
    <t>Vysledok hospodarenia v schvalovani</t>
  </si>
  <si>
    <t>472000</t>
  </si>
  <si>
    <t>474001</t>
  </si>
  <si>
    <t>Záväzky z prenajmu pôdy pltené z BÚ</t>
  </si>
  <si>
    <t>474002</t>
  </si>
  <si>
    <t>Záväzky z prenajmu pôdy - Zaďora</t>
  </si>
  <si>
    <t>474004</t>
  </si>
  <si>
    <t>Záväzky z prenajmu pôdy - Knapík</t>
  </si>
  <si>
    <t>474005</t>
  </si>
  <si>
    <t>Záväzky z prenajmu pôdy - Pichnarčiková</t>
  </si>
  <si>
    <t>474006</t>
  </si>
  <si>
    <t>Záväzky z prenajmu CLASS zhrňovač</t>
  </si>
  <si>
    <t>479001</t>
  </si>
  <si>
    <t>Finančný úver Mobil</t>
  </si>
  <si>
    <t>501001</t>
  </si>
  <si>
    <t>TOYOTA - Spotreba PHM</t>
  </si>
  <si>
    <t>501010</t>
  </si>
  <si>
    <t>Spotreba ostatneho materialu - ovce</t>
  </si>
  <si>
    <t>501020</t>
  </si>
  <si>
    <t>Spotreba ostatneho materialu</t>
  </si>
  <si>
    <t>501030</t>
  </si>
  <si>
    <t>Spotreba nakupenych PHM</t>
  </si>
  <si>
    <t>501040</t>
  </si>
  <si>
    <t>Spotreba materiálu pri zbere krmovin</t>
  </si>
  <si>
    <t>501050</t>
  </si>
  <si>
    <t>Spotreba nakupenych krmiv</t>
  </si>
  <si>
    <t>501060</t>
  </si>
  <si>
    <t>Spotreba mat. - čistiace a hygienické potreby</t>
  </si>
  <si>
    <t>501070</t>
  </si>
  <si>
    <t>Spotreba materiálu pri výrobe Flovia</t>
  </si>
  <si>
    <t>501080</t>
  </si>
  <si>
    <t>Spotreba nakupenych nahradnych dielov</t>
  </si>
  <si>
    <t>501100</t>
  </si>
  <si>
    <t>DHM do pouzivania 100% odpis</t>
  </si>
  <si>
    <t>501120</t>
  </si>
  <si>
    <t>Pracovne odevy, kancelárske potreby + kuchynka</t>
  </si>
  <si>
    <t>502100</t>
  </si>
  <si>
    <t>Spotreba elektrickej energie</t>
  </si>
  <si>
    <t>502200</t>
  </si>
  <si>
    <t>Spotreba vody</t>
  </si>
  <si>
    <t>511010</t>
  </si>
  <si>
    <t>Ostatne opravy a udrzba</t>
  </si>
  <si>
    <t>518010</t>
  </si>
  <si>
    <t>Telefonne poplatky, internet</t>
  </si>
  <si>
    <t>518011</t>
  </si>
  <si>
    <t>Ostatné služby - aurus + skeagis licenčné s.</t>
  </si>
  <si>
    <t>518012</t>
  </si>
  <si>
    <t xml:space="preserve">Poštovné + poplatky, kolky </t>
  </si>
  <si>
    <t>518013</t>
  </si>
  <si>
    <t>Ostatné slu. - antivirus, doména, webstránka</t>
  </si>
  <si>
    <t>518014</t>
  </si>
  <si>
    <t>Ostatné služby - Naturalis + uksup</t>
  </si>
  <si>
    <t>518015</t>
  </si>
  <si>
    <t>Strihanie oviec</t>
  </si>
  <si>
    <t>518020</t>
  </si>
  <si>
    <t>Ostatné služby - servis</t>
  </si>
  <si>
    <t>518070</t>
  </si>
  <si>
    <t>Veterinarne vykony</t>
  </si>
  <si>
    <t>518090</t>
  </si>
  <si>
    <t>Prepravne</t>
  </si>
  <si>
    <t>518100</t>
  </si>
  <si>
    <t>O. služby - Vas odvoz uhyn. zvierat, vývoz odpadu</t>
  </si>
  <si>
    <t>518101</t>
  </si>
  <si>
    <t>Ostatné služby</t>
  </si>
  <si>
    <t>518102</t>
  </si>
  <si>
    <t>Služby poradenské + školenia</t>
  </si>
  <si>
    <t>518107</t>
  </si>
  <si>
    <t>Laboratorne vyšetrenia</t>
  </si>
  <si>
    <t>518200</t>
  </si>
  <si>
    <t>Nájomné vlastnikom za pôdu</t>
  </si>
  <si>
    <t>521000</t>
  </si>
  <si>
    <t>Mzdové náklady</t>
  </si>
  <si>
    <t>521002</t>
  </si>
  <si>
    <t>Rezerva na nevyčerp.dovolenku - zamestnanci</t>
  </si>
  <si>
    <t>524000</t>
  </si>
  <si>
    <t>Zákonné sociálne poistenie - odvody zamestnávateľ</t>
  </si>
  <si>
    <t>527000</t>
  </si>
  <si>
    <t>Zakonne socialne naklady</t>
  </si>
  <si>
    <t>527010</t>
  </si>
  <si>
    <t>531000</t>
  </si>
  <si>
    <t>Daň z motorových vozidiel</t>
  </si>
  <si>
    <t>532010</t>
  </si>
  <si>
    <t>Dan z nehnutelnosti</t>
  </si>
  <si>
    <t>541000</t>
  </si>
  <si>
    <t xml:space="preserve">Zost.cena predaného DHNM </t>
  </si>
  <si>
    <t>545100</t>
  </si>
  <si>
    <t>Ostatné pokuty, penále a uroky z omeskania</t>
  </si>
  <si>
    <t>548000</t>
  </si>
  <si>
    <t>Ostatne naklady na hospodarsku cinnost</t>
  </si>
  <si>
    <t>548001</t>
  </si>
  <si>
    <t>Ostatne nakl. na hosp. čin. - členský príspevok</t>
  </si>
  <si>
    <t>548002</t>
  </si>
  <si>
    <t>Ostatne nakl. na hosp. čin. - Allianz poistné</t>
  </si>
  <si>
    <t>548003</t>
  </si>
  <si>
    <t>Ostatne nakl. na hosp. čin. - poistenie CLASS</t>
  </si>
  <si>
    <t>548005</t>
  </si>
  <si>
    <t>Centové zaokrúhlenie - strata</t>
  </si>
  <si>
    <t>551001</t>
  </si>
  <si>
    <t>Odpisy DHM - dopravné prostriedky</t>
  </si>
  <si>
    <t>551002</t>
  </si>
  <si>
    <t>Odpisy DHM - pracovné stroje</t>
  </si>
  <si>
    <t>551003</t>
  </si>
  <si>
    <t>Odpisy DHM - počítač iMAC</t>
  </si>
  <si>
    <t>551004</t>
  </si>
  <si>
    <t>Odpisy DHM - Toyota KK-KANTY</t>
  </si>
  <si>
    <t>551005</t>
  </si>
  <si>
    <t>Odpisy DHM - chladiaci tank 1800L</t>
  </si>
  <si>
    <t>551006</t>
  </si>
  <si>
    <t>Odpisy DHM - Vyveva v dojarni</t>
  </si>
  <si>
    <t>551010</t>
  </si>
  <si>
    <t xml:space="preserve">Odpisy DHM - admin. budova </t>
  </si>
  <si>
    <t>551020</t>
  </si>
  <si>
    <t>Odpisy DHM - dialne a garáže</t>
  </si>
  <si>
    <t>551050</t>
  </si>
  <si>
    <t>Odpisy DHM - linka na výrobu hnojiva</t>
  </si>
  <si>
    <t>551100</t>
  </si>
  <si>
    <t>Odpisy DHM - ovce - základné stádo</t>
  </si>
  <si>
    <t>551200</t>
  </si>
  <si>
    <t>Odpisy DHM - bahnice - základné stádo</t>
  </si>
  <si>
    <t>551300</t>
  </si>
  <si>
    <t>Odpisy DHM - plemenný barani - základné stádo</t>
  </si>
  <si>
    <t>562001</t>
  </si>
  <si>
    <t>Úroky poľnoúver</t>
  </si>
  <si>
    <t>562002</t>
  </si>
  <si>
    <t>Úroky leasing zhrňovač CLASS</t>
  </si>
  <si>
    <t>568001</t>
  </si>
  <si>
    <t>Bankové poplatky</t>
  </si>
  <si>
    <t>591000</t>
  </si>
  <si>
    <t>Dan z prijmov z beznej cinnosti - splatna</t>
  </si>
  <si>
    <t>601010</t>
  </si>
  <si>
    <t>Tržby za vlastné výrobky - jahňata</t>
  </si>
  <si>
    <t>601020</t>
  </si>
  <si>
    <t>Tržby za vlastné výrobky - ovce</t>
  </si>
  <si>
    <t>601100</t>
  </si>
  <si>
    <t>Tržby za vlastné výrobky - senáž</t>
  </si>
  <si>
    <t>601101</t>
  </si>
  <si>
    <t>Tržby za vlastné výrobky - seno</t>
  </si>
  <si>
    <t>601200</t>
  </si>
  <si>
    <t>Tržby za vlastné výrobky - mlieko</t>
  </si>
  <si>
    <t>601205</t>
  </si>
  <si>
    <t>Tržby za vlastné výrobky - vlna</t>
  </si>
  <si>
    <t>601250</t>
  </si>
  <si>
    <t>Tržby za vlastné výrobky - hnojivo</t>
  </si>
  <si>
    <t>602010</t>
  </si>
  <si>
    <t>Tržba za dopravu</t>
  </si>
  <si>
    <t>602500</t>
  </si>
  <si>
    <t>Tržby z predaja služieb</t>
  </si>
  <si>
    <t>613001</t>
  </si>
  <si>
    <t>Zmena stavu výrobkov - vlna</t>
  </si>
  <si>
    <t>613002</t>
  </si>
  <si>
    <t>Zmena stavu výrobkov - vyroby mlieko</t>
  </si>
  <si>
    <t>613003</t>
  </si>
  <si>
    <t>Zmena stavu výrobkov - hnojivo</t>
  </si>
  <si>
    <t>613004</t>
  </si>
  <si>
    <t>Zmena stavu výrobkov - rastl.výroby seno,senáž</t>
  </si>
  <si>
    <t>614001</t>
  </si>
  <si>
    <t>Prichovky zvierat - jahňatá</t>
  </si>
  <si>
    <t>614134</t>
  </si>
  <si>
    <t>Prirastky zvierat hmotnostne</t>
  </si>
  <si>
    <t>624026</t>
  </si>
  <si>
    <t>Aktivacia zakladneho stada a taznych zvierat</t>
  </si>
  <si>
    <t>641010</t>
  </si>
  <si>
    <t>Trzby z predaja nehm. a hmot.majetku okrem ZS</t>
  </si>
  <si>
    <t>645000</t>
  </si>
  <si>
    <t>Ostatné pokuty, penále a úroky za oneskorené FA</t>
  </si>
  <si>
    <t>648002</t>
  </si>
  <si>
    <t>Dotácie na zvýšenie cien elektriny</t>
  </si>
  <si>
    <t>648003</t>
  </si>
  <si>
    <t>648005</t>
  </si>
  <si>
    <t>Centové zaokrúhlenie - zisk</t>
  </si>
  <si>
    <t>648006</t>
  </si>
  <si>
    <t>Dotácie na pôdu, biotopy</t>
  </si>
  <si>
    <t>648007</t>
  </si>
  <si>
    <t>648008</t>
  </si>
  <si>
    <t>Dotácie - výnimočná pomoc soc. poisťovňa</t>
  </si>
  <si>
    <t>648009</t>
  </si>
  <si>
    <t>Dotácie - ekologické poľnohosp.</t>
  </si>
  <si>
    <t>648010</t>
  </si>
  <si>
    <t>Dotácie - eko-schémy</t>
  </si>
  <si>
    <t>648100</t>
  </si>
  <si>
    <t>Ostatne vynosy z hospodarskej cinnosti</t>
  </si>
  <si>
    <t>022047</t>
  </si>
  <si>
    <t>Dopr. prostriedok - traktor Zetor 7745</t>
  </si>
  <si>
    <t>082047</t>
  </si>
  <si>
    <t>Opravky dopr.prostr. - traktor Zetor 7745</t>
  </si>
  <si>
    <t>123050</t>
  </si>
  <si>
    <t>Vyrobky vl. výroby - syr</t>
  </si>
  <si>
    <t>124000</t>
  </si>
  <si>
    <t>221020</t>
  </si>
  <si>
    <t>Bezny ucet - VUB</t>
  </si>
  <si>
    <t>221030</t>
  </si>
  <si>
    <t>Bezny ucet - VUB dotačný</t>
  </si>
  <si>
    <t>231010</t>
  </si>
  <si>
    <t>Bezny ucet - VUB poľnoúver</t>
  </si>
  <si>
    <t>325001</t>
  </si>
  <si>
    <t>Záväzky z nájmu pôdy voči občanom</t>
  </si>
  <si>
    <t>325003</t>
  </si>
  <si>
    <t>Záväzky z nájmu pôdy - Pavliková</t>
  </si>
  <si>
    <t>346030</t>
  </si>
  <si>
    <t>Dotácie na fin. disciplínu</t>
  </si>
  <si>
    <t>347001</t>
  </si>
  <si>
    <t>Dotácie za ek. poľ.</t>
  </si>
  <si>
    <t>474003</t>
  </si>
  <si>
    <t>Záväzky z prenajmu pôdy - Pavliková</t>
  </si>
  <si>
    <t>518108</t>
  </si>
  <si>
    <t>Právne zastupovanie</t>
  </si>
  <si>
    <t>613005</t>
  </si>
  <si>
    <t>Zmena stavu v. - mliečnej výroby - syr</t>
  </si>
  <si>
    <t>614343</t>
  </si>
  <si>
    <t>Vydaj na spracovanie</t>
  </si>
  <si>
    <t>648001</t>
  </si>
  <si>
    <t>Dotácie na ovce</t>
  </si>
  <si>
    <t>648004</t>
  </si>
  <si>
    <t>Dotácie na ovce - pastevný chov</t>
  </si>
  <si>
    <t>021</t>
  </si>
  <si>
    <t>022</t>
  </si>
  <si>
    <t>Samost. hnuteľné veci a súbory hnuteľných vecí</t>
  </si>
  <si>
    <t>026</t>
  </si>
  <si>
    <t>Základné stádo a ťažné zvieratá</t>
  </si>
  <si>
    <t>029</t>
  </si>
  <si>
    <t>Ostatný dlhodobý hmotný majetok</t>
  </si>
  <si>
    <t>031</t>
  </si>
  <si>
    <t>042</t>
  </si>
  <si>
    <t>081</t>
  </si>
  <si>
    <t>Oprávky k stavbám</t>
  </si>
  <si>
    <t>082</t>
  </si>
  <si>
    <t>Oprávky k samost. hnut. veciam a k súboru hn. vecí</t>
  </si>
  <si>
    <t>086</t>
  </si>
  <si>
    <t>Oprávky k základnému stádu a ťažným zvieratám</t>
  </si>
  <si>
    <t>089</t>
  </si>
  <si>
    <t>Oprávky k ostatnému dlhodobému hmotnému majetku</t>
  </si>
  <si>
    <t>111</t>
  </si>
  <si>
    <t>Obstaranie materiálu</t>
  </si>
  <si>
    <t>112</t>
  </si>
  <si>
    <t>Materiál na sklade</t>
  </si>
  <si>
    <t>123</t>
  </si>
  <si>
    <t>124</t>
  </si>
  <si>
    <t>211</t>
  </si>
  <si>
    <t>221</t>
  </si>
  <si>
    <t>Bankové účty</t>
  </si>
  <si>
    <t>231</t>
  </si>
  <si>
    <t>261</t>
  </si>
  <si>
    <t>311</t>
  </si>
  <si>
    <t>Odberatelia</t>
  </si>
  <si>
    <t>314</t>
  </si>
  <si>
    <t>321</t>
  </si>
  <si>
    <t>Dodávatelia</t>
  </si>
  <si>
    <t>323</t>
  </si>
  <si>
    <t>Krátkodobé rezervy</t>
  </si>
  <si>
    <t>324</t>
  </si>
  <si>
    <t>325</t>
  </si>
  <si>
    <t>Ostatné záväzky</t>
  </si>
  <si>
    <t>331</t>
  </si>
  <si>
    <t>Zamestnanci</t>
  </si>
  <si>
    <t>336</t>
  </si>
  <si>
    <t>Zúčt so zamest. a org. soc. poist. a zdrav. poist</t>
  </si>
  <si>
    <t>341</t>
  </si>
  <si>
    <t>Daň z príjmov</t>
  </si>
  <si>
    <t>342</t>
  </si>
  <si>
    <t>Ostatné priame dane</t>
  </si>
  <si>
    <t>343</t>
  </si>
  <si>
    <t>Daň z pridanej hodnoty</t>
  </si>
  <si>
    <t>345</t>
  </si>
  <si>
    <t>346</t>
  </si>
  <si>
    <t>Dotácie zo štátneho rozpočtu</t>
  </si>
  <si>
    <t>347</t>
  </si>
  <si>
    <t>Ostatné dotácie</t>
  </si>
  <si>
    <t>365</t>
  </si>
  <si>
    <t>Ostatné záväzky voči spoločníkom a členom</t>
  </si>
  <si>
    <t>378</t>
  </si>
  <si>
    <t>379</t>
  </si>
  <si>
    <t>395</t>
  </si>
  <si>
    <t>Vnútorné zúčtovanie</t>
  </si>
  <si>
    <t>411</t>
  </si>
  <si>
    <t>421</t>
  </si>
  <si>
    <t>Zákonný rezervný fond</t>
  </si>
  <si>
    <t>428</t>
  </si>
  <si>
    <t>Nerozdelený zisk minulých rokov</t>
  </si>
  <si>
    <t>431</t>
  </si>
  <si>
    <t>Výsledok hospodárenia v schvaľovaní</t>
  </si>
  <si>
    <t>472</t>
  </si>
  <si>
    <t>Záväzky zo sociálneho fondu</t>
  </si>
  <si>
    <t>474</t>
  </si>
  <si>
    <t>Záväzky z nájmu</t>
  </si>
  <si>
    <t>479</t>
  </si>
  <si>
    <t>Ostatné dlhodobé záväzky</t>
  </si>
  <si>
    <t>501</t>
  </si>
  <si>
    <t>Spotreba materiálu</t>
  </si>
  <si>
    <t>502</t>
  </si>
  <si>
    <t>Spotreba energie</t>
  </si>
  <si>
    <t>511</t>
  </si>
  <si>
    <t>Opravy a udržiavanie</t>
  </si>
  <si>
    <t>518</t>
  </si>
  <si>
    <t>521</t>
  </si>
  <si>
    <t>524</t>
  </si>
  <si>
    <t>Zákonné sociálne poistenie</t>
  </si>
  <si>
    <t>527</t>
  </si>
  <si>
    <t>Zákonné sociálne náklady</t>
  </si>
  <si>
    <t>531</t>
  </si>
  <si>
    <t>532</t>
  </si>
  <si>
    <t>Daň z nehnuteľností</t>
  </si>
  <si>
    <t>541</t>
  </si>
  <si>
    <t>Zost. cena predaného dlhodob.nehm. a hmot. majetku</t>
  </si>
  <si>
    <t>545</t>
  </si>
  <si>
    <t>Ostatné pokuty, penále a úroky z omeškania</t>
  </si>
  <si>
    <t>548</t>
  </si>
  <si>
    <t>Ostatné náklady na hospodársku činnosť</t>
  </si>
  <si>
    <t>551</t>
  </si>
  <si>
    <t>Odpisy dlhodobého nehmotného a hmotného majetku</t>
  </si>
  <si>
    <t>562</t>
  </si>
  <si>
    <t>Úroky</t>
  </si>
  <si>
    <t>568</t>
  </si>
  <si>
    <t>Ostatné finančné náklady</t>
  </si>
  <si>
    <t>591</t>
  </si>
  <si>
    <t>Splatná daň z príjmov z bežnej činnosti</t>
  </si>
  <si>
    <t>601</t>
  </si>
  <si>
    <t>Tržby za vlastné výrobky</t>
  </si>
  <si>
    <t>602</t>
  </si>
  <si>
    <t>613</t>
  </si>
  <si>
    <t>Zmena stavu výrobkov</t>
  </si>
  <si>
    <t>614</t>
  </si>
  <si>
    <t>Zmena stavu zvierat</t>
  </si>
  <si>
    <t>624</t>
  </si>
  <si>
    <t>Aktivácia dlhodobého hmotného majetku</t>
  </si>
  <si>
    <t>641</t>
  </si>
  <si>
    <t>Tržby z predaja dlhodob. nehmot. a hmot. majetku</t>
  </si>
  <si>
    <t>645</t>
  </si>
  <si>
    <t>648</t>
  </si>
  <si>
    <t>Ostatné výnosy z hospodárskej činnosti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</si>
  <si>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</si>
  <si>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</si>
  <si>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</si>
  <si>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</si>
  <si>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</si>
  <si>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</si>
  <si>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</si>
  <si>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(604,607)</t>
  </si>
  <si>
    <t>03</t>
  </si>
  <si>
    <t>ll.</t>
  </si>
  <si>
    <t>Tržby z predaja vlastných výrobkov a služieb (601)</t>
  </si>
  <si>
    <t>04</t>
  </si>
  <si>
    <t>llI.</t>
  </si>
  <si>
    <t>Tržby z predaja služieb (602, 606)</t>
  </si>
  <si>
    <t>05</t>
  </si>
  <si>
    <t>IV.</t>
  </si>
  <si>
    <t>Zmeny stavu vnútroorganizačných zásob (+/-) (účtová skupina 61)</t>
  </si>
  <si>
    <t>06</t>
  </si>
  <si>
    <t>V.</t>
  </si>
  <si>
    <t>Aktivácia (účtová skupina 62)</t>
  </si>
  <si>
    <t>07</t>
  </si>
  <si>
    <t>Vl.</t>
  </si>
  <si>
    <t>Tržby z predaja dlhodobého nehmotného majetku, dlhodobého hmotného majetku a materiálu (641,642)</t>
  </si>
  <si>
    <t>08</t>
  </si>
  <si>
    <t>VII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</si>
  <si>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</si>
  <si>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</si>
  <si>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</si>
  <si>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</si>
  <si>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</si>
  <si>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</si>
  <si>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</si>
  <si>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</si>
  <si>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 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</si>
  <si>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</si>
  <si>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</si>
  <si>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</si>
  <si>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</si>
  <si>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</si>
  <si>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(účtová skupina 51)</t>
  </si>
  <si>
    <t>14</t>
  </si>
  <si>
    <t>E.</t>
  </si>
  <si>
    <t>Osobné náklady (r. 16 až 19)</t>
  </si>
  <si>
    <t>15</t>
  </si>
  <si>
    <t>E.1.</t>
  </si>
  <si>
    <t>Mzdové náklady (521,522)</t>
  </si>
  <si>
    <t>16</t>
  </si>
  <si>
    <t>Odmeny členom orgánov spoločnosti a družstva (523)</t>
  </si>
  <si>
    <t>17</t>
  </si>
  <si>
    <t>Náklady na sociálne poistenie (524,525,526)</t>
  </si>
  <si>
    <t>18</t>
  </si>
  <si>
    <t>Sociálne náklady (527,528)</t>
  </si>
  <si>
    <t>19</t>
  </si>
  <si>
    <t>F.</t>
  </si>
  <si>
    <t>Dane a poplatky (účtová  skupina 53)</t>
  </si>
  <si>
    <t>20</t>
  </si>
  <si>
    <t>G.</t>
  </si>
  <si>
    <t>Odpisy o opravné položky k dlhodobému nehmotnému majetku a dlhodobému hmotnému majetku (r.22 + r.23)</t>
  </si>
  <si>
    <t>21</t>
  </si>
  <si>
    <t>G.1.</t>
  </si>
  <si>
    <t>Odpisy dlhodobého nehmotného majetku a dlhodobého hmotného majetku (551)</t>
  </si>
  <si>
    <t>22</t>
  </si>
  <si>
    <t>Opravné položky k dlhodobému nehmotnému majetku a dlhodobému hmotnému majetku (+/-) (553)</t>
  </si>
  <si>
    <t>23</t>
  </si>
  <si>
    <t>H.</t>
  </si>
  <si>
    <t>Zostatková cena predaného dlhodobého majetku a predaného materiálu (541,542)</t>
  </si>
  <si>
    <t>24</t>
  </si>
  <si>
    <t>Opravné položky k pohľadávkam (+/-) ( 547)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</si>
  <si>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</si>
  <si>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</si>
  <si>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</si>
  <si>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</si>
  <si>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</si>
  <si>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 (r. 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</si>
  <si>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</si>
  <si>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</si>
  <si>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</si>
  <si>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</si>
  <si>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</si>
  <si>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VlII.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</si>
  <si>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</si>
  <si>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</si>
  <si>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</si>
  <si>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</si>
  <si>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</si>
  <si>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</si>
  <si>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</si>
  <si>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</si>
  <si>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</si>
  <si>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</si>
  <si>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</si>
  <si>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</si>
  <si>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</si>
  <si>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</si>
  <si>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</si>
  <si>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</si>
  <si>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</si>
  <si>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</si>
  <si>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</si>
  <si>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</si>
  <si>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</si>
  <si>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</si>
  <si>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</si>
  <si>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 40 + r. 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</si>
  <si>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</si>
  <si>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</si>
  <si>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</si>
  <si>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</si>
  <si>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</si>
  <si>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</si>
  <si>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XlI.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</si>
  <si>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</si>
  <si>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</si>
  <si>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</si>
  <si>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</si>
  <si>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</si>
  <si>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XlV.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</si>
  <si>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</si>
  <si>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</si>
  <si>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</si>
  <si>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</si>
  <si>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</si>
  <si>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</si>
  <si>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</si>
  <si>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</si>
  <si>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</si>
  <si>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</si>
  <si>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</si>
  <si>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</si>
  <si>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</si>
  <si>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</si>
  <si>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</si>
  <si>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</si>
  <si>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</si>
  <si>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</si>
  <si>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</si>
  <si>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</si>
  <si>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</si>
  <si>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</si>
  <si>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</si>
  <si>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</si>
  <si>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</si>
  <si>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</si>
  <si>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</si>
  <si>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</si>
  <si>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</si>
  <si>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</si>
  <si>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</si>
  <si>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</si>
  <si>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</si>
  <si>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 27 + r. 55)</t>
  </si>
  <si>
    <t>56</t>
  </si>
  <si>
    <t>R.</t>
  </si>
  <si>
    <t>Daň z príjmov (r. 58+ r.59)</t>
  </si>
  <si>
    <t>57</t>
  </si>
  <si>
    <t>R.1.</t>
  </si>
  <si>
    <t>Daň z príjmov splatná (591, 595)</t>
  </si>
  <si>
    <t>58</t>
  </si>
  <si>
    <t>Daň z príjmov odložená (+/-) (592)</t>
  </si>
  <si>
    <t>59</t>
  </si>
  <si>
    <t>S.</t>
  </si>
  <si>
    <t>Prevod podielov na výsledku hospodárenia spoločníkom (+/-596)</t>
  </si>
  <si>
    <t>60</t>
  </si>
  <si>
    <t>Výsledok hospodárenia za účtovné obdobie po zdanení (+/-) (r. 56- r. 57- r.60)</t>
  </si>
  <si>
    <t>61</t>
  </si>
  <si>
    <t>SPOLU MAJETOK r. 02+ r. 33+ r. 74</t>
  </si>
  <si>
    <t>001</t>
  </si>
  <si>
    <t>Neobežný majetok r. 03+ r. 11+ r. 21</t>
  </si>
  <si>
    <t>002</t>
  </si>
  <si>
    <t>A.l.</t>
  </si>
  <si>
    <t>Dlhodobý nehmotný majetok súčet (r. 04 až r. 10)</t>
  </si>
  <si>
    <t>003</t>
  </si>
  <si>
    <t>A.I.1</t>
  </si>
  <si>
    <t>Aktivované náklady na vývoj (012) - /072,091A/</t>
  </si>
  <si>
    <t>004</t>
  </si>
  <si>
    <t>Softvér (013) - /073,091A/</t>
  </si>
  <si>
    <t>005</t>
  </si>
  <si>
    <t>Oceniteľné práva (014) - /074,091A/</t>
  </si>
  <si>
    <t>006</t>
  </si>
  <si>
    <t>Goodwill (015) - /075,091A/</t>
  </si>
  <si>
    <t>007</t>
  </si>
  <si>
    <t>Ostatný dlhodobý nehmotný majetok (019,01X) - /079,07X,091A/</t>
  </si>
  <si>
    <t>008</t>
  </si>
  <si>
    <t>Obstarávaný dlhodobý nehmotný majetok (041) - /093/</t>
  </si>
  <si>
    <t>009</t>
  </si>
  <si>
    <t>Poskytnuté preddavky na dlhodobý nehmotný majetok (051) - /095A/</t>
  </si>
  <si>
    <t>010</t>
  </si>
  <si>
    <t>A.ll.</t>
  </si>
  <si>
    <t>Dlhodobý hmotný majetok súčet (r. 12 až 20)</t>
  </si>
  <si>
    <t>011</t>
  </si>
  <si>
    <t>A.ll.1.</t>
  </si>
  <si>
    <t>Pozemky (031) - /092A/</t>
  </si>
  <si>
    <t>012</t>
  </si>
  <si>
    <t>Stavby (021) - /081,092A/</t>
  </si>
  <si>
    <t>013</t>
  </si>
  <si>
    <t>Samostatné hnuteľné veci a súbory hnuteľných vecí (022) - /082,092A/</t>
  </si>
  <si>
    <t>014</t>
  </si>
  <si>
    <t>Pestovateľské celky trvalých porastov (025) - /085,092A/</t>
  </si>
  <si>
    <t>015</t>
  </si>
  <si>
    <t>Základné stádo a ťažné zvieratá (026) - /086,092A/</t>
  </si>
  <si>
    <t>016</t>
  </si>
  <si>
    <t>Ostatný dlhodobý hmotný majetok (029,02X,032) - /089,08X,092A/</t>
  </si>
  <si>
    <t>017</t>
  </si>
  <si>
    <t>Obstarávaný dlhodobý hmotný majetok (042) - /094/</t>
  </si>
  <si>
    <t>018</t>
  </si>
  <si>
    <t>Poskytnuté preddavky na dlhodobý hmotný majetok (052) - /095A/</t>
  </si>
  <si>
    <t>019</t>
  </si>
  <si>
    <t>Opravná položka k nadobudnutému majetku (+/- 097) +/- 098</t>
  </si>
  <si>
    <t>020</t>
  </si>
  <si>
    <t>A.lll.</t>
  </si>
  <si>
    <t>Dlhodobý finančný majetok súčet (r. 22 až 32)</t>
  </si>
  <si>
    <t>A.lll.1.</t>
  </si>
  <si>
    <t>Podielové cenné papiere a podiely v prepojených účtovných jednotkách (061A,062A,063A) - /096A/</t>
  </si>
  <si>
    <t>Podielové cenné papiere a podiely s podielovu účasťou okrem prepojených ÚJ  (062A) - /096A/</t>
  </si>
  <si>
    <t>023</t>
  </si>
  <si>
    <t>Ostatné realizovateľné cenné papiere a podiely (063A) - /096A/</t>
  </si>
  <si>
    <t>024</t>
  </si>
  <si>
    <t>Pôžičky prepojeným účtovným jednotkám (066A) - /096A/</t>
  </si>
  <si>
    <t>025</t>
  </si>
  <si>
    <t>Pôžičky v rámci podielovej účasti okrem prepojeným ÚJ (066A) - /096A/</t>
  </si>
  <si>
    <t>Ostatné pôžičky (067A) - /096A/</t>
  </si>
  <si>
    <t>027</t>
  </si>
  <si>
    <t>Dlhové cenné papiere a ostatný dlhodobý finančný majetok ( 065A,069A,06XA ) - /096A/</t>
  </si>
  <si>
    <t>028</t>
  </si>
  <si>
    <t>Pôžičky a ostatný dlhodobý finančný majetok so zostatkovou dobou splatnosti najviac 1 rok ( 066A,067A,069A,06XA) - /096A/</t>
  </si>
  <si>
    <t>Účty v bankách s dobou viazanosti dhšou ako 1 rok (22XA)</t>
  </si>
  <si>
    <t>030</t>
  </si>
  <si>
    <t>Obstarávaný dlhodobý finančný majetok ( 043 ) - /096A/</t>
  </si>
  <si>
    <t>Poskytnuté preddavky na dlhodobý finančný majetok ( 053 ) - /095A/</t>
  </si>
  <si>
    <t>032</t>
  </si>
  <si>
    <t>Obežný majetok r. 034+ r. 041+ r. 053+ r. 066+ r. 071</t>
  </si>
  <si>
    <t>033</t>
  </si>
  <si>
    <t>B.l.</t>
  </si>
  <si>
    <t>Zásoby súčet (r. 035 až r. 040)</t>
  </si>
  <si>
    <t>034</t>
  </si>
  <si>
    <t>B.l.1.</t>
  </si>
  <si>
    <t>Materiál (112,119,11X) - /191,19X/</t>
  </si>
  <si>
    <t>035</t>
  </si>
  <si>
    <t>Nedokončená výroba a polotovary vlastnej výroby(121,122, 12X) - /192,193,19X/</t>
  </si>
  <si>
    <t>036</t>
  </si>
  <si>
    <t>Výrobky (123) - /194/</t>
  </si>
  <si>
    <t>037</t>
  </si>
  <si>
    <t>Zvieratá (124) - /195/</t>
  </si>
  <si>
    <t>038</t>
  </si>
  <si>
    <t>Tovar ( 132,133,13X,139 ) - /196,19X/</t>
  </si>
  <si>
    <t>039</t>
  </si>
  <si>
    <t>Poskytnuté preddavky na zásoby (314A) - /391A/</t>
  </si>
  <si>
    <t>040</t>
  </si>
  <si>
    <t>B.ll.</t>
  </si>
  <si>
    <t>Dlhodobé pohľadávky súčet (r.042 + r.046 až r.052)</t>
  </si>
  <si>
    <t>041</t>
  </si>
  <si>
    <t>B.ll.1.</t>
  </si>
  <si>
    <t>Pohľadávky z obchodného styku súčet (r.043 až r.045)</t>
  </si>
  <si>
    <t>1.a.</t>
  </si>
  <si>
    <t>Pohľadávky z obchodného styku voči prepojeným ÚJ (311A,312A,313A,314A,315A,31XA) - /391A/</t>
  </si>
  <si>
    <t>043</t>
  </si>
  <si>
    <t>1.b.</t>
  </si>
  <si>
    <t>Pohľ.z obch.styku v rámci pod.účasti okrem pohľ.voči prep.ÚJ (311A,312A,313A,314A,315A,31XA) - /391A/</t>
  </si>
  <si>
    <t>044</t>
  </si>
  <si>
    <t>1.c.</t>
  </si>
  <si>
    <t>Ostatné pohľadávky z obchodného styku (311A,312A,313A,314A,315A,31XA) - /391A/</t>
  </si>
  <si>
    <t>045</t>
  </si>
  <si>
    <t>Čistá hodnota zákazky (316A)</t>
  </si>
  <si>
    <t>046</t>
  </si>
  <si>
    <t>Ostatné pohľadávky voči prepojeným ÚJ ( 351A ) - 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</si>
  <si>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</si>
  <si>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</si>
  <si>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</si>
  <si>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 /391A/</t>
  </si>
  <si>
    <t>049</t>
  </si>
  <si>
    <t>Pohľadávky z derivátových operácií (373A, 376A)</t>
  </si>
  <si>
    <t>050</t>
  </si>
  <si>
    <t>Iné pohľadávky (335A,336A,33XA,371A,374A,375A,378A) - /391A/</t>
  </si>
  <si>
    <t>051</t>
  </si>
  <si>
    <t>Odložená daňová pohľadávka (481 A)</t>
  </si>
  <si>
    <t>052</t>
  </si>
  <si>
    <t>B.lll.</t>
  </si>
  <si>
    <t>Krátkodobé pohľadávky súčet (r. 54 + r.58 až r.65)</t>
  </si>
  <si>
    <t>053</t>
  </si>
  <si>
    <t>B.lll.1.</t>
  </si>
  <si>
    <t>Pohľadávky z obchodného styku (súčet r.55 až r.57)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</si>
  <si>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</si>
  <si>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</si>
  <si>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</si>
  <si>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</si>
  <si>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</si>
  <si>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</si>
  <si>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</si>
  <si>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 /391A/</t>
  </si>
  <si>
    <t>061</t>
  </si>
  <si>
    <t>6.,</t>
  </si>
  <si>
    <t>Sociálne poistenie ( 336A ) - /391A/</t>
  </si>
  <si>
    <t>062</t>
  </si>
  <si>
    <t>Daňové pohľadávky a dotácie (341,342,343,345, 346, 347) - 391A</t>
  </si>
  <si>
    <t>063</t>
  </si>
  <si>
    <t>064</t>
  </si>
  <si>
    <t>Iné pohľadávky (335A,33XA,371A,374A,375A,378A) - /391A/</t>
  </si>
  <si>
    <t>065</t>
  </si>
  <si>
    <t>B.IV.</t>
  </si>
  <si>
    <t>Krátkodobý finančný majetok súčet (r. 67 až r.70)</t>
  </si>
  <si>
    <t>066</t>
  </si>
  <si>
    <t>B.IV.1.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</si>
  <si>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</si>
  <si>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</si>
  <si>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</si>
  <si>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</si>
  <si>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</si>
  <si>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</si>
  <si>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 314A) - /291A/</t>
  </si>
  <si>
    <t>070</t>
  </si>
  <si>
    <t>B.V.</t>
  </si>
  <si>
    <t>Finančné účty r.072 + r. 073</t>
  </si>
  <si>
    <t>071</t>
  </si>
  <si>
    <t>B.V.1.</t>
  </si>
  <si>
    <t>Peniaze ( 211,213,21X )</t>
  </si>
  <si>
    <t>072</t>
  </si>
  <si>
    <t>Účty v bankách ( 221A, 22X +/-261 )</t>
  </si>
  <si>
    <t>073</t>
  </si>
  <si>
    <t>Časové rozlíšenie súčet (r. 75 až r. 78)</t>
  </si>
  <si>
    <t>074</t>
  </si>
  <si>
    <t>C.1.</t>
  </si>
  <si>
    <t>Náklady budúcich období dlhodobé (381A,382A)</t>
  </si>
  <si>
    <t>075</t>
  </si>
  <si>
    <t>Náklady budúcich období krátkodobé (381A,382A)</t>
  </si>
  <si>
    <t>076</t>
  </si>
  <si>
    <t>Príjmy budúcich období dlhodobé (385A)</t>
  </si>
  <si>
    <t>077</t>
  </si>
  <si>
    <t>Príjmy budúcich období krátkodobé (385A)</t>
  </si>
  <si>
    <t>078</t>
  </si>
  <si>
    <t xml:space="preserve">Spolu vlastné imanie a záväzky ( r.080 + r.101 + r.141 )_x000D_
</t>
  </si>
  <si>
    <t>079</t>
  </si>
  <si>
    <t>Vlastné imanie r.081+r.085+r.086+r.087+r.090+r.093+r.097+r.100</t>
  </si>
  <si>
    <t>080</t>
  </si>
  <si>
    <t>Základné imanie súčet (r. 082 až r. 084)</t>
  </si>
  <si>
    <t>A.l.1.</t>
  </si>
  <si>
    <t>Základné imanie ( 411 alebo +/-491 )</t>
  </si>
  <si>
    <t>Zmena základného imania +/-419</t>
  </si>
  <si>
    <t>083</t>
  </si>
  <si>
    <t>Pohľadávky za upísané vlastné imanie (/-/353)</t>
  </si>
  <si>
    <t>084</t>
  </si>
  <si>
    <t>Emisné ážio (412)</t>
  </si>
  <si>
    <t>085</t>
  </si>
  <si>
    <t>A.III.</t>
  </si>
  <si>
    <t>Ostatné kapitálové fondy (413)</t>
  </si>
  <si>
    <t>A.IV.</t>
  </si>
  <si>
    <t>Zákonné rezervné fondy r. 088 + r. 089</t>
  </si>
  <si>
    <t>087</t>
  </si>
  <si>
    <t>A.IV.1.</t>
  </si>
  <si>
    <t>Zákonný rezervný fond a nedeliteľný fond (417A,418,421A,422)</t>
  </si>
  <si>
    <t>088</t>
  </si>
  <si>
    <t>Rezervný fond na vlastné akcie a vlastné podiely ( 417A,421A )</t>
  </si>
  <si>
    <t>A.V.</t>
  </si>
  <si>
    <t>Ostatné fondy zo zisku r. 091 + r. 092</t>
  </si>
  <si>
    <t>090</t>
  </si>
  <si>
    <t>A.V.1.</t>
  </si>
  <si>
    <t>Štatutárne fondy ( 423, 42X )</t>
  </si>
  <si>
    <t>091</t>
  </si>
  <si>
    <t>Ostatné fondy ( 427, 42X )</t>
  </si>
  <si>
    <t>092</t>
  </si>
  <si>
    <t>A.Vl.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</si>
  <si>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</si>
  <si>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</si>
  <si>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</si>
  <si>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</si>
  <si>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</si>
  <si>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kapitálových účastín (+/-415)</t>
  </si>
  <si>
    <t>095</t>
  </si>
  <si>
    <t>Oceňovacie rozdiely z precenenia pri zlúčení, splynutí a rozdelení (+/-416)</t>
  </si>
  <si>
    <t>096</t>
  </si>
  <si>
    <t>A.VII.</t>
  </si>
  <si>
    <t>Výsledok hospodárenia minulých rokov r. 098 + r.099</t>
  </si>
  <si>
    <t>097</t>
  </si>
  <si>
    <t>A.VII.1.</t>
  </si>
  <si>
    <t>Nerozdelený zisk z minulých rokov ( 428 )</t>
  </si>
  <si>
    <t>098</t>
  </si>
  <si>
    <t>Neuhradená strata minulých rokov (/-/429)</t>
  </si>
  <si>
    <t>099</t>
  </si>
  <si>
    <t>A.VIII.</t>
  </si>
  <si>
    <t>Výsledok hospodárenia za účtovné obdobie po zdanení /+- / r.01- (r. 81+ r.85+ r.86+ r. 87+ r. 90+ r. 93 + r.97 + r.101 + r.141)</t>
  </si>
  <si>
    <t>100</t>
  </si>
  <si>
    <t>Záväzky r. 102 + r. 118 + r. 121 + r. 122 + r.136 + r. 139 + r. 140</t>
  </si>
  <si>
    <t>101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</si>
  <si>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</si>
  <si>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</si>
  <si>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</si>
  <si>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</si>
  <si>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účtovným jednotkám (321A,475A,476A)</t>
  </si>
  <si>
    <t>104</t>
  </si>
  <si>
    <t>Záväzky z obchodného styku v rámci podielovej účasti okrem záväzkov voči prepojeným účtovným jednotkám (321A,475A,476A)</t>
  </si>
  <si>
    <t>105</t>
  </si>
  <si>
    <t>Ostatné záväzky z obchodného styku (321A,475A,476A)</t>
  </si>
  <si>
    <t>106</t>
  </si>
  <si>
    <t>107</t>
  </si>
  <si>
    <t>Ostatné záväzky voči prepojeným účtovným jednotkám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</si>
  <si>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</si>
  <si>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</si>
  <si>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</si>
  <si>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</si>
  <si>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</si>
  <si>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(475A)</t>
  </si>
  <si>
    <t>Dlhodobé zmenky na úhradu (478A)</t>
  </si>
  <si>
    <t>Vydané dlhopisy (473A,/-/255A)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</si>
  <si>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</si>
  <si>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</si>
  <si>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</si>
  <si>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</si>
  <si>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</si>
  <si>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</si>
  <si>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</si>
  <si>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Odložený daňový záväzok (481A)</t>
  </si>
  <si>
    <t>117</t>
  </si>
  <si>
    <t>B.II.</t>
  </si>
  <si>
    <t>Dlhodobé rezervy r. 119 + r. 120</t>
  </si>
  <si>
    <t>118</t>
  </si>
  <si>
    <t>B.lI.1.</t>
  </si>
  <si>
    <t>Zákonné rezervy ( 451A )</t>
  </si>
  <si>
    <t>119</t>
  </si>
  <si>
    <t>Ostatné rezervy ( 459A, 45XA )</t>
  </si>
  <si>
    <t>120</t>
  </si>
  <si>
    <t>B.III.</t>
  </si>
  <si>
    <t>Dlhodobé bankové úvery ( 461A, 46XA )</t>
  </si>
  <si>
    <t>121</t>
  </si>
  <si>
    <t>B.lV.</t>
  </si>
  <si>
    <t>Krátkodobé záväzky  súčet ( r. 123 + r. 127 až r. 135)</t>
  </si>
  <si>
    <t>122</t>
  </si>
  <si>
    <t>B.lV.1.</t>
  </si>
  <si>
    <t>Záväzky z obchodného styku súčet (r. 124 až r. 126)</t>
  </si>
  <si>
    <t>Záväzky z obchodného styku voči prepojeným účtovným jednotkám (321A,322A,324A,325A,326A,32XA,475A,476A,478A,47XA)</t>
  </si>
  <si>
    <t>Záväzky z obchodného styku v rámci podielovej účasti okrem záväzkov voči prepojeným účtovným jednotkám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</si>
  <si>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</si>
  <si>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</si>
  <si>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</si>
  <si>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</si>
  <si>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účtovným jednotkám (361A,36XA,471A,47XA)</t>
  </si>
  <si>
    <t>128</t>
  </si>
  <si>
    <t>Ostatné záväzky v rámci podielovej účasti okrem záväzkov voči prepojeným účtovným jednotkám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</si>
  <si>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</si>
  <si>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</si>
  <si>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</si>
  <si>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</si>
  <si>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131</t>
  </si>
  <si>
    <t>Záväzky zo sociálneho poistenia ( 336A )</t>
  </si>
  <si>
    <t>132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</si>
  <si>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</si>
  <si>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</si>
  <si>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</si>
  <si>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</si>
  <si>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</si>
  <si>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</si>
  <si>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</si>
  <si>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</si>
  <si>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</si>
  <si>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</si>
  <si>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</si>
  <si>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</si>
  <si>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B.VI.</t>
  </si>
  <si>
    <t>Bežné bankové úvery (221A,231,232,23X,461A,46XA)</t>
  </si>
  <si>
    <t>139</t>
  </si>
  <si>
    <t>B.VII.</t>
  </si>
  <si>
    <t>Krátkodobé finančné výpomoci (241,249,24X,473A,/-/255A)</t>
  </si>
  <si>
    <t>140</t>
  </si>
  <si>
    <t>Časové rozlíšenie súčet (r. 142 až 145)</t>
  </si>
  <si>
    <t>141</t>
  </si>
  <si>
    <t>Výdavky budúcich období dlhodobé (383A)</t>
  </si>
  <si>
    <t>142</t>
  </si>
  <si>
    <t>Výdavky budúcich období krátkodobé (383A)</t>
  </si>
  <si>
    <t>143</t>
  </si>
  <si>
    <t>Výnosy budúcich období dlhodobé (384A)</t>
  </si>
  <si>
    <t>144</t>
  </si>
  <si>
    <t>Výnosy budúcich období krátkodobé (384A)</t>
  </si>
  <si>
    <t>145</t>
  </si>
  <si>
    <t>Dátum zostavenia ÚZ</t>
  </si>
  <si>
    <t>17.06.2025</t>
  </si>
  <si>
    <t>Obdobie od</t>
  </si>
  <si>
    <t>01.01.2024</t>
  </si>
  <si>
    <t>Obdobie do</t>
  </si>
  <si>
    <t>31.12.2024</t>
  </si>
  <si>
    <t>Bezprostredne predchádzajúce obdobie od</t>
  </si>
  <si>
    <t>01.01.2023</t>
  </si>
  <si>
    <t>Bezprostredne predchádzajúce obdobie do</t>
  </si>
  <si>
    <t>31.12.2023</t>
  </si>
  <si>
    <t>IČO</t>
  </si>
  <si>
    <t>DIČ</t>
  </si>
  <si>
    <t>Kód SK NACE</t>
  </si>
  <si>
    <t>Názov1</t>
  </si>
  <si>
    <t>ZAMAGRO spol. s r.o.</t>
  </si>
  <si>
    <t>Názov2</t>
  </si>
  <si>
    <t>Ulica</t>
  </si>
  <si>
    <t>1. mája</t>
  </si>
  <si>
    <t>Číslo</t>
  </si>
  <si>
    <t>470/59</t>
  </si>
  <si>
    <t>PSČ</t>
  </si>
  <si>
    <t>061 01</t>
  </si>
  <si>
    <t>Názov obce</t>
  </si>
  <si>
    <t>Spišská Stará Ves</t>
  </si>
  <si>
    <t>Číslo telefónu</t>
  </si>
  <si>
    <t>0911 165 400</t>
  </si>
  <si>
    <t>Číslo faxu</t>
  </si>
  <si>
    <t>E-mail</t>
  </si>
  <si>
    <t>kucova@kanty.sk</t>
  </si>
  <si>
    <t>01.45.0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</si>
</sst>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21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0" fillId="0" borderId="28" xfId="0" applyBorder="1" applyAlignment="1">
      <alignment horizontal="center"/>
    </xf>
    <xf numFmtId="0" fontId="0" fillId="0" borderId="28" xfId="0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3" fontId="5" fillId="0" borderId="13" xfId="0" applyNumberFormat="1" applyFont="1" applyBorder="1" applyAlignment="1">
      <alignment horizontal="right" vertical="center" wrapText="1"/>
    </xf>
    <xf numFmtId="0" fontId="5" fillId="0" borderId="25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5" fillId="0" borderId="1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0" fontId="5" fillId="0" borderId="25" xfId="0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3" fontId="6" fillId="0" borderId="1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9" fontId="6" fillId="0" borderId="12" xfId="1" applyFont="1" applyBorder="1" applyAlignment="1">
      <alignment horizontal="right" vertical="center"/>
    </xf>
    <xf numFmtId="0" fontId="5" fillId="0" borderId="22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9" fontId="6" fillId="0" borderId="13" xfId="1" applyFont="1" applyBorder="1" applyAlignment="1">
      <alignment horizontal="right" vertical="center"/>
    </xf>
    <xf numFmtId="0" fontId="6" fillId="0" borderId="26" xfId="0" applyFont="1" applyBorder="1" applyAlignment="1">
      <alignment vertical="center" wrapText="1"/>
    </xf>
    <xf numFmtId="3" fontId="6" fillId="0" borderId="16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0" fillId="0" borderId="0" xfId="0" applyAlignment="1">
      <alignment horizontal="center"/>
    </xf>
    <xf numFmtId="3" fontId="6" fillId="0" borderId="15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 vertical="center"/>
    </xf>
    <xf numFmtId="3" fontId="5" fillId="0" borderId="30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9" fontId="6" fillId="0" borderId="8" xfId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3" fontId="6" fillId="0" borderId="23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6" fillId="0" borderId="19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3" fontId="5" fillId="0" borderId="29" xfId="0" applyNumberFormat="1" applyFont="1" applyBorder="1" applyAlignment="1">
      <alignment horizontal="right" vertical="center" wrapText="1"/>
    </xf>
    <xf numFmtId="0" fontId="10" fillId="0" borderId="0" xfId="0" applyFont="1"/>
    <xf numFmtId="3" fontId="5" fillId="0" borderId="29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center" vertical="center"/>
    </xf>
    <xf numFmtId="9" fontId="6" fillId="0" borderId="15" xfId="1" applyFont="1" applyBorder="1" applyAlignment="1">
      <alignment horizontal="right" vertical="center"/>
    </xf>
    <xf numFmtId="14" fontId="6" fillId="0" borderId="15" xfId="0" applyNumberFormat="1" applyFont="1" applyBorder="1" applyAlignment="1">
      <alignment horizontal="right" vertical="center"/>
    </xf>
    <xf numFmtId="0" fontId="9" fillId="0" borderId="0" xfId="0" applyFont="1"/>
    <xf numFmtId="3" fontId="13" fillId="2" borderId="12" xfId="0" applyNumberFormat="1" applyFont="1" applyFill="1" applyBorder="1" applyAlignment="1">
      <alignment horizontal="right" vertical="center" wrapText="1"/>
    </xf>
    <xf numFmtId="3" fontId="13" fillId="2" borderId="16" xfId="0" applyNumberFormat="1" applyFont="1" applyFill="1" applyBorder="1" applyAlignment="1">
      <alignment horizontal="right" vertical="center" wrapText="1"/>
    </xf>
    <xf numFmtId="0" fontId="13" fillId="2" borderId="11" xfId="0" applyFont="1" applyFill="1" applyBorder="1" applyAlignment="1">
      <alignment vertical="center" wrapText="1"/>
    </xf>
    <xf numFmtId="3" fontId="13" fillId="2" borderId="13" xfId="0" applyNumberFormat="1" applyFont="1" applyFill="1" applyBorder="1" applyAlignment="1">
      <alignment horizontal="right" vertical="center" wrapText="1"/>
    </xf>
    <xf numFmtId="0" fontId="0" fillId="2" borderId="0" xfId="0" applyFill="1"/>
    <xf numFmtId="0" fontId="0" fillId="0" borderId="0" xfId="0" applyBorder="1"/>
    <xf numFmtId="49" fontId="13" fillId="0" borderId="0" xfId="0" applyNumberFormat="1" applyFont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164" fontId="13" fillId="0" borderId="0" xfId="0" applyNumberFormat="1" applyFont="1" applyBorder="1" applyAlignment="1">
      <alignment horizontal="right" vertical="top"/>
    </xf>
    <xf numFmtId="49" fontId="6" fillId="0" borderId="0" xfId="0" applyNumberFormat="1" applyFont="1" applyBorder="1"/>
    <xf numFmtId="0" fontId="6" fillId="0" borderId="0" xfId="0" applyFont="1" applyBorder="1"/>
    <xf numFmtId="164" fontId="6" fillId="0" borderId="0" xfId="0" applyNumberFormat="1" applyFont="1" applyBorder="1"/>
    <xf numFmtId="0" fontId="15" fillId="0" borderId="0" xfId="0" applyFont="1" applyBorder="1"/>
    <xf numFmtId="49" fontId="15" fillId="0" borderId="0" xfId="0" applyNumberFormat="1" applyFont="1" applyBorder="1"/>
    <xf numFmtId="164" fontId="15" fillId="0" borderId="0" xfId="0" applyNumberFormat="1" applyFont="1" applyBorder="1"/>
    <xf numFmtId="49" fontId="14" fillId="3" borderId="28" xfId="0" applyNumberFormat="1" applyFont="1" applyFill="1" applyBorder="1" applyAlignment="1">
      <alignment horizontal="left" vertical="top" wrapText="1"/>
    </xf>
    <xf numFmtId="0" fontId="14" fillId="3" borderId="28" xfId="0" applyFont="1" applyFill="1" applyBorder="1" applyAlignment="1">
      <alignment horizontal="left" vertical="top" wrapText="1"/>
    </xf>
    <xf numFmtId="164" fontId="14" fillId="3" borderId="28" xfId="0" applyNumberFormat="1" applyFont="1" applyFill="1" applyBorder="1" applyAlignment="1">
      <alignment horizontal="right" vertical="top" wrapText="1"/>
    </xf>
    <xf numFmtId="0" fontId="6" fillId="3" borderId="28" xfId="0" applyFont="1" applyFill="1" applyBorder="1"/>
    <xf numFmtId="3" fontId="6" fillId="2" borderId="6" xfId="0" applyNumberFormat="1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center"/>
    </xf>
    <xf numFmtId="3" fontId="6" fillId="2" borderId="8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8" fillId="2" borderId="0" xfId="0" applyFont="1" applyFill="1"/>
    <xf numFmtId="0" fontId="6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11" fillId="2" borderId="0" xfId="0" applyFont="1" applyFill="1"/>
    <xf numFmtId="3" fontId="12" fillId="2" borderId="12" xfId="0" applyNumberFormat="1" applyFont="1" applyFill="1" applyBorder="1" applyAlignment="1">
      <alignment horizontal="right" vertical="center" wrapText="1"/>
    </xf>
    <xf numFmtId="0" fontId="13" fillId="2" borderId="1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wrapText="1"/>
    </xf>
    <xf numFmtId="0" fontId="6" fillId="2" borderId="1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13" fillId="2" borderId="0" xfId="0" applyFont="1" applyFill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vertical="center" wrapText="1"/>
    </xf>
    <xf numFmtId="3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vertical="center" wrapText="1"/>
    </xf>
    <xf numFmtId="3" fontId="13" fillId="2" borderId="8" xfId="0" applyNumberFormat="1" applyFont="1" applyFill="1" applyBorder="1" applyAlignment="1">
      <alignment horizontal="right" vertical="center" wrapText="1"/>
    </xf>
    <xf numFmtId="0" fontId="13" fillId="2" borderId="0" xfId="0" applyFont="1" applyFill="1" applyAlignment="1">
      <alignment horizontal="right" vertical="center"/>
    </xf>
    <xf numFmtId="0" fontId="12" fillId="2" borderId="10" xfId="0" applyFont="1" applyFill="1" applyBorder="1" applyAlignment="1">
      <alignment horizontal="right" vertical="center" wrapText="1"/>
    </xf>
    <xf numFmtId="3" fontId="12" fillId="2" borderId="8" xfId="0" applyNumberFormat="1" applyFont="1" applyFill="1" applyBorder="1" applyAlignment="1">
      <alignment horizontal="right" vertical="center" wrapText="1"/>
    </xf>
    <xf numFmtId="3" fontId="12" fillId="2" borderId="0" xfId="0" applyNumberFormat="1" applyFont="1" applyFill="1" applyBorder="1" applyAlignment="1">
      <alignment horizontal="right" vertical="center" wrapText="1"/>
    </xf>
    <xf numFmtId="0" fontId="16" fillId="2" borderId="0" xfId="0" applyFont="1" applyFill="1"/>
    <xf numFmtId="3" fontId="12" fillId="2" borderId="6" xfId="0" applyNumberFormat="1" applyFont="1" applyFill="1" applyBorder="1" applyAlignment="1">
      <alignment horizontal="right" vertical="center" wrapText="1"/>
    </xf>
    <xf numFmtId="0" fontId="16" fillId="2" borderId="0" xfId="0" applyFont="1" applyFill="1" applyAlignment="1">
      <alignment horizontal="right"/>
    </xf>
    <xf numFmtId="3" fontId="12" fillId="2" borderId="33" xfId="0" applyNumberFormat="1" applyFont="1" applyFill="1" applyBorder="1" applyAlignment="1">
      <alignment horizontal="right" vertical="center" wrapText="1"/>
    </xf>
    <xf numFmtId="3" fontId="12" fillId="2" borderId="34" xfId="0" applyNumberFormat="1" applyFont="1" applyFill="1" applyBorder="1" applyAlignment="1">
      <alignment horizontal="right" vertical="center" wrapText="1"/>
    </xf>
    <xf numFmtId="3" fontId="12" fillId="2" borderId="23" xfId="0" applyNumberFormat="1" applyFont="1" applyFill="1" applyBorder="1" applyAlignment="1">
      <alignment horizontal="right" vertical="center" wrapText="1"/>
    </xf>
    <xf numFmtId="3" fontId="12" fillId="2" borderId="24" xfId="0" applyNumberFormat="1" applyFont="1" applyFill="1" applyBorder="1" applyAlignment="1">
      <alignment horizontal="right" vertical="center" wrapText="1"/>
    </xf>
    <xf numFmtId="3" fontId="13" fillId="2" borderId="12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3" fontId="13" fillId="2" borderId="23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2" fillId="2" borderId="31" xfId="0" applyNumberFormat="1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right" vertical="center"/>
    </xf>
    <xf numFmtId="3" fontId="13" fillId="2" borderId="8" xfId="0" applyNumberFormat="1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right" vertical="center"/>
    </xf>
    <xf numFmtId="0" fontId="13" fillId="2" borderId="12" xfId="0" applyFont="1" applyFill="1" applyBorder="1" applyAlignment="1">
      <alignment horizontal="right" vertical="center"/>
    </xf>
    <xf numFmtId="3" fontId="13" fillId="2" borderId="35" xfId="0" applyNumberFormat="1" applyFont="1" applyFill="1" applyBorder="1" applyAlignment="1">
      <alignment horizontal="right" vertical="center"/>
    </xf>
    <xf numFmtId="3" fontId="13" fillId="2" borderId="15" xfId="0" applyNumberFormat="1" applyFont="1" applyFill="1" applyBorder="1" applyAlignment="1">
      <alignment horizontal="right" vertical="center"/>
    </xf>
    <xf numFmtId="3" fontId="13" fillId="2" borderId="24" xfId="0" applyNumberFormat="1" applyFont="1" applyFill="1" applyBorder="1" applyAlignment="1">
      <alignment horizontal="right" vertical="center"/>
    </xf>
    <xf numFmtId="3" fontId="13" fillId="2" borderId="16" xfId="0" applyNumberFormat="1" applyFont="1" applyFill="1" applyBorder="1" applyAlignment="1">
      <alignment horizontal="right" vertical="center"/>
    </xf>
    <xf numFmtId="3" fontId="13" fillId="2" borderId="13" xfId="0" applyNumberFormat="1" applyFont="1" applyFill="1" applyBorder="1" applyAlignment="1">
      <alignment horizontal="right" vertical="center"/>
    </xf>
    <xf numFmtId="3" fontId="13" fillId="2" borderId="17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3" fontId="12" fillId="2" borderId="10" xfId="0" applyNumberFormat="1" applyFont="1" applyFill="1" applyBorder="1" applyAlignment="1">
      <alignment horizontal="right" vertical="center"/>
    </xf>
    <xf numFmtId="3" fontId="12" fillId="2" borderId="29" xfId="0" applyNumberFormat="1" applyFont="1" applyFill="1" applyBorder="1" applyAlignment="1">
      <alignment horizontal="right" vertical="center"/>
    </xf>
    <xf numFmtId="3" fontId="12" fillId="2" borderId="8" xfId="0" applyNumberFormat="1" applyFont="1" applyFill="1" applyBorder="1" applyAlignment="1">
      <alignment horizontal="right" vertical="center"/>
    </xf>
    <xf numFmtId="0" fontId="17" fillId="2" borderId="0" xfId="0" applyFont="1" applyFill="1" applyAlignment="1">
      <alignment horizontal="center"/>
    </xf>
    <xf numFmtId="3" fontId="12" fillId="2" borderId="12" xfId="0" applyNumberFormat="1" applyFont="1" applyFill="1" applyBorder="1" applyAlignment="1">
      <alignment horizontal="right" vertical="center"/>
    </xf>
    <xf numFmtId="0" fontId="17" fillId="2" borderId="0" xfId="0" applyFont="1" applyFill="1" applyAlignment="1">
      <alignment horizontal="right"/>
    </xf>
    <xf numFmtId="3" fontId="12" fillId="2" borderId="13" xfId="0" applyNumberFormat="1" applyFont="1" applyFill="1" applyBorder="1" applyAlignment="1">
      <alignment horizontal="right" vertical="center"/>
    </xf>
    <xf numFmtId="0" fontId="12" fillId="2" borderId="0" xfId="0" applyFont="1" applyFill="1" applyAlignment="1">
      <alignment horizontal="right" vertical="center"/>
    </xf>
    <xf numFmtId="0" fontId="12" fillId="2" borderId="22" xfId="0" applyFont="1" applyFill="1" applyBorder="1" applyAlignment="1">
      <alignment horizontal="right" vertical="center"/>
    </xf>
    <xf numFmtId="0" fontId="12" fillId="2" borderId="21" xfId="0" applyFont="1" applyFill="1" applyBorder="1" applyAlignment="1">
      <alignment horizontal="right" vertical="center"/>
    </xf>
    <xf numFmtId="0" fontId="13" fillId="2" borderId="6" xfId="0" applyFont="1" applyFill="1" applyBorder="1" applyAlignment="1">
      <alignment horizontal="right" vertical="center"/>
    </xf>
    <xf numFmtId="0" fontId="16" fillId="2" borderId="0" xfId="0" applyFont="1" applyFill="1" applyAlignment="1">
      <alignment horizontal="right" vertical="center" wrapText="1"/>
    </xf>
    <xf numFmtId="0" fontId="17" fillId="2" borderId="0" xfId="0" applyFont="1" applyFill="1" applyAlignment="1">
      <alignment horizontal="right" vertical="center" wrapText="1"/>
    </xf>
    <xf numFmtId="3" fontId="13" fillId="2" borderId="12" xfId="0" applyNumberFormat="1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center" vertical="center"/>
    </xf>
    <xf numFmtId="9" fontId="13" fillId="2" borderId="6" xfId="1" applyFont="1" applyFill="1" applyBorder="1" applyAlignment="1">
      <alignment horizontal="right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2" borderId="27" xfId="0" applyNumberFormat="1" applyFont="1" applyFill="1" applyBorder="1" applyAlignment="1">
      <alignment horizontal="right" vertical="center" wrapText="1"/>
    </xf>
    <xf numFmtId="3" fontId="6" fillId="2" borderId="16" xfId="0" applyNumberFormat="1" applyFont="1" applyFill="1" applyBorder="1" applyAlignment="1">
      <alignment horizontal="right" vertical="center" wrapText="1"/>
    </xf>
    <xf numFmtId="3" fontId="13" fillId="2" borderId="27" xfId="0" applyNumberFormat="1" applyFont="1" applyFill="1" applyBorder="1" applyAlignment="1">
      <alignment horizontal="right" vertical="center" wrapText="1"/>
    </xf>
    <xf numFmtId="0" fontId="6" fillId="2" borderId="27" xfId="0" applyFont="1" applyFill="1" applyBorder="1" applyAlignment="1">
      <alignment vertical="center" wrapText="1"/>
    </xf>
    <xf numFmtId="0" fontId="6" fillId="2" borderId="36" xfId="0" applyFont="1" applyFill="1" applyBorder="1" applyAlignment="1">
      <alignment vertical="center" wrapText="1"/>
    </xf>
    <xf numFmtId="0" fontId="13" fillId="2" borderId="36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6" fillId="0" borderId="0" xfId="0" applyFont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3">
    <cellStyle name="Normálna" xfId="0" builtinId="0"/>
    <cellStyle name="Normálna 2" xfId="2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showGridLines="0" topLeftCell="A31" workbookViewId="0">
      <selection activeCell="F15" sqref="F15"/>
    </sheetView>
  </sheetViews>
  <sheetFormatPr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115</v>
      </c>
    </row>
    <row r="2" spans="1:2" x14ac:dyDescent="0.25">
      <c r="A2" t="s">
        <v>116</v>
      </c>
    </row>
    <row r="3" spans="1:2" x14ac:dyDescent="0.25">
      <c r="A3" t="s">
        <v>117</v>
      </c>
    </row>
    <row r="4" spans="1:2" x14ac:dyDescent="0.25">
      <c r="A4" t="s">
        <v>118</v>
      </c>
    </row>
    <row r="5" spans="1:2" x14ac:dyDescent="0.25">
      <c r="A5" t="s">
        <v>119</v>
      </c>
    </row>
    <row r="6" spans="1:2" x14ac:dyDescent="0.25">
      <c r="A6" t="s">
        <v>120</v>
      </c>
    </row>
    <row r="7" spans="1:2" x14ac:dyDescent="0.25">
      <c r="A7" t="s">
        <v>121</v>
      </c>
    </row>
    <row r="8" spans="1:2" x14ac:dyDescent="0.25">
      <c r="A8" t="s">
        <v>122</v>
      </c>
    </row>
    <row r="9" spans="1:2" x14ac:dyDescent="0.25">
      <c r="A9" t="s">
        <v>123</v>
      </c>
    </row>
    <row r="10" spans="1:2" x14ac:dyDescent="0.25">
      <c r="A10" t="s">
        <v>124</v>
      </c>
    </row>
    <row r="11" spans="1:2" x14ac:dyDescent="0.25">
      <c r="A11" s="8" t="s">
        <v>114</v>
      </c>
      <c r="B11" s="8" t="s">
        <v>125</v>
      </c>
    </row>
    <row r="12" spans="1:2" x14ac:dyDescent="0.25">
      <c r="A12" s="6">
        <v>1</v>
      </c>
      <c r="B12" s="7" t="s">
        <v>126</v>
      </c>
    </row>
    <row r="13" spans="1:2" x14ac:dyDescent="0.25">
      <c r="A13" s="6">
        <v>2</v>
      </c>
      <c r="B13" s="7" t="s">
        <v>127</v>
      </c>
    </row>
    <row r="14" spans="1:2" x14ac:dyDescent="0.25">
      <c r="A14" s="6">
        <v>3</v>
      </c>
      <c r="B14" s="7" t="s">
        <v>128</v>
      </c>
    </row>
    <row r="15" spans="1:2" x14ac:dyDescent="0.25">
      <c r="A15" s="6">
        <v>4</v>
      </c>
      <c r="B15" s="7" t="s">
        <v>129</v>
      </c>
    </row>
    <row r="16" spans="1:2" x14ac:dyDescent="0.25">
      <c r="A16" s="6">
        <v>5</v>
      </c>
      <c r="B16" s="7" t="s">
        <v>130</v>
      </c>
    </row>
    <row r="17" spans="1:2" x14ac:dyDescent="0.25">
      <c r="A17" s="6">
        <v>6</v>
      </c>
      <c r="B17" s="7" t="s">
        <v>131</v>
      </c>
    </row>
    <row r="18" spans="1:2" x14ac:dyDescent="0.25">
      <c r="A18" s="6">
        <v>7</v>
      </c>
      <c r="B18" s="7" t="s">
        <v>132</v>
      </c>
    </row>
    <row r="19" spans="1:2" x14ac:dyDescent="0.25">
      <c r="A19" s="6">
        <v>8</v>
      </c>
      <c r="B19" s="7" t="s">
        <v>133</v>
      </c>
    </row>
    <row r="20" spans="1:2" x14ac:dyDescent="0.25">
      <c r="A20" s="6">
        <v>9</v>
      </c>
      <c r="B20" s="7" t="s">
        <v>134</v>
      </c>
    </row>
    <row r="21" spans="1:2" x14ac:dyDescent="0.25">
      <c r="A21" s="6">
        <v>10</v>
      </c>
      <c r="B21" s="7" t="s">
        <v>135</v>
      </c>
    </row>
    <row r="22" spans="1:2" x14ac:dyDescent="0.25">
      <c r="A22" s="6">
        <v>11</v>
      </c>
      <c r="B22" s="7" t="s">
        <v>136</v>
      </c>
    </row>
    <row r="24" spans="1:2" x14ac:dyDescent="0.25">
      <c r="A24" t="s">
        <v>137</v>
      </c>
    </row>
    <row r="25" spans="1:2" x14ac:dyDescent="0.25">
      <c r="A25" t="s">
        <v>138</v>
      </c>
    </row>
    <row r="26" spans="1:2" x14ac:dyDescent="0.25">
      <c r="A26" t="s">
        <v>139</v>
      </c>
    </row>
    <row r="27" spans="1:2" x14ac:dyDescent="0.25">
      <c r="A27" t="s">
        <v>140</v>
      </c>
    </row>
    <row r="28" spans="1:2" x14ac:dyDescent="0.25">
      <c r="A28" t="s">
        <v>141</v>
      </c>
    </row>
    <row r="29" spans="1:2" x14ac:dyDescent="0.25">
      <c r="A29" t="s">
        <v>142</v>
      </c>
    </row>
    <row r="30" spans="1:2" x14ac:dyDescent="0.25">
      <c r="A30" t="s">
        <v>143</v>
      </c>
    </row>
    <row r="31" spans="1:2" x14ac:dyDescent="0.25">
      <c r="A31" t="s">
        <v>144</v>
      </c>
    </row>
    <row r="32" spans="1:2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3"/>
  <sheetViews>
    <sheetView showGridLines="0" zoomScaleNormal="100" workbookViewId="0">
      <selection activeCell="F12" sqref="F12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ht="17.25" thickBot="1" x14ac:dyDescent="0.35">
      <c r="A1" s="1" t="s">
        <v>198</v>
      </c>
    </row>
    <row r="2" spans="1:10" ht="33" customHeight="1" thickTop="1" thickBot="1" x14ac:dyDescent="0.3">
      <c r="A2" s="207" t="s">
        <v>35</v>
      </c>
      <c r="B2" s="23" t="s">
        <v>2</v>
      </c>
      <c r="C2" s="210" t="s">
        <v>3</v>
      </c>
      <c r="D2" s="211"/>
      <c r="E2" s="210" t="s">
        <v>87</v>
      </c>
      <c r="F2" s="211"/>
    </row>
    <row r="3" spans="1:10" ht="45" customHeight="1" thickTop="1" thickBot="1" x14ac:dyDescent="0.3">
      <c r="A3" s="208"/>
      <c r="B3" s="20" t="s">
        <v>88</v>
      </c>
      <c r="C3" s="20" t="s">
        <v>88</v>
      </c>
      <c r="D3" s="20" t="s">
        <v>89</v>
      </c>
      <c r="E3" s="20" t="s">
        <v>2</v>
      </c>
      <c r="F3" s="20" t="s">
        <v>158</v>
      </c>
    </row>
    <row r="4" spans="1:10" ht="35.25" thickTop="1" thickBot="1" x14ac:dyDescent="0.3">
      <c r="A4" s="62" t="s">
        <v>157</v>
      </c>
      <c r="B4" s="134">
        <f>SUMIF(HK!A:A,"121*",HK!K:K)-SUMIF(HK!A:A,"121*",HK!L:L)+SUMIF(HK!A:A,"122*",HK!K:K)-SUMIF(HK!A:A,"122*",HK!L:L)</f>
        <v>0</v>
      </c>
      <c r="C4" s="134">
        <f>SUMIF(HKM!A:A,"121*",HKM!K:K)-SUMIF(HKM!A:A,"121*",HKM!L:L)+SUMIF(HKM!A:A,"122*",HKM!K:K)-SUMIF(HKM!A:A,"122*",HKM!L:L)</f>
        <v>0</v>
      </c>
      <c r="D4" s="134">
        <f>SUMIF(HKM!A:A,"121*",HKM!C:C)-SUMIF(HKM!A:A,"121*",HKM!D:D)+SUMIF(HKM!A:A,"122*",HKM!C:C)-SUMIF(HKM!A:A,"122*",HKM!D:D)</f>
        <v>0</v>
      </c>
      <c r="E4" s="134">
        <f>SUMIF(HK!A:A,"611*",HK!L:L)-SUMIF(HK!A:A,"611*",HK!K:K)+SUMIF(HK!A:A,"612*",HK!L:L)-SUMIF(HK!A:A,"611*",HK!K:K)</f>
        <v>0</v>
      </c>
      <c r="F4" s="134">
        <f>SUMIF(HKM!A:A,"611*",HKM!L:L)-SUMIF(HKM!A:A,"611*",HKM!K:K)+SUMIF(HKM!A:A,"612*",HKM!L:L)-SUMIF(HKM!A:A,"612*",HKM!K:K)</f>
        <v>0</v>
      </c>
      <c r="G4" s="135"/>
      <c r="H4" s="132"/>
      <c r="I4" s="135"/>
      <c r="J4" s="135"/>
    </row>
    <row r="5" spans="1:10" ht="15.75" thickBot="1" x14ac:dyDescent="0.3">
      <c r="A5" s="60" t="s">
        <v>29</v>
      </c>
      <c r="B5" s="134">
        <f>SUMIF(HK!A:A,"123*",HK!K:K)-SUMIF(HK!A:A,"123*",HK!L:L)</f>
        <v>11864.6</v>
      </c>
      <c r="C5" s="134">
        <f>SUMIF(HKM!A:A,"123*",HKM!K:K)-SUMIF(HKM!A:A,"123*",HKM!L:L)</f>
        <v>8255.6</v>
      </c>
      <c r="D5" s="134">
        <f>SUMIF(HKM!A:A,"123*",HKM!C:C)</f>
        <v>8620</v>
      </c>
      <c r="E5" s="134">
        <f>SUMIF(HK!A:A,"613*",HK!L:L)-SUMIF(HK!A:A,"613*",HK!K:K)</f>
        <v>3609</v>
      </c>
      <c r="F5" s="134">
        <f>SUMIF(HKM!A:A,"613*",HKM!L:L)-SUMIF(HKM!A:A,"613*",HKM!K:K)</f>
        <v>-364.4</v>
      </c>
      <c r="G5" s="135"/>
      <c r="H5" s="132"/>
      <c r="I5" s="135"/>
      <c r="J5" s="135"/>
    </row>
    <row r="6" spans="1:10" ht="15.75" thickBot="1" x14ac:dyDescent="0.3">
      <c r="A6" s="13" t="s">
        <v>90</v>
      </c>
      <c r="B6" s="134">
        <f>SUMIF(HK!A:A,"124*",HK!K:K)-SUMIF(HK!A:A,"124*",HK!L:L)</f>
        <v>15800</v>
      </c>
      <c r="C6" s="134">
        <f>SUMIF(HKM!A:A,"124*",HKM!K:K)-SUMIF(HKM!A:A,"124*",HKM!L:L)</f>
        <v>0</v>
      </c>
      <c r="D6" s="134">
        <f>SUMIF(HKM!A:A,"124*",HKM!C:C)-SUMIF(HKM!A:A,"124*",HKM!D:D)</f>
        <v>1956.47</v>
      </c>
      <c r="E6" s="134">
        <f>SUMIF(HK!A:A,"614*",HK!L:L)-SUMIF(HK!A:A,"614*",HK!K:K)</f>
        <v>10670</v>
      </c>
      <c r="F6" s="134">
        <f>SUMIF(HKM!A:A,"614*",HKM!L:L)-SUMIF(HKM!A:A,"614*",HKM!K:K)</f>
        <v>3323.54</v>
      </c>
      <c r="G6" s="135"/>
      <c r="H6" s="132"/>
      <c r="I6" s="135"/>
      <c r="J6" s="135"/>
    </row>
    <row r="7" spans="1:10" ht="19.5" customHeight="1" thickBot="1" x14ac:dyDescent="0.3">
      <c r="A7" s="13" t="s">
        <v>8</v>
      </c>
      <c r="B7" s="149"/>
      <c r="C7" s="149"/>
      <c r="D7" s="167"/>
      <c r="E7" s="146"/>
      <c r="F7" s="146"/>
      <c r="G7" s="135"/>
      <c r="H7" s="168"/>
      <c r="I7" s="135"/>
      <c r="J7" s="135"/>
    </row>
    <row r="8" spans="1:10" ht="15.75" thickBot="1" x14ac:dyDescent="0.3">
      <c r="A8" s="13" t="s">
        <v>91</v>
      </c>
      <c r="B8" s="173" t="s">
        <v>10</v>
      </c>
      <c r="C8" s="173" t="s">
        <v>10</v>
      </c>
      <c r="D8" s="174" t="s">
        <v>10</v>
      </c>
      <c r="E8" s="134">
        <f>SUMIF(HK!A:A,"549*",HK!K:K)-SUMIF(HK!A:A,"549*",HK!L:L)</f>
        <v>0</v>
      </c>
      <c r="F8" s="134">
        <f>SUMIF(HKM!A:A,"549*",HKM!K:K)-SUMIF(HKM!A:A,"549*",HKM!L:L)</f>
        <v>0</v>
      </c>
      <c r="G8" s="135"/>
      <c r="H8" s="132"/>
      <c r="I8" s="135"/>
      <c r="J8" s="135"/>
    </row>
    <row r="9" spans="1:10" ht="15.75" thickBot="1" x14ac:dyDescent="0.3">
      <c r="A9" s="13" t="s">
        <v>92</v>
      </c>
      <c r="B9" s="173" t="s">
        <v>10</v>
      </c>
      <c r="C9" s="173" t="s">
        <v>10</v>
      </c>
      <c r="D9" s="174" t="s">
        <v>10</v>
      </c>
      <c r="E9" s="134">
        <f>SUMIF(HK!A:A,"513*",HK!K:K)-SUMIF(HK!A:A,"513*",HK!L:L)</f>
        <v>0</v>
      </c>
      <c r="F9" s="134">
        <f>SUMIF(HKM!A:A,"513*",HKM!K:K)-SUMIF(HKM!A:A,"513*",HKM!L:L)</f>
        <v>0</v>
      </c>
      <c r="G9" s="135"/>
      <c r="H9" s="132"/>
      <c r="I9" s="135"/>
      <c r="J9" s="135"/>
    </row>
    <row r="10" spans="1:10" ht="15.75" thickBot="1" x14ac:dyDescent="0.3">
      <c r="A10" s="13" t="s">
        <v>93</v>
      </c>
      <c r="B10" s="173" t="s">
        <v>10</v>
      </c>
      <c r="C10" s="173" t="s">
        <v>10</v>
      </c>
      <c r="D10" s="174" t="s">
        <v>10</v>
      </c>
      <c r="E10" s="134">
        <f>SUMIF(HK!A:A,"543*",HK!K:K)-SUMIF(HK!A:A,"543*",HK!L:L)</f>
        <v>0</v>
      </c>
      <c r="F10" s="134">
        <f>SUMIF(HKM!A:A,"543*",HKM!K:K)-SUMIF(HKM!A:A,"543*",HKM!L:L)</f>
        <v>0</v>
      </c>
      <c r="G10" s="135"/>
      <c r="H10" s="132"/>
      <c r="I10" s="135"/>
      <c r="J10" s="135"/>
    </row>
    <row r="11" spans="1:10" ht="19.5" customHeight="1" thickBot="1" x14ac:dyDescent="0.3">
      <c r="A11" s="15" t="s">
        <v>94</v>
      </c>
      <c r="B11" s="175" t="s">
        <v>10</v>
      </c>
      <c r="C11" s="175" t="s">
        <v>10</v>
      </c>
      <c r="D11" s="176" t="s">
        <v>10</v>
      </c>
      <c r="E11" s="147"/>
      <c r="F11" s="147"/>
      <c r="G11" s="135"/>
      <c r="H11" s="168"/>
      <c r="I11" s="135"/>
      <c r="J11" s="135"/>
    </row>
    <row r="12" spans="1:10" ht="35.25" thickTop="1" thickBot="1" x14ac:dyDescent="0.3">
      <c r="A12" s="22" t="s">
        <v>95</v>
      </c>
      <c r="B12" s="175" t="s">
        <v>10</v>
      </c>
      <c r="C12" s="175" t="s">
        <v>10</v>
      </c>
      <c r="D12" s="176" t="s">
        <v>10</v>
      </c>
      <c r="E12" s="141">
        <f>SUMIF(VZaS!C:C,"006",VZaS!D:D)</f>
        <v>14279</v>
      </c>
      <c r="F12" s="141">
        <f>SUMIF(VZaS!C:C,"006",VZaS!E:E)</f>
        <v>2959.14</v>
      </c>
      <c r="G12" s="135"/>
      <c r="H12" s="169"/>
      <c r="I12" s="135"/>
      <c r="J12" s="135"/>
    </row>
    <row r="13" spans="1:10" ht="15.75" thickTop="1" x14ac:dyDescent="0.25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0"/>
  <sheetViews>
    <sheetView showGridLines="0" zoomScaleNormal="100" workbookViewId="0">
      <selection activeCell="C1" sqref="C1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1" t="s">
        <v>199</v>
      </c>
    </row>
    <row r="2" spans="1:7" ht="26.25" customHeight="1" thickTop="1" thickBot="1" x14ac:dyDescent="0.3">
      <c r="A2" s="29" t="s">
        <v>35</v>
      </c>
      <c r="B2" s="23" t="s">
        <v>2</v>
      </c>
      <c r="C2" s="23" t="s">
        <v>3</v>
      </c>
    </row>
    <row r="3" spans="1:7" ht="18.75" customHeight="1" thickTop="1" thickBot="1" x14ac:dyDescent="0.3">
      <c r="A3" s="32" t="s">
        <v>96</v>
      </c>
      <c r="B3" s="141">
        <f>SUMIF(HK!A:A,"601*",HK!L:L)-SUMIF(HK!A:A,"601*",HK!K:K)</f>
        <v>92384.44</v>
      </c>
      <c r="C3" s="141">
        <f>SUMIF(HKM!A:A,"601*",HKM!L:L)-SUMIF(HKM!A:A,"601*",HKM!K:K)</f>
        <v>77974.69</v>
      </c>
      <c r="D3" s="135"/>
      <c r="E3" s="162"/>
      <c r="G3" s="77"/>
    </row>
    <row r="4" spans="1:7" ht="18.75" customHeight="1" thickBot="1" x14ac:dyDescent="0.3">
      <c r="A4" s="32" t="s">
        <v>97</v>
      </c>
      <c r="B4" s="141">
        <f>SUMIF(HK!A:A,"602*",HK!L:L)-SUMIF(HK!A:A,"602*",HK!K:K)</f>
        <v>3932.59</v>
      </c>
      <c r="C4" s="141">
        <f>SUMIF(HKM!A:A,"602*",HKM!L:L)-SUMIF(HKM!A:A,"602*",HKM!K:K)</f>
        <v>3469.6499999999996</v>
      </c>
      <c r="D4" s="135"/>
      <c r="E4" s="162"/>
      <c r="G4" s="77"/>
    </row>
    <row r="5" spans="1:7" ht="18.75" customHeight="1" thickBot="1" x14ac:dyDescent="0.3">
      <c r="A5" s="32" t="s">
        <v>98</v>
      </c>
      <c r="B5" s="141">
        <f>SUMIF(HK!A:A,"604*",HK!L:L)-SUMIF(HK!A:A,"604*",HK!K:K)</f>
        <v>0</v>
      </c>
      <c r="C5" s="141">
        <f>SUMIF(HKM!A:A,"604*",HKM!L:L)-SUMIF(HKM!A:A,"604*",HKM!K:K)</f>
        <v>0</v>
      </c>
      <c r="D5" s="135"/>
      <c r="E5" s="162"/>
      <c r="G5" s="77"/>
    </row>
    <row r="6" spans="1:7" ht="18.75" customHeight="1" thickBot="1" x14ac:dyDescent="0.3">
      <c r="A6" s="32" t="s">
        <v>99</v>
      </c>
      <c r="B6" s="141">
        <f>SUMIF(HK!A:A,"606*",HK!L:L)-SUMIF(HK!A:A,"606*",HK!K:K)</f>
        <v>0</v>
      </c>
      <c r="C6" s="141">
        <f>SUMIF(HKM!A:A,"606*",HKM!L:L)-SUMIF(HKM!A:A,"606*",HKM!K:K)</f>
        <v>0</v>
      </c>
      <c r="D6" s="135"/>
      <c r="E6" s="162"/>
      <c r="G6" s="77"/>
    </row>
    <row r="7" spans="1:7" ht="18.75" customHeight="1" thickBot="1" x14ac:dyDescent="0.3">
      <c r="A7" s="32" t="s">
        <v>100</v>
      </c>
      <c r="B7" s="141"/>
      <c r="C7" s="141"/>
      <c r="D7" s="135"/>
      <c r="E7" s="162"/>
      <c r="G7" s="82"/>
    </row>
    <row r="8" spans="1:7" ht="23.25" thickBot="1" x14ac:dyDescent="0.3">
      <c r="A8" s="13" t="s">
        <v>101</v>
      </c>
      <c r="B8" s="146"/>
      <c r="C8" s="146"/>
      <c r="D8" s="135"/>
      <c r="E8" s="135"/>
      <c r="G8" s="77"/>
    </row>
    <row r="9" spans="1:7" ht="18.75" customHeight="1" thickBot="1" x14ac:dyDescent="0.3">
      <c r="A9" s="33" t="s">
        <v>102</v>
      </c>
      <c r="B9" s="36">
        <f>SUM(B3:B8)</f>
        <v>96317.03</v>
      </c>
      <c r="C9" s="36">
        <f>SUM(C3:C8)</f>
        <v>81444.34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4"/>
  <sheetViews>
    <sheetView showGridLines="0" zoomScaleNormal="100" workbookViewId="0">
      <selection activeCell="F13" sqref="F13"/>
    </sheetView>
  </sheetViews>
  <sheetFormatPr defaultRowHeight="15" x14ac:dyDescent="0.25"/>
  <cols>
    <col min="1" max="1" width="22.28515625" customWidth="1"/>
    <col min="2" max="2" width="10.7109375" customWidth="1"/>
    <col min="3" max="3" width="11.85546875" bestFit="1" customWidth="1"/>
    <col min="4" max="5" width="10.7109375" customWidth="1"/>
    <col min="6" max="6" width="12.7109375" bestFit="1" customWidth="1"/>
    <col min="7" max="7" width="10.7109375" customWidth="1"/>
  </cols>
  <sheetData>
    <row r="1" spans="1:10" ht="17.25" thickBot="1" x14ac:dyDescent="0.35">
      <c r="A1" s="1" t="s">
        <v>200</v>
      </c>
    </row>
    <row r="2" spans="1:10" ht="35.25" customHeight="1" thickTop="1" thickBot="1" x14ac:dyDescent="0.3">
      <c r="A2" s="212" t="s">
        <v>35</v>
      </c>
      <c r="B2" s="210" t="s">
        <v>2</v>
      </c>
      <c r="C2" s="214"/>
      <c r="D2" s="211"/>
      <c r="E2" s="210" t="s">
        <v>3</v>
      </c>
      <c r="F2" s="214"/>
      <c r="G2" s="211"/>
    </row>
    <row r="3" spans="1:10" s="63" customFormat="1" ht="16.5" thickTop="1" thickBot="1" x14ac:dyDescent="0.3">
      <c r="A3" s="213"/>
      <c r="B3" s="20" t="s">
        <v>103</v>
      </c>
      <c r="C3" s="20" t="s">
        <v>104</v>
      </c>
      <c r="D3" s="20" t="s">
        <v>105</v>
      </c>
      <c r="E3" s="20" t="s">
        <v>103</v>
      </c>
      <c r="F3" s="20" t="s">
        <v>104</v>
      </c>
      <c r="G3" s="20" t="s">
        <v>105</v>
      </c>
    </row>
    <row r="4" spans="1:10" ht="24" thickTop="1" thickBot="1" x14ac:dyDescent="0.3">
      <c r="A4" s="13" t="s">
        <v>106</v>
      </c>
      <c r="B4" s="161">
        <f>SUMIF(VZaS!C:C,"056",VZaS!D:D)</f>
        <v>9171.98</v>
      </c>
      <c r="C4" s="170" t="s">
        <v>10</v>
      </c>
      <c r="D4" s="171" t="s">
        <v>10</v>
      </c>
      <c r="E4" s="161">
        <f>SUMIF(VZaS!C:C,"056",VZaS!E:E)</f>
        <v>27184.46</v>
      </c>
      <c r="F4" s="170" t="s">
        <v>10</v>
      </c>
      <c r="G4" s="171" t="s">
        <v>10</v>
      </c>
      <c r="H4" s="133"/>
      <c r="I4" s="133"/>
      <c r="J4" s="160"/>
    </row>
    <row r="5" spans="1:10" ht="20.25" customHeight="1" thickBot="1" x14ac:dyDescent="0.3">
      <c r="A5" s="13" t="s">
        <v>107</v>
      </c>
      <c r="B5" s="170" t="s">
        <v>10</v>
      </c>
      <c r="C5" s="140"/>
      <c r="D5" s="172"/>
      <c r="E5" s="170" t="s">
        <v>10</v>
      </c>
      <c r="F5" s="140"/>
      <c r="G5" s="172"/>
      <c r="H5" s="133"/>
      <c r="I5" s="133"/>
      <c r="J5" s="133"/>
    </row>
    <row r="6" spans="1:10" ht="20.25" customHeight="1" thickBot="1" x14ac:dyDescent="0.3">
      <c r="A6" s="13" t="s">
        <v>108</v>
      </c>
      <c r="B6" s="140"/>
      <c r="C6" s="140"/>
      <c r="D6" s="172"/>
      <c r="E6" s="140"/>
      <c r="F6" s="140"/>
      <c r="G6" s="172"/>
      <c r="H6" s="133"/>
      <c r="I6" s="133"/>
      <c r="J6" s="133"/>
    </row>
    <row r="7" spans="1:10" ht="20.25" customHeight="1" thickBot="1" x14ac:dyDescent="0.3">
      <c r="A7" s="13" t="s">
        <v>109</v>
      </c>
      <c r="B7" s="140"/>
      <c r="C7" s="140"/>
      <c r="D7" s="172"/>
      <c r="E7" s="140"/>
      <c r="F7" s="140"/>
      <c r="G7" s="172"/>
      <c r="H7" s="133"/>
      <c r="I7" s="133"/>
      <c r="J7" s="133"/>
    </row>
    <row r="8" spans="1:10" ht="20.25" customHeight="1" thickBot="1" x14ac:dyDescent="0.3">
      <c r="A8" s="13" t="s">
        <v>110</v>
      </c>
      <c r="B8" s="140"/>
      <c r="C8" s="140"/>
      <c r="D8" s="172"/>
      <c r="E8" s="140"/>
      <c r="F8" s="140"/>
      <c r="G8" s="172"/>
      <c r="H8" s="133"/>
      <c r="I8" s="133"/>
      <c r="J8" s="133"/>
    </row>
    <row r="9" spans="1:10" ht="20.25" customHeight="1" thickBot="1" x14ac:dyDescent="0.3">
      <c r="A9" s="13" t="s">
        <v>94</v>
      </c>
      <c r="B9" s="140"/>
      <c r="C9" s="140"/>
      <c r="D9" s="172"/>
      <c r="E9" s="140"/>
      <c r="F9" s="140"/>
      <c r="G9" s="172"/>
      <c r="H9" s="133"/>
      <c r="I9" s="133"/>
      <c r="J9" s="133"/>
    </row>
    <row r="10" spans="1:10" ht="20.25" customHeight="1" thickBot="1" x14ac:dyDescent="0.3">
      <c r="A10" s="13" t="s">
        <v>8</v>
      </c>
      <c r="B10" s="140"/>
      <c r="C10" s="140"/>
      <c r="D10" s="172"/>
      <c r="E10" s="140"/>
      <c r="F10" s="140"/>
      <c r="G10" s="172"/>
      <c r="H10" s="133"/>
      <c r="I10" s="133"/>
      <c r="J10" s="133"/>
    </row>
    <row r="11" spans="1:10" ht="20.25" customHeight="1" thickBot="1" x14ac:dyDescent="0.3">
      <c r="A11" s="13" t="s">
        <v>111</v>
      </c>
      <c r="B11" s="170" t="s">
        <v>10</v>
      </c>
      <c r="C11" s="161">
        <f>SUMIF(VZaS!C:C,"058",VZaS!D:D)</f>
        <v>1935.28</v>
      </c>
      <c r="D11" s="172"/>
      <c r="E11" s="170" t="s">
        <v>10</v>
      </c>
      <c r="F11" s="161">
        <f>SUMIF(VZaS!C:C,"058",VZaS!E:E)</f>
        <v>4762.37</v>
      </c>
      <c r="G11" s="172"/>
      <c r="H11" s="133"/>
      <c r="I11" s="133"/>
      <c r="J11" s="133"/>
    </row>
    <row r="12" spans="1:10" ht="20.25" customHeight="1" thickBot="1" x14ac:dyDescent="0.3">
      <c r="A12" s="13" t="s">
        <v>112</v>
      </c>
      <c r="B12" s="170" t="s">
        <v>10</v>
      </c>
      <c r="C12" s="161">
        <f>SUMIF(VZaS!C:C,"059",VZaS!D:D)</f>
        <v>0</v>
      </c>
      <c r="D12" s="172"/>
      <c r="E12" s="170" t="s">
        <v>10</v>
      </c>
      <c r="F12" s="161">
        <f>SUMIF(VZaS!C:C,"059",VZaS!E:E)</f>
        <v>0</v>
      </c>
      <c r="G12" s="172"/>
      <c r="H12" s="133"/>
      <c r="I12" s="133"/>
      <c r="J12" s="133"/>
    </row>
    <row r="13" spans="1:10" ht="20.25" customHeight="1" thickBot="1" x14ac:dyDescent="0.3">
      <c r="A13" s="15" t="s">
        <v>113</v>
      </c>
      <c r="B13" s="51" t="s">
        <v>10</v>
      </c>
      <c r="C13" s="42"/>
      <c r="D13" s="69"/>
      <c r="E13" s="51" t="s">
        <v>10</v>
      </c>
      <c r="F13" s="42"/>
      <c r="G13" s="69"/>
    </row>
    <row r="14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244"/>
  <sheetViews>
    <sheetView topLeftCell="A2" zoomScaleNormal="100" workbookViewId="0">
      <selection activeCell="B2" sqref="B2"/>
    </sheetView>
  </sheetViews>
  <sheetFormatPr defaultColWidth="9.140625" defaultRowHeight="15" x14ac:dyDescent="0.25"/>
  <cols>
    <col min="1" max="1" width="16.140625" style="92" customWidth="1"/>
    <col min="2" max="2" width="46.7109375" style="93" customWidth="1"/>
    <col min="3" max="3" width="15.28515625" style="94" customWidth="1"/>
    <col min="4" max="4" width="15.28515625" style="94" bestFit="1" customWidth="1"/>
    <col min="5" max="5" width="15.140625" style="94" customWidth="1"/>
    <col min="6" max="7" width="15.28515625" style="94" bestFit="1" customWidth="1"/>
    <col min="8" max="8" width="15.28515625" style="94" customWidth="1"/>
    <col min="9" max="11" width="15.28515625" style="94" bestFit="1" customWidth="1"/>
    <col min="12" max="12" width="14.85546875" style="94" customWidth="1"/>
    <col min="13" max="16384" width="9.140625" style="88"/>
  </cols>
  <sheetData>
    <row r="1" spans="1:12" ht="22.5" x14ac:dyDescent="0.25">
      <c r="A1" s="98" t="s">
        <v>168</v>
      </c>
      <c r="B1" s="99" t="s">
        <v>169</v>
      </c>
      <c r="C1" s="100" t="s">
        <v>170</v>
      </c>
      <c r="D1" s="100" t="s">
        <v>171</v>
      </c>
      <c r="E1" s="100" t="s">
        <v>172</v>
      </c>
      <c r="F1" s="100" t="s">
        <v>173</v>
      </c>
      <c r="G1" s="100" t="s">
        <v>174</v>
      </c>
      <c r="H1" s="100" t="s">
        <v>175</v>
      </c>
      <c r="I1" s="100" t="s">
        <v>176</v>
      </c>
      <c r="J1" s="100" t="s">
        <v>177</v>
      </c>
      <c r="K1" s="100" t="s">
        <v>178</v>
      </c>
      <c r="L1" s="100" t="s">
        <v>179</v>
      </c>
    </row>
    <row r="2" spans="1:12" x14ac:dyDescent="0.25">
      <c r="A2" s="89" t="s">
        <v>202</v>
      </c>
      <c r="B2" s="90" t="s">
        <v>203</v>
      </c>
      <c r="C2" s="91">
        <v>10650</v>
      </c>
      <c r="D2" s="91">
        <v>0</v>
      </c>
      <c r="E2" s="91">
        <v>10650</v>
      </c>
      <c r="F2" s="91">
        <v>0</v>
      </c>
      <c r="G2" s="91">
        <v>0</v>
      </c>
      <c r="H2" s="91">
        <v>0</v>
      </c>
      <c r="I2" s="91">
        <v>0</v>
      </c>
      <c r="J2" s="91">
        <v>0</v>
      </c>
      <c r="K2" s="91">
        <v>10650</v>
      </c>
      <c r="L2" s="91">
        <v>0</v>
      </c>
    </row>
    <row r="3" spans="1:12" x14ac:dyDescent="0.25">
      <c r="A3" s="89" t="s">
        <v>204</v>
      </c>
      <c r="B3" s="90" t="s">
        <v>205</v>
      </c>
      <c r="C3" s="91">
        <v>4833.03</v>
      </c>
      <c r="D3" s="91">
        <v>0</v>
      </c>
      <c r="E3" s="91">
        <v>4833.03</v>
      </c>
      <c r="F3" s="91">
        <v>0</v>
      </c>
      <c r="G3" s="91">
        <v>0</v>
      </c>
      <c r="H3" s="91">
        <v>0</v>
      </c>
      <c r="I3" s="91">
        <v>0</v>
      </c>
      <c r="J3" s="91">
        <v>0</v>
      </c>
      <c r="K3" s="91">
        <v>4833.03</v>
      </c>
      <c r="L3" s="91">
        <v>0</v>
      </c>
    </row>
    <row r="4" spans="1:12" x14ac:dyDescent="0.25">
      <c r="A4" s="89" t="s">
        <v>206</v>
      </c>
      <c r="B4" s="90" t="s">
        <v>207</v>
      </c>
      <c r="C4" s="91">
        <v>47292.32</v>
      </c>
      <c r="D4" s="91">
        <v>0</v>
      </c>
      <c r="E4" s="91">
        <v>47292.32</v>
      </c>
      <c r="F4" s="91">
        <v>0</v>
      </c>
      <c r="G4" s="91">
        <v>0</v>
      </c>
      <c r="H4" s="91">
        <v>0</v>
      </c>
      <c r="I4" s="91">
        <v>0</v>
      </c>
      <c r="J4" s="91">
        <v>0</v>
      </c>
      <c r="K4" s="91">
        <v>47292.32</v>
      </c>
      <c r="L4" s="91">
        <v>0</v>
      </c>
    </row>
    <row r="5" spans="1:12" x14ac:dyDescent="0.25">
      <c r="A5" s="89" t="s">
        <v>208</v>
      </c>
      <c r="B5" s="90" t="s">
        <v>209</v>
      </c>
      <c r="C5" s="91">
        <v>9958.18</v>
      </c>
      <c r="D5" s="91">
        <v>0</v>
      </c>
      <c r="E5" s="91">
        <v>9958.18</v>
      </c>
      <c r="F5" s="91">
        <v>0</v>
      </c>
      <c r="G5" s="91">
        <v>0</v>
      </c>
      <c r="H5" s="91">
        <v>0</v>
      </c>
      <c r="I5" s="91">
        <v>0</v>
      </c>
      <c r="J5" s="91">
        <v>0</v>
      </c>
      <c r="K5" s="91">
        <v>9958.18</v>
      </c>
      <c r="L5" s="91">
        <v>0</v>
      </c>
    </row>
    <row r="6" spans="1:12" x14ac:dyDescent="0.25">
      <c r="A6" s="89" t="s">
        <v>210</v>
      </c>
      <c r="B6" s="90" t="s">
        <v>211</v>
      </c>
      <c r="C6" s="91">
        <v>6803.66</v>
      </c>
      <c r="D6" s="91">
        <v>0</v>
      </c>
      <c r="E6" s="91">
        <v>6803.66</v>
      </c>
      <c r="F6" s="91">
        <v>0</v>
      </c>
      <c r="G6" s="91">
        <v>0</v>
      </c>
      <c r="H6" s="91">
        <v>0</v>
      </c>
      <c r="I6" s="91">
        <v>0</v>
      </c>
      <c r="J6" s="91">
        <v>0</v>
      </c>
      <c r="K6" s="91">
        <v>6803.66</v>
      </c>
      <c r="L6" s="91">
        <v>0</v>
      </c>
    </row>
    <row r="7" spans="1:12" x14ac:dyDescent="0.25">
      <c r="A7" s="89" t="s">
        <v>212</v>
      </c>
      <c r="B7" s="90" t="s">
        <v>213</v>
      </c>
      <c r="C7" s="91">
        <v>1394.14</v>
      </c>
      <c r="D7" s="91">
        <v>0</v>
      </c>
      <c r="E7" s="91">
        <v>1394.14</v>
      </c>
      <c r="F7" s="91">
        <v>0</v>
      </c>
      <c r="G7" s="91">
        <v>0</v>
      </c>
      <c r="H7" s="91">
        <v>0</v>
      </c>
      <c r="I7" s="91">
        <v>0</v>
      </c>
      <c r="J7" s="91">
        <v>0</v>
      </c>
      <c r="K7" s="91">
        <v>1394.14</v>
      </c>
      <c r="L7" s="91">
        <v>0</v>
      </c>
    </row>
    <row r="8" spans="1:12" x14ac:dyDescent="0.25">
      <c r="A8" s="89" t="s">
        <v>214</v>
      </c>
      <c r="B8" s="90" t="s">
        <v>215</v>
      </c>
      <c r="C8" s="91">
        <v>6330</v>
      </c>
      <c r="D8" s="91">
        <v>0</v>
      </c>
      <c r="E8" s="91">
        <v>6330</v>
      </c>
      <c r="F8" s="91">
        <v>0</v>
      </c>
      <c r="G8" s="91">
        <v>0</v>
      </c>
      <c r="H8" s="91">
        <v>0</v>
      </c>
      <c r="I8" s="91">
        <v>0</v>
      </c>
      <c r="J8" s="91">
        <v>0</v>
      </c>
      <c r="K8" s="91">
        <v>6330</v>
      </c>
      <c r="L8" s="91">
        <v>0</v>
      </c>
    </row>
    <row r="9" spans="1:12" x14ac:dyDescent="0.25">
      <c r="A9" s="89" t="s">
        <v>216</v>
      </c>
      <c r="B9" s="90" t="s">
        <v>217</v>
      </c>
      <c r="C9" s="91">
        <v>11800</v>
      </c>
      <c r="D9" s="91">
        <v>0</v>
      </c>
      <c r="E9" s="91">
        <v>11800</v>
      </c>
      <c r="F9" s="91">
        <v>0</v>
      </c>
      <c r="G9" s="91">
        <v>0</v>
      </c>
      <c r="H9" s="91">
        <v>0</v>
      </c>
      <c r="I9" s="91">
        <v>0</v>
      </c>
      <c r="J9" s="91">
        <v>0</v>
      </c>
      <c r="K9" s="91">
        <v>11800</v>
      </c>
      <c r="L9" s="91">
        <v>0</v>
      </c>
    </row>
    <row r="10" spans="1:12" x14ac:dyDescent="0.25">
      <c r="A10" s="89" t="s">
        <v>218</v>
      </c>
      <c r="B10" s="90" t="s">
        <v>219</v>
      </c>
      <c r="C10" s="91">
        <v>5913</v>
      </c>
      <c r="D10" s="91">
        <v>0</v>
      </c>
      <c r="E10" s="91">
        <v>5913</v>
      </c>
      <c r="F10" s="91">
        <v>0</v>
      </c>
      <c r="G10" s="91">
        <v>0</v>
      </c>
      <c r="H10" s="91">
        <v>0</v>
      </c>
      <c r="I10" s="91">
        <v>0</v>
      </c>
      <c r="J10" s="91">
        <v>0</v>
      </c>
      <c r="K10" s="91">
        <v>5913</v>
      </c>
      <c r="L10" s="91">
        <v>0</v>
      </c>
    </row>
    <row r="11" spans="1:12" x14ac:dyDescent="0.25">
      <c r="A11" s="89" t="s">
        <v>220</v>
      </c>
      <c r="B11" s="90" t="s">
        <v>221</v>
      </c>
      <c r="C11" s="91">
        <v>3734</v>
      </c>
      <c r="D11" s="91">
        <v>0</v>
      </c>
      <c r="E11" s="91">
        <v>3734</v>
      </c>
      <c r="F11" s="91">
        <v>0</v>
      </c>
      <c r="G11" s="91">
        <v>0</v>
      </c>
      <c r="H11" s="91">
        <v>0</v>
      </c>
      <c r="I11" s="91">
        <v>0</v>
      </c>
      <c r="J11" s="91">
        <v>0</v>
      </c>
      <c r="K11" s="91">
        <v>3734</v>
      </c>
      <c r="L11" s="91">
        <v>0</v>
      </c>
    </row>
    <row r="12" spans="1:12" x14ac:dyDescent="0.25">
      <c r="A12" s="89" t="s">
        <v>222</v>
      </c>
      <c r="B12" s="90" t="s">
        <v>223</v>
      </c>
      <c r="C12" s="91">
        <v>8538.43</v>
      </c>
      <c r="D12" s="91">
        <v>0</v>
      </c>
      <c r="E12" s="91">
        <v>8538.43</v>
      </c>
      <c r="F12" s="91">
        <v>0</v>
      </c>
      <c r="G12" s="91">
        <v>0</v>
      </c>
      <c r="H12" s="91">
        <v>0</v>
      </c>
      <c r="I12" s="91">
        <v>0</v>
      </c>
      <c r="J12" s="91">
        <v>0</v>
      </c>
      <c r="K12" s="91">
        <v>8538.43</v>
      </c>
      <c r="L12" s="91">
        <v>0</v>
      </c>
    </row>
    <row r="13" spans="1:12" x14ac:dyDescent="0.25">
      <c r="A13" s="89" t="s">
        <v>224</v>
      </c>
      <c r="B13" s="90" t="s">
        <v>225</v>
      </c>
      <c r="C13" s="91">
        <v>1615.13</v>
      </c>
      <c r="D13" s="91">
        <v>0</v>
      </c>
      <c r="E13" s="91">
        <v>1615.13</v>
      </c>
      <c r="F13" s="91">
        <v>0</v>
      </c>
      <c r="G13" s="91">
        <v>0</v>
      </c>
      <c r="H13" s="91">
        <v>0</v>
      </c>
      <c r="I13" s="91">
        <v>0</v>
      </c>
      <c r="J13" s="91">
        <v>0</v>
      </c>
      <c r="K13" s="91">
        <v>1615.13</v>
      </c>
      <c r="L13" s="91">
        <v>0</v>
      </c>
    </row>
    <row r="14" spans="1:12" x14ac:dyDescent="0.25">
      <c r="A14" s="89" t="s">
        <v>226</v>
      </c>
      <c r="B14" s="90" t="s">
        <v>227</v>
      </c>
      <c r="C14" s="91">
        <v>1450</v>
      </c>
      <c r="D14" s="91">
        <v>0</v>
      </c>
      <c r="E14" s="91">
        <v>1450</v>
      </c>
      <c r="F14" s="91">
        <v>0</v>
      </c>
      <c r="G14" s="91">
        <v>0</v>
      </c>
      <c r="H14" s="91">
        <v>0</v>
      </c>
      <c r="I14" s="91">
        <v>0</v>
      </c>
      <c r="J14" s="91">
        <v>0</v>
      </c>
      <c r="K14" s="91">
        <v>1450</v>
      </c>
      <c r="L14" s="91">
        <v>0</v>
      </c>
    </row>
    <row r="15" spans="1:12" x14ac:dyDescent="0.25">
      <c r="A15" s="89" t="s">
        <v>228</v>
      </c>
      <c r="B15" s="90" t="s">
        <v>227</v>
      </c>
      <c r="C15" s="91">
        <v>1930</v>
      </c>
      <c r="D15" s="91">
        <v>0</v>
      </c>
      <c r="E15" s="91">
        <v>1930</v>
      </c>
      <c r="F15" s="91">
        <v>0</v>
      </c>
      <c r="G15" s="91">
        <v>0</v>
      </c>
      <c r="H15" s="91">
        <v>0</v>
      </c>
      <c r="I15" s="91">
        <v>0</v>
      </c>
      <c r="J15" s="91">
        <v>0</v>
      </c>
      <c r="K15" s="91">
        <v>1930</v>
      </c>
      <c r="L15" s="91">
        <v>0</v>
      </c>
    </row>
    <row r="16" spans="1:12" x14ac:dyDescent="0.25">
      <c r="A16" s="89" t="s">
        <v>229</v>
      </c>
      <c r="B16" s="90" t="s">
        <v>230</v>
      </c>
      <c r="C16" s="91">
        <v>4277.7</v>
      </c>
      <c r="D16" s="91">
        <v>0</v>
      </c>
      <c r="E16" s="91">
        <v>4277.7</v>
      </c>
      <c r="F16" s="91">
        <v>0</v>
      </c>
      <c r="G16" s="91">
        <v>0</v>
      </c>
      <c r="H16" s="91">
        <v>0</v>
      </c>
      <c r="I16" s="91">
        <v>0</v>
      </c>
      <c r="J16" s="91">
        <v>0</v>
      </c>
      <c r="K16" s="91">
        <v>4277.7</v>
      </c>
      <c r="L16" s="91">
        <v>0</v>
      </c>
    </row>
    <row r="17" spans="1:12" x14ac:dyDescent="0.25">
      <c r="A17" s="89" t="s">
        <v>231</v>
      </c>
      <c r="B17" s="90" t="s">
        <v>232</v>
      </c>
      <c r="C17" s="91">
        <v>26223</v>
      </c>
      <c r="D17" s="91">
        <v>0</v>
      </c>
      <c r="E17" s="91">
        <v>26223</v>
      </c>
      <c r="F17" s="91">
        <v>0</v>
      </c>
      <c r="G17" s="91">
        <v>0</v>
      </c>
      <c r="H17" s="91">
        <v>0</v>
      </c>
      <c r="I17" s="91">
        <v>0</v>
      </c>
      <c r="J17" s="91">
        <v>0</v>
      </c>
      <c r="K17" s="91">
        <v>26223</v>
      </c>
      <c r="L17" s="91">
        <v>0</v>
      </c>
    </row>
    <row r="18" spans="1:12" x14ac:dyDescent="0.25">
      <c r="A18" s="89" t="s">
        <v>233</v>
      </c>
      <c r="B18" s="90" t="s">
        <v>234</v>
      </c>
      <c r="C18" s="91">
        <v>3000</v>
      </c>
      <c r="D18" s="91">
        <v>0</v>
      </c>
      <c r="E18" s="91">
        <v>3000</v>
      </c>
      <c r="F18" s="91">
        <v>0</v>
      </c>
      <c r="G18" s="91">
        <v>0</v>
      </c>
      <c r="H18" s="91">
        <v>0</v>
      </c>
      <c r="I18" s="91">
        <v>0</v>
      </c>
      <c r="J18" s="91">
        <v>0</v>
      </c>
      <c r="K18" s="91">
        <v>3000</v>
      </c>
      <c r="L18" s="91">
        <v>0</v>
      </c>
    </row>
    <row r="19" spans="1:12" x14ac:dyDescent="0.25">
      <c r="A19" s="89" t="s">
        <v>235</v>
      </c>
      <c r="B19" s="90" t="s">
        <v>236</v>
      </c>
      <c r="C19" s="91">
        <v>4270</v>
      </c>
      <c r="D19" s="91">
        <v>0</v>
      </c>
      <c r="E19" s="91">
        <v>4270</v>
      </c>
      <c r="F19" s="91">
        <v>0</v>
      </c>
      <c r="G19" s="91">
        <v>0</v>
      </c>
      <c r="H19" s="91">
        <v>0</v>
      </c>
      <c r="I19" s="91">
        <v>0</v>
      </c>
      <c r="J19" s="91">
        <v>0</v>
      </c>
      <c r="K19" s="91">
        <v>4270</v>
      </c>
      <c r="L19" s="91">
        <v>0</v>
      </c>
    </row>
    <row r="20" spans="1:12" x14ac:dyDescent="0.25">
      <c r="A20" s="89" t="s">
        <v>237</v>
      </c>
      <c r="B20" s="90" t="s">
        <v>238</v>
      </c>
      <c r="C20" s="91">
        <v>22800</v>
      </c>
      <c r="D20" s="91">
        <v>0</v>
      </c>
      <c r="E20" s="91">
        <v>22800</v>
      </c>
      <c r="F20" s="91">
        <v>0</v>
      </c>
      <c r="G20" s="91">
        <v>0</v>
      </c>
      <c r="H20" s="91">
        <v>0</v>
      </c>
      <c r="I20" s="91">
        <v>0</v>
      </c>
      <c r="J20" s="91">
        <v>0</v>
      </c>
      <c r="K20" s="91">
        <v>22800</v>
      </c>
      <c r="L20" s="91">
        <v>0</v>
      </c>
    </row>
    <row r="21" spans="1:12" x14ac:dyDescent="0.25">
      <c r="A21" s="89" t="s">
        <v>239</v>
      </c>
      <c r="B21" s="90" t="s">
        <v>240</v>
      </c>
      <c r="C21" s="91">
        <v>0</v>
      </c>
      <c r="D21" s="91">
        <v>0</v>
      </c>
      <c r="E21" s="91">
        <v>12532</v>
      </c>
      <c r="F21" s="91">
        <v>0</v>
      </c>
      <c r="G21" s="91">
        <v>0</v>
      </c>
      <c r="H21" s="91">
        <v>0</v>
      </c>
      <c r="I21" s="91">
        <v>12532</v>
      </c>
      <c r="J21" s="91">
        <v>0</v>
      </c>
      <c r="K21" s="91">
        <v>12532</v>
      </c>
      <c r="L21" s="91">
        <v>0</v>
      </c>
    </row>
    <row r="22" spans="1:12" x14ac:dyDescent="0.25">
      <c r="A22" s="89" t="s">
        <v>241</v>
      </c>
      <c r="B22" s="90" t="s">
        <v>242</v>
      </c>
      <c r="C22" s="91">
        <v>0</v>
      </c>
      <c r="D22" s="91">
        <v>0</v>
      </c>
      <c r="E22" s="91">
        <v>10200</v>
      </c>
      <c r="F22" s="91">
        <v>0</v>
      </c>
      <c r="G22" s="91">
        <v>0</v>
      </c>
      <c r="H22" s="91">
        <v>0</v>
      </c>
      <c r="I22" s="91">
        <v>10200</v>
      </c>
      <c r="J22" s="91">
        <v>0</v>
      </c>
      <c r="K22" s="91">
        <v>10200</v>
      </c>
      <c r="L22" s="91">
        <v>0</v>
      </c>
    </row>
    <row r="23" spans="1:12" x14ac:dyDescent="0.25">
      <c r="A23" s="89" t="s">
        <v>243</v>
      </c>
      <c r="B23" s="90" t="s">
        <v>244</v>
      </c>
      <c r="C23" s="91">
        <v>7501.83</v>
      </c>
      <c r="D23" s="91">
        <v>0</v>
      </c>
      <c r="E23" s="91">
        <v>7501.83</v>
      </c>
      <c r="F23" s="91">
        <v>0</v>
      </c>
      <c r="G23" s="91">
        <v>0</v>
      </c>
      <c r="H23" s="91">
        <v>0</v>
      </c>
      <c r="I23" s="91">
        <v>0</v>
      </c>
      <c r="J23" s="91">
        <v>0</v>
      </c>
      <c r="K23" s="91">
        <v>7501.83</v>
      </c>
      <c r="L23" s="91">
        <v>0</v>
      </c>
    </row>
    <row r="24" spans="1:12" x14ac:dyDescent="0.25">
      <c r="A24" s="89" t="s">
        <v>245</v>
      </c>
      <c r="B24" s="90" t="s">
        <v>246</v>
      </c>
      <c r="C24" s="91">
        <v>29950</v>
      </c>
      <c r="D24" s="91">
        <v>0</v>
      </c>
      <c r="E24" s="91">
        <v>29950</v>
      </c>
      <c r="F24" s="91">
        <v>0</v>
      </c>
      <c r="G24" s="91">
        <v>0</v>
      </c>
      <c r="H24" s="91">
        <v>0</v>
      </c>
      <c r="I24" s="91">
        <v>0</v>
      </c>
      <c r="J24" s="91">
        <v>0</v>
      </c>
      <c r="K24" s="91">
        <v>29950</v>
      </c>
      <c r="L24" s="91">
        <v>0</v>
      </c>
    </row>
    <row r="25" spans="1:12" x14ac:dyDescent="0.25">
      <c r="A25" s="89" t="s">
        <v>247</v>
      </c>
      <c r="B25" s="90" t="s">
        <v>248</v>
      </c>
      <c r="C25" s="91">
        <v>53.54</v>
      </c>
      <c r="D25" s="91">
        <v>0</v>
      </c>
      <c r="E25" s="91">
        <v>53.54</v>
      </c>
      <c r="F25" s="91">
        <v>0</v>
      </c>
      <c r="G25" s="91">
        <v>0</v>
      </c>
      <c r="H25" s="91">
        <v>0</v>
      </c>
      <c r="I25" s="91">
        <v>0</v>
      </c>
      <c r="J25" s="91">
        <v>0</v>
      </c>
      <c r="K25" s="91">
        <v>53.54</v>
      </c>
      <c r="L25" s="91">
        <v>0</v>
      </c>
    </row>
    <row r="26" spans="1:12" x14ac:dyDescent="0.25">
      <c r="A26" s="89" t="s">
        <v>249</v>
      </c>
      <c r="B26" s="90" t="s">
        <v>250</v>
      </c>
      <c r="C26" s="91">
        <v>55.2</v>
      </c>
      <c r="D26" s="91">
        <v>0</v>
      </c>
      <c r="E26" s="91">
        <v>55.2</v>
      </c>
      <c r="F26" s="91">
        <v>0</v>
      </c>
      <c r="G26" s="91">
        <v>0</v>
      </c>
      <c r="H26" s="91">
        <v>0</v>
      </c>
      <c r="I26" s="91">
        <v>0</v>
      </c>
      <c r="J26" s="91">
        <v>0</v>
      </c>
      <c r="K26" s="91">
        <v>55.2</v>
      </c>
      <c r="L26" s="91">
        <v>0</v>
      </c>
    </row>
    <row r="27" spans="1:12" x14ac:dyDescent="0.25">
      <c r="A27" s="89" t="s">
        <v>251</v>
      </c>
      <c r="B27" s="90" t="s">
        <v>252</v>
      </c>
      <c r="C27" s="91">
        <v>99.28</v>
      </c>
      <c r="D27" s="91">
        <v>0</v>
      </c>
      <c r="E27" s="91">
        <v>99.28</v>
      </c>
      <c r="F27" s="91">
        <v>0</v>
      </c>
      <c r="G27" s="91">
        <v>0</v>
      </c>
      <c r="H27" s="91">
        <v>0</v>
      </c>
      <c r="I27" s="91">
        <v>0</v>
      </c>
      <c r="J27" s="91">
        <v>0</v>
      </c>
      <c r="K27" s="91">
        <v>99.28</v>
      </c>
      <c r="L27" s="91">
        <v>0</v>
      </c>
    </row>
    <row r="28" spans="1:12" x14ac:dyDescent="0.25">
      <c r="A28" s="89" t="s">
        <v>253</v>
      </c>
      <c r="B28" s="90" t="s">
        <v>254</v>
      </c>
      <c r="C28" s="91">
        <v>102.4</v>
      </c>
      <c r="D28" s="91">
        <v>0</v>
      </c>
      <c r="E28" s="91">
        <v>102.4</v>
      </c>
      <c r="F28" s="91">
        <v>0</v>
      </c>
      <c r="G28" s="91">
        <v>0</v>
      </c>
      <c r="H28" s="91">
        <v>0</v>
      </c>
      <c r="I28" s="91">
        <v>0</v>
      </c>
      <c r="J28" s="91">
        <v>0</v>
      </c>
      <c r="K28" s="91">
        <v>102.4</v>
      </c>
      <c r="L28" s="91">
        <v>0</v>
      </c>
    </row>
    <row r="29" spans="1:12" x14ac:dyDescent="0.25">
      <c r="A29" s="89" t="s">
        <v>255</v>
      </c>
      <c r="B29" s="90" t="s">
        <v>256</v>
      </c>
      <c r="C29" s="91">
        <v>23069.77</v>
      </c>
      <c r="D29" s="91">
        <v>0</v>
      </c>
      <c r="E29" s="91">
        <v>23069.77</v>
      </c>
      <c r="F29" s="91">
        <v>0</v>
      </c>
      <c r="G29" s="91">
        <v>0</v>
      </c>
      <c r="H29" s="91">
        <v>0</v>
      </c>
      <c r="I29" s="91">
        <v>0</v>
      </c>
      <c r="J29" s="91">
        <v>0</v>
      </c>
      <c r="K29" s="91">
        <v>23069.77</v>
      </c>
      <c r="L29" s="91">
        <v>0</v>
      </c>
    </row>
    <row r="30" spans="1:12" x14ac:dyDescent="0.25">
      <c r="A30" s="89" t="s">
        <v>257</v>
      </c>
      <c r="B30" s="90" t="s">
        <v>258</v>
      </c>
      <c r="C30" s="91">
        <v>23302.13</v>
      </c>
      <c r="D30" s="91">
        <v>0</v>
      </c>
      <c r="E30" s="91">
        <v>23302.13</v>
      </c>
      <c r="F30" s="91">
        <v>0</v>
      </c>
      <c r="G30" s="91">
        <v>0</v>
      </c>
      <c r="H30" s="91">
        <v>0</v>
      </c>
      <c r="I30" s="91">
        <v>0</v>
      </c>
      <c r="J30" s="91">
        <v>0</v>
      </c>
      <c r="K30" s="91">
        <v>23302.13</v>
      </c>
      <c r="L30" s="91">
        <v>0</v>
      </c>
    </row>
    <row r="31" spans="1:12" x14ac:dyDescent="0.25">
      <c r="A31" s="89" t="s">
        <v>259</v>
      </c>
      <c r="B31" s="90" t="s">
        <v>260</v>
      </c>
      <c r="C31" s="91">
        <v>20000</v>
      </c>
      <c r="D31" s="91">
        <v>0</v>
      </c>
      <c r="E31" s="91">
        <v>20000</v>
      </c>
      <c r="F31" s="91">
        <v>0</v>
      </c>
      <c r="G31" s="91">
        <v>0</v>
      </c>
      <c r="H31" s="91">
        <v>0</v>
      </c>
      <c r="I31" s="91">
        <v>0</v>
      </c>
      <c r="J31" s="91">
        <v>0</v>
      </c>
      <c r="K31" s="91">
        <v>20000</v>
      </c>
      <c r="L31" s="91">
        <v>0</v>
      </c>
    </row>
    <row r="32" spans="1:12" x14ac:dyDescent="0.25">
      <c r="A32" s="89" t="s">
        <v>261</v>
      </c>
      <c r="B32" s="90" t="s">
        <v>262</v>
      </c>
      <c r="C32" s="91">
        <v>0</v>
      </c>
      <c r="D32" s="91">
        <v>0</v>
      </c>
      <c r="E32" s="91">
        <v>20000</v>
      </c>
      <c r="F32" s="91">
        <v>0</v>
      </c>
      <c r="G32" s="91">
        <v>0</v>
      </c>
      <c r="H32" s="91">
        <v>0</v>
      </c>
      <c r="I32" s="91">
        <v>20000</v>
      </c>
      <c r="J32" s="91">
        <v>0</v>
      </c>
      <c r="K32" s="91">
        <v>20000</v>
      </c>
      <c r="L32" s="91">
        <v>0</v>
      </c>
    </row>
    <row r="33" spans="1:12" x14ac:dyDescent="0.25">
      <c r="A33" s="89" t="s">
        <v>263</v>
      </c>
      <c r="B33" s="90" t="s">
        <v>264</v>
      </c>
      <c r="C33" s="91">
        <v>0</v>
      </c>
      <c r="D33" s="91">
        <v>0</v>
      </c>
      <c r="E33" s="91">
        <v>2120.83</v>
      </c>
      <c r="F33" s="91">
        <v>0</v>
      </c>
      <c r="G33" s="91">
        <v>0</v>
      </c>
      <c r="H33" s="91">
        <v>0</v>
      </c>
      <c r="I33" s="91">
        <v>2120.83</v>
      </c>
      <c r="J33" s="91">
        <v>0</v>
      </c>
      <c r="K33" s="91">
        <v>2120.83</v>
      </c>
      <c r="L33" s="91">
        <v>0</v>
      </c>
    </row>
    <row r="34" spans="1:12" x14ac:dyDescent="0.25">
      <c r="A34" s="89" t="s">
        <v>265</v>
      </c>
      <c r="B34" s="90" t="s">
        <v>266</v>
      </c>
      <c r="C34" s="91">
        <v>5130</v>
      </c>
      <c r="D34" s="91">
        <v>0</v>
      </c>
      <c r="E34" s="91">
        <v>0</v>
      </c>
      <c r="F34" s="91">
        <v>0</v>
      </c>
      <c r="G34" s="91">
        <v>0</v>
      </c>
      <c r="H34" s="91">
        <v>0</v>
      </c>
      <c r="I34" s="91">
        <v>-5130</v>
      </c>
      <c r="J34" s="91">
        <v>0</v>
      </c>
      <c r="K34" s="91">
        <v>0</v>
      </c>
      <c r="L34" s="91">
        <v>0</v>
      </c>
    </row>
    <row r="35" spans="1:12" x14ac:dyDescent="0.25">
      <c r="A35" s="89" t="s">
        <v>267</v>
      </c>
      <c r="B35" s="90" t="s">
        <v>268</v>
      </c>
      <c r="C35" s="91">
        <v>26146.93</v>
      </c>
      <c r="D35" s="91">
        <v>0</v>
      </c>
      <c r="E35" s="91">
        <v>31772.19</v>
      </c>
      <c r="F35" s="91">
        <v>0</v>
      </c>
      <c r="G35" s="91">
        <v>0</v>
      </c>
      <c r="H35" s="91">
        <v>0</v>
      </c>
      <c r="I35" s="91">
        <v>13125</v>
      </c>
      <c r="J35" s="91">
        <v>7499.74</v>
      </c>
      <c r="K35" s="91">
        <v>31772.19</v>
      </c>
      <c r="L35" s="91">
        <v>0</v>
      </c>
    </row>
    <row r="36" spans="1:12" x14ac:dyDescent="0.25">
      <c r="A36" s="89" t="s">
        <v>269</v>
      </c>
      <c r="B36" s="90" t="s">
        <v>270</v>
      </c>
      <c r="C36" s="91">
        <v>4469.59</v>
      </c>
      <c r="D36" s="91">
        <v>0</v>
      </c>
      <c r="E36" s="91">
        <v>8275.57</v>
      </c>
      <c r="F36" s="91">
        <v>0</v>
      </c>
      <c r="G36" s="91">
        <v>0</v>
      </c>
      <c r="H36" s="91">
        <v>0</v>
      </c>
      <c r="I36" s="91">
        <v>5750</v>
      </c>
      <c r="J36" s="91">
        <v>1944.02</v>
      </c>
      <c r="K36" s="91">
        <v>8275.57</v>
      </c>
      <c r="L36" s="91">
        <v>0</v>
      </c>
    </row>
    <row r="37" spans="1:12" x14ac:dyDescent="0.25">
      <c r="A37" s="89" t="s">
        <v>271</v>
      </c>
      <c r="B37" s="90" t="s">
        <v>272</v>
      </c>
      <c r="C37" s="91">
        <v>10683</v>
      </c>
      <c r="D37" s="91">
        <v>0</v>
      </c>
      <c r="E37" s="91">
        <v>10683</v>
      </c>
      <c r="F37" s="91">
        <v>0</v>
      </c>
      <c r="G37" s="91">
        <v>0</v>
      </c>
      <c r="H37" s="91">
        <v>0</v>
      </c>
      <c r="I37" s="91">
        <v>0</v>
      </c>
      <c r="J37" s="91">
        <v>0</v>
      </c>
      <c r="K37" s="91">
        <v>10683</v>
      </c>
      <c r="L37" s="91">
        <v>0</v>
      </c>
    </row>
    <row r="38" spans="1:12" x14ac:dyDescent="0.25">
      <c r="A38" s="89" t="s">
        <v>273</v>
      </c>
      <c r="B38" s="90" t="s">
        <v>274</v>
      </c>
      <c r="C38" s="91">
        <v>2815.36</v>
      </c>
      <c r="D38" s="91">
        <v>0</v>
      </c>
      <c r="E38" s="91">
        <v>2815.36</v>
      </c>
      <c r="F38" s="91">
        <v>0</v>
      </c>
      <c r="G38" s="91">
        <v>0</v>
      </c>
      <c r="H38" s="91">
        <v>0</v>
      </c>
      <c r="I38" s="91">
        <v>0</v>
      </c>
      <c r="J38" s="91">
        <v>0</v>
      </c>
      <c r="K38" s="91">
        <v>2815.36</v>
      </c>
      <c r="L38" s="91">
        <v>0</v>
      </c>
    </row>
    <row r="39" spans="1:12" x14ac:dyDescent="0.25">
      <c r="A39" s="89" t="s">
        <v>275</v>
      </c>
      <c r="B39" s="90" t="s">
        <v>276</v>
      </c>
      <c r="C39" s="91">
        <v>661.3</v>
      </c>
      <c r="D39" s="91">
        <v>0</v>
      </c>
      <c r="E39" s="91">
        <v>0</v>
      </c>
      <c r="F39" s="91">
        <v>0</v>
      </c>
      <c r="G39" s="91">
        <v>0</v>
      </c>
      <c r="H39" s="91">
        <v>0</v>
      </c>
      <c r="I39" s="91">
        <v>0</v>
      </c>
      <c r="J39" s="91">
        <v>661.3</v>
      </c>
      <c r="K39" s="91">
        <v>0</v>
      </c>
      <c r="L39" s="91">
        <v>0</v>
      </c>
    </row>
    <row r="40" spans="1:12" x14ac:dyDescent="0.25">
      <c r="A40" s="89" t="s">
        <v>277</v>
      </c>
      <c r="B40" s="90" t="s">
        <v>278</v>
      </c>
      <c r="C40" s="91">
        <v>3091</v>
      </c>
      <c r="D40" s="91">
        <v>0</v>
      </c>
      <c r="E40" s="91">
        <v>3091</v>
      </c>
      <c r="F40" s="91">
        <v>0</v>
      </c>
      <c r="G40" s="91">
        <v>0</v>
      </c>
      <c r="H40" s="91">
        <v>0</v>
      </c>
      <c r="I40" s="91">
        <v>0</v>
      </c>
      <c r="J40" s="91">
        <v>0</v>
      </c>
      <c r="K40" s="91">
        <v>3091</v>
      </c>
      <c r="L40" s="91">
        <v>0</v>
      </c>
    </row>
    <row r="41" spans="1:12" x14ac:dyDescent="0.25">
      <c r="A41" s="89" t="s">
        <v>279</v>
      </c>
      <c r="B41" s="90" t="s">
        <v>280</v>
      </c>
      <c r="C41" s="91">
        <v>4040</v>
      </c>
      <c r="D41" s="91">
        <v>0</v>
      </c>
      <c r="E41" s="91">
        <v>4040</v>
      </c>
      <c r="F41" s="91">
        <v>0</v>
      </c>
      <c r="G41" s="91">
        <v>0</v>
      </c>
      <c r="H41" s="91">
        <v>0</v>
      </c>
      <c r="I41" s="91">
        <v>0</v>
      </c>
      <c r="J41" s="91">
        <v>0</v>
      </c>
      <c r="K41" s="91">
        <v>4040</v>
      </c>
      <c r="L41" s="91">
        <v>0</v>
      </c>
    </row>
    <row r="42" spans="1:12" x14ac:dyDescent="0.25">
      <c r="A42" s="89" t="s">
        <v>281</v>
      </c>
      <c r="B42" s="90" t="s">
        <v>282</v>
      </c>
      <c r="C42" s="91">
        <v>210</v>
      </c>
      <c r="D42" s="91">
        <v>0</v>
      </c>
      <c r="E42" s="91">
        <v>210</v>
      </c>
      <c r="F42" s="91">
        <v>0</v>
      </c>
      <c r="G42" s="91">
        <v>0</v>
      </c>
      <c r="H42" s="91">
        <v>0</v>
      </c>
      <c r="I42" s="91">
        <v>0</v>
      </c>
      <c r="J42" s="91">
        <v>0</v>
      </c>
      <c r="K42" s="91">
        <v>210</v>
      </c>
      <c r="L42" s="91">
        <v>0</v>
      </c>
    </row>
    <row r="43" spans="1:12" x14ac:dyDescent="0.25">
      <c r="A43" s="89" t="s">
        <v>283</v>
      </c>
      <c r="B43" s="90" t="s">
        <v>282</v>
      </c>
      <c r="C43" s="91">
        <v>550</v>
      </c>
      <c r="D43" s="91">
        <v>0</v>
      </c>
      <c r="E43" s="91">
        <v>550</v>
      </c>
      <c r="F43" s="91">
        <v>0</v>
      </c>
      <c r="G43" s="91">
        <v>0</v>
      </c>
      <c r="H43" s="91">
        <v>0</v>
      </c>
      <c r="I43" s="91">
        <v>0</v>
      </c>
      <c r="J43" s="91">
        <v>0</v>
      </c>
      <c r="K43" s="91">
        <v>550</v>
      </c>
      <c r="L43" s="91">
        <v>0</v>
      </c>
    </row>
    <row r="44" spans="1:12" x14ac:dyDescent="0.25">
      <c r="A44" s="89" t="s">
        <v>284</v>
      </c>
      <c r="B44" s="90" t="s">
        <v>285</v>
      </c>
      <c r="C44" s="91">
        <v>687</v>
      </c>
      <c r="D44" s="91">
        <v>0</v>
      </c>
      <c r="E44" s="91">
        <v>687</v>
      </c>
      <c r="F44" s="91">
        <v>0</v>
      </c>
      <c r="G44" s="91">
        <v>0</v>
      </c>
      <c r="H44" s="91">
        <v>0</v>
      </c>
      <c r="I44" s="91">
        <v>0</v>
      </c>
      <c r="J44" s="91">
        <v>0</v>
      </c>
      <c r="K44" s="91">
        <v>687</v>
      </c>
      <c r="L44" s="91">
        <v>0</v>
      </c>
    </row>
    <row r="45" spans="1:12" x14ac:dyDescent="0.25">
      <c r="A45" s="89" t="s">
        <v>286</v>
      </c>
      <c r="B45" s="90" t="s">
        <v>287</v>
      </c>
      <c r="C45" s="91">
        <v>1290</v>
      </c>
      <c r="D45" s="91">
        <v>0</v>
      </c>
      <c r="E45" s="91">
        <v>1290</v>
      </c>
      <c r="F45" s="91">
        <v>0</v>
      </c>
      <c r="G45" s="91">
        <v>0</v>
      </c>
      <c r="H45" s="91">
        <v>0</v>
      </c>
      <c r="I45" s="91">
        <v>0</v>
      </c>
      <c r="J45" s="91">
        <v>0</v>
      </c>
      <c r="K45" s="91">
        <v>1290</v>
      </c>
      <c r="L45" s="91">
        <v>0</v>
      </c>
    </row>
    <row r="46" spans="1:12" x14ac:dyDescent="0.25">
      <c r="A46" s="89" t="s">
        <v>288</v>
      </c>
      <c r="B46" s="90" t="s">
        <v>289</v>
      </c>
      <c r="C46" s="91">
        <v>1290</v>
      </c>
      <c r="D46" s="91">
        <v>0</v>
      </c>
      <c r="E46" s="91">
        <v>1290</v>
      </c>
      <c r="F46" s="91">
        <v>0</v>
      </c>
      <c r="G46" s="91">
        <v>0</v>
      </c>
      <c r="H46" s="91">
        <v>0</v>
      </c>
      <c r="I46" s="91">
        <v>0</v>
      </c>
      <c r="J46" s="91">
        <v>0</v>
      </c>
      <c r="K46" s="91">
        <v>1290</v>
      </c>
      <c r="L46" s="91">
        <v>0</v>
      </c>
    </row>
    <row r="47" spans="1:12" x14ac:dyDescent="0.25">
      <c r="A47" s="89" t="s">
        <v>290</v>
      </c>
      <c r="B47" s="90" t="s">
        <v>291</v>
      </c>
      <c r="C47" s="91">
        <v>2300</v>
      </c>
      <c r="D47" s="91">
        <v>0</v>
      </c>
      <c r="E47" s="91">
        <v>2300</v>
      </c>
      <c r="F47" s="91">
        <v>0</v>
      </c>
      <c r="G47" s="91">
        <v>0</v>
      </c>
      <c r="H47" s="91">
        <v>0</v>
      </c>
      <c r="I47" s="91">
        <v>0</v>
      </c>
      <c r="J47" s="91">
        <v>0</v>
      </c>
      <c r="K47" s="91">
        <v>2300</v>
      </c>
      <c r="L47" s="91">
        <v>0</v>
      </c>
    </row>
    <row r="48" spans="1:12" x14ac:dyDescent="0.25">
      <c r="A48" s="89" t="s">
        <v>292</v>
      </c>
      <c r="B48" s="90" t="s">
        <v>293</v>
      </c>
      <c r="C48" s="91">
        <v>2030</v>
      </c>
      <c r="D48" s="91">
        <v>0</v>
      </c>
      <c r="E48" s="91">
        <v>2030</v>
      </c>
      <c r="F48" s="91">
        <v>0</v>
      </c>
      <c r="G48" s="91">
        <v>0</v>
      </c>
      <c r="H48" s="91">
        <v>0</v>
      </c>
      <c r="I48" s="91">
        <v>0</v>
      </c>
      <c r="J48" s="91">
        <v>0</v>
      </c>
      <c r="K48" s="91">
        <v>2030</v>
      </c>
      <c r="L48" s="91">
        <v>0</v>
      </c>
    </row>
    <row r="49" spans="1:12" x14ac:dyDescent="0.25">
      <c r="A49" s="89" t="s">
        <v>294</v>
      </c>
      <c r="B49" s="90" t="s">
        <v>295</v>
      </c>
      <c r="C49" s="91">
        <v>11787</v>
      </c>
      <c r="D49" s="91">
        <v>0</v>
      </c>
      <c r="E49" s="91">
        <v>11787</v>
      </c>
      <c r="F49" s="91">
        <v>0</v>
      </c>
      <c r="G49" s="91">
        <v>0</v>
      </c>
      <c r="H49" s="91">
        <v>0</v>
      </c>
      <c r="I49" s="91">
        <v>0</v>
      </c>
      <c r="J49" s="91">
        <v>0</v>
      </c>
      <c r="K49" s="91">
        <v>11787</v>
      </c>
      <c r="L49" s="91">
        <v>0</v>
      </c>
    </row>
    <row r="50" spans="1:12" x14ac:dyDescent="0.25">
      <c r="A50" s="89" t="s">
        <v>296</v>
      </c>
      <c r="B50" s="90" t="s">
        <v>295</v>
      </c>
      <c r="C50" s="91">
        <v>4030</v>
      </c>
      <c r="D50" s="91">
        <v>0</v>
      </c>
      <c r="E50" s="91">
        <v>4030</v>
      </c>
      <c r="F50" s="91">
        <v>0</v>
      </c>
      <c r="G50" s="91">
        <v>0</v>
      </c>
      <c r="H50" s="91">
        <v>0</v>
      </c>
      <c r="I50" s="91">
        <v>0</v>
      </c>
      <c r="J50" s="91">
        <v>0</v>
      </c>
      <c r="K50" s="91">
        <v>4030</v>
      </c>
      <c r="L50" s="91">
        <v>0</v>
      </c>
    </row>
    <row r="51" spans="1:12" x14ac:dyDescent="0.25">
      <c r="A51" s="89" t="s">
        <v>297</v>
      </c>
      <c r="B51" s="90" t="s">
        <v>298</v>
      </c>
      <c r="C51" s="91">
        <v>209</v>
      </c>
      <c r="D51" s="91">
        <v>0</v>
      </c>
      <c r="E51" s="91">
        <v>209</v>
      </c>
      <c r="F51" s="91">
        <v>0</v>
      </c>
      <c r="G51" s="91">
        <v>0</v>
      </c>
      <c r="H51" s="91">
        <v>0</v>
      </c>
      <c r="I51" s="91">
        <v>0</v>
      </c>
      <c r="J51" s="91">
        <v>0</v>
      </c>
      <c r="K51" s="91">
        <v>209</v>
      </c>
      <c r="L51" s="91">
        <v>0</v>
      </c>
    </row>
    <row r="52" spans="1:12" x14ac:dyDescent="0.25">
      <c r="A52" s="89" t="s">
        <v>299</v>
      </c>
      <c r="B52" s="90" t="s">
        <v>300</v>
      </c>
      <c r="C52" s="91">
        <v>0</v>
      </c>
      <c r="D52" s="91">
        <v>0</v>
      </c>
      <c r="E52" s="91">
        <v>0</v>
      </c>
      <c r="F52" s="91">
        <v>0</v>
      </c>
      <c r="G52" s="91">
        <v>0</v>
      </c>
      <c r="H52" s="91">
        <v>0</v>
      </c>
      <c r="I52" s="91">
        <v>2120.83</v>
      </c>
      <c r="J52" s="91">
        <v>2120.83</v>
      </c>
      <c r="K52" s="91">
        <v>0</v>
      </c>
      <c r="L52" s="91">
        <v>0</v>
      </c>
    </row>
    <row r="53" spans="1:12" x14ac:dyDescent="0.25">
      <c r="A53" s="89" t="s">
        <v>301</v>
      </c>
      <c r="B53" s="90" t="s">
        <v>302</v>
      </c>
      <c r="C53" s="91">
        <v>0</v>
      </c>
      <c r="D53" s="91">
        <v>0</v>
      </c>
      <c r="E53" s="91">
        <v>0</v>
      </c>
      <c r="F53" s="91">
        <v>0</v>
      </c>
      <c r="G53" s="91">
        <v>0</v>
      </c>
      <c r="H53" s="91">
        <v>0</v>
      </c>
      <c r="I53" s="91">
        <v>20000</v>
      </c>
      <c r="J53" s="91">
        <v>20000</v>
      </c>
      <c r="K53" s="91">
        <v>0</v>
      </c>
      <c r="L53" s="91">
        <v>0</v>
      </c>
    </row>
    <row r="54" spans="1:12" x14ac:dyDescent="0.25">
      <c r="A54" s="89" t="s">
        <v>303</v>
      </c>
      <c r="B54" s="90" t="s">
        <v>304</v>
      </c>
      <c r="C54" s="91">
        <v>0</v>
      </c>
      <c r="D54" s="91">
        <v>0</v>
      </c>
      <c r="E54" s="91">
        <v>0</v>
      </c>
      <c r="F54" s="91">
        <v>0</v>
      </c>
      <c r="G54" s="91">
        <v>0</v>
      </c>
      <c r="H54" s="91">
        <v>0</v>
      </c>
      <c r="I54" s="91">
        <v>22732</v>
      </c>
      <c r="J54" s="91">
        <v>22732</v>
      </c>
      <c r="K54" s="91">
        <v>0</v>
      </c>
      <c r="L54" s="91">
        <v>0</v>
      </c>
    </row>
    <row r="55" spans="1:12" x14ac:dyDescent="0.25">
      <c r="A55" s="89" t="s">
        <v>305</v>
      </c>
      <c r="B55" s="90" t="s">
        <v>306</v>
      </c>
      <c r="C55" s="91">
        <v>0</v>
      </c>
      <c r="D55" s="91">
        <v>0</v>
      </c>
      <c r="E55" s="91">
        <v>0</v>
      </c>
      <c r="F55" s="91">
        <v>0</v>
      </c>
      <c r="G55" s="91">
        <v>0</v>
      </c>
      <c r="H55" s="91">
        <v>0</v>
      </c>
      <c r="I55" s="91">
        <v>13745</v>
      </c>
      <c r="J55" s="91">
        <v>13745</v>
      </c>
      <c r="K55" s="91">
        <v>0</v>
      </c>
      <c r="L55" s="91">
        <v>0</v>
      </c>
    </row>
    <row r="56" spans="1:12" x14ac:dyDescent="0.25">
      <c r="A56" s="89" t="s">
        <v>307</v>
      </c>
      <c r="B56" s="90" t="s">
        <v>308</v>
      </c>
      <c r="C56" s="91">
        <v>0</v>
      </c>
      <c r="D56" s="91">
        <v>10650</v>
      </c>
      <c r="E56" s="91">
        <v>0</v>
      </c>
      <c r="F56" s="91">
        <v>10650</v>
      </c>
      <c r="G56" s="91">
        <v>0</v>
      </c>
      <c r="H56" s="91">
        <v>0</v>
      </c>
      <c r="I56" s="91">
        <v>0</v>
      </c>
      <c r="J56" s="91">
        <v>0</v>
      </c>
      <c r="K56" s="91">
        <v>0</v>
      </c>
      <c r="L56" s="91">
        <v>10650</v>
      </c>
    </row>
    <row r="57" spans="1:12" x14ac:dyDescent="0.25">
      <c r="A57" s="89" t="s">
        <v>309</v>
      </c>
      <c r="B57" s="90" t="s">
        <v>310</v>
      </c>
      <c r="C57" s="91">
        <v>0</v>
      </c>
      <c r="D57" s="91">
        <v>4833.03</v>
      </c>
      <c r="E57" s="91">
        <v>0</v>
      </c>
      <c r="F57" s="91">
        <v>4833.03</v>
      </c>
      <c r="G57" s="91">
        <v>0</v>
      </c>
      <c r="H57" s="91">
        <v>0</v>
      </c>
      <c r="I57" s="91">
        <v>0</v>
      </c>
      <c r="J57" s="91">
        <v>0</v>
      </c>
      <c r="K57" s="91">
        <v>0</v>
      </c>
      <c r="L57" s="91">
        <v>4833.03</v>
      </c>
    </row>
    <row r="58" spans="1:12" x14ac:dyDescent="0.25">
      <c r="A58" s="89" t="s">
        <v>311</v>
      </c>
      <c r="B58" s="90" t="s">
        <v>312</v>
      </c>
      <c r="C58" s="91">
        <v>0</v>
      </c>
      <c r="D58" s="91">
        <v>32668.12</v>
      </c>
      <c r="E58" s="91">
        <v>0</v>
      </c>
      <c r="F58" s="91">
        <v>34846.120000000003</v>
      </c>
      <c r="G58" s="91">
        <v>0</v>
      </c>
      <c r="H58" s="91">
        <v>187</v>
      </c>
      <c r="I58" s="91">
        <v>0</v>
      </c>
      <c r="J58" s="91">
        <v>2365</v>
      </c>
      <c r="K58" s="91">
        <v>0</v>
      </c>
      <c r="L58" s="91">
        <v>35033.120000000003</v>
      </c>
    </row>
    <row r="59" spans="1:12" x14ac:dyDescent="0.25">
      <c r="A59" s="89" t="s">
        <v>313</v>
      </c>
      <c r="B59" s="90" t="s">
        <v>314</v>
      </c>
      <c r="C59" s="91">
        <v>0</v>
      </c>
      <c r="D59" s="91">
        <v>9958.18</v>
      </c>
      <c r="E59" s="91">
        <v>0</v>
      </c>
      <c r="F59" s="91">
        <v>9958.18</v>
      </c>
      <c r="G59" s="91">
        <v>0</v>
      </c>
      <c r="H59" s="91">
        <v>0</v>
      </c>
      <c r="I59" s="91">
        <v>0</v>
      </c>
      <c r="J59" s="91">
        <v>0</v>
      </c>
      <c r="K59" s="91">
        <v>0</v>
      </c>
      <c r="L59" s="91">
        <v>9958.18</v>
      </c>
    </row>
    <row r="60" spans="1:12" x14ac:dyDescent="0.25">
      <c r="A60" s="89" t="s">
        <v>315</v>
      </c>
      <c r="B60" s="90" t="s">
        <v>316</v>
      </c>
      <c r="C60" s="91">
        <v>0</v>
      </c>
      <c r="D60" s="91">
        <v>6803.66</v>
      </c>
      <c r="E60" s="91">
        <v>0</v>
      </c>
      <c r="F60" s="91">
        <v>6803.66</v>
      </c>
      <c r="G60" s="91">
        <v>0</v>
      </c>
      <c r="H60" s="91">
        <v>0</v>
      </c>
      <c r="I60" s="91">
        <v>0</v>
      </c>
      <c r="J60" s="91">
        <v>0</v>
      </c>
      <c r="K60" s="91">
        <v>0</v>
      </c>
      <c r="L60" s="91">
        <v>6803.66</v>
      </c>
    </row>
    <row r="61" spans="1:12" x14ac:dyDescent="0.25">
      <c r="A61" s="89" t="s">
        <v>317</v>
      </c>
      <c r="B61" s="90" t="s">
        <v>318</v>
      </c>
      <c r="C61" s="91">
        <v>0</v>
      </c>
      <c r="D61" s="91">
        <v>943.37</v>
      </c>
      <c r="E61" s="91">
        <v>0</v>
      </c>
      <c r="F61" s="91">
        <v>976.37</v>
      </c>
      <c r="G61" s="91">
        <v>0</v>
      </c>
      <c r="H61" s="91">
        <v>2</v>
      </c>
      <c r="I61" s="91">
        <v>0</v>
      </c>
      <c r="J61" s="91">
        <v>35</v>
      </c>
      <c r="K61" s="91">
        <v>0</v>
      </c>
      <c r="L61" s="91">
        <v>978.37</v>
      </c>
    </row>
    <row r="62" spans="1:12" x14ac:dyDescent="0.25">
      <c r="A62" s="89" t="s">
        <v>319</v>
      </c>
      <c r="B62" s="90" t="s">
        <v>320</v>
      </c>
      <c r="C62" s="91">
        <v>0</v>
      </c>
      <c r="D62" s="91">
        <v>6330</v>
      </c>
      <c r="E62" s="91">
        <v>0</v>
      </c>
      <c r="F62" s="91">
        <v>6330</v>
      </c>
      <c r="G62" s="91">
        <v>0</v>
      </c>
      <c r="H62" s="91">
        <v>0</v>
      </c>
      <c r="I62" s="91">
        <v>0</v>
      </c>
      <c r="J62" s="91">
        <v>0</v>
      </c>
      <c r="K62" s="91">
        <v>0</v>
      </c>
      <c r="L62" s="91">
        <v>6330</v>
      </c>
    </row>
    <row r="63" spans="1:12" x14ac:dyDescent="0.25">
      <c r="A63" s="89" t="s">
        <v>321</v>
      </c>
      <c r="B63" s="90" t="s">
        <v>322</v>
      </c>
      <c r="C63" s="91">
        <v>0</v>
      </c>
      <c r="D63" s="91">
        <v>11800</v>
      </c>
      <c r="E63" s="91">
        <v>0</v>
      </c>
      <c r="F63" s="91">
        <v>11800</v>
      </c>
      <c r="G63" s="91">
        <v>0</v>
      </c>
      <c r="H63" s="91">
        <v>0</v>
      </c>
      <c r="I63" s="91">
        <v>0</v>
      </c>
      <c r="J63" s="91">
        <v>0</v>
      </c>
      <c r="K63" s="91">
        <v>0</v>
      </c>
      <c r="L63" s="91">
        <v>11800</v>
      </c>
    </row>
    <row r="64" spans="1:12" x14ac:dyDescent="0.25">
      <c r="A64" s="89" t="s">
        <v>323</v>
      </c>
      <c r="B64" s="90" t="s">
        <v>324</v>
      </c>
      <c r="C64" s="91">
        <v>0</v>
      </c>
      <c r="D64" s="91">
        <v>5913</v>
      </c>
      <c r="E64" s="91">
        <v>0</v>
      </c>
      <c r="F64" s="91">
        <v>5913</v>
      </c>
      <c r="G64" s="91">
        <v>0</v>
      </c>
      <c r="H64" s="91">
        <v>0</v>
      </c>
      <c r="I64" s="91">
        <v>0</v>
      </c>
      <c r="J64" s="91">
        <v>0</v>
      </c>
      <c r="K64" s="91">
        <v>0</v>
      </c>
      <c r="L64" s="91">
        <v>5913</v>
      </c>
    </row>
    <row r="65" spans="1:12" x14ac:dyDescent="0.25">
      <c r="A65" s="89" t="s">
        <v>325</v>
      </c>
      <c r="B65" s="90" t="s">
        <v>326</v>
      </c>
      <c r="C65" s="91">
        <v>0</v>
      </c>
      <c r="D65" s="91">
        <v>3734</v>
      </c>
      <c r="E65" s="91">
        <v>0</v>
      </c>
      <c r="F65" s="91">
        <v>3734</v>
      </c>
      <c r="G65" s="91">
        <v>0</v>
      </c>
      <c r="H65" s="91">
        <v>0</v>
      </c>
      <c r="I65" s="91">
        <v>0</v>
      </c>
      <c r="J65" s="91">
        <v>0</v>
      </c>
      <c r="K65" s="91">
        <v>0</v>
      </c>
      <c r="L65" s="91">
        <v>3734</v>
      </c>
    </row>
    <row r="66" spans="1:12" x14ac:dyDescent="0.25">
      <c r="A66" s="89" t="s">
        <v>327</v>
      </c>
      <c r="B66" s="90" t="s">
        <v>328</v>
      </c>
      <c r="C66" s="91">
        <v>0</v>
      </c>
      <c r="D66" s="91">
        <v>8538.43</v>
      </c>
      <c r="E66" s="91">
        <v>0</v>
      </c>
      <c r="F66" s="91">
        <v>8538.43</v>
      </c>
      <c r="G66" s="91">
        <v>0</v>
      </c>
      <c r="H66" s="91">
        <v>0</v>
      </c>
      <c r="I66" s="91">
        <v>0</v>
      </c>
      <c r="J66" s="91">
        <v>0</v>
      </c>
      <c r="K66" s="91">
        <v>0</v>
      </c>
      <c r="L66" s="91">
        <v>8538.43</v>
      </c>
    </row>
    <row r="67" spans="1:12" x14ac:dyDescent="0.25">
      <c r="A67" s="89" t="s">
        <v>329</v>
      </c>
      <c r="B67" s="90" t="s">
        <v>330</v>
      </c>
      <c r="C67" s="91">
        <v>0</v>
      </c>
      <c r="D67" s="91">
        <v>1615.13</v>
      </c>
      <c r="E67" s="91">
        <v>0</v>
      </c>
      <c r="F67" s="91">
        <v>1615.13</v>
      </c>
      <c r="G67" s="91">
        <v>0</v>
      </c>
      <c r="H67" s="91">
        <v>0</v>
      </c>
      <c r="I67" s="91">
        <v>0</v>
      </c>
      <c r="J67" s="91">
        <v>0</v>
      </c>
      <c r="K67" s="91">
        <v>0</v>
      </c>
      <c r="L67" s="91">
        <v>1615.13</v>
      </c>
    </row>
    <row r="68" spans="1:12" x14ac:dyDescent="0.25">
      <c r="A68" s="89" t="s">
        <v>331</v>
      </c>
      <c r="B68" s="90" t="s">
        <v>332</v>
      </c>
      <c r="C68" s="91">
        <v>0</v>
      </c>
      <c r="D68" s="91">
        <v>1450</v>
      </c>
      <c r="E68" s="91">
        <v>0</v>
      </c>
      <c r="F68" s="91">
        <v>1450</v>
      </c>
      <c r="G68" s="91">
        <v>0</v>
      </c>
      <c r="H68" s="91">
        <v>0</v>
      </c>
      <c r="I68" s="91">
        <v>0</v>
      </c>
      <c r="J68" s="91">
        <v>0</v>
      </c>
      <c r="K68" s="91">
        <v>0</v>
      </c>
      <c r="L68" s="91">
        <v>1450</v>
      </c>
    </row>
    <row r="69" spans="1:12" x14ac:dyDescent="0.25">
      <c r="A69" s="89" t="s">
        <v>333</v>
      </c>
      <c r="B69" s="90" t="s">
        <v>332</v>
      </c>
      <c r="C69" s="91">
        <v>0</v>
      </c>
      <c r="D69" s="91">
        <v>1930</v>
      </c>
      <c r="E69" s="91">
        <v>0</v>
      </c>
      <c r="F69" s="91">
        <v>1930</v>
      </c>
      <c r="G69" s="91">
        <v>0</v>
      </c>
      <c r="H69" s="91">
        <v>0</v>
      </c>
      <c r="I69" s="91">
        <v>0</v>
      </c>
      <c r="J69" s="91">
        <v>0</v>
      </c>
      <c r="K69" s="91">
        <v>0</v>
      </c>
      <c r="L69" s="91">
        <v>1930</v>
      </c>
    </row>
    <row r="70" spans="1:12" x14ac:dyDescent="0.25">
      <c r="A70" s="89" t="s">
        <v>334</v>
      </c>
      <c r="B70" s="90" t="s">
        <v>335</v>
      </c>
      <c r="C70" s="91">
        <v>0</v>
      </c>
      <c r="D70" s="91">
        <v>4277.7</v>
      </c>
      <c r="E70" s="91">
        <v>0</v>
      </c>
      <c r="F70" s="91">
        <v>4277.7</v>
      </c>
      <c r="G70" s="91">
        <v>0</v>
      </c>
      <c r="H70" s="91">
        <v>0</v>
      </c>
      <c r="I70" s="91">
        <v>0</v>
      </c>
      <c r="J70" s="91">
        <v>0</v>
      </c>
      <c r="K70" s="91">
        <v>0</v>
      </c>
      <c r="L70" s="91">
        <v>4277.7</v>
      </c>
    </row>
    <row r="71" spans="1:12" x14ac:dyDescent="0.25">
      <c r="A71" s="89" t="s">
        <v>336</v>
      </c>
      <c r="B71" s="90" t="s">
        <v>337</v>
      </c>
      <c r="C71" s="91">
        <v>0</v>
      </c>
      <c r="D71" s="91">
        <v>26223</v>
      </c>
      <c r="E71" s="91">
        <v>0</v>
      </c>
      <c r="F71" s="91">
        <v>26223</v>
      </c>
      <c r="G71" s="91">
        <v>0</v>
      </c>
      <c r="H71" s="91">
        <v>0</v>
      </c>
      <c r="I71" s="91">
        <v>0</v>
      </c>
      <c r="J71" s="91">
        <v>0</v>
      </c>
      <c r="K71" s="91">
        <v>0</v>
      </c>
      <c r="L71" s="91">
        <v>26223</v>
      </c>
    </row>
    <row r="72" spans="1:12" x14ac:dyDescent="0.25">
      <c r="A72" s="89" t="s">
        <v>338</v>
      </c>
      <c r="B72" s="90" t="s">
        <v>339</v>
      </c>
      <c r="C72" s="91">
        <v>0</v>
      </c>
      <c r="D72" s="91">
        <v>3000</v>
      </c>
      <c r="E72" s="91">
        <v>0</v>
      </c>
      <c r="F72" s="91">
        <v>3000</v>
      </c>
      <c r="G72" s="91">
        <v>0</v>
      </c>
      <c r="H72" s="91">
        <v>0</v>
      </c>
      <c r="I72" s="91">
        <v>0</v>
      </c>
      <c r="J72" s="91">
        <v>0</v>
      </c>
      <c r="K72" s="91">
        <v>0</v>
      </c>
      <c r="L72" s="91">
        <v>3000</v>
      </c>
    </row>
    <row r="73" spans="1:12" x14ac:dyDescent="0.25">
      <c r="A73" s="89" t="s">
        <v>340</v>
      </c>
      <c r="B73" s="90" t="s">
        <v>341</v>
      </c>
      <c r="C73" s="91">
        <v>0</v>
      </c>
      <c r="D73" s="91">
        <v>4270</v>
      </c>
      <c r="E73" s="91">
        <v>0</v>
      </c>
      <c r="F73" s="91">
        <v>4270</v>
      </c>
      <c r="G73" s="91">
        <v>0</v>
      </c>
      <c r="H73" s="91">
        <v>0</v>
      </c>
      <c r="I73" s="91">
        <v>0</v>
      </c>
      <c r="J73" s="91">
        <v>0</v>
      </c>
      <c r="K73" s="91">
        <v>0</v>
      </c>
      <c r="L73" s="91">
        <v>4270</v>
      </c>
    </row>
    <row r="74" spans="1:12" x14ac:dyDescent="0.25">
      <c r="A74" s="89" t="s">
        <v>342</v>
      </c>
      <c r="B74" s="90" t="s">
        <v>343</v>
      </c>
      <c r="C74" s="91">
        <v>0</v>
      </c>
      <c r="D74" s="91">
        <v>3325</v>
      </c>
      <c r="E74" s="91">
        <v>0</v>
      </c>
      <c r="F74" s="91">
        <v>8550</v>
      </c>
      <c r="G74" s="91">
        <v>0</v>
      </c>
      <c r="H74" s="91">
        <v>475</v>
      </c>
      <c r="I74" s="91">
        <v>0</v>
      </c>
      <c r="J74" s="91">
        <v>5700</v>
      </c>
      <c r="K74" s="91">
        <v>0</v>
      </c>
      <c r="L74" s="91">
        <v>9025</v>
      </c>
    </row>
    <row r="75" spans="1:12" x14ac:dyDescent="0.25">
      <c r="A75" s="89" t="s">
        <v>344</v>
      </c>
      <c r="B75" s="90" t="s">
        <v>345</v>
      </c>
      <c r="C75" s="91">
        <v>0</v>
      </c>
      <c r="D75" s="91">
        <v>0</v>
      </c>
      <c r="E75" s="91">
        <v>0</v>
      </c>
      <c r="F75" s="91">
        <v>1572</v>
      </c>
      <c r="G75" s="91">
        <v>0</v>
      </c>
      <c r="H75" s="91">
        <v>256</v>
      </c>
      <c r="I75" s="91">
        <v>0</v>
      </c>
      <c r="J75" s="91">
        <v>1828</v>
      </c>
      <c r="K75" s="91">
        <v>0</v>
      </c>
      <c r="L75" s="91">
        <v>1828</v>
      </c>
    </row>
    <row r="76" spans="1:12" x14ac:dyDescent="0.25">
      <c r="A76" s="89" t="s">
        <v>346</v>
      </c>
      <c r="B76" s="90" t="s">
        <v>347</v>
      </c>
      <c r="C76" s="91">
        <v>0</v>
      </c>
      <c r="D76" s="91">
        <v>0</v>
      </c>
      <c r="E76" s="91">
        <v>0</v>
      </c>
      <c r="F76" s="91">
        <v>1491</v>
      </c>
      <c r="G76" s="91">
        <v>0</v>
      </c>
      <c r="H76" s="91">
        <v>209</v>
      </c>
      <c r="I76" s="91">
        <v>0</v>
      </c>
      <c r="J76" s="91">
        <v>1700</v>
      </c>
      <c r="K76" s="91">
        <v>0</v>
      </c>
      <c r="L76" s="91">
        <v>1700</v>
      </c>
    </row>
    <row r="77" spans="1:12" x14ac:dyDescent="0.25">
      <c r="A77" s="89" t="s">
        <v>348</v>
      </c>
      <c r="B77" s="90" t="s">
        <v>349</v>
      </c>
      <c r="C77" s="91">
        <v>0</v>
      </c>
      <c r="D77" s="91">
        <v>7501.83</v>
      </c>
      <c r="E77" s="91">
        <v>0</v>
      </c>
      <c r="F77" s="91">
        <v>7501.83</v>
      </c>
      <c r="G77" s="91">
        <v>0</v>
      </c>
      <c r="H77" s="91">
        <v>0</v>
      </c>
      <c r="I77" s="91">
        <v>0</v>
      </c>
      <c r="J77" s="91">
        <v>0</v>
      </c>
      <c r="K77" s="91">
        <v>0</v>
      </c>
      <c r="L77" s="91">
        <v>7501.83</v>
      </c>
    </row>
    <row r="78" spans="1:12" x14ac:dyDescent="0.25">
      <c r="A78" s="89" t="s">
        <v>350</v>
      </c>
      <c r="B78" s="90" t="s">
        <v>351</v>
      </c>
      <c r="C78" s="91">
        <v>0</v>
      </c>
      <c r="D78" s="91">
        <v>29950</v>
      </c>
      <c r="E78" s="91">
        <v>0</v>
      </c>
      <c r="F78" s="91">
        <v>29950</v>
      </c>
      <c r="G78" s="91">
        <v>0</v>
      </c>
      <c r="H78" s="91">
        <v>0</v>
      </c>
      <c r="I78" s="91">
        <v>0</v>
      </c>
      <c r="J78" s="91">
        <v>0</v>
      </c>
      <c r="K78" s="91">
        <v>0</v>
      </c>
      <c r="L78" s="91">
        <v>29950</v>
      </c>
    </row>
    <row r="79" spans="1:12" x14ac:dyDescent="0.25">
      <c r="A79" s="89" t="s">
        <v>352</v>
      </c>
      <c r="B79" s="90" t="s">
        <v>353</v>
      </c>
      <c r="C79" s="91">
        <v>0</v>
      </c>
      <c r="D79" s="91">
        <v>53.54</v>
      </c>
      <c r="E79" s="91">
        <v>0</v>
      </c>
      <c r="F79" s="91">
        <v>53.54</v>
      </c>
      <c r="G79" s="91">
        <v>0</v>
      </c>
      <c r="H79" s="91">
        <v>0</v>
      </c>
      <c r="I79" s="91">
        <v>0</v>
      </c>
      <c r="J79" s="91">
        <v>0</v>
      </c>
      <c r="K79" s="91">
        <v>0</v>
      </c>
      <c r="L79" s="91">
        <v>53.54</v>
      </c>
    </row>
    <row r="80" spans="1:12" x14ac:dyDescent="0.25">
      <c r="A80" s="89" t="s">
        <v>354</v>
      </c>
      <c r="B80" s="90" t="s">
        <v>355</v>
      </c>
      <c r="C80" s="91">
        <v>0</v>
      </c>
      <c r="D80" s="91">
        <v>55.2</v>
      </c>
      <c r="E80" s="91">
        <v>0</v>
      </c>
      <c r="F80" s="91">
        <v>55.2</v>
      </c>
      <c r="G80" s="91">
        <v>0</v>
      </c>
      <c r="H80" s="91">
        <v>0</v>
      </c>
      <c r="I80" s="91">
        <v>0</v>
      </c>
      <c r="J80" s="91">
        <v>0</v>
      </c>
      <c r="K80" s="91">
        <v>0</v>
      </c>
      <c r="L80" s="91">
        <v>55.2</v>
      </c>
    </row>
    <row r="81" spans="1:12" x14ac:dyDescent="0.25">
      <c r="A81" s="89" t="s">
        <v>356</v>
      </c>
      <c r="B81" s="90" t="s">
        <v>357</v>
      </c>
      <c r="C81" s="91">
        <v>0</v>
      </c>
      <c r="D81" s="91">
        <v>99.28</v>
      </c>
      <c r="E81" s="91">
        <v>0</v>
      </c>
      <c r="F81" s="91">
        <v>99.28</v>
      </c>
      <c r="G81" s="91">
        <v>0</v>
      </c>
      <c r="H81" s="91">
        <v>0</v>
      </c>
      <c r="I81" s="91">
        <v>0</v>
      </c>
      <c r="J81" s="91">
        <v>0</v>
      </c>
      <c r="K81" s="91">
        <v>0</v>
      </c>
      <c r="L81" s="91">
        <v>99.28</v>
      </c>
    </row>
    <row r="82" spans="1:12" x14ac:dyDescent="0.25">
      <c r="A82" s="89" t="s">
        <v>358</v>
      </c>
      <c r="B82" s="90" t="s">
        <v>359</v>
      </c>
      <c r="C82" s="91">
        <v>0</v>
      </c>
      <c r="D82" s="91">
        <v>102.4</v>
      </c>
      <c r="E82" s="91">
        <v>0</v>
      </c>
      <c r="F82" s="91">
        <v>102.4</v>
      </c>
      <c r="G82" s="91">
        <v>0</v>
      </c>
      <c r="H82" s="91">
        <v>0</v>
      </c>
      <c r="I82" s="91">
        <v>0</v>
      </c>
      <c r="J82" s="91">
        <v>0</v>
      </c>
      <c r="K82" s="91">
        <v>0</v>
      </c>
      <c r="L82" s="91">
        <v>102.4</v>
      </c>
    </row>
    <row r="83" spans="1:12" x14ac:dyDescent="0.25">
      <c r="A83" s="89" t="s">
        <v>360</v>
      </c>
      <c r="B83" s="90" t="s">
        <v>361</v>
      </c>
      <c r="C83" s="91">
        <v>0</v>
      </c>
      <c r="D83" s="91">
        <v>23069.77</v>
      </c>
      <c r="E83" s="91">
        <v>0</v>
      </c>
      <c r="F83" s="91">
        <v>23069.77</v>
      </c>
      <c r="G83" s="91">
        <v>0</v>
      </c>
      <c r="H83" s="91">
        <v>0</v>
      </c>
      <c r="I83" s="91">
        <v>0</v>
      </c>
      <c r="J83" s="91">
        <v>0</v>
      </c>
      <c r="K83" s="91">
        <v>0</v>
      </c>
      <c r="L83" s="91">
        <v>23069.77</v>
      </c>
    </row>
    <row r="84" spans="1:12" x14ac:dyDescent="0.25">
      <c r="A84" s="89" t="s">
        <v>362</v>
      </c>
      <c r="B84" s="90" t="s">
        <v>363</v>
      </c>
      <c r="C84" s="91">
        <v>0</v>
      </c>
      <c r="D84" s="91">
        <v>23302.13</v>
      </c>
      <c r="E84" s="91">
        <v>0</v>
      </c>
      <c r="F84" s="91">
        <v>23302.13</v>
      </c>
      <c r="G84" s="91">
        <v>0</v>
      </c>
      <c r="H84" s="91">
        <v>0</v>
      </c>
      <c r="I84" s="91">
        <v>0</v>
      </c>
      <c r="J84" s="91">
        <v>0</v>
      </c>
      <c r="K84" s="91">
        <v>0</v>
      </c>
      <c r="L84" s="91">
        <v>23302.13</v>
      </c>
    </row>
    <row r="85" spans="1:12" x14ac:dyDescent="0.25">
      <c r="A85" s="89" t="s">
        <v>364</v>
      </c>
      <c r="B85" s="90" t="s">
        <v>365</v>
      </c>
      <c r="C85" s="91">
        <v>0</v>
      </c>
      <c r="D85" s="91">
        <v>4167</v>
      </c>
      <c r="E85" s="91">
        <v>0</v>
      </c>
      <c r="F85" s="91">
        <v>8754</v>
      </c>
      <c r="G85" s="91">
        <v>0</v>
      </c>
      <c r="H85" s="91">
        <v>413</v>
      </c>
      <c r="I85" s="91">
        <v>0</v>
      </c>
      <c r="J85" s="91">
        <v>5000</v>
      </c>
      <c r="K85" s="91">
        <v>0</v>
      </c>
      <c r="L85" s="91">
        <v>9167</v>
      </c>
    </row>
    <row r="86" spans="1:12" x14ac:dyDescent="0.25">
      <c r="A86" s="89" t="s">
        <v>366</v>
      </c>
      <c r="B86" s="90" t="s">
        <v>367</v>
      </c>
      <c r="C86" s="91">
        <v>0</v>
      </c>
      <c r="D86" s="91">
        <v>0</v>
      </c>
      <c r="E86" s="91">
        <v>0</v>
      </c>
      <c r="F86" s="91">
        <v>2919</v>
      </c>
      <c r="G86" s="91">
        <v>0</v>
      </c>
      <c r="H86" s="91">
        <v>415</v>
      </c>
      <c r="I86" s="91">
        <v>0</v>
      </c>
      <c r="J86" s="91">
        <v>3334</v>
      </c>
      <c r="K86" s="91">
        <v>0</v>
      </c>
      <c r="L86" s="91">
        <v>3334</v>
      </c>
    </row>
    <row r="87" spans="1:12" x14ac:dyDescent="0.25">
      <c r="A87" s="89" t="s">
        <v>368</v>
      </c>
      <c r="B87" s="90" t="s">
        <v>369</v>
      </c>
      <c r="C87" s="91">
        <v>0</v>
      </c>
      <c r="D87" s="91">
        <v>0</v>
      </c>
      <c r="E87" s="91">
        <v>0</v>
      </c>
      <c r="F87" s="91">
        <v>495</v>
      </c>
      <c r="G87" s="91">
        <v>0</v>
      </c>
      <c r="H87" s="91">
        <v>36</v>
      </c>
      <c r="I87" s="91">
        <v>0</v>
      </c>
      <c r="J87" s="91">
        <v>531</v>
      </c>
      <c r="K87" s="91">
        <v>0</v>
      </c>
      <c r="L87" s="91">
        <v>531</v>
      </c>
    </row>
    <row r="88" spans="1:12" x14ac:dyDescent="0.25">
      <c r="A88" s="89" t="s">
        <v>370</v>
      </c>
      <c r="B88" s="90" t="s">
        <v>371</v>
      </c>
      <c r="C88" s="91">
        <v>0</v>
      </c>
      <c r="D88" s="91">
        <v>18721.22</v>
      </c>
      <c r="E88" s="91">
        <v>0</v>
      </c>
      <c r="F88" s="91">
        <v>16467.310000000001</v>
      </c>
      <c r="G88" s="91">
        <v>0</v>
      </c>
      <c r="H88" s="91">
        <v>0</v>
      </c>
      <c r="I88" s="91">
        <v>1873.33</v>
      </c>
      <c r="J88" s="91">
        <v>-380.58</v>
      </c>
      <c r="K88" s="91">
        <v>0</v>
      </c>
      <c r="L88" s="91">
        <v>16467.310000000001</v>
      </c>
    </row>
    <row r="89" spans="1:12" x14ac:dyDescent="0.25">
      <c r="A89" s="89" t="s">
        <v>372</v>
      </c>
      <c r="B89" s="90" t="s">
        <v>373</v>
      </c>
      <c r="C89" s="91">
        <v>0</v>
      </c>
      <c r="D89" s="91">
        <v>5175.13</v>
      </c>
      <c r="E89" s="91">
        <v>0</v>
      </c>
      <c r="F89" s="91">
        <v>8889.1</v>
      </c>
      <c r="G89" s="91">
        <v>0</v>
      </c>
      <c r="H89" s="91">
        <v>662</v>
      </c>
      <c r="I89" s="91">
        <v>5626.41</v>
      </c>
      <c r="J89" s="91">
        <v>10002.379999999999</v>
      </c>
      <c r="K89" s="91">
        <v>0</v>
      </c>
      <c r="L89" s="91">
        <v>9551.1</v>
      </c>
    </row>
    <row r="90" spans="1:12" x14ac:dyDescent="0.25">
      <c r="A90" s="89" t="s">
        <v>374</v>
      </c>
      <c r="B90" s="90" t="s">
        <v>375</v>
      </c>
      <c r="C90" s="91">
        <v>0</v>
      </c>
      <c r="D90" s="91">
        <v>3259.91</v>
      </c>
      <c r="E90" s="91">
        <v>0</v>
      </c>
      <c r="F90" s="91">
        <v>3404.89</v>
      </c>
      <c r="G90" s="91">
        <v>0</v>
      </c>
      <c r="H90" s="91">
        <v>173</v>
      </c>
      <c r="I90" s="91">
        <v>1944.02</v>
      </c>
      <c r="J90" s="91">
        <v>2262</v>
      </c>
      <c r="K90" s="91">
        <v>0</v>
      </c>
      <c r="L90" s="91">
        <v>3577.89</v>
      </c>
    </row>
    <row r="91" spans="1:12" x14ac:dyDescent="0.25">
      <c r="A91" s="89" t="s">
        <v>376</v>
      </c>
      <c r="B91" s="90" t="s">
        <v>377</v>
      </c>
      <c r="C91" s="91">
        <v>0</v>
      </c>
      <c r="D91" s="91">
        <v>3034.67</v>
      </c>
      <c r="E91" s="91">
        <v>0</v>
      </c>
      <c r="F91" s="91">
        <v>4673.67</v>
      </c>
      <c r="G91" s="91">
        <v>0</v>
      </c>
      <c r="H91" s="91">
        <v>142</v>
      </c>
      <c r="I91" s="91">
        <v>0</v>
      </c>
      <c r="J91" s="91">
        <v>1781</v>
      </c>
      <c r="K91" s="91">
        <v>0</v>
      </c>
      <c r="L91" s="91">
        <v>4815.67</v>
      </c>
    </row>
    <row r="92" spans="1:12" x14ac:dyDescent="0.25">
      <c r="A92" s="89" t="s">
        <v>378</v>
      </c>
      <c r="B92" s="90" t="s">
        <v>379</v>
      </c>
      <c r="C92" s="91">
        <v>0</v>
      </c>
      <c r="D92" s="91">
        <v>0</v>
      </c>
      <c r="E92" s="91">
        <v>0</v>
      </c>
      <c r="F92" s="91">
        <v>0</v>
      </c>
      <c r="G92" s="91">
        <v>10655</v>
      </c>
      <c r="H92" s="91">
        <v>10655</v>
      </c>
      <c r="I92" s="91">
        <v>26245.200000000001</v>
      </c>
      <c r="J92" s="91">
        <v>26245.200000000001</v>
      </c>
      <c r="K92" s="91">
        <v>0</v>
      </c>
      <c r="L92" s="91">
        <v>0</v>
      </c>
    </row>
    <row r="93" spans="1:12" x14ac:dyDescent="0.25">
      <c r="A93" s="89" t="s">
        <v>380</v>
      </c>
      <c r="B93" s="90" t="s">
        <v>381</v>
      </c>
      <c r="C93" s="91">
        <v>31.6</v>
      </c>
      <c r="D93" s="91">
        <v>0</v>
      </c>
      <c r="E93" s="91">
        <v>0</v>
      </c>
      <c r="F93" s="91">
        <v>0</v>
      </c>
      <c r="G93" s="91">
        <v>47.15</v>
      </c>
      <c r="H93" s="91">
        <v>0</v>
      </c>
      <c r="I93" s="91">
        <v>47.15</v>
      </c>
      <c r="J93" s="91">
        <v>31.6</v>
      </c>
      <c r="K93" s="91">
        <v>47.15</v>
      </c>
      <c r="L93" s="91">
        <v>0</v>
      </c>
    </row>
    <row r="94" spans="1:12" x14ac:dyDescent="0.25">
      <c r="A94" s="89" t="s">
        <v>382</v>
      </c>
      <c r="B94" s="90" t="s">
        <v>383</v>
      </c>
      <c r="C94" s="91">
        <v>4314.6499999999996</v>
      </c>
      <c r="D94" s="91">
        <v>0</v>
      </c>
      <c r="E94" s="91">
        <v>7212.49</v>
      </c>
      <c r="F94" s="91">
        <v>0</v>
      </c>
      <c r="G94" s="91">
        <v>10655</v>
      </c>
      <c r="H94" s="91">
        <v>457.24</v>
      </c>
      <c r="I94" s="91">
        <v>26245.200000000001</v>
      </c>
      <c r="J94" s="91">
        <v>13149.6</v>
      </c>
      <c r="K94" s="91">
        <v>17410.25</v>
      </c>
      <c r="L94" s="91">
        <v>0</v>
      </c>
    </row>
    <row r="95" spans="1:12" x14ac:dyDescent="0.25">
      <c r="A95" s="89" t="s">
        <v>384</v>
      </c>
      <c r="B95" s="90" t="s">
        <v>385</v>
      </c>
      <c r="C95" s="91">
        <v>765.6</v>
      </c>
      <c r="D95" s="91">
        <v>0</v>
      </c>
      <c r="E95" s="91">
        <v>179.6</v>
      </c>
      <c r="F95" s="91">
        <v>0</v>
      </c>
      <c r="G95" s="91">
        <v>680</v>
      </c>
      <c r="H95" s="91">
        <v>-8</v>
      </c>
      <c r="I95" s="91">
        <v>1880</v>
      </c>
      <c r="J95" s="91">
        <v>1778</v>
      </c>
      <c r="K95" s="91">
        <v>867.6</v>
      </c>
      <c r="L95" s="91">
        <v>0</v>
      </c>
    </row>
    <row r="96" spans="1:12" x14ac:dyDescent="0.25">
      <c r="A96" s="89" t="s">
        <v>386</v>
      </c>
      <c r="B96" s="90" t="s">
        <v>387</v>
      </c>
      <c r="C96" s="91">
        <v>0</v>
      </c>
      <c r="D96" s="91">
        <v>0</v>
      </c>
      <c r="E96" s="91">
        <v>0</v>
      </c>
      <c r="F96" s="91">
        <v>0</v>
      </c>
      <c r="G96" s="91">
        <v>0</v>
      </c>
      <c r="H96" s="91">
        <v>0</v>
      </c>
      <c r="I96" s="91">
        <v>29946</v>
      </c>
      <c r="J96" s="91">
        <v>29946</v>
      </c>
      <c r="K96" s="91">
        <v>0</v>
      </c>
      <c r="L96" s="91">
        <v>0</v>
      </c>
    </row>
    <row r="97" spans="1:12" x14ac:dyDescent="0.25">
      <c r="A97" s="89" t="s">
        <v>388</v>
      </c>
      <c r="B97" s="90" t="s">
        <v>389</v>
      </c>
      <c r="C97" s="91">
        <v>7490</v>
      </c>
      <c r="D97" s="91">
        <v>0</v>
      </c>
      <c r="E97" s="91">
        <v>15290</v>
      </c>
      <c r="F97" s="91">
        <v>0</v>
      </c>
      <c r="G97" s="91">
        <v>0</v>
      </c>
      <c r="H97" s="91">
        <v>4293</v>
      </c>
      <c r="I97" s="91">
        <v>15800</v>
      </c>
      <c r="J97" s="91">
        <v>12293</v>
      </c>
      <c r="K97" s="91">
        <v>10997</v>
      </c>
      <c r="L97" s="91">
        <v>0</v>
      </c>
    </row>
    <row r="98" spans="1:12" x14ac:dyDescent="0.25">
      <c r="A98" s="89" t="s">
        <v>390</v>
      </c>
      <c r="B98" s="90" t="s">
        <v>391</v>
      </c>
      <c r="C98" s="91">
        <v>0</v>
      </c>
      <c r="D98" s="91">
        <v>0</v>
      </c>
      <c r="E98" s="91">
        <v>0</v>
      </c>
      <c r="F98" s="91">
        <v>0</v>
      </c>
      <c r="G98" s="91">
        <v>0</v>
      </c>
      <c r="H98" s="91">
        <v>0</v>
      </c>
      <c r="I98" s="91">
        <v>740.25</v>
      </c>
      <c r="J98" s="91">
        <v>740.25</v>
      </c>
      <c r="K98" s="91">
        <v>0</v>
      </c>
      <c r="L98" s="91">
        <v>0</v>
      </c>
    </row>
    <row r="99" spans="1:12" x14ac:dyDescent="0.25">
      <c r="A99" s="89" t="s">
        <v>392</v>
      </c>
      <c r="B99" s="90" t="s">
        <v>393</v>
      </c>
      <c r="C99" s="91">
        <v>0</v>
      </c>
      <c r="D99" s="91">
        <v>0</v>
      </c>
      <c r="E99" s="91">
        <v>2900</v>
      </c>
      <c r="F99" s="91">
        <v>0</v>
      </c>
      <c r="G99" s="91">
        <v>3100</v>
      </c>
      <c r="H99" s="91">
        <v>0</v>
      </c>
      <c r="I99" s="91">
        <v>10778</v>
      </c>
      <c r="J99" s="91">
        <v>4778</v>
      </c>
      <c r="K99" s="91">
        <v>6000</v>
      </c>
      <c r="L99" s="91">
        <v>0</v>
      </c>
    </row>
    <row r="100" spans="1:12" x14ac:dyDescent="0.25">
      <c r="A100" s="89" t="s">
        <v>394</v>
      </c>
      <c r="B100" s="90" t="s">
        <v>395</v>
      </c>
      <c r="C100" s="91">
        <v>0</v>
      </c>
      <c r="D100" s="91">
        <v>0</v>
      </c>
      <c r="E100" s="91">
        <v>1400</v>
      </c>
      <c r="F100" s="91">
        <v>0</v>
      </c>
      <c r="G100" s="91">
        <v>8400</v>
      </c>
      <c r="H100" s="91">
        <v>0</v>
      </c>
      <c r="I100" s="91">
        <v>9800</v>
      </c>
      <c r="J100" s="91">
        <v>0</v>
      </c>
      <c r="K100" s="91">
        <v>9800</v>
      </c>
      <c r="L100" s="91">
        <v>0</v>
      </c>
    </row>
    <row r="101" spans="1:12" x14ac:dyDescent="0.25">
      <c r="A101" s="89" t="s">
        <v>396</v>
      </c>
      <c r="B101" s="90" t="s">
        <v>397</v>
      </c>
      <c r="C101" s="91">
        <v>811.16</v>
      </c>
      <c r="D101" s="91">
        <v>0</v>
      </c>
      <c r="E101" s="91">
        <v>-5074.4399999999996</v>
      </c>
      <c r="F101" s="91">
        <v>0</v>
      </c>
      <c r="G101" s="91">
        <v>27000</v>
      </c>
      <c r="H101" s="91">
        <v>21873.65</v>
      </c>
      <c r="I101" s="91">
        <v>54600</v>
      </c>
      <c r="J101" s="91">
        <v>55359.25</v>
      </c>
      <c r="K101" s="91">
        <v>51.91</v>
      </c>
      <c r="L101" s="91">
        <v>0</v>
      </c>
    </row>
    <row r="102" spans="1:12" x14ac:dyDescent="0.25">
      <c r="A102" s="89" t="s">
        <v>398</v>
      </c>
      <c r="B102" s="90" t="s">
        <v>399</v>
      </c>
      <c r="C102" s="91">
        <v>7629.27</v>
      </c>
      <c r="D102" s="91">
        <v>0</v>
      </c>
      <c r="E102" s="91">
        <v>2030.72</v>
      </c>
      <c r="F102" s="91">
        <v>0</v>
      </c>
      <c r="G102" s="91">
        <v>60455.46</v>
      </c>
      <c r="H102" s="91">
        <v>61649.45</v>
      </c>
      <c r="I102" s="91">
        <v>365788.96</v>
      </c>
      <c r="J102" s="91">
        <v>372581.5</v>
      </c>
      <c r="K102" s="91">
        <v>836.73</v>
      </c>
      <c r="L102" s="91">
        <v>0</v>
      </c>
    </row>
    <row r="103" spans="1:12" x14ac:dyDescent="0.25">
      <c r="A103" s="89" t="s">
        <v>400</v>
      </c>
      <c r="B103" s="90" t="s">
        <v>401</v>
      </c>
      <c r="C103" s="91">
        <v>0</v>
      </c>
      <c r="D103" s="91">
        <v>0</v>
      </c>
      <c r="E103" s="91">
        <v>22093.439999999999</v>
      </c>
      <c r="F103" s="91">
        <v>0</v>
      </c>
      <c r="G103" s="91">
        <v>9198.58</v>
      </c>
      <c r="H103" s="91">
        <v>31292.02</v>
      </c>
      <c r="I103" s="91">
        <v>258119.99</v>
      </c>
      <c r="J103" s="91">
        <v>258119.99</v>
      </c>
      <c r="K103" s="91">
        <v>0</v>
      </c>
      <c r="L103" s="91">
        <v>0</v>
      </c>
    </row>
    <row r="104" spans="1:12" x14ac:dyDescent="0.25">
      <c r="A104" s="89" t="s">
        <v>402</v>
      </c>
      <c r="B104" s="90" t="s">
        <v>403</v>
      </c>
      <c r="C104" s="91">
        <v>0</v>
      </c>
      <c r="D104" s="91">
        <v>88063.77</v>
      </c>
      <c r="E104" s="91">
        <v>0</v>
      </c>
      <c r="F104" s="91">
        <v>20000</v>
      </c>
      <c r="G104" s="91">
        <v>31292.02</v>
      </c>
      <c r="H104" s="91">
        <v>34000</v>
      </c>
      <c r="I104" s="91">
        <v>215355.79</v>
      </c>
      <c r="J104" s="91">
        <v>150000</v>
      </c>
      <c r="K104" s="91">
        <v>0</v>
      </c>
      <c r="L104" s="91">
        <v>22707.98</v>
      </c>
    </row>
    <row r="105" spans="1:12" x14ac:dyDescent="0.25">
      <c r="A105" s="89" t="s">
        <v>404</v>
      </c>
      <c r="B105" s="90" t="s">
        <v>405</v>
      </c>
      <c r="C105" s="91">
        <v>0</v>
      </c>
      <c r="D105" s="91">
        <v>0</v>
      </c>
      <c r="E105" s="91">
        <v>0</v>
      </c>
      <c r="F105" s="91">
        <v>0</v>
      </c>
      <c r="G105" s="91">
        <v>2000</v>
      </c>
      <c r="H105" s="91">
        <v>2000</v>
      </c>
      <c r="I105" s="91">
        <v>72364.2</v>
      </c>
      <c r="J105" s="91">
        <v>72364.2</v>
      </c>
      <c r="K105" s="91">
        <v>0</v>
      </c>
      <c r="L105" s="91">
        <v>0</v>
      </c>
    </row>
    <row r="106" spans="1:12" x14ac:dyDescent="0.25">
      <c r="A106" s="89" t="s">
        <v>406</v>
      </c>
      <c r="B106" s="90" t="s">
        <v>407</v>
      </c>
      <c r="C106" s="91">
        <v>131.44</v>
      </c>
      <c r="D106" s="91">
        <v>0</v>
      </c>
      <c r="E106" s="91">
        <v>4397.91</v>
      </c>
      <c r="F106" s="91">
        <v>0</v>
      </c>
      <c r="G106" s="91">
        <v>3002.62</v>
      </c>
      <c r="H106" s="91">
        <v>6478.3</v>
      </c>
      <c r="I106" s="91">
        <v>110050.01</v>
      </c>
      <c r="J106" s="91">
        <v>109259.22</v>
      </c>
      <c r="K106" s="91">
        <v>922.23</v>
      </c>
      <c r="L106" s="91">
        <v>0</v>
      </c>
    </row>
    <row r="107" spans="1:12" x14ac:dyDescent="0.25">
      <c r="A107" s="89" t="s">
        <v>408</v>
      </c>
      <c r="B107" s="90" t="s">
        <v>409</v>
      </c>
      <c r="C107" s="91">
        <v>600</v>
      </c>
      <c r="D107" s="91">
        <v>0</v>
      </c>
      <c r="E107" s="91">
        <v>0</v>
      </c>
      <c r="F107" s="91">
        <v>0</v>
      </c>
      <c r="G107" s="91">
        <v>5427.14</v>
      </c>
      <c r="H107" s="91">
        <v>5427.14</v>
      </c>
      <c r="I107" s="91">
        <v>7372.14</v>
      </c>
      <c r="J107" s="91">
        <v>7972.14</v>
      </c>
      <c r="K107" s="91">
        <v>0</v>
      </c>
      <c r="L107" s="91">
        <v>0</v>
      </c>
    </row>
    <row r="108" spans="1:12" x14ac:dyDescent="0.25">
      <c r="A108" s="89" t="s">
        <v>410</v>
      </c>
      <c r="B108" s="90" t="s">
        <v>411</v>
      </c>
      <c r="C108" s="91">
        <v>0</v>
      </c>
      <c r="D108" s="91">
        <v>0</v>
      </c>
      <c r="E108" s="91">
        <v>0</v>
      </c>
      <c r="F108" s="91">
        <v>0</v>
      </c>
      <c r="G108" s="91">
        <v>0</v>
      </c>
      <c r="H108" s="91">
        <v>0</v>
      </c>
      <c r="I108" s="91">
        <v>1840</v>
      </c>
      <c r="J108" s="91">
        <v>1840</v>
      </c>
      <c r="K108" s="91">
        <v>0</v>
      </c>
      <c r="L108" s="91">
        <v>0</v>
      </c>
    </row>
    <row r="109" spans="1:12" x14ac:dyDescent="0.25">
      <c r="A109" s="89" t="s">
        <v>412</v>
      </c>
      <c r="B109" s="90" t="s">
        <v>413</v>
      </c>
      <c r="C109" s="91">
        <v>500</v>
      </c>
      <c r="D109" s="91">
        <v>0</v>
      </c>
      <c r="E109" s="91">
        <v>0</v>
      </c>
      <c r="F109" s="91">
        <v>0</v>
      </c>
      <c r="G109" s="91">
        <v>0</v>
      </c>
      <c r="H109" s="91">
        <v>0</v>
      </c>
      <c r="I109" s="91">
        <v>-500</v>
      </c>
      <c r="J109" s="91">
        <v>0</v>
      </c>
      <c r="K109" s="91">
        <v>0</v>
      </c>
      <c r="L109" s="91">
        <v>0</v>
      </c>
    </row>
    <row r="110" spans="1:12" x14ac:dyDescent="0.25">
      <c r="A110" s="89" t="s">
        <v>414</v>
      </c>
      <c r="B110" s="90" t="s">
        <v>415</v>
      </c>
      <c r="C110" s="91">
        <v>0</v>
      </c>
      <c r="D110" s="91">
        <v>600</v>
      </c>
      <c r="E110" s="91">
        <v>0</v>
      </c>
      <c r="F110" s="91">
        <v>0</v>
      </c>
      <c r="G110" s="91">
        <v>0</v>
      </c>
      <c r="H110" s="91">
        <v>0</v>
      </c>
      <c r="I110" s="91">
        <v>0</v>
      </c>
      <c r="J110" s="91">
        <v>-600</v>
      </c>
      <c r="K110" s="91">
        <v>0</v>
      </c>
      <c r="L110" s="91">
        <v>0</v>
      </c>
    </row>
    <row r="111" spans="1:12" x14ac:dyDescent="0.25">
      <c r="A111" s="89" t="s">
        <v>416</v>
      </c>
      <c r="B111" s="90" t="s">
        <v>417</v>
      </c>
      <c r="C111" s="91">
        <v>0</v>
      </c>
      <c r="D111" s="91">
        <v>23339.26</v>
      </c>
      <c r="E111" s="91">
        <v>0</v>
      </c>
      <c r="F111" s="91">
        <v>56935.32</v>
      </c>
      <c r="G111" s="91">
        <v>56656.7</v>
      </c>
      <c r="H111" s="91">
        <v>31052.75</v>
      </c>
      <c r="I111" s="91">
        <v>193467.63</v>
      </c>
      <c r="J111" s="91">
        <v>201459.74</v>
      </c>
      <c r="K111" s="91">
        <v>0</v>
      </c>
      <c r="L111" s="91">
        <v>31331.37</v>
      </c>
    </row>
    <row r="112" spans="1:12" x14ac:dyDescent="0.25">
      <c r="A112" s="89" t="s">
        <v>418</v>
      </c>
      <c r="B112" s="90" t="s">
        <v>419</v>
      </c>
      <c r="C112" s="91">
        <v>0</v>
      </c>
      <c r="D112" s="91">
        <v>0</v>
      </c>
      <c r="E112" s="91">
        <v>0</v>
      </c>
      <c r="F112" s="91">
        <v>0</v>
      </c>
      <c r="G112" s="91">
        <v>2605.67</v>
      </c>
      <c r="H112" s="91">
        <v>2605.67</v>
      </c>
      <c r="I112" s="91">
        <v>5966.43</v>
      </c>
      <c r="J112" s="91">
        <v>5966.43</v>
      </c>
      <c r="K112" s="91">
        <v>0</v>
      </c>
      <c r="L112" s="91">
        <v>0</v>
      </c>
    </row>
    <row r="113" spans="1:12" x14ac:dyDescent="0.25">
      <c r="A113" s="89" t="s">
        <v>420</v>
      </c>
      <c r="B113" s="90" t="s">
        <v>421</v>
      </c>
      <c r="C113" s="91">
        <v>0</v>
      </c>
      <c r="D113" s="91">
        <v>3062.57</v>
      </c>
      <c r="E113" s="91">
        <v>0</v>
      </c>
      <c r="F113" s="91">
        <v>3062.57</v>
      </c>
      <c r="G113" s="91">
        <v>3062.57</v>
      </c>
      <c r="H113" s="91">
        <v>462.41</v>
      </c>
      <c r="I113" s="91">
        <v>3062.57</v>
      </c>
      <c r="J113" s="91">
        <v>462.41</v>
      </c>
      <c r="K113" s="91">
        <v>0</v>
      </c>
      <c r="L113" s="91">
        <v>462.41</v>
      </c>
    </row>
    <row r="114" spans="1:12" x14ac:dyDescent="0.25">
      <c r="A114" s="89" t="s">
        <v>422</v>
      </c>
      <c r="B114" s="90" t="s">
        <v>423</v>
      </c>
      <c r="C114" s="91">
        <v>0</v>
      </c>
      <c r="D114" s="91">
        <v>0</v>
      </c>
      <c r="E114" s="91">
        <v>0</v>
      </c>
      <c r="F114" s="91">
        <v>0</v>
      </c>
      <c r="G114" s="91">
        <v>0</v>
      </c>
      <c r="H114" s="91">
        <v>0</v>
      </c>
      <c r="I114" s="91">
        <v>16472</v>
      </c>
      <c r="J114" s="91">
        <v>16472</v>
      </c>
      <c r="K114" s="91">
        <v>0</v>
      </c>
      <c r="L114" s="91">
        <v>0</v>
      </c>
    </row>
    <row r="115" spans="1:12" x14ac:dyDescent="0.25">
      <c r="A115" s="89" t="s">
        <v>424</v>
      </c>
      <c r="B115" s="90" t="s">
        <v>425</v>
      </c>
      <c r="C115" s="91">
        <v>0</v>
      </c>
      <c r="D115" s="91">
        <v>0</v>
      </c>
      <c r="E115" s="91">
        <v>0</v>
      </c>
      <c r="F115" s="91">
        <v>0</v>
      </c>
      <c r="G115" s="91">
        <v>0</v>
      </c>
      <c r="H115" s="91">
        <v>0</v>
      </c>
      <c r="I115" s="91">
        <v>158.96</v>
      </c>
      <c r="J115" s="91">
        <v>158.96</v>
      </c>
      <c r="K115" s="91">
        <v>0</v>
      </c>
      <c r="L115" s="91">
        <v>0</v>
      </c>
    </row>
    <row r="116" spans="1:12" x14ac:dyDescent="0.25">
      <c r="A116" s="89" t="s">
        <v>426</v>
      </c>
      <c r="B116" s="90" t="s">
        <v>427</v>
      </c>
      <c r="C116" s="91">
        <v>0</v>
      </c>
      <c r="D116" s="91">
        <v>0</v>
      </c>
      <c r="E116" s="91">
        <v>0</v>
      </c>
      <c r="F116" s="91">
        <v>0</v>
      </c>
      <c r="G116" s="91">
        <v>0</v>
      </c>
      <c r="H116" s="91">
        <v>0</v>
      </c>
      <c r="I116" s="91">
        <v>0</v>
      </c>
      <c r="J116" s="91">
        <v>0</v>
      </c>
      <c r="K116" s="91">
        <v>0</v>
      </c>
      <c r="L116" s="91">
        <v>0</v>
      </c>
    </row>
    <row r="117" spans="1:12" x14ac:dyDescent="0.25">
      <c r="A117" s="89" t="s">
        <v>428</v>
      </c>
      <c r="B117" s="90" t="s">
        <v>429</v>
      </c>
      <c r="C117" s="91">
        <v>0</v>
      </c>
      <c r="D117" s="91">
        <v>0</v>
      </c>
      <c r="E117" s="91">
        <v>0</v>
      </c>
      <c r="F117" s="91">
        <v>0</v>
      </c>
      <c r="G117" s="91">
        <v>0</v>
      </c>
      <c r="H117" s="91">
        <v>0</v>
      </c>
      <c r="I117" s="91">
        <v>0</v>
      </c>
      <c r="J117" s="91">
        <v>0</v>
      </c>
      <c r="K117" s="91">
        <v>0</v>
      </c>
      <c r="L117" s="91">
        <v>0</v>
      </c>
    </row>
    <row r="118" spans="1:12" x14ac:dyDescent="0.25">
      <c r="A118" s="89" t="s">
        <v>430</v>
      </c>
      <c r="B118" s="90" t="s">
        <v>431</v>
      </c>
      <c r="C118" s="91">
        <v>0</v>
      </c>
      <c r="D118" s="91">
        <v>289.52</v>
      </c>
      <c r="E118" s="91">
        <v>0</v>
      </c>
      <c r="F118" s="91">
        <v>289.52</v>
      </c>
      <c r="G118" s="91">
        <v>289.52</v>
      </c>
      <c r="H118" s="91">
        <v>0</v>
      </c>
      <c r="I118" s="91">
        <v>289.52</v>
      </c>
      <c r="J118" s="91">
        <v>0</v>
      </c>
      <c r="K118" s="91">
        <v>0</v>
      </c>
      <c r="L118" s="91">
        <v>0</v>
      </c>
    </row>
    <row r="119" spans="1:12" x14ac:dyDescent="0.25">
      <c r="A119" s="89" t="s">
        <v>432</v>
      </c>
      <c r="B119" s="90" t="s">
        <v>433</v>
      </c>
      <c r="C119" s="91">
        <v>0</v>
      </c>
      <c r="D119" s="91">
        <v>19.46</v>
      </c>
      <c r="E119" s="91">
        <v>0</v>
      </c>
      <c r="F119" s="91">
        <v>19.46</v>
      </c>
      <c r="G119" s="91">
        <v>19.46</v>
      </c>
      <c r="H119" s="91">
        <v>0</v>
      </c>
      <c r="I119" s="91">
        <v>19.46</v>
      </c>
      <c r="J119" s="91">
        <v>0</v>
      </c>
      <c r="K119" s="91">
        <v>0</v>
      </c>
      <c r="L119" s="91">
        <v>0</v>
      </c>
    </row>
    <row r="120" spans="1:12" x14ac:dyDescent="0.25">
      <c r="A120" s="89" t="s">
        <v>434</v>
      </c>
      <c r="B120" s="90" t="s">
        <v>435</v>
      </c>
      <c r="C120" s="91">
        <v>0</v>
      </c>
      <c r="D120" s="91">
        <v>54.1</v>
      </c>
      <c r="E120" s="91">
        <v>0</v>
      </c>
      <c r="F120" s="91">
        <v>54.1</v>
      </c>
      <c r="G120" s="91">
        <v>54.1</v>
      </c>
      <c r="H120" s="91">
        <v>0</v>
      </c>
      <c r="I120" s="91">
        <v>54.1</v>
      </c>
      <c r="J120" s="91">
        <v>0</v>
      </c>
      <c r="K120" s="91">
        <v>0</v>
      </c>
      <c r="L120" s="91">
        <v>0</v>
      </c>
    </row>
    <row r="121" spans="1:12" x14ac:dyDescent="0.25">
      <c r="A121" s="89" t="s">
        <v>436</v>
      </c>
      <c r="B121" s="90" t="s">
        <v>437</v>
      </c>
      <c r="C121" s="91">
        <v>0</v>
      </c>
      <c r="D121" s="91">
        <v>0</v>
      </c>
      <c r="E121" s="91">
        <v>0</v>
      </c>
      <c r="F121" s="91">
        <v>0</v>
      </c>
      <c r="G121" s="91">
        <v>0</v>
      </c>
      <c r="H121" s="91">
        <v>0</v>
      </c>
      <c r="I121" s="91">
        <v>408.59</v>
      </c>
      <c r="J121" s="91">
        <v>408.59</v>
      </c>
      <c r="K121" s="91">
        <v>0</v>
      </c>
      <c r="L121" s="91">
        <v>0</v>
      </c>
    </row>
    <row r="122" spans="1:12" x14ac:dyDescent="0.25">
      <c r="A122" s="89" t="s">
        <v>438</v>
      </c>
      <c r="B122" s="90" t="s">
        <v>439</v>
      </c>
      <c r="C122" s="91">
        <v>0</v>
      </c>
      <c r="D122" s="91">
        <v>6100.75</v>
      </c>
      <c r="E122" s="91">
        <v>0</v>
      </c>
      <c r="F122" s="91">
        <v>7859.92</v>
      </c>
      <c r="G122" s="91">
        <v>18654.849999999999</v>
      </c>
      <c r="H122" s="91">
        <v>19160.75</v>
      </c>
      <c r="I122" s="91">
        <v>219919.5</v>
      </c>
      <c r="J122" s="91">
        <v>222184.57</v>
      </c>
      <c r="K122" s="91">
        <v>0</v>
      </c>
      <c r="L122" s="91">
        <v>8365.82</v>
      </c>
    </row>
    <row r="123" spans="1:12" x14ac:dyDescent="0.25">
      <c r="A123" s="89" t="s">
        <v>440</v>
      </c>
      <c r="B123" s="90" t="s">
        <v>441</v>
      </c>
      <c r="C123" s="91">
        <v>0</v>
      </c>
      <c r="D123" s="91">
        <v>957.06</v>
      </c>
      <c r="E123" s="91">
        <v>0</v>
      </c>
      <c r="F123" s="91">
        <v>1229.82</v>
      </c>
      <c r="G123" s="91">
        <v>1229.82</v>
      </c>
      <c r="H123" s="91">
        <v>1386.32</v>
      </c>
      <c r="I123" s="91">
        <v>14866.42</v>
      </c>
      <c r="J123" s="91">
        <v>15295.68</v>
      </c>
      <c r="K123" s="91">
        <v>0</v>
      </c>
      <c r="L123" s="91">
        <v>1386.32</v>
      </c>
    </row>
    <row r="124" spans="1:12" x14ac:dyDescent="0.25">
      <c r="A124" s="89" t="s">
        <v>442</v>
      </c>
      <c r="B124" s="90" t="s">
        <v>443</v>
      </c>
      <c r="C124" s="91">
        <v>0</v>
      </c>
      <c r="D124" s="91">
        <v>2363.2199999999998</v>
      </c>
      <c r="E124" s="91">
        <v>0</v>
      </c>
      <c r="F124" s="91">
        <v>2974.48</v>
      </c>
      <c r="G124" s="91">
        <v>4242.3599999999997</v>
      </c>
      <c r="H124" s="91">
        <v>4613.28</v>
      </c>
      <c r="I124" s="91">
        <v>46627.09</v>
      </c>
      <c r="J124" s="91">
        <v>47609.27</v>
      </c>
      <c r="K124" s="91">
        <v>0</v>
      </c>
      <c r="L124" s="91">
        <v>3345.4</v>
      </c>
    </row>
    <row r="125" spans="1:12" x14ac:dyDescent="0.25">
      <c r="A125" s="92" t="s">
        <v>444</v>
      </c>
      <c r="B125" s="93" t="s">
        <v>445</v>
      </c>
      <c r="C125" s="94">
        <v>0</v>
      </c>
      <c r="D125" s="94">
        <v>4762.37</v>
      </c>
      <c r="E125" s="94">
        <v>0</v>
      </c>
      <c r="F125" s="94">
        <v>0</v>
      </c>
      <c r="G125" s="94">
        <v>0</v>
      </c>
      <c r="H125" s="94">
        <v>1935.28</v>
      </c>
      <c r="I125" s="94">
        <v>4762.37</v>
      </c>
      <c r="J125" s="94">
        <v>1935.28</v>
      </c>
      <c r="K125" s="94">
        <v>0</v>
      </c>
      <c r="L125" s="94">
        <v>1935.28</v>
      </c>
    </row>
    <row r="126" spans="1:12" x14ac:dyDescent="0.25">
      <c r="A126" s="92" t="s">
        <v>446</v>
      </c>
      <c r="B126" s="93" t="s">
        <v>447</v>
      </c>
      <c r="C126" s="94">
        <v>0</v>
      </c>
      <c r="D126" s="94">
        <v>113.08</v>
      </c>
      <c r="E126" s="94">
        <v>0</v>
      </c>
      <c r="F126" s="94">
        <v>272.79000000000002</v>
      </c>
      <c r="G126" s="94">
        <v>972.79</v>
      </c>
      <c r="H126" s="94">
        <v>1149.45</v>
      </c>
      <c r="I126" s="94">
        <v>12011.43</v>
      </c>
      <c r="J126" s="94">
        <v>12347.8</v>
      </c>
      <c r="K126" s="94">
        <v>0</v>
      </c>
      <c r="L126" s="94">
        <v>449.45</v>
      </c>
    </row>
    <row r="127" spans="1:12" x14ac:dyDescent="0.25">
      <c r="A127" s="92" t="s">
        <v>448</v>
      </c>
      <c r="B127" s="93" t="s">
        <v>449</v>
      </c>
      <c r="C127" s="94">
        <v>0</v>
      </c>
      <c r="D127" s="94">
        <v>0</v>
      </c>
      <c r="E127" s="94">
        <v>0</v>
      </c>
      <c r="F127" s="94">
        <v>0</v>
      </c>
      <c r="G127" s="94">
        <v>0</v>
      </c>
      <c r="H127" s="94">
        <v>0</v>
      </c>
      <c r="I127" s="94">
        <v>6074.76</v>
      </c>
      <c r="J127" s="94">
        <v>6074.76</v>
      </c>
      <c r="K127" s="94">
        <v>0</v>
      </c>
      <c r="L127" s="94">
        <v>0</v>
      </c>
    </row>
    <row r="128" spans="1:12" x14ac:dyDescent="0.25">
      <c r="A128" s="92" t="s">
        <v>450</v>
      </c>
      <c r="B128" s="93" t="s">
        <v>451</v>
      </c>
      <c r="C128" s="94">
        <v>0</v>
      </c>
      <c r="D128" s="94">
        <v>0</v>
      </c>
      <c r="E128" s="94">
        <v>0</v>
      </c>
      <c r="F128" s="94">
        <v>2620.88</v>
      </c>
      <c r="G128" s="94">
        <v>5309.26</v>
      </c>
      <c r="H128" s="94">
        <v>2688.38</v>
      </c>
      <c r="I128" s="94">
        <v>11346.21</v>
      </c>
      <c r="J128" s="94">
        <v>11346.21</v>
      </c>
      <c r="K128" s="94">
        <v>0</v>
      </c>
      <c r="L128" s="94">
        <v>0</v>
      </c>
    </row>
    <row r="129" spans="1:12" x14ac:dyDescent="0.25">
      <c r="A129" s="92" t="s">
        <v>452</v>
      </c>
      <c r="B129" s="93" t="s">
        <v>453</v>
      </c>
      <c r="C129" s="94">
        <v>0</v>
      </c>
      <c r="D129" s="94">
        <v>-413.68</v>
      </c>
      <c r="E129" s="94">
        <v>0</v>
      </c>
      <c r="F129" s="94">
        <v>-7414.02</v>
      </c>
      <c r="G129" s="94">
        <v>6465.44</v>
      </c>
      <c r="H129" s="94">
        <v>13879.46</v>
      </c>
      <c r="I129" s="94">
        <v>36911.72</v>
      </c>
      <c r="J129" s="94">
        <v>37325.4</v>
      </c>
      <c r="K129" s="94">
        <v>0</v>
      </c>
      <c r="L129" s="94">
        <v>0</v>
      </c>
    </row>
    <row r="130" spans="1:12" x14ac:dyDescent="0.25">
      <c r="A130" s="92" t="s">
        <v>454</v>
      </c>
      <c r="B130" s="93" t="s">
        <v>455</v>
      </c>
      <c r="C130" s="94">
        <v>0</v>
      </c>
      <c r="D130" s="94">
        <v>-9433.35</v>
      </c>
      <c r="E130" s="94">
        <v>0</v>
      </c>
      <c r="F130" s="94">
        <v>-3749.91</v>
      </c>
      <c r="G130" s="94">
        <v>8570.2000000000007</v>
      </c>
      <c r="H130" s="94">
        <v>0</v>
      </c>
      <c r="I130" s="94">
        <v>20776.509999999998</v>
      </c>
      <c r="J130" s="94">
        <v>17889.75</v>
      </c>
      <c r="K130" s="94">
        <v>0</v>
      </c>
      <c r="L130" s="94">
        <v>-12320.11</v>
      </c>
    </row>
    <row r="131" spans="1:12" x14ac:dyDescent="0.25">
      <c r="A131" s="92" t="s">
        <v>456</v>
      </c>
      <c r="B131" s="93" t="s">
        <v>457</v>
      </c>
      <c r="C131" s="94">
        <v>0</v>
      </c>
      <c r="D131" s="94">
        <v>0</v>
      </c>
      <c r="E131" s="94">
        <v>0</v>
      </c>
      <c r="F131" s="94">
        <v>0</v>
      </c>
      <c r="G131" s="94">
        <v>120.13</v>
      </c>
      <c r="H131" s="94">
        <v>120.13</v>
      </c>
      <c r="I131" s="94">
        <v>120.13</v>
      </c>
      <c r="J131" s="94">
        <v>120.13</v>
      </c>
      <c r="K131" s="94">
        <v>0</v>
      </c>
      <c r="L131" s="94">
        <v>0</v>
      </c>
    </row>
    <row r="132" spans="1:12" x14ac:dyDescent="0.25">
      <c r="A132" s="92" t="s">
        <v>458</v>
      </c>
      <c r="B132" s="93" t="s">
        <v>459</v>
      </c>
      <c r="C132" s="94">
        <v>0</v>
      </c>
      <c r="D132" s="94">
        <v>0</v>
      </c>
      <c r="E132" s="94">
        <v>0</v>
      </c>
      <c r="F132" s="94">
        <v>0</v>
      </c>
      <c r="G132" s="94">
        <v>0</v>
      </c>
      <c r="H132" s="94">
        <v>0</v>
      </c>
      <c r="I132" s="94">
        <v>1803.8</v>
      </c>
      <c r="J132" s="94">
        <v>1803.8</v>
      </c>
      <c r="K132" s="94">
        <v>0</v>
      </c>
      <c r="L132" s="94">
        <v>0</v>
      </c>
    </row>
    <row r="133" spans="1:12" x14ac:dyDescent="0.25">
      <c r="A133" s="92" t="s">
        <v>460</v>
      </c>
      <c r="B133" s="93" t="s">
        <v>461</v>
      </c>
      <c r="C133" s="94">
        <v>45481.38</v>
      </c>
      <c r="D133" s="94">
        <v>0</v>
      </c>
      <c r="E133" s="94">
        <v>0</v>
      </c>
      <c r="F133" s="94">
        <v>0</v>
      </c>
      <c r="G133" s="94">
        <v>46588.800000000003</v>
      </c>
      <c r="H133" s="94">
        <v>6727.5</v>
      </c>
      <c r="I133" s="94">
        <v>158682.23999999999</v>
      </c>
      <c r="J133" s="94">
        <v>164302.32</v>
      </c>
      <c r="K133" s="94">
        <v>39861.300000000003</v>
      </c>
      <c r="L133" s="94">
        <v>0</v>
      </c>
    </row>
    <row r="134" spans="1:12" x14ac:dyDescent="0.25">
      <c r="A134" s="92" t="s">
        <v>462</v>
      </c>
      <c r="B134" s="93" t="s">
        <v>463</v>
      </c>
      <c r="C134" s="94">
        <v>37955.040000000001</v>
      </c>
      <c r="D134" s="94">
        <v>0</v>
      </c>
      <c r="E134" s="94">
        <v>0</v>
      </c>
      <c r="F134" s="94">
        <v>0</v>
      </c>
      <c r="G134" s="94">
        <v>0</v>
      </c>
      <c r="H134" s="94">
        <v>0</v>
      </c>
      <c r="I134" s="94">
        <v>0</v>
      </c>
      <c r="J134" s="94">
        <v>37955.040000000001</v>
      </c>
      <c r="K134" s="94">
        <v>0</v>
      </c>
      <c r="L134" s="94">
        <v>0</v>
      </c>
    </row>
    <row r="135" spans="1:12" x14ac:dyDescent="0.25">
      <c r="A135" s="92" t="s">
        <v>464</v>
      </c>
      <c r="B135" s="93" t="s">
        <v>465</v>
      </c>
      <c r="C135" s="94">
        <v>26378.79</v>
      </c>
      <c r="D135" s="94">
        <v>0</v>
      </c>
      <c r="E135" s="94">
        <v>0</v>
      </c>
      <c r="F135" s="94">
        <v>0</v>
      </c>
      <c r="G135" s="94">
        <v>39817</v>
      </c>
      <c r="H135" s="94">
        <v>9198.58</v>
      </c>
      <c r="I135" s="94">
        <v>45502.58</v>
      </c>
      <c r="J135" s="94">
        <v>41262.949999999997</v>
      </c>
      <c r="K135" s="94">
        <v>30618.42</v>
      </c>
      <c r="L135" s="94">
        <v>0</v>
      </c>
    </row>
    <row r="136" spans="1:12" x14ac:dyDescent="0.25">
      <c r="A136" s="92" t="s">
        <v>466</v>
      </c>
      <c r="B136" s="93" t="s">
        <v>467</v>
      </c>
      <c r="C136" s="94">
        <v>21327.18</v>
      </c>
      <c r="D136" s="94">
        <v>0</v>
      </c>
      <c r="E136" s="94">
        <v>0</v>
      </c>
      <c r="F136" s="94">
        <v>0</v>
      </c>
      <c r="G136" s="94">
        <v>0</v>
      </c>
      <c r="H136" s="94">
        <v>0</v>
      </c>
      <c r="I136" s="94">
        <v>0</v>
      </c>
      <c r="J136" s="94">
        <v>21327.18</v>
      </c>
      <c r="K136" s="94">
        <v>0</v>
      </c>
      <c r="L136" s="94">
        <v>0</v>
      </c>
    </row>
    <row r="137" spans="1:12" x14ac:dyDescent="0.25">
      <c r="A137" s="92" t="s">
        <v>468</v>
      </c>
      <c r="B137" s="93" t="s">
        <v>469</v>
      </c>
      <c r="C137" s="94">
        <v>0</v>
      </c>
      <c r="D137" s="94">
        <v>0</v>
      </c>
      <c r="E137" s="94">
        <v>0</v>
      </c>
      <c r="F137" s="94">
        <v>0</v>
      </c>
      <c r="G137" s="94">
        <v>0</v>
      </c>
      <c r="H137" s="94">
        <v>0</v>
      </c>
      <c r="I137" s="94">
        <v>7641.29</v>
      </c>
      <c r="J137" s="94">
        <v>7641.29</v>
      </c>
      <c r="K137" s="94">
        <v>0</v>
      </c>
      <c r="L137" s="94">
        <v>0</v>
      </c>
    </row>
    <row r="138" spans="1:12" x14ac:dyDescent="0.25">
      <c r="A138" s="92" t="s">
        <v>470</v>
      </c>
      <c r="B138" s="93" t="s">
        <v>471</v>
      </c>
      <c r="C138" s="94">
        <v>0</v>
      </c>
      <c r="D138" s="94">
        <v>31553.599999999999</v>
      </c>
      <c r="E138" s="94">
        <v>0</v>
      </c>
      <c r="F138" s="94">
        <v>41398.6</v>
      </c>
      <c r="G138" s="94">
        <v>0</v>
      </c>
      <c r="H138" s="94">
        <v>40000</v>
      </c>
      <c r="I138" s="94">
        <v>0</v>
      </c>
      <c r="J138" s="94">
        <v>49845</v>
      </c>
      <c r="K138" s="94">
        <v>0</v>
      </c>
      <c r="L138" s="94">
        <v>81398.600000000006</v>
      </c>
    </row>
    <row r="139" spans="1:12" x14ac:dyDescent="0.25">
      <c r="A139" s="92" t="s">
        <v>472</v>
      </c>
      <c r="B139" s="93" t="s">
        <v>33</v>
      </c>
      <c r="C139" s="94">
        <v>0</v>
      </c>
      <c r="D139" s="94">
        <v>0</v>
      </c>
      <c r="E139" s="94">
        <v>0</v>
      </c>
      <c r="F139" s="94">
        <v>0</v>
      </c>
      <c r="G139" s="94">
        <v>0</v>
      </c>
      <c r="H139" s="94">
        <v>0</v>
      </c>
      <c r="I139" s="94">
        <v>933.88</v>
      </c>
      <c r="J139" s="94">
        <v>933.88</v>
      </c>
      <c r="K139" s="94">
        <v>0</v>
      </c>
      <c r="L139" s="94">
        <v>0</v>
      </c>
    </row>
    <row r="140" spans="1:12" x14ac:dyDescent="0.25">
      <c r="A140" s="92" t="s">
        <v>473</v>
      </c>
      <c r="B140" s="93" t="s">
        <v>474</v>
      </c>
      <c r="C140" s="94">
        <v>0</v>
      </c>
      <c r="D140" s="94">
        <v>0</v>
      </c>
      <c r="E140" s="94">
        <v>0</v>
      </c>
      <c r="F140" s="94">
        <v>0</v>
      </c>
      <c r="G140" s="94">
        <v>0</v>
      </c>
      <c r="H140" s="94">
        <v>120.13</v>
      </c>
      <c r="I140" s="94">
        <v>1425.27</v>
      </c>
      <c r="J140" s="94">
        <v>1545.4</v>
      </c>
      <c r="K140" s="94">
        <v>0</v>
      </c>
      <c r="L140" s="94">
        <v>120.13</v>
      </c>
    </row>
    <row r="141" spans="1:12" x14ac:dyDescent="0.25">
      <c r="A141" s="92" t="s">
        <v>475</v>
      </c>
      <c r="B141" s="93" t="s">
        <v>476</v>
      </c>
      <c r="C141" s="94">
        <v>0</v>
      </c>
      <c r="D141" s="94">
        <v>0</v>
      </c>
      <c r="E141" s="94">
        <v>0</v>
      </c>
      <c r="F141" s="94">
        <v>0</v>
      </c>
      <c r="G141" s="94">
        <v>0</v>
      </c>
      <c r="H141" s="94">
        <v>0</v>
      </c>
      <c r="I141" s="94">
        <v>1400</v>
      </c>
      <c r="J141" s="94">
        <v>1400</v>
      </c>
      <c r="K141" s="94">
        <v>0</v>
      </c>
      <c r="L141" s="94">
        <v>0</v>
      </c>
    </row>
    <row r="142" spans="1:12" x14ac:dyDescent="0.25">
      <c r="A142" s="92" t="s">
        <v>477</v>
      </c>
      <c r="B142" s="93" t="s">
        <v>478</v>
      </c>
      <c r="C142" s="94">
        <v>0</v>
      </c>
      <c r="D142" s="94">
        <v>6638.78</v>
      </c>
      <c r="E142" s="94">
        <v>0</v>
      </c>
      <c r="F142" s="94">
        <v>6638.78</v>
      </c>
      <c r="G142" s="94">
        <v>0</v>
      </c>
      <c r="H142" s="94">
        <v>0</v>
      </c>
      <c r="I142" s="94">
        <v>0</v>
      </c>
      <c r="J142" s="94">
        <v>0</v>
      </c>
      <c r="K142" s="94">
        <v>0</v>
      </c>
      <c r="L142" s="94">
        <v>6638.78</v>
      </c>
    </row>
    <row r="143" spans="1:12" x14ac:dyDescent="0.25">
      <c r="A143" s="92" t="s">
        <v>479</v>
      </c>
      <c r="B143" s="93" t="s">
        <v>480</v>
      </c>
      <c r="C143" s="94">
        <v>0</v>
      </c>
      <c r="D143" s="94">
        <v>3832.37</v>
      </c>
      <c r="E143" s="94">
        <v>0</v>
      </c>
      <c r="F143" s="94">
        <v>3832.37</v>
      </c>
      <c r="G143" s="94">
        <v>0</v>
      </c>
      <c r="H143" s="94">
        <v>0</v>
      </c>
      <c r="I143" s="94">
        <v>0</v>
      </c>
      <c r="J143" s="94">
        <v>0</v>
      </c>
      <c r="K143" s="94">
        <v>0</v>
      </c>
      <c r="L143" s="94">
        <v>3832.37</v>
      </c>
    </row>
    <row r="144" spans="1:12" x14ac:dyDescent="0.25">
      <c r="A144" s="92" t="s">
        <v>481</v>
      </c>
      <c r="B144" s="93" t="s">
        <v>482</v>
      </c>
      <c r="C144" s="94">
        <v>0</v>
      </c>
      <c r="D144" s="94">
        <v>7073.21</v>
      </c>
      <c r="E144" s="94">
        <v>0</v>
      </c>
      <c r="F144" s="94">
        <v>7073.21</v>
      </c>
      <c r="G144" s="94">
        <v>0</v>
      </c>
      <c r="H144" s="94">
        <v>0</v>
      </c>
      <c r="I144" s="94">
        <v>0</v>
      </c>
      <c r="J144" s="94">
        <v>0</v>
      </c>
      <c r="K144" s="94">
        <v>0</v>
      </c>
      <c r="L144" s="94">
        <v>7073.21</v>
      </c>
    </row>
    <row r="145" spans="1:12" x14ac:dyDescent="0.25">
      <c r="A145" s="92" t="s">
        <v>483</v>
      </c>
      <c r="B145" s="93" t="s">
        <v>484</v>
      </c>
      <c r="C145" s="94">
        <v>0</v>
      </c>
      <c r="D145" s="94">
        <v>782.68</v>
      </c>
      <c r="E145" s="94">
        <v>0</v>
      </c>
      <c r="F145" s="94">
        <v>782.68</v>
      </c>
      <c r="G145" s="94">
        <v>0</v>
      </c>
      <c r="H145" s="94">
        <v>0</v>
      </c>
      <c r="I145" s="94">
        <v>0</v>
      </c>
      <c r="J145" s="94">
        <v>0</v>
      </c>
      <c r="K145" s="94">
        <v>0</v>
      </c>
      <c r="L145" s="94">
        <v>782.68</v>
      </c>
    </row>
    <row r="146" spans="1:12" x14ac:dyDescent="0.25">
      <c r="A146" s="92" t="s">
        <v>485</v>
      </c>
      <c r="B146" s="93" t="s">
        <v>486</v>
      </c>
      <c r="C146" s="94">
        <v>0</v>
      </c>
      <c r="D146" s="94">
        <v>8780.16</v>
      </c>
      <c r="E146" s="94">
        <v>0</v>
      </c>
      <c r="F146" s="94">
        <v>8780.16</v>
      </c>
      <c r="G146" s="94">
        <v>0</v>
      </c>
      <c r="H146" s="94">
        <v>0</v>
      </c>
      <c r="I146" s="94">
        <v>0</v>
      </c>
      <c r="J146" s="94">
        <v>0</v>
      </c>
      <c r="K146" s="94">
        <v>0</v>
      </c>
      <c r="L146" s="94">
        <v>8780.16</v>
      </c>
    </row>
    <row r="147" spans="1:12" x14ac:dyDescent="0.25">
      <c r="A147" s="92" t="s">
        <v>487</v>
      </c>
      <c r="B147" s="93" t="s">
        <v>488</v>
      </c>
      <c r="C147" s="94">
        <v>0</v>
      </c>
      <c r="D147" s="94">
        <v>4928.62</v>
      </c>
      <c r="E147" s="94">
        <v>0</v>
      </c>
      <c r="F147" s="94">
        <v>4928.62</v>
      </c>
      <c r="G147" s="94">
        <v>0</v>
      </c>
      <c r="H147" s="94">
        <v>0</v>
      </c>
      <c r="I147" s="94">
        <v>0</v>
      </c>
      <c r="J147" s="94">
        <v>0</v>
      </c>
      <c r="K147" s="94">
        <v>0</v>
      </c>
      <c r="L147" s="94">
        <v>4928.62</v>
      </c>
    </row>
    <row r="148" spans="1:12" x14ac:dyDescent="0.25">
      <c r="A148" s="92" t="s">
        <v>489</v>
      </c>
      <c r="B148" s="93" t="s">
        <v>490</v>
      </c>
      <c r="C148" s="94">
        <v>0</v>
      </c>
      <c r="D148" s="94">
        <v>1839.73</v>
      </c>
      <c r="E148" s="94">
        <v>0</v>
      </c>
      <c r="F148" s="94">
        <v>1839.73</v>
      </c>
      <c r="G148" s="94">
        <v>0</v>
      </c>
      <c r="H148" s="94">
        <v>0</v>
      </c>
      <c r="I148" s="94">
        <v>0</v>
      </c>
      <c r="J148" s="94">
        <v>0</v>
      </c>
      <c r="K148" s="94">
        <v>0</v>
      </c>
      <c r="L148" s="94">
        <v>1839.73</v>
      </c>
    </row>
    <row r="149" spans="1:12" x14ac:dyDescent="0.25">
      <c r="A149" s="92" t="s">
        <v>491</v>
      </c>
      <c r="B149" s="93" t="s">
        <v>492</v>
      </c>
      <c r="C149" s="94">
        <v>0</v>
      </c>
      <c r="D149" s="94">
        <v>17504.84</v>
      </c>
      <c r="E149" s="94">
        <v>0</v>
      </c>
      <c r="F149" s="94">
        <v>17504.84</v>
      </c>
      <c r="G149" s="94">
        <v>0</v>
      </c>
      <c r="H149" s="94">
        <v>0</v>
      </c>
      <c r="I149" s="94">
        <v>0</v>
      </c>
      <c r="J149" s="94">
        <v>0</v>
      </c>
      <c r="K149" s="94">
        <v>0</v>
      </c>
      <c r="L149" s="94">
        <v>17504.84</v>
      </c>
    </row>
    <row r="150" spans="1:12" x14ac:dyDescent="0.25">
      <c r="A150" s="92" t="s">
        <v>493</v>
      </c>
      <c r="B150" s="93" t="s">
        <v>494</v>
      </c>
      <c r="C150" s="94">
        <v>0</v>
      </c>
      <c r="D150" s="94">
        <v>6567.61</v>
      </c>
      <c r="E150" s="94">
        <v>0</v>
      </c>
      <c r="F150" s="94">
        <v>6567.61</v>
      </c>
      <c r="G150" s="94">
        <v>0</v>
      </c>
      <c r="H150" s="94">
        <v>0</v>
      </c>
      <c r="I150" s="94">
        <v>0</v>
      </c>
      <c r="J150" s="94">
        <v>0</v>
      </c>
      <c r="K150" s="94">
        <v>0</v>
      </c>
      <c r="L150" s="94">
        <v>6567.61</v>
      </c>
    </row>
    <row r="151" spans="1:12" x14ac:dyDescent="0.25">
      <c r="A151" s="92" t="s">
        <v>495</v>
      </c>
      <c r="B151" s="93" t="s">
        <v>496</v>
      </c>
      <c r="C151" s="94">
        <v>0</v>
      </c>
      <c r="D151" s="94">
        <v>0</v>
      </c>
      <c r="E151" s="94">
        <v>0</v>
      </c>
      <c r="F151" s="94">
        <v>22422.09</v>
      </c>
      <c r="G151" s="94">
        <v>0</v>
      </c>
      <c r="H151" s="94">
        <v>0</v>
      </c>
      <c r="I151" s="94">
        <v>0</v>
      </c>
      <c r="J151" s="94">
        <v>22422.09</v>
      </c>
      <c r="K151" s="94">
        <v>0</v>
      </c>
      <c r="L151" s="94">
        <v>22422.09</v>
      </c>
    </row>
    <row r="152" spans="1:12" x14ac:dyDescent="0.25">
      <c r="A152" s="92" t="s">
        <v>497</v>
      </c>
      <c r="B152" s="93" t="s">
        <v>498</v>
      </c>
      <c r="C152" s="94">
        <v>0</v>
      </c>
      <c r="D152" s="94">
        <v>22422.09</v>
      </c>
      <c r="E152" s="94">
        <v>0</v>
      </c>
      <c r="F152" s="94">
        <v>0</v>
      </c>
      <c r="G152" s="94">
        <v>0</v>
      </c>
      <c r="H152" s="94">
        <v>0</v>
      </c>
      <c r="I152" s="94">
        <v>22422.09</v>
      </c>
      <c r="J152" s="94">
        <v>0</v>
      </c>
      <c r="K152" s="94">
        <v>0</v>
      </c>
      <c r="L152" s="94">
        <v>0</v>
      </c>
    </row>
    <row r="153" spans="1:12" x14ac:dyDescent="0.25">
      <c r="A153" s="92" t="s">
        <v>499</v>
      </c>
      <c r="B153" s="93" t="s">
        <v>79</v>
      </c>
      <c r="C153" s="94">
        <v>0</v>
      </c>
      <c r="D153" s="94">
        <v>2505.62</v>
      </c>
      <c r="E153" s="94">
        <v>0</v>
      </c>
      <c r="F153" s="94">
        <v>1162.1600000000001</v>
      </c>
      <c r="G153" s="94">
        <v>0</v>
      </c>
      <c r="H153" s="94">
        <v>42.02</v>
      </c>
      <c r="I153" s="94">
        <v>1842.5</v>
      </c>
      <c r="J153" s="94">
        <v>541.05999999999995</v>
      </c>
      <c r="K153" s="94">
        <v>0</v>
      </c>
      <c r="L153" s="94">
        <v>1204.18</v>
      </c>
    </row>
    <row r="154" spans="1:12" x14ac:dyDescent="0.25">
      <c r="A154" s="92" t="s">
        <v>500</v>
      </c>
      <c r="B154" s="93" t="s">
        <v>501</v>
      </c>
      <c r="C154" s="94">
        <v>0</v>
      </c>
      <c r="D154" s="94">
        <v>0</v>
      </c>
      <c r="E154" s="94">
        <v>0</v>
      </c>
      <c r="F154" s="94">
        <v>478.9</v>
      </c>
      <c r="G154" s="94">
        <v>478.9</v>
      </c>
      <c r="H154" s="94">
        <v>0</v>
      </c>
      <c r="I154" s="94">
        <v>2296.1</v>
      </c>
      <c r="J154" s="94">
        <v>2296.1</v>
      </c>
      <c r="K154" s="94">
        <v>0</v>
      </c>
      <c r="L154" s="94">
        <v>0</v>
      </c>
    </row>
    <row r="155" spans="1:12" x14ac:dyDescent="0.25">
      <c r="A155" s="92" t="s">
        <v>502</v>
      </c>
      <c r="B155" s="93" t="s">
        <v>503</v>
      </c>
      <c r="C155" s="94">
        <v>0</v>
      </c>
      <c r="D155" s="94">
        <v>72.38</v>
      </c>
      <c r="E155" s="94">
        <v>0</v>
      </c>
      <c r="F155" s="94">
        <v>72.38</v>
      </c>
      <c r="G155" s="94">
        <v>72.38</v>
      </c>
      <c r="H155" s="94">
        <v>0</v>
      </c>
      <c r="I155" s="94">
        <v>72.38</v>
      </c>
      <c r="J155" s="94">
        <v>0</v>
      </c>
      <c r="K155" s="94">
        <v>0</v>
      </c>
      <c r="L155" s="94">
        <v>0</v>
      </c>
    </row>
    <row r="156" spans="1:12" x14ac:dyDescent="0.25">
      <c r="A156" s="92" t="s">
        <v>504</v>
      </c>
      <c r="B156" s="93" t="s">
        <v>505</v>
      </c>
      <c r="C156" s="94">
        <v>0</v>
      </c>
      <c r="D156" s="94">
        <v>9.73</v>
      </c>
      <c r="E156" s="94">
        <v>0</v>
      </c>
      <c r="F156" s="94">
        <v>9.73</v>
      </c>
      <c r="G156" s="94">
        <v>9.73</v>
      </c>
      <c r="H156" s="94">
        <v>0</v>
      </c>
      <c r="I156" s="94">
        <v>9.73</v>
      </c>
      <c r="J156" s="94">
        <v>0</v>
      </c>
      <c r="K156" s="94">
        <v>0</v>
      </c>
      <c r="L156" s="94">
        <v>0</v>
      </c>
    </row>
    <row r="157" spans="1:12" x14ac:dyDescent="0.25">
      <c r="A157" s="92" t="s">
        <v>506</v>
      </c>
      <c r="B157" s="93" t="s">
        <v>507</v>
      </c>
      <c r="C157" s="94">
        <v>0</v>
      </c>
      <c r="D157" s="94">
        <v>27.05</v>
      </c>
      <c r="E157" s="94">
        <v>0</v>
      </c>
      <c r="F157" s="94">
        <v>27.05</v>
      </c>
      <c r="G157" s="94">
        <v>27.05</v>
      </c>
      <c r="H157" s="94">
        <v>0</v>
      </c>
      <c r="I157" s="94">
        <v>27.05</v>
      </c>
      <c r="J157" s="94">
        <v>0</v>
      </c>
      <c r="K157" s="94">
        <v>0</v>
      </c>
      <c r="L157" s="94">
        <v>0</v>
      </c>
    </row>
    <row r="158" spans="1:12" x14ac:dyDescent="0.25">
      <c r="A158" s="92" t="s">
        <v>508</v>
      </c>
      <c r="B158" s="93" t="s">
        <v>509</v>
      </c>
      <c r="C158" s="94">
        <v>0</v>
      </c>
      <c r="D158" s="94">
        <v>20215.73</v>
      </c>
      <c r="E158" s="94">
        <v>0</v>
      </c>
      <c r="F158" s="94">
        <v>15270.09</v>
      </c>
      <c r="G158" s="94">
        <v>1115.2</v>
      </c>
      <c r="H158" s="94">
        <v>655.03</v>
      </c>
      <c r="I158" s="94">
        <v>13266.17</v>
      </c>
      <c r="J158" s="94">
        <v>7860.36</v>
      </c>
      <c r="K158" s="94">
        <v>0</v>
      </c>
      <c r="L158" s="94">
        <v>14809.92</v>
      </c>
    </row>
    <row r="159" spans="1:12" x14ac:dyDescent="0.25">
      <c r="A159" s="92" t="s">
        <v>510</v>
      </c>
      <c r="B159" s="93" t="s">
        <v>511</v>
      </c>
      <c r="C159" s="94">
        <v>0</v>
      </c>
      <c r="D159" s="94">
        <v>396</v>
      </c>
      <c r="E159" s="94">
        <v>0</v>
      </c>
      <c r="F159" s="94">
        <v>0</v>
      </c>
      <c r="G159" s="94">
        <v>0</v>
      </c>
      <c r="H159" s="94">
        <v>0</v>
      </c>
      <c r="I159" s="94">
        <v>396</v>
      </c>
      <c r="J159" s="94">
        <v>0</v>
      </c>
      <c r="K159" s="94">
        <v>0</v>
      </c>
      <c r="L159" s="94">
        <v>0</v>
      </c>
    </row>
    <row r="160" spans="1:12" x14ac:dyDescent="0.25">
      <c r="A160" s="92" t="s">
        <v>512</v>
      </c>
      <c r="B160" s="93" t="s">
        <v>513</v>
      </c>
      <c r="C160" s="94">
        <v>0</v>
      </c>
      <c r="D160" s="94">
        <v>0</v>
      </c>
      <c r="E160" s="94">
        <v>1167.83</v>
      </c>
      <c r="F160" s="94">
        <v>0</v>
      </c>
      <c r="G160" s="94">
        <v>190.26</v>
      </c>
      <c r="H160" s="94">
        <v>20.350000000000001</v>
      </c>
      <c r="I160" s="94">
        <v>1358.09</v>
      </c>
      <c r="J160" s="94">
        <v>20.350000000000001</v>
      </c>
      <c r="K160" s="94">
        <v>1337.74</v>
      </c>
      <c r="L160" s="94">
        <v>0</v>
      </c>
    </row>
    <row r="161" spans="1:12" x14ac:dyDescent="0.25">
      <c r="A161" s="92" t="s">
        <v>514</v>
      </c>
      <c r="B161" s="93" t="s">
        <v>515</v>
      </c>
      <c r="C161" s="94">
        <v>0</v>
      </c>
      <c r="D161" s="94">
        <v>0</v>
      </c>
      <c r="E161" s="94">
        <v>1744.37</v>
      </c>
      <c r="F161" s="94">
        <v>0</v>
      </c>
      <c r="G161" s="94">
        <v>1215.1600000000001</v>
      </c>
      <c r="H161" s="94">
        <v>0</v>
      </c>
      <c r="I161" s="94">
        <v>2959.53</v>
      </c>
      <c r="J161" s="94">
        <v>0</v>
      </c>
      <c r="K161" s="94">
        <v>2959.53</v>
      </c>
      <c r="L161" s="94">
        <v>0</v>
      </c>
    </row>
    <row r="162" spans="1:12" x14ac:dyDescent="0.25">
      <c r="A162" s="92" t="s">
        <v>516</v>
      </c>
      <c r="B162" s="93" t="s">
        <v>517</v>
      </c>
      <c r="C162" s="94">
        <v>0</v>
      </c>
      <c r="D162" s="94">
        <v>0</v>
      </c>
      <c r="E162" s="94">
        <v>2562.34</v>
      </c>
      <c r="F162" s="94">
        <v>0</v>
      </c>
      <c r="G162" s="94">
        <v>2070.63</v>
      </c>
      <c r="H162" s="94">
        <v>0</v>
      </c>
      <c r="I162" s="94">
        <v>4632.97</v>
      </c>
      <c r="J162" s="94">
        <v>0</v>
      </c>
      <c r="K162" s="94">
        <v>4632.97</v>
      </c>
      <c r="L162" s="94">
        <v>0</v>
      </c>
    </row>
    <row r="163" spans="1:12" x14ac:dyDescent="0.25">
      <c r="A163" s="92" t="s">
        <v>518</v>
      </c>
      <c r="B163" s="93" t="s">
        <v>519</v>
      </c>
      <c r="C163" s="94">
        <v>0</v>
      </c>
      <c r="D163" s="94">
        <v>0</v>
      </c>
      <c r="E163" s="94">
        <v>9287.61</v>
      </c>
      <c r="F163" s="94">
        <v>0</v>
      </c>
      <c r="G163" s="94">
        <v>487.7</v>
      </c>
      <c r="H163" s="94">
        <v>26.8</v>
      </c>
      <c r="I163" s="94">
        <v>9775.31</v>
      </c>
      <c r="J163" s="94">
        <v>26.8</v>
      </c>
      <c r="K163" s="94">
        <v>9748.51</v>
      </c>
      <c r="L163" s="94">
        <v>0</v>
      </c>
    </row>
    <row r="164" spans="1:12" x14ac:dyDescent="0.25">
      <c r="A164" s="92" t="s">
        <v>520</v>
      </c>
      <c r="B164" s="93" t="s">
        <v>521</v>
      </c>
      <c r="C164" s="94">
        <v>0</v>
      </c>
      <c r="D164" s="94">
        <v>0</v>
      </c>
      <c r="E164" s="94">
        <v>1250</v>
      </c>
      <c r="F164" s="94">
        <v>0</v>
      </c>
      <c r="G164" s="94">
        <v>0</v>
      </c>
      <c r="H164" s="94">
        <v>0</v>
      </c>
      <c r="I164" s="94">
        <v>1250</v>
      </c>
      <c r="J164" s="94">
        <v>0</v>
      </c>
      <c r="K164" s="94">
        <v>1250</v>
      </c>
      <c r="L164" s="94">
        <v>0</v>
      </c>
    </row>
    <row r="165" spans="1:12" x14ac:dyDescent="0.25">
      <c r="A165" s="92" t="s">
        <v>522</v>
      </c>
      <c r="B165" s="93" t="s">
        <v>523</v>
      </c>
      <c r="C165" s="94">
        <v>0</v>
      </c>
      <c r="D165" s="94">
        <v>0</v>
      </c>
      <c r="E165" s="94">
        <v>13329.88</v>
      </c>
      <c r="F165" s="94">
        <v>0</v>
      </c>
      <c r="G165" s="94">
        <v>579.64</v>
      </c>
      <c r="H165" s="94">
        <v>0</v>
      </c>
      <c r="I165" s="94">
        <v>13909.52</v>
      </c>
      <c r="J165" s="94">
        <v>0</v>
      </c>
      <c r="K165" s="94">
        <v>13909.52</v>
      </c>
      <c r="L165" s="94">
        <v>0</v>
      </c>
    </row>
    <row r="166" spans="1:12" x14ac:dyDescent="0.25">
      <c r="A166" s="92" t="s">
        <v>524</v>
      </c>
      <c r="B166" s="93" t="s">
        <v>525</v>
      </c>
      <c r="C166" s="94">
        <v>0</v>
      </c>
      <c r="D166" s="94">
        <v>0</v>
      </c>
      <c r="E166" s="94">
        <v>412.72</v>
      </c>
      <c r="F166" s="94">
        <v>0</v>
      </c>
      <c r="G166" s="94">
        <v>41.66</v>
      </c>
      <c r="H166" s="94">
        <v>0</v>
      </c>
      <c r="I166" s="94">
        <v>454.38</v>
      </c>
      <c r="J166" s="94">
        <v>0</v>
      </c>
      <c r="K166" s="94">
        <v>454.38</v>
      </c>
      <c r="L166" s="94">
        <v>0</v>
      </c>
    </row>
    <row r="167" spans="1:12" x14ac:dyDescent="0.25">
      <c r="A167" s="92" t="s">
        <v>526</v>
      </c>
      <c r="B167" s="93" t="s">
        <v>527</v>
      </c>
      <c r="C167" s="94">
        <v>0</v>
      </c>
      <c r="D167" s="94">
        <v>0</v>
      </c>
      <c r="E167" s="94">
        <v>2264.9899999999998</v>
      </c>
      <c r="F167" s="94">
        <v>0</v>
      </c>
      <c r="G167" s="94">
        <v>6193.95</v>
      </c>
      <c r="H167" s="94">
        <v>0</v>
      </c>
      <c r="I167" s="94">
        <v>8458.94</v>
      </c>
      <c r="J167" s="94">
        <v>0</v>
      </c>
      <c r="K167" s="94">
        <v>8458.94</v>
      </c>
      <c r="L167" s="94">
        <v>0</v>
      </c>
    </row>
    <row r="168" spans="1:12" x14ac:dyDescent="0.25">
      <c r="A168" s="92" t="s">
        <v>528</v>
      </c>
      <c r="B168" s="93" t="s">
        <v>529</v>
      </c>
      <c r="C168" s="94">
        <v>0</v>
      </c>
      <c r="D168" s="94">
        <v>0</v>
      </c>
      <c r="E168" s="94">
        <v>4831.43</v>
      </c>
      <c r="F168" s="94">
        <v>0</v>
      </c>
      <c r="G168" s="94">
        <v>1312.64</v>
      </c>
      <c r="H168" s="94">
        <v>0</v>
      </c>
      <c r="I168" s="94">
        <v>6144.07</v>
      </c>
      <c r="J168" s="94">
        <v>0</v>
      </c>
      <c r="K168" s="94">
        <v>6144.07</v>
      </c>
      <c r="L168" s="94">
        <v>0</v>
      </c>
    </row>
    <row r="169" spans="1:12" x14ac:dyDescent="0.25">
      <c r="A169" s="92" t="s">
        <v>530</v>
      </c>
      <c r="B169" s="93" t="s">
        <v>531</v>
      </c>
      <c r="C169" s="94">
        <v>0</v>
      </c>
      <c r="D169" s="94">
        <v>0</v>
      </c>
      <c r="E169" s="94">
        <v>5252.3</v>
      </c>
      <c r="F169" s="94">
        <v>0</v>
      </c>
      <c r="G169" s="94">
        <v>3105.66</v>
      </c>
      <c r="H169" s="94">
        <v>0</v>
      </c>
      <c r="I169" s="94">
        <v>8357.9599999999991</v>
      </c>
      <c r="J169" s="94">
        <v>0</v>
      </c>
      <c r="K169" s="94">
        <v>8357.9599999999991</v>
      </c>
      <c r="L169" s="94">
        <v>0</v>
      </c>
    </row>
    <row r="170" spans="1:12" x14ac:dyDescent="0.25">
      <c r="A170" s="92" t="s">
        <v>532</v>
      </c>
      <c r="B170" s="93" t="s">
        <v>533</v>
      </c>
      <c r="C170" s="94">
        <v>0</v>
      </c>
      <c r="D170" s="94">
        <v>0</v>
      </c>
      <c r="E170" s="94">
        <v>67</v>
      </c>
      <c r="F170" s="94">
        <v>0</v>
      </c>
      <c r="G170" s="94">
        <v>264.14</v>
      </c>
      <c r="H170" s="94">
        <v>0</v>
      </c>
      <c r="I170" s="94">
        <v>331.14</v>
      </c>
      <c r="J170" s="94">
        <v>0</v>
      </c>
      <c r="K170" s="94">
        <v>331.14</v>
      </c>
      <c r="L170" s="94">
        <v>0</v>
      </c>
    </row>
    <row r="171" spans="1:12" x14ac:dyDescent="0.25">
      <c r="A171" s="92" t="s">
        <v>534</v>
      </c>
      <c r="B171" s="93" t="s">
        <v>535</v>
      </c>
      <c r="C171" s="94">
        <v>0</v>
      </c>
      <c r="D171" s="94">
        <v>0</v>
      </c>
      <c r="E171" s="94">
        <v>7636.76</v>
      </c>
      <c r="F171" s="94">
        <v>0</v>
      </c>
      <c r="G171" s="94">
        <v>838.72</v>
      </c>
      <c r="H171" s="94">
        <v>0</v>
      </c>
      <c r="I171" s="94">
        <v>8475.48</v>
      </c>
      <c r="J171" s="94">
        <v>0</v>
      </c>
      <c r="K171" s="94">
        <v>8475.48</v>
      </c>
      <c r="L171" s="94">
        <v>0</v>
      </c>
    </row>
    <row r="172" spans="1:12" x14ac:dyDescent="0.25">
      <c r="A172" s="92" t="s">
        <v>536</v>
      </c>
      <c r="B172" s="93" t="s">
        <v>537</v>
      </c>
      <c r="C172" s="94">
        <v>0</v>
      </c>
      <c r="D172" s="94">
        <v>0</v>
      </c>
      <c r="E172" s="94">
        <v>978.52</v>
      </c>
      <c r="F172" s="94">
        <v>0</v>
      </c>
      <c r="G172" s="94">
        <v>121.98</v>
      </c>
      <c r="H172" s="94">
        <v>0</v>
      </c>
      <c r="I172" s="94">
        <v>1100.5</v>
      </c>
      <c r="J172" s="94">
        <v>0</v>
      </c>
      <c r="K172" s="94">
        <v>1100.5</v>
      </c>
      <c r="L172" s="94">
        <v>0</v>
      </c>
    </row>
    <row r="173" spans="1:12" x14ac:dyDescent="0.25">
      <c r="A173" s="92" t="s">
        <v>538</v>
      </c>
      <c r="B173" s="93" t="s">
        <v>539</v>
      </c>
      <c r="C173" s="94">
        <v>0</v>
      </c>
      <c r="D173" s="94">
        <v>0</v>
      </c>
      <c r="E173" s="94">
        <v>1786.2</v>
      </c>
      <c r="F173" s="94">
        <v>0</v>
      </c>
      <c r="G173" s="94">
        <v>4270.0200000000004</v>
      </c>
      <c r="H173" s="94">
        <v>0</v>
      </c>
      <c r="I173" s="94">
        <v>6056.22</v>
      </c>
      <c r="J173" s="94">
        <v>0</v>
      </c>
      <c r="K173" s="94">
        <v>6056.22</v>
      </c>
      <c r="L173" s="94">
        <v>0</v>
      </c>
    </row>
    <row r="174" spans="1:12" x14ac:dyDescent="0.25">
      <c r="A174" s="92" t="s">
        <v>540</v>
      </c>
      <c r="B174" s="93" t="s">
        <v>541</v>
      </c>
      <c r="C174" s="94">
        <v>0</v>
      </c>
      <c r="D174" s="94">
        <v>0</v>
      </c>
      <c r="E174" s="94">
        <v>846.12</v>
      </c>
      <c r="F174" s="94">
        <v>0</v>
      </c>
      <c r="G174" s="94">
        <v>54.16</v>
      </c>
      <c r="H174" s="94">
        <v>0</v>
      </c>
      <c r="I174" s="94">
        <v>900.28</v>
      </c>
      <c r="J174" s="94">
        <v>0</v>
      </c>
      <c r="K174" s="94">
        <v>900.28</v>
      </c>
      <c r="L174" s="94">
        <v>0</v>
      </c>
    </row>
    <row r="175" spans="1:12" x14ac:dyDescent="0.25">
      <c r="A175" s="92" t="s">
        <v>542</v>
      </c>
      <c r="B175" s="93" t="s">
        <v>543</v>
      </c>
      <c r="C175" s="94">
        <v>0</v>
      </c>
      <c r="D175" s="94">
        <v>0</v>
      </c>
      <c r="E175" s="94">
        <v>2388.34</v>
      </c>
      <c r="F175" s="94">
        <v>0</v>
      </c>
      <c r="G175" s="94">
        <v>0</v>
      </c>
      <c r="H175" s="94">
        <v>0</v>
      </c>
      <c r="I175" s="94">
        <v>2388.34</v>
      </c>
      <c r="J175" s="94">
        <v>0</v>
      </c>
      <c r="K175" s="94">
        <v>2388.34</v>
      </c>
      <c r="L175" s="94">
        <v>0</v>
      </c>
    </row>
    <row r="176" spans="1:12" x14ac:dyDescent="0.25">
      <c r="A176" s="92" t="s">
        <v>544</v>
      </c>
      <c r="B176" s="93" t="s">
        <v>545</v>
      </c>
      <c r="C176" s="94">
        <v>0</v>
      </c>
      <c r="D176" s="94">
        <v>0</v>
      </c>
      <c r="E176" s="94">
        <v>335.65</v>
      </c>
      <c r="F176" s="94">
        <v>0</v>
      </c>
      <c r="G176" s="94">
        <v>126</v>
      </c>
      <c r="H176" s="94">
        <v>0</v>
      </c>
      <c r="I176" s="94">
        <v>461.65</v>
      </c>
      <c r="J176" s="94">
        <v>0</v>
      </c>
      <c r="K176" s="94">
        <v>461.65</v>
      </c>
      <c r="L176" s="94">
        <v>0</v>
      </c>
    </row>
    <row r="177" spans="1:12" x14ac:dyDescent="0.25">
      <c r="A177" s="92" t="s">
        <v>546</v>
      </c>
      <c r="B177" s="93" t="s">
        <v>547</v>
      </c>
      <c r="C177" s="94">
        <v>0</v>
      </c>
      <c r="D177" s="94">
        <v>0</v>
      </c>
      <c r="E177" s="94">
        <v>247.7</v>
      </c>
      <c r="F177" s="94">
        <v>0</v>
      </c>
      <c r="G177" s="94">
        <v>0</v>
      </c>
      <c r="H177" s="94">
        <v>0</v>
      </c>
      <c r="I177" s="94">
        <v>247.7</v>
      </c>
      <c r="J177" s="94">
        <v>0</v>
      </c>
      <c r="K177" s="94">
        <v>247.7</v>
      </c>
      <c r="L177" s="94">
        <v>0</v>
      </c>
    </row>
    <row r="178" spans="1:12" x14ac:dyDescent="0.25">
      <c r="A178" s="92" t="s">
        <v>548</v>
      </c>
      <c r="B178" s="93" t="s">
        <v>549</v>
      </c>
      <c r="C178" s="94">
        <v>0</v>
      </c>
      <c r="D178" s="94">
        <v>0</v>
      </c>
      <c r="E178" s="94">
        <v>913.75</v>
      </c>
      <c r="F178" s="94">
        <v>0</v>
      </c>
      <c r="G178" s="94">
        <v>0</v>
      </c>
      <c r="H178" s="94">
        <v>0</v>
      </c>
      <c r="I178" s="94">
        <v>913.75</v>
      </c>
      <c r="J178" s="94">
        <v>0</v>
      </c>
      <c r="K178" s="94">
        <v>913.75</v>
      </c>
      <c r="L178" s="94">
        <v>0</v>
      </c>
    </row>
    <row r="179" spans="1:12" x14ac:dyDescent="0.25">
      <c r="A179" s="92" t="s">
        <v>550</v>
      </c>
      <c r="B179" s="93" t="s">
        <v>551</v>
      </c>
      <c r="C179" s="94">
        <v>0</v>
      </c>
      <c r="D179" s="94">
        <v>0</v>
      </c>
      <c r="E179" s="94">
        <v>1063.4000000000001</v>
      </c>
      <c r="F179" s="94">
        <v>0</v>
      </c>
      <c r="G179" s="94">
        <v>1019.2</v>
      </c>
      <c r="H179" s="94">
        <v>0</v>
      </c>
      <c r="I179" s="94">
        <v>2082.6</v>
      </c>
      <c r="J179" s="94">
        <v>0</v>
      </c>
      <c r="K179" s="94">
        <v>2082.6</v>
      </c>
      <c r="L179" s="94">
        <v>0</v>
      </c>
    </row>
    <row r="180" spans="1:12" x14ac:dyDescent="0.25">
      <c r="A180" s="92" t="s">
        <v>552</v>
      </c>
      <c r="B180" s="93" t="s">
        <v>553</v>
      </c>
      <c r="C180" s="94">
        <v>0</v>
      </c>
      <c r="D180" s="94">
        <v>0</v>
      </c>
      <c r="E180" s="94">
        <v>127.33</v>
      </c>
      <c r="F180" s="94">
        <v>0</v>
      </c>
      <c r="G180" s="94">
        <v>0</v>
      </c>
      <c r="H180" s="94">
        <v>0</v>
      </c>
      <c r="I180" s="94">
        <v>127.33</v>
      </c>
      <c r="J180" s="94">
        <v>0</v>
      </c>
      <c r="K180" s="94">
        <v>127.33</v>
      </c>
      <c r="L180" s="94">
        <v>0</v>
      </c>
    </row>
    <row r="181" spans="1:12" x14ac:dyDescent="0.25">
      <c r="A181" s="92" t="s">
        <v>554</v>
      </c>
      <c r="B181" s="93" t="s">
        <v>555</v>
      </c>
      <c r="C181" s="94">
        <v>0</v>
      </c>
      <c r="D181" s="94">
        <v>0</v>
      </c>
      <c r="E181" s="94">
        <v>653.6</v>
      </c>
      <c r="F181" s="94">
        <v>0</v>
      </c>
      <c r="G181" s="94">
        <v>2070.5</v>
      </c>
      <c r="H181" s="94">
        <v>0</v>
      </c>
      <c r="I181" s="94">
        <v>2724.1</v>
      </c>
      <c r="J181" s="94">
        <v>0</v>
      </c>
      <c r="K181" s="94">
        <v>2724.1</v>
      </c>
      <c r="L181" s="94">
        <v>0</v>
      </c>
    </row>
    <row r="182" spans="1:12" x14ac:dyDescent="0.25">
      <c r="A182" s="92" t="s">
        <v>556</v>
      </c>
      <c r="B182" s="93" t="s">
        <v>557</v>
      </c>
      <c r="C182" s="94">
        <v>0</v>
      </c>
      <c r="D182" s="94">
        <v>0</v>
      </c>
      <c r="E182" s="94">
        <v>1978.61</v>
      </c>
      <c r="F182" s="94">
        <v>0</v>
      </c>
      <c r="G182" s="94">
        <v>741.68</v>
      </c>
      <c r="H182" s="94">
        <v>0</v>
      </c>
      <c r="I182" s="94">
        <v>2720.29</v>
      </c>
      <c r="J182" s="94">
        <v>0</v>
      </c>
      <c r="K182" s="94">
        <v>2720.29</v>
      </c>
      <c r="L182" s="94">
        <v>0</v>
      </c>
    </row>
    <row r="183" spans="1:12" x14ac:dyDescent="0.25">
      <c r="A183" s="92" t="s">
        <v>558</v>
      </c>
      <c r="B183" s="93" t="s">
        <v>559</v>
      </c>
      <c r="C183" s="94">
        <v>0</v>
      </c>
      <c r="D183" s="94">
        <v>0</v>
      </c>
      <c r="E183" s="94">
        <v>293.87</v>
      </c>
      <c r="F183" s="94">
        <v>0</v>
      </c>
      <c r="G183" s="94">
        <v>20.420000000000002</v>
      </c>
      <c r="H183" s="94">
        <v>0</v>
      </c>
      <c r="I183" s="94">
        <v>314.29000000000002</v>
      </c>
      <c r="J183" s="94">
        <v>0</v>
      </c>
      <c r="K183" s="94">
        <v>314.29000000000002</v>
      </c>
      <c r="L183" s="94">
        <v>0</v>
      </c>
    </row>
    <row r="184" spans="1:12" x14ac:dyDescent="0.25">
      <c r="A184" s="92" t="s">
        <v>560</v>
      </c>
      <c r="B184" s="93" t="s">
        <v>561</v>
      </c>
      <c r="C184" s="94">
        <v>0</v>
      </c>
      <c r="D184" s="94">
        <v>0</v>
      </c>
      <c r="E184" s="94">
        <v>36567.919999999998</v>
      </c>
      <c r="F184" s="94">
        <v>0</v>
      </c>
      <c r="G184" s="94">
        <v>683.54</v>
      </c>
      <c r="H184" s="94">
        <v>0</v>
      </c>
      <c r="I184" s="94">
        <v>37251.46</v>
      </c>
      <c r="J184" s="94">
        <v>0</v>
      </c>
      <c r="K184" s="94">
        <v>37251.46</v>
      </c>
      <c r="L184" s="94">
        <v>0</v>
      </c>
    </row>
    <row r="185" spans="1:12" x14ac:dyDescent="0.25">
      <c r="A185" s="92" t="s">
        <v>562</v>
      </c>
      <c r="B185" s="93" t="s">
        <v>563</v>
      </c>
      <c r="C185" s="94">
        <v>0</v>
      </c>
      <c r="D185" s="94">
        <v>0</v>
      </c>
      <c r="E185" s="94">
        <v>313.33</v>
      </c>
      <c r="F185" s="94">
        <v>0</v>
      </c>
      <c r="G185" s="94">
        <v>0</v>
      </c>
      <c r="H185" s="94">
        <v>0</v>
      </c>
      <c r="I185" s="94">
        <v>313.33</v>
      </c>
      <c r="J185" s="94">
        <v>0</v>
      </c>
      <c r="K185" s="94">
        <v>313.33</v>
      </c>
      <c r="L185" s="94">
        <v>0</v>
      </c>
    </row>
    <row r="186" spans="1:12" x14ac:dyDescent="0.25">
      <c r="A186" s="92" t="s">
        <v>564</v>
      </c>
      <c r="B186" s="93" t="s">
        <v>565</v>
      </c>
      <c r="C186" s="94">
        <v>0</v>
      </c>
      <c r="D186" s="94">
        <v>0</v>
      </c>
      <c r="E186" s="94">
        <v>1123</v>
      </c>
      <c r="F186" s="94">
        <v>0</v>
      </c>
      <c r="G186" s="94">
        <v>0</v>
      </c>
      <c r="H186" s="94">
        <v>0</v>
      </c>
      <c r="I186" s="94">
        <v>1123</v>
      </c>
      <c r="J186" s="94">
        <v>0</v>
      </c>
      <c r="K186" s="94">
        <v>1123</v>
      </c>
      <c r="L186" s="94">
        <v>0</v>
      </c>
    </row>
    <row r="187" spans="1:12" x14ac:dyDescent="0.25">
      <c r="A187" s="92" t="s">
        <v>566</v>
      </c>
      <c r="B187" s="93" t="s">
        <v>567</v>
      </c>
      <c r="C187" s="94">
        <v>0</v>
      </c>
      <c r="D187" s="94">
        <v>0</v>
      </c>
      <c r="E187" s="94">
        <v>9417.57</v>
      </c>
      <c r="F187" s="94">
        <v>0</v>
      </c>
      <c r="G187" s="94">
        <v>5589.85</v>
      </c>
      <c r="H187" s="94">
        <v>0</v>
      </c>
      <c r="I187" s="94">
        <v>15007.42</v>
      </c>
      <c r="J187" s="94">
        <v>0</v>
      </c>
      <c r="K187" s="94">
        <v>15007.42</v>
      </c>
      <c r="L187" s="94">
        <v>0</v>
      </c>
    </row>
    <row r="188" spans="1:12" x14ac:dyDescent="0.25">
      <c r="A188" s="92" t="s">
        <v>568</v>
      </c>
      <c r="B188" s="93" t="s">
        <v>569</v>
      </c>
      <c r="C188" s="94">
        <v>0</v>
      </c>
      <c r="D188" s="94">
        <v>0</v>
      </c>
      <c r="E188" s="94">
        <v>96868.06</v>
      </c>
      <c r="F188" s="94">
        <v>0</v>
      </c>
      <c r="G188" s="94">
        <v>9682.1299999999992</v>
      </c>
      <c r="H188" s="94">
        <v>0</v>
      </c>
      <c r="I188" s="94">
        <v>106550.19</v>
      </c>
      <c r="J188" s="94">
        <v>0</v>
      </c>
      <c r="K188" s="94">
        <v>106550.19</v>
      </c>
      <c r="L188" s="94">
        <v>0</v>
      </c>
    </row>
    <row r="189" spans="1:12" x14ac:dyDescent="0.25">
      <c r="A189" s="92" t="s">
        <v>570</v>
      </c>
      <c r="B189" s="93" t="s">
        <v>571</v>
      </c>
      <c r="C189" s="94">
        <v>0</v>
      </c>
      <c r="D189" s="94">
        <v>0</v>
      </c>
      <c r="E189" s="94">
        <v>0</v>
      </c>
      <c r="F189" s="94">
        <v>0</v>
      </c>
      <c r="G189" s="94">
        <v>339.59</v>
      </c>
      <c r="H189" s="94">
        <v>2265.25</v>
      </c>
      <c r="I189" s="94">
        <v>339.59</v>
      </c>
      <c r="J189" s="94">
        <v>2265.25</v>
      </c>
      <c r="K189" s="94">
        <v>-1925.66</v>
      </c>
      <c r="L189" s="94">
        <v>0</v>
      </c>
    </row>
    <row r="190" spans="1:12" x14ac:dyDescent="0.25">
      <c r="A190" s="92" t="s">
        <v>572</v>
      </c>
      <c r="B190" s="93" t="s">
        <v>573</v>
      </c>
      <c r="C190" s="94">
        <v>0</v>
      </c>
      <c r="D190" s="94">
        <v>0</v>
      </c>
      <c r="E190" s="94">
        <v>34565.230000000003</v>
      </c>
      <c r="F190" s="94">
        <v>0</v>
      </c>
      <c r="G190" s="94">
        <v>3574.88</v>
      </c>
      <c r="H190" s="94">
        <v>797.32</v>
      </c>
      <c r="I190" s="94">
        <v>38140.11</v>
      </c>
      <c r="J190" s="94">
        <v>797.32</v>
      </c>
      <c r="K190" s="94">
        <v>37342.79</v>
      </c>
      <c r="L190" s="94">
        <v>0</v>
      </c>
    </row>
    <row r="191" spans="1:12" x14ac:dyDescent="0.25">
      <c r="A191" s="92" t="s">
        <v>574</v>
      </c>
      <c r="B191" s="93" t="s">
        <v>575</v>
      </c>
      <c r="C191" s="94">
        <v>0</v>
      </c>
      <c r="D191" s="94">
        <v>0</v>
      </c>
      <c r="E191" s="94">
        <v>622.41</v>
      </c>
      <c r="F191" s="94">
        <v>0</v>
      </c>
      <c r="G191" s="94">
        <v>42.02</v>
      </c>
      <c r="H191" s="94">
        <v>0</v>
      </c>
      <c r="I191" s="94">
        <v>664.43</v>
      </c>
      <c r="J191" s="94">
        <v>0</v>
      </c>
      <c r="K191" s="94">
        <v>664.43</v>
      </c>
      <c r="L191" s="94">
        <v>0</v>
      </c>
    </row>
    <row r="192" spans="1:12" x14ac:dyDescent="0.25">
      <c r="A192" s="92" t="s">
        <v>576</v>
      </c>
      <c r="B192" s="93" t="s">
        <v>575</v>
      </c>
      <c r="C192" s="94">
        <v>0</v>
      </c>
      <c r="D192" s="94">
        <v>0</v>
      </c>
      <c r="E192" s="94">
        <v>6623.55</v>
      </c>
      <c r="F192" s="94">
        <v>0</v>
      </c>
      <c r="G192" s="94">
        <v>412.8</v>
      </c>
      <c r="H192" s="94">
        <v>0</v>
      </c>
      <c r="I192" s="94">
        <v>7036.35</v>
      </c>
      <c r="J192" s="94">
        <v>0</v>
      </c>
      <c r="K192" s="94">
        <v>7036.35</v>
      </c>
      <c r="L192" s="94">
        <v>0</v>
      </c>
    </row>
    <row r="193" spans="1:12" x14ac:dyDescent="0.25">
      <c r="A193" s="92" t="s">
        <v>577</v>
      </c>
      <c r="B193" s="93" t="s">
        <v>578</v>
      </c>
      <c r="C193" s="94">
        <v>0</v>
      </c>
      <c r="D193" s="94">
        <v>0</v>
      </c>
      <c r="E193" s="94">
        <v>0</v>
      </c>
      <c r="F193" s="94">
        <v>0</v>
      </c>
      <c r="G193" s="94">
        <v>120.13</v>
      </c>
      <c r="H193" s="94">
        <v>0</v>
      </c>
      <c r="I193" s="94">
        <v>120.13</v>
      </c>
      <c r="J193" s="94">
        <v>0</v>
      </c>
      <c r="K193" s="94">
        <v>120.13</v>
      </c>
      <c r="L193" s="94">
        <v>0</v>
      </c>
    </row>
    <row r="194" spans="1:12" x14ac:dyDescent="0.25">
      <c r="A194" s="92" t="s">
        <v>579</v>
      </c>
      <c r="B194" s="93" t="s">
        <v>580</v>
      </c>
      <c r="C194" s="94">
        <v>0</v>
      </c>
      <c r="D194" s="94">
        <v>0</v>
      </c>
      <c r="E194" s="94">
        <v>1803.8</v>
      </c>
      <c r="F194" s="94">
        <v>0</v>
      </c>
      <c r="G194" s="94">
        <v>0</v>
      </c>
      <c r="H194" s="94">
        <v>0</v>
      </c>
      <c r="I194" s="94">
        <v>1803.8</v>
      </c>
      <c r="J194" s="94">
        <v>0</v>
      </c>
      <c r="K194" s="94">
        <v>1803.8</v>
      </c>
      <c r="L194" s="94">
        <v>0</v>
      </c>
    </row>
    <row r="195" spans="1:12" x14ac:dyDescent="0.25">
      <c r="A195" s="92" t="s">
        <v>581</v>
      </c>
      <c r="B195" s="93" t="s">
        <v>582</v>
      </c>
      <c r="C195" s="94">
        <v>0</v>
      </c>
      <c r="D195" s="94">
        <v>0</v>
      </c>
      <c r="E195" s="94">
        <v>661.3</v>
      </c>
      <c r="F195" s="94">
        <v>0</v>
      </c>
      <c r="G195" s="94">
        <v>0</v>
      </c>
      <c r="H195" s="94">
        <v>0</v>
      </c>
      <c r="I195" s="94">
        <v>661.3</v>
      </c>
      <c r="J195" s="94">
        <v>0</v>
      </c>
      <c r="K195" s="94">
        <v>661.3</v>
      </c>
      <c r="L195" s="94">
        <v>0</v>
      </c>
    </row>
    <row r="196" spans="1:12" x14ac:dyDescent="0.25">
      <c r="A196" s="92" t="s">
        <v>583</v>
      </c>
      <c r="B196" s="93" t="s">
        <v>584</v>
      </c>
      <c r="C196" s="94">
        <v>0</v>
      </c>
      <c r="D196" s="94">
        <v>0</v>
      </c>
      <c r="E196" s="94">
        <v>139.15</v>
      </c>
      <c r="F196" s="94">
        <v>0</v>
      </c>
      <c r="G196" s="94">
        <v>0</v>
      </c>
      <c r="H196" s="94">
        <v>0</v>
      </c>
      <c r="I196" s="94">
        <v>139.15</v>
      </c>
      <c r="J196" s="94">
        <v>0</v>
      </c>
      <c r="K196" s="94">
        <v>139.15</v>
      </c>
      <c r="L196" s="94">
        <v>0</v>
      </c>
    </row>
    <row r="197" spans="1:12" x14ac:dyDescent="0.25">
      <c r="A197" s="92" t="s">
        <v>585</v>
      </c>
      <c r="B197" s="93" t="s">
        <v>586</v>
      </c>
      <c r="C197" s="94">
        <v>0</v>
      </c>
      <c r="D197" s="94">
        <v>0</v>
      </c>
      <c r="E197" s="94">
        <v>0</v>
      </c>
      <c r="F197" s="94">
        <v>0</v>
      </c>
      <c r="G197" s="94">
        <v>0.01</v>
      </c>
      <c r="H197" s="94">
        <v>0</v>
      </c>
      <c r="I197" s="94">
        <v>0.01</v>
      </c>
      <c r="J197" s="94">
        <v>0</v>
      </c>
      <c r="K197" s="94">
        <v>0.01</v>
      </c>
      <c r="L197" s="94">
        <v>0</v>
      </c>
    </row>
    <row r="198" spans="1:12" x14ac:dyDescent="0.25">
      <c r="A198" s="92" t="s">
        <v>587</v>
      </c>
      <c r="B198" s="93" t="s">
        <v>588</v>
      </c>
      <c r="C198" s="94">
        <v>0</v>
      </c>
      <c r="D198" s="94">
        <v>0</v>
      </c>
      <c r="E198" s="94">
        <v>50</v>
      </c>
      <c r="F198" s="94">
        <v>0</v>
      </c>
      <c r="G198" s="94">
        <v>0</v>
      </c>
      <c r="H198" s="94">
        <v>0</v>
      </c>
      <c r="I198" s="94">
        <v>50</v>
      </c>
      <c r="J198" s="94">
        <v>0</v>
      </c>
      <c r="K198" s="94">
        <v>50</v>
      </c>
      <c r="L198" s="94">
        <v>0</v>
      </c>
    </row>
    <row r="199" spans="1:12" x14ac:dyDescent="0.25">
      <c r="A199" s="92" t="s">
        <v>589</v>
      </c>
      <c r="B199" s="93" t="s">
        <v>590</v>
      </c>
      <c r="C199" s="94">
        <v>0</v>
      </c>
      <c r="D199" s="94">
        <v>0</v>
      </c>
      <c r="E199" s="94">
        <v>1053.52</v>
      </c>
      <c r="F199" s="94">
        <v>0</v>
      </c>
      <c r="G199" s="94">
        <v>0</v>
      </c>
      <c r="H199" s="94">
        <v>0</v>
      </c>
      <c r="I199" s="94">
        <v>1053.52</v>
      </c>
      <c r="J199" s="94">
        <v>0</v>
      </c>
      <c r="K199" s="94">
        <v>1053.52</v>
      </c>
      <c r="L199" s="94">
        <v>0</v>
      </c>
    </row>
    <row r="200" spans="1:12" x14ac:dyDescent="0.25">
      <c r="A200" s="92" t="s">
        <v>591</v>
      </c>
      <c r="B200" s="93" t="s">
        <v>592</v>
      </c>
      <c r="C200" s="94">
        <v>0</v>
      </c>
      <c r="D200" s="94">
        <v>0</v>
      </c>
      <c r="E200" s="94">
        <v>207.57</v>
      </c>
      <c r="F200" s="94">
        <v>0</v>
      </c>
      <c r="G200" s="94">
        <v>18.87</v>
      </c>
      <c r="H200" s="94">
        <v>0</v>
      </c>
      <c r="I200" s="94">
        <v>226.44</v>
      </c>
      <c r="J200" s="94">
        <v>0</v>
      </c>
      <c r="K200" s="94">
        <v>226.44</v>
      </c>
      <c r="L200" s="94">
        <v>0</v>
      </c>
    </row>
    <row r="201" spans="1:12" x14ac:dyDescent="0.25">
      <c r="A201" s="92" t="s">
        <v>593</v>
      </c>
      <c r="B201" s="93" t="s">
        <v>594</v>
      </c>
      <c r="C201" s="94">
        <v>0</v>
      </c>
      <c r="D201" s="94">
        <v>0</v>
      </c>
      <c r="E201" s="94">
        <v>1.27</v>
      </c>
      <c r="F201" s="94">
        <v>0</v>
      </c>
      <c r="G201" s="94">
        <v>0.22</v>
      </c>
      <c r="H201" s="94">
        <v>0</v>
      </c>
      <c r="I201" s="94">
        <v>1.49</v>
      </c>
      <c r="J201" s="94">
        <v>0</v>
      </c>
      <c r="K201" s="94">
        <v>1.49</v>
      </c>
      <c r="L201" s="94">
        <v>0</v>
      </c>
    </row>
    <row r="202" spans="1:12" x14ac:dyDescent="0.25">
      <c r="A202" s="92" t="s">
        <v>595</v>
      </c>
      <c r="B202" s="93" t="s">
        <v>596</v>
      </c>
      <c r="C202" s="94">
        <v>0</v>
      </c>
      <c r="D202" s="94">
        <v>0</v>
      </c>
      <c r="E202" s="94">
        <v>4587</v>
      </c>
      <c r="F202" s="94">
        <v>0</v>
      </c>
      <c r="G202" s="94">
        <v>413</v>
      </c>
      <c r="H202" s="94">
        <v>0</v>
      </c>
      <c r="I202" s="94">
        <v>5000</v>
      </c>
      <c r="J202" s="94">
        <v>0</v>
      </c>
      <c r="K202" s="94">
        <v>5000</v>
      </c>
      <c r="L202" s="94">
        <v>0</v>
      </c>
    </row>
    <row r="203" spans="1:12" x14ac:dyDescent="0.25">
      <c r="A203" s="92" t="s">
        <v>597</v>
      </c>
      <c r="B203" s="93" t="s">
        <v>598</v>
      </c>
      <c r="C203" s="94">
        <v>0</v>
      </c>
      <c r="D203" s="94">
        <v>0</v>
      </c>
      <c r="E203" s="94">
        <v>5225</v>
      </c>
      <c r="F203" s="94">
        <v>0</v>
      </c>
      <c r="G203" s="94">
        <v>475</v>
      </c>
      <c r="H203" s="94">
        <v>0</v>
      </c>
      <c r="I203" s="94">
        <v>5700</v>
      </c>
      <c r="J203" s="94">
        <v>0</v>
      </c>
      <c r="K203" s="94">
        <v>5700</v>
      </c>
      <c r="L203" s="94">
        <v>0</v>
      </c>
    </row>
    <row r="204" spans="1:12" x14ac:dyDescent="0.25">
      <c r="A204" s="92" t="s">
        <v>599</v>
      </c>
      <c r="B204" s="93" t="s">
        <v>600</v>
      </c>
      <c r="C204" s="94">
        <v>0</v>
      </c>
      <c r="D204" s="94">
        <v>0</v>
      </c>
      <c r="E204" s="94">
        <v>495</v>
      </c>
      <c r="F204" s="94">
        <v>0</v>
      </c>
      <c r="G204" s="94">
        <v>36</v>
      </c>
      <c r="H204" s="94">
        <v>0</v>
      </c>
      <c r="I204" s="94">
        <v>531</v>
      </c>
      <c r="J204" s="94">
        <v>0</v>
      </c>
      <c r="K204" s="94">
        <v>531</v>
      </c>
      <c r="L204" s="94">
        <v>0</v>
      </c>
    </row>
    <row r="205" spans="1:12" x14ac:dyDescent="0.25">
      <c r="A205" s="92" t="s">
        <v>601</v>
      </c>
      <c r="B205" s="93" t="s">
        <v>602</v>
      </c>
      <c r="C205" s="94">
        <v>0</v>
      </c>
      <c r="D205" s="94">
        <v>0</v>
      </c>
      <c r="E205" s="94">
        <v>2919</v>
      </c>
      <c r="F205" s="94">
        <v>0</v>
      </c>
      <c r="G205" s="94">
        <v>415</v>
      </c>
      <c r="H205" s="94">
        <v>0</v>
      </c>
      <c r="I205" s="94">
        <v>3334</v>
      </c>
      <c r="J205" s="94">
        <v>0</v>
      </c>
      <c r="K205" s="94">
        <v>3334</v>
      </c>
      <c r="L205" s="94">
        <v>0</v>
      </c>
    </row>
    <row r="206" spans="1:12" x14ac:dyDescent="0.25">
      <c r="A206" s="92" t="s">
        <v>603</v>
      </c>
      <c r="B206" s="93" t="s">
        <v>604</v>
      </c>
      <c r="C206" s="94">
        <v>0</v>
      </c>
      <c r="D206" s="94">
        <v>0</v>
      </c>
      <c r="E206" s="94">
        <v>1491</v>
      </c>
      <c r="F206" s="94">
        <v>0</v>
      </c>
      <c r="G206" s="94">
        <v>209</v>
      </c>
      <c r="H206" s="94">
        <v>0</v>
      </c>
      <c r="I206" s="94">
        <v>1700</v>
      </c>
      <c r="J206" s="94">
        <v>0</v>
      </c>
      <c r="K206" s="94">
        <v>1700</v>
      </c>
      <c r="L206" s="94">
        <v>0</v>
      </c>
    </row>
    <row r="207" spans="1:12" x14ac:dyDescent="0.25">
      <c r="A207" s="92" t="s">
        <v>605</v>
      </c>
      <c r="B207" s="93" t="s">
        <v>606</v>
      </c>
      <c r="C207" s="94">
        <v>0</v>
      </c>
      <c r="D207" s="94">
        <v>0</v>
      </c>
      <c r="E207" s="94">
        <v>1572</v>
      </c>
      <c r="F207" s="94">
        <v>0</v>
      </c>
      <c r="G207" s="94">
        <v>256</v>
      </c>
      <c r="H207" s="94">
        <v>0</v>
      </c>
      <c r="I207" s="94">
        <v>1828</v>
      </c>
      <c r="J207" s="94">
        <v>0</v>
      </c>
      <c r="K207" s="94">
        <v>1828</v>
      </c>
      <c r="L207" s="94">
        <v>0</v>
      </c>
    </row>
    <row r="208" spans="1:12" x14ac:dyDescent="0.25">
      <c r="A208" s="92" t="s">
        <v>607</v>
      </c>
      <c r="B208" s="93" t="s">
        <v>608</v>
      </c>
      <c r="C208" s="94">
        <v>0</v>
      </c>
      <c r="D208" s="94">
        <v>0</v>
      </c>
      <c r="E208" s="94">
        <v>33</v>
      </c>
      <c r="F208" s="94">
        <v>0</v>
      </c>
      <c r="G208" s="94">
        <v>2</v>
      </c>
      <c r="H208" s="94">
        <v>0</v>
      </c>
      <c r="I208" s="94">
        <v>35</v>
      </c>
      <c r="J208" s="94">
        <v>0</v>
      </c>
      <c r="K208" s="94">
        <v>35</v>
      </c>
      <c r="L208" s="94">
        <v>0</v>
      </c>
    </row>
    <row r="209" spans="1:12" x14ac:dyDescent="0.25">
      <c r="A209" s="92" t="s">
        <v>609</v>
      </c>
      <c r="B209" s="93" t="s">
        <v>610</v>
      </c>
      <c r="C209" s="94">
        <v>0</v>
      </c>
      <c r="D209" s="94">
        <v>0</v>
      </c>
      <c r="E209" s="94">
        <v>2178</v>
      </c>
      <c r="F209" s="94">
        <v>0</v>
      </c>
      <c r="G209" s="94">
        <v>187</v>
      </c>
      <c r="H209" s="94">
        <v>0</v>
      </c>
      <c r="I209" s="94">
        <v>2365</v>
      </c>
      <c r="J209" s="94">
        <v>0</v>
      </c>
      <c r="K209" s="94">
        <v>2365</v>
      </c>
      <c r="L209" s="94">
        <v>0</v>
      </c>
    </row>
    <row r="210" spans="1:12" x14ac:dyDescent="0.25">
      <c r="A210" s="92" t="s">
        <v>611</v>
      </c>
      <c r="B210" s="93" t="s">
        <v>612</v>
      </c>
      <c r="C210" s="94">
        <v>0</v>
      </c>
      <c r="D210" s="94">
        <v>0</v>
      </c>
      <c r="E210" s="94">
        <v>1639</v>
      </c>
      <c r="F210" s="94">
        <v>0</v>
      </c>
      <c r="G210" s="94">
        <v>142</v>
      </c>
      <c r="H210" s="94">
        <v>0</v>
      </c>
      <c r="I210" s="94">
        <v>1781</v>
      </c>
      <c r="J210" s="94">
        <v>0</v>
      </c>
      <c r="K210" s="94">
        <v>1781</v>
      </c>
      <c r="L210" s="94">
        <v>0</v>
      </c>
    </row>
    <row r="211" spans="1:12" x14ac:dyDescent="0.25">
      <c r="A211" s="92" t="s">
        <v>613</v>
      </c>
      <c r="B211" s="93" t="s">
        <v>614</v>
      </c>
      <c r="C211" s="94">
        <v>0</v>
      </c>
      <c r="D211" s="94">
        <v>0</v>
      </c>
      <c r="E211" s="94">
        <v>1092.5</v>
      </c>
      <c r="F211" s="94">
        <v>0</v>
      </c>
      <c r="G211" s="94">
        <v>0</v>
      </c>
      <c r="H211" s="94">
        <v>0</v>
      </c>
      <c r="I211" s="94">
        <v>1092.5</v>
      </c>
      <c r="J211" s="94">
        <v>0</v>
      </c>
      <c r="K211" s="94">
        <v>1092.5</v>
      </c>
      <c r="L211" s="94">
        <v>0</v>
      </c>
    </row>
    <row r="212" spans="1:12" x14ac:dyDescent="0.25">
      <c r="A212" s="92" t="s">
        <v>615</v>
      </c>
      <c r="B212" s="93" t="s">
        <v>616</v>
      </c>
      <c r="C212" s="94">
        <v>0</v>
      </c>
      <c r="D212" s="94">
        <v>0</v>
      </c>
      <c r="E212" s="94">
        <v>7867.3</v>
      </c>
      <c r="F212" s="94">
        <v>0</v>
      </c>
      <c r="G212" s="94">
        <v>662</v>
      </c>
      <c r="H212" s="94">
        <v>0</v>
      </c>
      <c r="I212" s="94">
        <v>8529.2999999999993</v>
      </c>
      <c r="J212" s="94">
        <v>0</v>
      </c>
      <c r="K212" s="94">
        <v>8529.2999999999993</v>
      </c>
      <c r="L212" s="94">
        <v>0</v>
      </c>
    </row>
    <row r="213" spans="1:12" x14ac:dyDescent="0.25">
      <c r="A213" s="92" t="s">
        <v>617</v>
      </c>
      <c r="B213" s="93" t="s">
        <v>618</v>
      </c>
      <c r="C213" s="94">
        <v>0</v>
      </c>
      <c r="D213" s="94">
        <v>0</v>
      </c>
      <c r="E213" s="94">
        <v>2089</v>
      </c>
      <c r="F213" s="94">
        <v>0</v>
      </c>
      <c r="G213" s="94">
        <v>173</v>
      </c>
      <c r="H213" s="94">
        <v>0</v>
      </c>
      <c r="I213" s="94">
        <v>2262</v>
      </c>
      <c r="J213" s="94">
        <v>0</v>
      </c>
      <c r="K213" s="94">
        <v>2262</v>
      </c>
      <c r="L213" s="94">
        <v>0</v>
      </c>
    </row>
    <row r="214" spans="1:12" x14ac:dyDescent="0.25">
      <c r="A214" s="92" t="s">
        <v>619</v>
      </c>
      <c r="B214" s="93" t="s">
        <v>620</v>
      </c>
      <c r="C214" s="94">
        <v>0</v>
      </c>
      <c r="D214" s="94">
        <v>0</v>
      </c>
      <c r="E214" s="94">
        <v>5316.87</v>
      </c>
      <c r="F214" s="94">
        <v>0</v>
      </c>
      <c r="G214" s="94">
        <v>178.97</v>
      </c>
      <c r="H214" s="94">
        <v>0</v>
      </c>
      <c r="I214" s="94">
        <v>5495.84</v>
      </c>
      <c r="J214" s="94">
        <v>0</v>
      </c>
      <c r="K214" s="94">
        <v>5495.84</v>
      </c>
      <c r="L214" s="94">
        <v>0</v>
      </c>
    </row>
    <row r="215" spans="1:12" x14ac:dyDescent="0.25">
      <c r="A215" s="92" t="s">
        <v>621</v>
      </c>
      <c r="B215" s="93" t="s">
        <v>622</v>
      </c>
      <c r="C215" s="94">
        <v>0</v>
      </c>
      <c r="D215" s="94">
        <v>0</v>
      </c>
      <c r="E215" s="94">
        <v>905.79</v>
      </c>
      <c r="F215" s="94">
        <v>0</v>
      </c>
      <c r="G215" s="94">
        <v>69.959999999999994</v>
      </c>
      <c r="H215" s="94">
        <v>0</v>
      </c>
      <c r="I215" s="94">
        <v>975.75</v>
      </c>
      <c r="J215" s="94">
        <v>0</v>
      </c>
      <c r="K215" s="94">
        <v>975.75</v>
      </c>
      <c r="L215" s="94">
        <v>0</v>
      </c>
    </row>
    <row r="216" spans="1:12" x14ac:dyDescent="0.25">
      <c r="A216" s="92" t="s">
        <v>623</v>
      </c>
      <c r="B216" s="93" t="s">
        <v>624</v>
      </c>
      <c r="C216" s="94">
        <v>0</v>
      </c>
      <c r="D216" s="94">
        <v>0</v>
      </c>
      <c r="E216" s="94">
        <v>241.76</v>
      </c>
      <c r="F216" s="94">
        <v>0</v>
      </c>
      <c r="G216" s="94">
        <v>52.76</v>
      </c>
      <c r="H216" s="94">
        <v>0</v>
      </c>
      <c r="I216" s="94">
        <v>294.52</v>
      </c>
      <c r="J216" s="94">
        <v>0</v>
      </c>
      <c r="K216" s="94">
        <v>294.52</v>
      </c>
      <c r="L216" s="94">
        <v>0</v>
      </c>
    </row>
    <row r="217" spans="1:12" x14ac:dyDescent="0.25">
      <c r="A217" s="92" t="s">
        <v>625</v>
      </c>
      <c r="B217" s="93" t="s">
        <v>626</v>
      </c>
      <c r="C217" s="94">
        <v>0</v>
      </c>
      <c r="D217" s="94">
        <v>0</v>
      </c>
      <c r="E217" s="94">
        <v>0</v>
      </c>
      <c r="F217" s="94">
        <v>0</v>
      </c>
      <c r="G217" s="94">
        <v>1935.28</v>
      </c>
      <c r="H217" s="94">
        <v>0</v>
      </c>
      <c r="I217" s="94">
        <v>1935.28</v>
      </c>
      <c r="J217" s="94">
        <v>0</v>
      </c>
      <c r="K217" s="94">
        <v>1935.28</v>
      </c>
      <c r="L217" s="94">
        <v>0</v>
      </c>
    </row>
    <row r="218" spans="1:12" x14ac:dyDescent="0.25">
      <c r="A218" s="92" t="s">
        <v>627</v>
      </c>
      <c r="B218" s="93" t="s">
        <v>628</v>
      </c>
      <c r="C218" s="94">
        <v>0</v>
      </c>
      <c r="D218" s="94">
        <v>0</v>
      </c>
      <c r="E218" s="94">
        <v>0</v>
      </c>
      <c r="F218" s="94">
        <v>13849.8</v>
      </c>
      <c r="G218" s="94">
        <v>0</v>
      </c>
      <c r="H218" s="94">
        <v>0</v>
      </c>
      <c r="I218" s="94">
        <v>0</v>
      </c>
      <c r="J218" s="94">
        <v>13849.8</v>
      </c>
      <c r="K218" s="94">
        <v>0</v>
      </c>
      <c r="L218" s="94">
        <v>13849.8</v>
      </c>
    </row>
    <row r="219" spans="1:12" x14ac:dyDescent="0.25">
      <c r="A219" s="92" t="s">
        <v>629</v>
      </c>
      <c r="B219" s="93" t="s">
        <v>630</v>
      </c>
      <c r="C219" s="94">
        <v>0</v>
      </c>
      <c r="D219" s="94">
        <v>0</v>
      </c>
      <c r="E219" s="94">
        <v>0</v>
      </c>
      <c r="F219" s="94">
        <v>5798.6</v>
      </c>
      <c r="G219" s="94">
        <v>0</v>
      </c>
      <c r="H219" s="94">
        <v>0</v>
      </c>
      <c r="I219" s="94">
        <v>0</v>
      </c>
      <c r="J219" s="94">
        <v>5798.6</v>
      </c>
      <c r="K219" s="94">
        <v>0</v>
      </c>
      <c r="L219" s="94">
        <v>5798.6</v>
      </c>
    </row>
    <row r="220" spans="1:12" x14ac:dyDescent="0.25">
      <c r="A220" s="92" t="s">
        <v>631</v>
      </c>
      <c r="B220" s="93" t="s">
        <v>632</v>
      </c>
      <c r="C220" s="94">
        <v>0</v>
      </c>
      <c r="D220" s="94">
        <v>0</v>
      </c>
      <c r="E220" s="94">
        <v>0</v>
      </c>
      <c r="F220" s="94">
        <v>600</v>
      </c>
      <c r="G220" s="94">
        <v>0</v>
      </c>
      <c r="H220" s="94">
        <v>0</v>
      </c>
      <c r="I220" s="94">
        <v>0</v>
      </c>
      <c r="J220" s="94">
        <v>600</v>
      </c>
      <c r="K220" s="94">
        <v>0</v>
      </c>
      <c r="L220" s="94">
        <v>600</v>
      </c>
    </row>
    <row r="221" spans="1:12" x14ac:dyDescent="0.25">
      <c r="A221" s="92" t="s">
        <v>633</v>
      </c>
      <c r="B221" s="93" t="s">
        <v>634</v>
      </c>
      <c r="C221" s="94">
        <v>0</v>
      </c>
      <c r="D221" s="94">
        <v>0</v>
      </c>
      <c r="E221" s="94">
        <v>0</v>
      </c>
      <c r="F221" s="94">
        <v>3067.72</v>
      </c>
      <c r="G221" s="94">
        <v>0</v>
      </c>
      <c r="H221" s="94">
        <v>3116.22</v>
      </c>
      <c r="I221" s="94">
        <v>0</v>
      </c>
      <c r="J221" s="94">
        <v>6183.94</v>
      </c>
      <c r="K221" s="94">
        <v>0</v>
      </c>
      <c r="L221" s="94">
        <v>6183.94</v>
      </c>
    </row>
    <row r="222" spans="1:12" x14ac:dyDescent="0.25">
      <c r="A222" s="92" t="s">
        <v>635</v>
      </c>
      <c r="B222" s="93" t="s">
        <v>636</v>
      </c>
      <c r="C222" s="94">
        <v>0</v>
      </c>
      <c r="D222" s="94">
        <v>0</v>
      </c>
      <c r="E222" s="94">
        <v>0</v>
      </c>
      <c r="F222" s="94">
        <v>60747.6</v>
      </c>
      <c r="G222" s="94">
        <v>0</v>
      </c>
      <c r="H222" s="94">
        <v>0</v>
      </c>
      <c r="I222" s="94">
        <v>0</v>
      </c>
      <c r="J222" s="94">
        <v>60747.6</v>
      </c>
      <c r="K222" s="94">
        <v>0</v>
      </c>
      <c r="L222" s="94">
        <v>60747.6</v>
      </c>
    </row>
    <row r="223" spans="1:12" x14ac:dyDescent="0.25">
      <c r="A223" s="92" t="s">
        <v>637</v>
      </c>
      <c r="B223" s="93" t="s">
        <v>638</v>
      </c>
      <c r="C223" s="94">
        <v>0</v>
      </c>
      <c r="D223" s="94">
        <v>0</v>
      </c>
      <c r="E223" s="94">
        <v>0</v>
      </c>
      <c r="F223" s="94">
        <v>315</v>
      </c>
      <c r="G223" s="94">
        <v>0</v>
      </c>
      <c r="H223" s="94">
        <v>0</v>
      </c>
      <c r="I223" s="94">
        <v>0</v>
      </c>
      <c r="J223" s="94">
        <v>315</v>
      </c>
      <c r="K223" s="94">
        <v>0</v>
      </c>
      <c r="L223" s="94">
        <v>315</v>
      </c>
    </row>
    <row r="224" spans="1:12" x14ac:dyDescent="0.25">
      <c r="A224" s="92" t="s">
        <v>639</v>
      </c>
      <c r="B224" s="93" t="s">
        <v>640</v>
      </c>
      <c r="C224" s="94">
        <v>0</v>
      </c>
      <c r="D224" s="94">
        <v>0</v>
      </c>
      <c r="E224" s="94">
        <v>0</v>
      </c>
      <c r="F224" s="94">
        <v>4911.5</v>
      </c>
      <c r="G224" s="94">
        <v>0</v>
      </c>
      <c r="H224" s="94">
        <v>-22</v>
      </c>
      <c r="I224" s="94">
        <v>0</v>
      </c>
      <c r="J224" s="94">
        <v>4889.5</v>
      </c>
      <c r="K224" s="94">
        <v>0</v>
      </c>
      <c r="L224" s="94">
        <v>4889.5</v>
      </c>
    </row>
    <row r="225" spans="1:12" x14ac:dyDescent="0.25">
      <c r="A225" s="92" t="s">
        <v>641</v>
      </c>
      <c r="B225" s="93" t="s">
        <v>642</v>
      </c>
      <c r="C225" s="94">
        <v>0</v>
      </c>
      <c r="D225" s="94">
        <v>0</v>
      </c>
      <c r="E225" s="94">
        <v>0</v>
      </c>
      <c r="F225" s="94">
        <v>1497.83</v>
      </c>
      <c r="G225" s="94">
        <v>0</v>
      </c>
      <c r="H225" s="94">
        <v>-7.67</v>
      </c>
      <c r="I225" s="94">
        <v>0</v>
      </c>
      <c r="J225" s="94">
        <v>1490.16</v>
      </c>
      <c r="K225" s="94">
        <v>0</v>
      </c>
      <c r="L225" s="94">
        <v>1490.16</v>
      </c>
    </row>
    <row r="226" spans="1:12" x14ac:dyDescent="0.25">
      <c r="A226" s="92" t="s">
        <v>643</v>
      </c>
      <c r="B226" s="93" t="s">
        <v>644</v>
      </c>
      <c r="C226" s="94">
        <v>0</v>
      </c>
      <c r="D226" s="94">
        <v>0</v>
      </c>
      <c r="E226" s="94">
        <v>0</v>
      </c>
      <c r="F226" s="94">
        <v>2442.4299999999998</v>
      </c>
      <c r="G226" s="94">
        <v>0</v>
      </c>
      <c r="H226" s="94">
        <v>0</v>
      </c>
      <c r="I226" s="94">
        <v>0</v>
      </c>
      <c r="J226" s="94">
        <v>2442.4299999999998</v>
      </c>
      <c r="K226" s="94">
        <v>0</v>
      </c>
      <c r="L226" s="94">
        <v>2442.4299999999998</v>
      </c>
    </row>
    <row r="227" spans="1:12" x14ac:dyDescent="0.25">
      <c r="A227" s="92" t="s">
        <v>645</v>
      </c>
      <c r="B227" s="93" t="s">
        <v>646</v>
      </c>
      <c r="C227" s="94">
        <v>0</v>
      </c>
      <c r="D227" s="94">
        <v>0</v>
      </c>
      <c r="E227" s="94">
        <v>0</v>
      </c>
      <c r="F227" s="94">
        <v>0</v>
      </c>
      <c r="G227" s="94">
        <v>0</v>
      </c>
      <c r="H227" s="94">
        <v>0</v>
      </c>
      <c r="I227" s="94">
        <v>740.25</v>
      </c>
      <c r="J227" s="94">
        <v>740.25</v>
      </c>
      <c r="K227" s="94">
        <v>0</v>
      </c>
      <c r="L227" s="94">
        <v>0</v>
      </c>
    </row>
    <row r="228" spans="1:12" x14ac:dyDescent="0.25">
      <c r="A228" s="92" t="s">
        <v>647</v>
      </c>
      <c r="B228" s="93" t="s">
        <v>648</v>
      </c>
      <c r="C228" s="94">
        <v>0</v>
      </c>
      <c r="D228" s="94">
        <v>0</v>
      </c>
      <c r="E228" s="94">
        <v>0</v>
      </c>
      <c r="F228" s="94">
        <v>0</v>
      </c>
      <c r="G228" s="94">
        <v>0</v>
      </c>
      <c r="H228" s="94">
        <v>0</v>
      </c>
      <c r="I228" s="94">
        <v>29946</v>
      </c>
      <c r="J228" s="94">
        <v>29946</v>
      </c>
      <c r="K228" s="94">
        <v>0</v>
      </c>
      <c r="L228" s="94">
        <v>0</v>
      </c>
    </row>
    <row r="229" spans="1:12" x14ac:dyDescent="0.25">
      <c r="A229" s="92" t="s">
        <v>649</v>
      </c>
      <c r="B229" s="93" t="s">
        <v>650</v>
      </c>
      <c r="C229" s="94">
        <v>0</v>
      </c>
      <c r="D229" s="94">
        <v>0</v>
      </c>
      <c r="E229" s="94">
        <v>586</v>
      </c>
      <c r="F229" s="94">
        <v>0</v>
      </c>
      <c r="G229" s="94">
        <v>-8</v>
      </c>
      <c r="H229" s="94">
        <v>680</v>
      </c>
      <c r="I229" s="94">
        <v>1778</v>
      </c>
      <c r="J229" s="94">
        <v>1880</v>
      </c>
      <c r="K229" s="94">
        <v>0</v>
      </c>
      <c r="L229" s="94">
        <v>102</v>
      </c>
    </row>
    <row r="230" spans="1:12" x14ac:dyDescent="0.25">
      <c r="A230" s="92" t="s">
        <v>651</v>
      </c>
      <c r="B230" s="93" t="s">
        <v>652</v>
      </c>
      <c r="C230" s="94">
        <v>0</v>
      </c>
      <c r="D230" s="94">
        <v>0</v>
      </c>
      <c r="E230" s="94">
        <v>0</v>
      </c>
      <c r="F230" s="94">
        <v>7800</v>
      </c>
      <c r="G230" s="94">
        <v>4293</v>
      </c>
      <c r="H230" s="94">
        <v>0</v>
      </c>
      <c r="I230" s="94">
        <v>12293</v>
      </c>
      <c r="J230" s="94">
        <v>15800</v>
      </c>
      <c r="K230" s="94">
        <v>0</v>
      </c>
      <c r="L230" s="94">
        <v>3507</v>
      </c>
    </row>
    <row r="231" spans="1:12" x14ac:dyDescent="0.25">
      <c r="A231" s="92" t="s">
        <v>653</v>
      </c>
      <c r="B231" s="93" t="s">
        <v>654</v>
      </c>
      <c r="C231" s="94">
        <v>0</v>
      </c>
      <c r="D231" s="94">
        <v>0</v>
      </c>
      <c r="E231" s="94">
        <v>0</v>
      </c>
      <c r="F231" s="94">
        <v>-830</v>
      </c>
      <c r="G231" s="94">
        <v>0</v>
      </c>
      <c r="H231" s="94">
        <v>0</v>
      </c>
      <c r="I231" s="94">
        <v>3378</v>
      </c>
      <c r="J231" s="94">
        <v>2548</v>
      </c>
      <c r="K231" s="94">
        <v>0</v>
      </c>
      <c r="L231" s="94">
        <v>-830</v>
      </c>
    </row>
    <row r="232" spans="1:12" x14ac:dyDescent="0.25">
      <c r="A232" s="92" t="s">
        <v>655</v>
      </c>
      <c r="B232" s="93" t="s">
        <v>656</v>
      </c>
      <c r="C232" s="94">
        <v>0</v>
      </c>
      <c r="D232" s="94">
        <v>0</v>
      </c>
      <c r="E232" s="94">
        <v>0</v>
      </c>
      <c r="F232" s="94">
        <v>0</v>
      </c>
      <c r="G232" s="94">
        <v>0</v>
      </c>
      <c r="H232" s="94">
        <v>11500</v>
      </c>
      <c r="I232" s="94">
        <v>0</v>
      </c>
      <c r="J232" s="94">
        <v>11500</v>
      </c>
      <c r="K232" s="94">
        <v>0</v>
      </c>
      <c r="L232" s="94">
        <v>11500</v>
      </c>
    </row>
    <row r="233" spans="1:12" x14ac:dyDescent="0.25">
      <c r="A233" s="92" t="s">
        <v>657</v>
      </c>
      <c r="B233" s="93" t="s">
        <v>658</v>
      </c>
      <c r="C233" s="94">
        <v>0</v>
      </c>
      <c r="D233" s="94">
        <v>0</v>
      </c>
      <c r="E233" s="94">
        <v>0</v>
      </c>
      <c r="F233" s="94">
        <v>5130</v>
      </c>
      <c r="G233" s="94">
        <v>0</v>
      </c>
      <c r="H233" s="94">
        <v>0</v>
      </c>
      <c r="I233" s="94">
        <v>0</v>
      </c>
      <c r="J233" s="94">
        <v>5130</v>
      </c>
      <c r="K233" s="94">
        <v>0</v>
      </c>
      <c r="L233" s="94">
        <v>5130</v>
      </c>
    </row>
    <row r="234" spans="1:12" x14ac:dyDescent="0.25">
      <c r="A234" s="92" t="s">
        <v>659</v>
      </c>
      <c r="B234" s="93" t="s">
        <v>660</v>
      </c>
      <c r="C234" s="94">
        <v>0</v>
      </c>
      <c r="D234" s="94">
        <v>0</v>
      </c>
      <c r="E234" s="94">
        <v>0</v>
      </c>
      <c r="F234" s="94">
        <v>1000</v>
      </c>
      <c r="G234" s="94">
        <v>0</v>
      </c>
      <c r="H234" s="94">
        <v>0</v>
      </c>
      <c r="I234" s="94">
        <v>0</v>
      </c>
      <c r="J234" s="94">
        <v>1000</v>
      </c>
      <c r="K234" s="94">
        <v>0</v>
      </c>
      <c r="L234" s="94">
        <v>1000</v>
      </c>
    </row>
    <row r="235" spans="1:12" x14ac:dyDescent="0.25">
      <c r="A235" s="92" t="s">
        <v>661</v>
      </c>
      <c r="B235" s="93" t="s">
        <v>662</v>
      </c>
      <c r="C235" s="94">
        <v>0</v>
      </c>
      <c r="D235" s="94">
        <v>0</v>
      </c>
      <c r="E235" s="94">
        <v>0</v>
      </c>
      <c r="F235" s="94">
        <v>798.81</v>
      </c>
      <c r="G235" s="94">
        <v>0</v>
      </c>
      <c r="H235" s="94">
        <v>0</v>
      </c>
      <c r="I235" s="94">
        <v>0</v>
      </c>
      <c r="J235" s="94">
        <v>798.81</v>
      </c>
      <c r="K235" s="94">
        <v>0</v>
      </c>
      <c r="L235" s="94">
        <v>798.81</v>
      </c>
    </row>
    <row r="236" spans="1:12" x14ac:dyDescent="0.25">
      <c r="A236" s="92" t="s">
        <v>663</v>
      </c>
      <c r="B236" s="93" t="s">
        <v>664</v>
      </c>
      <c r="C236" s="94">
        <v>0</v>
      </c>
      <c r="D236" s="94">
        <v>0</v>
      </c>
      <c r="E236" s="94">
        <v>0</v>
      </c>
      <c r="F236" s="94">
        <v>933.88</v>
      </c>
      <c r="G236" s="94">
        <v>0</v>
      </c>
      <c r="H236" s="94">
        <v>0</v>
      </c>
      <c r="I236" s="94">
        <v>0</v>
      </c>
      <c r="J236" s="94">
        <v>933.88</v>
      </c>
      <c r="K236" s="94">
        <v>0</v>
      </c>
      <c r="L236" s="94">
        <v>933.88</v>
      </c>
    </row>
    <row r="237" spans="1:12" x14ac:dyDescent="0.25">
      <c r="A237" s="92" t="s">
        <v>665</v>
      </c>
      <c r="B237" s="93" t="s">
        <v>465</v>
      </c>
      <c r="C237" s="94">
        <v>0</v>
      </c>
      <c r="D237" s="94">
        <v>0</v>
      </c>
      <c r="E237" s="94">
        <v>0</v>
      </c>
      <c r="F237" s="94">
        <v>27148.92</v>
      </c>
      <c r="G237" s="94">
        <v>0</v>
      </c>
      <c r="H237" s="94">
        <v>46544.5</v>
      </c>
      <c r="I237" s="94">
        <v>0</v>
      </c>
      <c r="J237" s="94">
        <v>73693.42</v>
      </c>
      <c r="K237" s="94">
        <v>0</v>
      </c>
      <c r="L237" s="94">
        <v>73693.42</v>
      </c>
    </row>
    <row r="238" spans="1:12" x14ac:dyDescent="0.25">
      <c r="A238" s="92" t="s">
        <v>666</v>
      </c>
      <c r="B238" s="93" t="s">
        <v>667</v>
      </c>
      <c r="C238" s="94">
        <v>0</v>
      </c>
      <c r="D238" s="94">
        <v>0</v>
      </c>
      <c r="E238" s="94">
        <v>0</v>
      </c>
      <c r="F238" s="94">
        <v>1.3</v>
      </c>
      <c r="G238" s="94">
        <v>0</v>
      </c>
      <c r="H238" s="94">
        <v>0.14000000000000001</v>
      </c>
      <c r="I238" s="94">
        <v>0</v>
      </c>
      <c r="J238" s="94">
        <v>1.44</v>
      </c>
      <c r="K238" s="94">
        <v>0</v>
      </c>
      <c r="L238" s="94">
        <v>1.44</v>
      </c>
    </row>
    <row r="239" spans="1:12" x14ac:dyDescent="0.25">
      <c r="A239" s="92" t="s">
        <v>668</v>
      </c>
      <c r="B239" s="93" t="s">
        <v>669</v>
      </c>
      <c r="C239" s="94">
        <v>0</v>
      </c>
      <c r="D239" s="94">
        <v>0</v>
      </c>
      <c r="E239" s="94">
        <v>0</v>
      </c>
      <c r="F239" s="94">
        <v>15995.38</v>
      </c>
      <c r="G239" s="94">
        <v>0</v>
      </c>
      <c r="H239" s="94">
        <v>5331.8</v>
      </c>
      <c r="I239" s="94">
        <v>0</v>
      </c>
      <c r="J239" s="94">
        <v>21327.18</v>
      </c>
      <c r="K239" s="94">
        <v>0</v>
      </c>
      <c r="L239" s="94">
        <v>21327.18</v>
      </c>
    </row>
    <row r="240" spans="1:12" x14ac:dyDescent="0.25">
      <c r="A240" s="92" t="s">
        <v>670</v>
      </c>
      <c r="B240" s="93" t="s">
        <v>469</v>
      </c>
      <c r="C240" s="94">
        <v>0</v>
      </c>
      <c r="D240" s="94">
        <v>0</v>
      </c>
      <c r="E240" s="94">
        <v>0</v>
      </c>
      <c r="F240" s="94">
        <v>7641.29</v>
      </c>
      <c r="G240" s="94">
        <v>0</v>
      </c>
      <c r="H240" s="94">
        <v>0</v>
      </c>
      <c r="I240" s="94">
        <v>0</v>
      </c>
      <c r="J240" s="94">
        <v>7641.29</v>
      </c>
      <c r="K240" s="94">
        <v>0</v>
      </c>
      <c r="L240" s="94">
        <v>7641.29</v>
      </c>
    </row>
    <row r="241" spans="1:12" x14ac:dyDescent="0.25">
      <c r="A241" s="92" t="s">
        <v>671</v>
      </c>
      <c r="B241" s="93" t="s">
        <v>672</v>
      </c>
      <c r="C241" s="94">
        <v>0</v>
      </c>
      <c r="D241" s="94">
        <v>0</v>
      </c>
      <c r="E241" s="94">
        <v>0</v>
      </c>
      <c r="F241" s="94">
        <v>11889.97</v>
      </c>
      <c r="G241" s="94">
        <v>0</v>
      </c>
      <c r="H241" s="94">
        <v>1267.8800000000001</v>
      </c>
      <c r="I241" s="94">
        <v>0</v>
      </c>
      <c r="J241" s="94">
        <v>13157.85</v>
      </c>
      <c r="K241" s="94">
        <v>0</v>
      </c>
      <c r="L241" s="94">
        <v>13157.85</v>
      </c>
    </row>
    <row r="242" spans="1:12" x14ac:dyDescent="0.25">
      <c r="A242" s="92" t="s">
        <v>673</v>
      </c>
      <c r="B242" s="93" t="s">
        <v>674</v>
      </c>
      <c r="C242" s="94">
        <v>0</v>
      </c>
      <c r="D242" s="94">
        <v>0</v>
      </c>
      <c r="E242" s="94">
        <v>0</v>
      </c>
      <c r="F242" s="94">
        <v>9365.86</v>
      </c>
      <c r="G242" s="94">
        <v>0</v>
      </c>
      <c r="H242" s="94">
        <v>9363.94</v>
      </c>
      <c r="I242" s="94">
        <v>0</v>
      </c>
      <c r="J242" s="94">
        <v>18729.8</v>
      </c>
      <c r="K242" s="94">
        <v>0</v>
      </c>
      <c r="L242" s="94">
        <v>18729.8</v>
      </c>
    </row>
    <row r="243" spans="1:12" x14ac:dyDescent="0.25">
      <c r="A243" s="92" t="s">
        <v>675</v>
      </c>
      <c r="B243" s="93" t="s">
        <v>676</v>
      </c>
      <c r="C243" s="94">
        <v>0</v>
      </c>
      <c r="D243" s="94">
        <v>0</v>
      </c>
      <c r="E243" s="94">
        <v>0</v>
      </c>
      <c r="F243" s="94">
        <v>65268.86</v>
      </c>
      <c r="G243" s="94">
        <v>0</v>
      </c>
      <c r="H243" s="94">
        <v>25165.56</v>
      </c>
      <c r="I243" s="94">
        <v>0</v>
      </c>
      <c r="J243" s="94">
        <v>90434.42</v>
      </c>
      <c r="K243" s="94">
        <v>0</v>
      </c>
      <c r="L243" s="94">
        <v>90434.42</v>
      </c>
    </row>
    <row r="244" spans="1:12" x14ac:dyDescent="0.25">
      <c r="A244" s="92" t="s">
        <v>677</v>
      </c>
      <c r="B244" s="93" t="s">
        <v>678</v>
      </c>
      <c r="C244" s="94">
        <v>0</v>
      </c>
      <c r="D244" s="94">
        <v>0</v>
      </c>
      <c r="E244" s="94">
        <v>0</v>
      </c>
      <c r="F244" s="94">
        <v>148.21</v>
      </c>
      <c r="G244" s="94">
        <v>0</v>
      </c>
      <c r="H244" s="94">
        <v>20</v>
      </c>
      <c r="I244" s="94">
        <v>-148.21</v>
      </c>
      <c r="J244" s="94">
        <v>20</v>
      </c>
      <c r="K244" s="94">
        <v>0</v>
      </c>
      <c r="L244" s="94">
        <v>168.21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workbookViewId="0">
      <selection activeCell="B2" sqref="B2"/>
    </sheetView>
  </sheetViews>
  <sheetFormatPr defaultColWidth="9.140625" defaultRowHeight="15" x14ac:dyDescent="0.25"/>
  <cols>
    <col min="1" max="1" width="16.140625" style="92" customWidth="1"/>
    <col min="2" max="2" width="46.7109375" style="93" customWidth="1"/>
    <col min="3" max="3" width="15.28515625" style="94" customWidth="1"/>
    <col min="4" max="4" width="15.28515625" style="94" bestFit="1" customWidth="1"/>
    <col min="5" max="5" width="15.140625" style="94" customWidth="1"/>
    <col min="6" max="7" width="15.28515625" style="94" bestFit="1" customWidth="1"/>
    <col min="8" max="8" width="15.28515625" style="94" customWidth="1"/>
    <col min="9" max="11" width="15.28515625" style="94" bestFit="1" customWidth="1"/>
    <col min="12" max="12" width="14.85546875" style="94" customWidth="1"/>
    <col min="13" max="16384" width="9.140625" style="88"/>
  </cols>
  <sheetData>
    <row r="1" spans="1:12" ht="22.5" x14ac:dyDescent="0.25">
      <c r="A1" s="98" t="s">
        <v>190</v>
      </c>
      <c r="B1" s="99" t="s">
        <v>191</v>
      </c>
      <c r="C1" s="100" t="s">
        <v>170</v>
      </c>
      <c r="D1" s="100" t="s">
        <v>171</v>
      </c>
      <c r="E1" s="100" t="s">
        <v>172</v>
      </c>
      <c r="F1" s="100" t="s">
        <v>173</v>
      </c>
      <c r="G1" s="100" t="s">
        <v>174</v>
      </c>
      <c r="H1" s="100" t="s">
        <v>175</v>
      </c>
      <c r="I1" s="100" t="s">
        <v>176</v>
      </c>
      <c r="J1" s="100" t="s">
        <v>177</v>
      </c>
      <c r="K1" s="100" t="s">
        <v>178</v>
      </c>
      <c r="L1" s="100" t="s">
        <v>179</v>
      </c>
    </row>
    <row r="2" spans="1:12" x14ac:dyDescent="0.25">
      <c r="A2" s="89" t="s">
        <v>712</v>
      </c>
      <c r="B2" s="90" t="s">
        <v>23</v>
      </c>
      <c r="C2" s="91">
        <v>80931.33</v>
      </c>
      <c r="D2" s="91">
        <v>0</v>
      </c>
      <c r="E2" s="91">
        <v>80931.33</v>
      </c>
      <c r="F2" s="91">
        <v>0</v>
      </c>
      <c r="G2" s="91">
        <v>0</v>
      </c>
      <c r="H2" s="91">
        <v>0</v>
      </c>
      <c r="I2" s="91">
        <v>0</v>
      </c>
      <c r="J2" s="91">
        <v>0</v>
      </c>
      <c r="K2" s="91">
        <v>80931.33</v>
      </c>
      <c r="L2" s="91">
        <v>0</v>
      </c>
    </row>
    <row r="3" spans="1:12" x14ac:dyDescent="0.25">
      <c r="A3" s="89" t="s">
        <v>713</v>
      </c>
      <c r="B3" s="90" t="s">
        <v>714</v>
      </c>
      <c r="C3" s="91">
        <v>206015.41</v>
      </c>
      <c r="D3" s="91">
        <v>0</v>
      </c>
      <c r="E3" s="91">
        <v>250868.24</v>
      </c>
      <c r="F3" s="91">
        <v>0</v>
      </c>
      <c r="G3" s="91">
        <v>0</v>
      </c>
      <c r="H3" s="91">
        <v>0</v>
      </c>
      <c r="I3" s="91">
        <v>44852.83</v>
      </c>
      <c r="J3" s="91">
        <v>0</v>
      </c>
      <c r="K3" s="91">
        <v>250868.24</v>
      </c>
      <c r="L3" s="91">
        <v>0</v>
      </c>
    </row>
    <row r="4" spans="1:12" x14ac:dyDescent="0.25">
      <c r="A4" s="89" t="s">
        <v>715</v>
      </c>
      <c r="B4" s="90" t="s">
        <v>716</v>
      </c>
      <c r="C4" s="91">
        <v>35746.519999999997</v>
      </c>
      <c r="D4" s="91">
        <v>0</v>
      </c>
      <c r="E4" s="91">
        <v>40047.760000000002</v>
      </c>
      <c r="F4" s="91">
        <v>0</v>
      </c>
      <c r="G4" s="91">
        <v>0</v>
      </c>
      <c r="H4" s="91">
        <v>0</v>
      </c>
      <c r="I4" s="91">
        <v>13745</v>
      </c>
      <c r="J4" s="91">
        <v>9443.76</v>
      </c>
      <c r="K4" s="91">
        <v>40047.760000000002</v>
      </c>
      <c r="L4" s="91">
        <v>0</v>
      </c>
    </row>
    <row r="5" spans="1:12" x14ac:dyDescent="0.25">
      <c r="A5" s="89" t="s">
        <v>717</v>
      </c>
      <c r="B5" s="90" t="s">
        <v>718</v>
      </c>
      <c r="C5" s="91">
        <v>10683</v>
      </c>
      <c r="D5" s="91">
        <v>0</v>
      </c>
      <c r="E5" s="91">
        <v>10683</v>
      </c>
      <c r="F5" s="91">
        <v>0</v>
      </c>
      <c r="G5" s="91">
        <v>0</v>
      </c>
      <c r="H5" s="91">
        <v>0</v>
      </c>
      <c r="I5" s="91">
        <v>0</v>
      </c>
      <c r="J5" s="91">
        <v>0</v>
      </c>
      <c r="K5" s="91">
        <v>10683</v>
      </c>
      <c r="L5" s="91">
        <v>0</v>
      </c>
    </row>
    <row r="6" spans="1:12" x14ac:dyDescent="0.25">
      <c r="A6" s="89" t="s">
        <v>719</v>
      </c>
      <c r="B6" s="90" t="s">
        <v>22</v>
      </c>
      <c r="C6" s="91">
        <v>34990.660000000003</v>
      </c>
      <c r="D6" s="91">
        <v>0</v>
      </c>
      <c r="E6" s="91">
        <v>34329.360000000001</v>
      </c>
      <c r="F6" s="91">
        <v>0</v>
      </c>
      <c r="G6" s="91">
        <v>0</v>
      </c>
      <c r="H6" s="91">
        <v>0</v>
      </c>
      <c r="I6" s="91">
        <v>0</v>
      </c>
      <c r="J6" s="91">
        <v>661.3</v>
      </c>
      <c r="K6" s="91">
        <v>34329.360000000001</v>
      </c>
      <c r="L6" s="91">
        <v>0</v>
      </c>
    </row>
    <row r="7" spans="1:12" x14ac:dyDescent="0.25">
      <c r="A7" s="89" t="s">
        <v>720</v>
      </c>
      <c r="B7" s="90" t="s">
        <v>300</v>
      </c>
      <c r="C7" s="91">
        <v>0</v>
      </c>
      <c r="D7" s="91">
        <v>0</v>
      </c>
      <c r="E7" s="91">
        <v>0</v>
      </c>
      <c r="F7" s="91">
        <v>0</v>
      </c>
      <c r="G7" s="91">
        <v>0</v>
      </c>
      <c r="H7" s="91">
        <v>0</v>
      </c>
      <c r="I7" s="91">
        <v>58597.83</v>
      </c>
      <c r="J7" s="91">
        <v>58597.83</v>
      </c>
      <c r="K7" s="91">
        <v>0</v>
      </c>
      <c r="L7" s="91">
        <v>0</v>
      </c>
    </row>
    <row r="8" spans="1:12" x14ac:dyDescent="0.25">
      <c r="A8" s="89" t="s">
        <v>721</v>
      </c>
      <c r="B8" s="90" t="s">
        <v>722</v>
      </c>
      <c r="C8" s="91">
        <v>0</v>
      </c>
      <c r="D8" s="91">
        <v>65856.36</v>
      </c>
      <c r="E8" s="91">
        <v>0</v>
      </c>
      <c r="F8" s="91">
        <v>68067.360000000001</v>
      </c>
      <c r="G8" s="91">
        <v>0</v>
      </c>
      <c r="H8" s="91">
        <v>189</v>
      </c>
      <c r="I8" s="91">
        <v>0</v>
      </c>
      <c r="J8" s="91">
        <v>2400</v>
      </c>
      <c r="K8" s="91">
        <v>0</v>
      </c>
      <c r="L8" s="91">
        <v>68256.36</v>
      </c>
    </row>
    <row r="9" spans="1:12" x14ac:dyDescent="0.25">
      <c r="A9" s="89" t="s">
        <v>723</v>
      </c>
      <c r="B9" s="90" t="s">
        <v>724</v>
      </c>
      <c r="C9" s="91">
        <v>0</v>
      </c>
      <c r="D9" s="91">
        <v>170707.41</v>
      </c>
      <c r="E9" s="91">
        <v>0</v>
      </c>
      <c r="F9" s="91">
        <v>186996.41</v>
      </c>
      <c r="G9" s="91">
        <v>0</v>
      </c>
      <c r="H9" s="91">
        <v>1804</v>
      </c>
      <c r="I9" s="91">
        <v>0</v>
      </c>
      <c r="J9" s="91">
        <v>18093</v>
      </c>
      <c r="K9" s="91">
        <v>0</v>
      </c>
      <c r="L9" s="91">
        <v>188800.41</v>
      </c>
    </row>
    <row r="10" spans="1:12" x14ac:dyDescent="0.25">
      <c r="A10" s="89" t="s">
        <v>725</v>
      </c>
      <c r="B10" s="90" t="s">
        <v>726</v>
      </c>
      <c r="C10" s="91">
        <v>0</v>
      </c>
      <c r="D10" s="91">
        <v>27156.26</v>
      </c>
      <c r="E10" s="91">
        <v>0</v>
      </c>
      <c r="F10" s="91">
        <v>28761.3</v>
      </c>
      <c r="G10" s="91">
        <v>0</v>
      </c>
      <c r="H10" s="91">
        <v>835</v>
      </c>
      <c r="I10" s="91">
        <v>9443.76</v>
      </c>
      <c r="J10" s="91">
        <v>11883.8</v>
      </c>
      <c r="K10" s="91">
        <v>0</v>
      </c>
      <c r="L10" s="91">
        <v>29596.3</v>
      </c>
    </row>
    <row r="11" spans="1:12" x14ac:dyDescent="0.25">
      <c r="A11" s="89" t="s">
        <v>727</v>
      </c>
      <c r="B11" s="90" t="s">
        <v>728</v>
      </c>
      <c r="C11" s="91">
        <v>0</v>
      </c>
      <c r="D11" s="91">
        <v>3034.67</v>
      </c>
      <c r="E11" s="91">
        <v>0</v>
      </c>
      <c r="F11" s="91">
        <v>4673.67</v>
      </c>
      <c r="G11" s="91">
        <v>0</v>
      </c>
      <c r="H11" s="91">
        <v>142</v>
      </c>
      <c r="I11" s="91">
        <v>0</v>
      </c>
      <c r="J11" s="91">
        <v>1781</v>
      </c>
      <c r="K11" s="91">
        <v>0</v>
      </c>
      <c r="L11" s="91">
        <v>4815.67</v>
      </c>
    </row>
    <row r="12" spans="1:12" x14ac:dyDescent="0.25">
      <c r="A12" s="89" t="s">
        <v>729</v>
      </c>
      <c r="B12" s="90" t="s">
        <v>730</v>
      </c>
      <c r="C12" s="91">
        <v>0</v>
      </c>
      <c r="D12" s="91">
        <v>0</v>
      </c>
      <c r="E12" s="91">
        <v>0</v>
      </c>
      <c r="F12" s="91">
        <v>0</v>
      </c>
      <c r="G12" s="91">
        <v>10655</v>
      </c>
      <c r="H12" s="91">
        <v>10655</v>
      </c>
      <c r="I12" s="91">
        <v>26245.200000000001</v>
      </c>
      <c r="J12" s="91">
        <v>26245.200000000001</v>
      </c>
      <c r="K12" s="91">
        <v>0</v>
      </c>
      <c r="L12" s="91">
        <v>0</v>
      </c>
    </row>
    <row r="13" spans="1:12" x14ac:dyDescent="0.25">
      <c r="A13" s="89" t="s">
        <v>731</v>
      </c>
      <c r="B13" s="90" t="s">
        <v>732</v>
      </c>
      <c r="C13" s="91">
        <v>4346.25</v>
      </c>
      <c r="D13" s="91">
        <v>0</v>
      </c>
      <c r="E13" s="91">
        <v>7212.49</v>
      </c>
      <c r="F13" s="91">
        <v>0</v>
      </c>
      <c r="G13" s="91">
        <v>10702.15</v>
      </c>
      <c r="H13" s="91">
        <v>457.24</v>
      </c>
      <c r="I13" s="91">
        <v>26292.35</v>
      </c>
      <c r="J13" s="91">
        <v>13181.2</v>
      </c>
      <c r="K13" s="91">
        <v>17457.400000000001</v>
      </c>
      <c r="L13" s="91">
        <v>0</v>
      </c>
    </row>
    <row r="14" spans="1:12" x14ac:dyDescent="0.25">
      <c r="A14" s="89" t="s">
        <v>733</v>
      </c>
      <c r="B14" s="90" t="s">
        <v>29</v>
      </c>
      <c r="C14" s="91">
        <v>8255.6</v>
      </c>
      <c r="D14" s="91">
        <v>0</v>
      </c>
      <c r="E14" s="91">
        <v>15469.6</v>
      </c>
      <c r="F14" s="91">
        <v>0</v>
      </c>
      <c r="G14" s="91">
        <v>680</v>
      </c>
      <c r="H14" s="91">
        <v>4285</v>
      </c>
      <c r="I14" s="91">
        <v>48366.25</v>
      </c>
      <c r="J14" s="91">
        <v>44757.25</v>
      </c>
      <c r="K14" s="91">
        <v>11864.6</v>
      </c>
      <c r="L14" s="91">
        <v>0</v>
      </c>
    </row>
    <row r="15" spans="1:12" x14ac:dyDescent="0.25">
      <c r="A15" s="89" t="s">
        <v>734</v>
      </c>
      <c r="B15" s="90" t="s">
        <v>90</v>
      </c>
      <c r="C15" s="91">
        <v>0</v>
      </c>
      <c r="D15" s="91">
        <v>0</v>
      </c>
      <c r="E15" s="91">
        <v>4300</v>
      </c>
      <c r="F15" s="91">
        <v>0</v>
      </c>
      <c r="G15" s="91">
        <v>11500</v>
      </c>
      <c r="H15" s="91">
        <v>0</v>
      </c>
      <c r="I15" s="91">
        <v>20578</v>
      </c>
      <c r="J15" s="91">
        <v>4778</v>
      </c>
      <c r="K15" s="91">
        <v>15800</v>
      </c>
      <c r="L15" s="91">
        <v>0</v>
      </c>
    </row>
    <row r="16" spans="1:12" x14ac:dyDescent="0.25">
      <c r="A16" s="89" t="s">
        <v>735</v>
      </c>
      <c r="B16" s="90" t="s">
        <v>397</v>
      </c>
      <c r="C16" s="91">
        <v>811.16</v>
      </c>
      <c r="D16" s="91">
        <v>0</v>
      </c>
      <c r="E16" s="91">
        <v>-5074.4399999999996</v>
      </c>
      <c r="F16" s="91">
        <v>0</v>
      </c>
      <c r="G16" s="91">
        <v>27000</v>
      </c>
      <c r="H16" s="91">
        <v>21873.65</v>
      </c>
      <c r="I16" s="91">
        <v>54600</v>
      </c>
      <c r="J16" s="91">
        <v>55359.25</v>
      </c>
      <c r="K16" s="91">
        <v>51.91</v>
      </c>
      <c r="L16" s="91">
        <v>0</v>
      </c>
    </row>
    <row r="17" spans="1:12" x14ac:dyDescent="0.25">
      <c r="A17" s="89" t="s">
        <v>736</v>
      </c>
      <c r="B17" s="90" t="s">
        <v>737</v>
      </c>
      <c r="C17" s="91">
        <v>7629.27</v>
      </c>
      <c r="D17" s="91">
        <v>0</v>
      </c>
      <c r="E17" s="91">
        <v>24124.16</v>
      </c>
      <c r="F17" s="91">
        <v>0</v>
      </c>
      <c r="G17" s="91">
        <v>69654.039999999994</v>
      </c>
      <c r="H17" s="91">
        <v>92941.47</v>
      </c>
      <c r="I17" s="91">
        <v>623908.94999999995</v>
      </c>
      <c r="J17" s="91">
        <v>630701.49</v>
      </c>
      <c r="K17" s="91">
        <v>836.73</v>
      </c>
      <c r="L17" s="91">
        <v>0</v>
      </c>
    </row>
    <row r="18" spans="1:12" x14ac:dyDescent="0.25">
      <c r="A18" s="89" t="s">
        <v>738</v>
      </c>
      <c r="B18" s="90" t="s">
        <v>86</v>
      </c>
      <c r="C18" s="91">
        <v>0</v>
      </c>
      <c r="D18" s="91">
        <v>88063.77</v>
      </c>
      <c r="E18" s="91">
        <v>0</v>
      </c>
      <c r="F18" s="91">
        <v>20000</v>
      </c>
      <c r="G18" s="91">
        <v>31292.02</v>
      </c>
      <c r="H18" s="91">
        <v>34000</v>
      </c>
      <c r="I18" s="91">
        <v>215355.79</v>
      </c>
      <c r="J18" s="91">
        <v>150000</v>
      </c>
      <c r="K18" s="91">
        <v>0</v>
      </c>
      <c r="L18" s="91">
        <v>22707.98</v>
      </c>
    </row>
    <row r="19" spans="1:12" x14ac:dyDescent="0.25">
      <c r="A19" s="89" t="s">
        <v>739</v>
      </c>
      <c r="B19" s="90" t="s">
        <v>405</v>
      </c>
      <c r="C19" s="91">
        <v>0</v>
      </c>
      <c r="D19" s="91">
        <v>0</v>
      </c>
      <c r="E19" s="91">
        <v>0</v>
      </c>
      <c r="F19" s="91">
        <v>0</v>
      </c>
      <c r="G19" s="91">
        <v>2000</v>
      </c>
      <c r="H19" s="91">
        <v>2000</v>
      </c>
      <c r="I19" s="91">
        <v>72364.2</v>
      </c>
      <c r="J19" s="91">
        <v>72364.2</v>
      </c>
      <c r="K19" s="91">
        <v>0</v>
      </c>
      <c r="L19" s="91">
        <v>0</v>
      </c>
    </row>
    <row r="20" spans="1:12" x14ac:dyDescent="0.25">
      <c r="A20" s="89" t="s">
        <v>740</v>
      </c>
      <c r="B20" s="90" t="s">
        <v>741</v>
      </c>
      <c r="C20" s="91">
        <v>131.44</v>
      </c>
      <c r="D20" s="91">
        <v>0</v>
      </c>
      <c r="E20" s="91">
        <v>4397.91</v>
      </c>
      <c r="F20" s="91">
        <v>0</v>
      </c>
      <c r="G20" s="91">
        <v>3002.62</v>
      </c>
      <c r="H20" s="91">
        <v>6478.3</v>
      </c>
      <c r="I20" s="91">
        <v>110050.01</v>
      </c>
      <c r="J20" s="91">
        <v>109259.22</v>
      </c>
      <c r="K20" s="91">
        <v>922.23</v>
      </c>
      <c r="L20" s="91">
        <v>0</v>
      </c>
    </row>
    <row r="21" spans="1:12" x14ac:dyDescent="0.25">
      <c r="A21" s="89" t="s">
        <v>742</v>
      </c>
      <c r="B21" s="90" t="s">
        <v>409</v>
      </c>
      <c r="C21" s="91">
        <v>1100</v>
      </c>
      <c r="D21" s="91">
        <v>600</v>
      </c>
      <c r="E21" s="91">
        <v>0</v>
      </c>
      <c r="F21" s="91">
        <v>0</v>
      </c>
      <c r="G21" s="91">
        <v>5427.14</v>
      </c>
      <c r="H21" s="91">
        <v>5427.14</v>
      </c>
      <c r="I21" s="91">
        <v>8712.14</v>
      </c>
      <c r="J21" s="91">
        <v>9212.14</v>
      </c>
      <c r="K21" s="91">
        <v>0</v>
      </c>
      <c r="L21" s="91">
        <v>0</v>
      </c>
    </row>
    <row r="22" spans="1:12" x14ac:dyDescent="0.25">
      <c r="A22" s="89" t="s">
        <v>743</v>
      </c>
      <c r="B22" s="90" t="s">
        <v>744</v>
      </c>
      <c r="C22" s="91">
        <v>0</v>
      </c>
      <c r="D22" s="91">
        <v>23339.26</v>
      </c>
      <c r="E22" s="91">
        <v>0</v>
      </c>
      <c r="F22" s="91">
        <v>56935.32</v>
      </c>
      <c r="G22" s="91">
        <v>59262.37</v>
      </c>
      <c r="H22" s="91">
        <v>33658.42</v>
      </c>
      <c r="I22" s="91">
        <v>199434.06</v>
      </c>
      <c r="J22" s="91">
        <v>207426.17</v>
      </c>
      <c r="K22" s="91">
        <v>0</v>
      </c>
      <c r="L22" s="91">
        <v>31331.37</v>
      </c>
    </row>
    <row r="23" spans="1:12" x14ac:dyDescent="0.25">
      <c r="A23" s="89" t="s">
        <v>745</v>
      </c>
      <c r="B23" s="90" t="s">
        <v>746</v>
      </c>
      <c r="C23" s="91">
        <v>0</v>
      </c>
      <c r="D23" s="91">
        <v>3062.57</v>
      </c>
      <c r="E23" s="91">
        <v>0</v>
      </c>
      <c r="F23" s="91">
        <v>3062.57</v>
      </c>
      <c r="G23" s="91">
        <v>3062.57</v>
      </c>
      <c r="H23" s="91">
        <v>462.41</v>
      </c>
      <c r="I23" s="91">
        <v>3062.57</v>
      </c>
      <c r="J23" s="91">
        <v>462.41</v>
      </c>
      <c r="K23" s="91">
        <v>0</v>
      </c>
      <c r="L23" s="91">
        <v>462.41</v>
      </c>
    </row>
    <row r="24" spans="1:12" x14ac:dyDescent="0.25">
      <c r="A24" s="89" t="s">
        <v>747</v>
      </c>
      <c r="B24" s="90" t="s">
        <v>423</v>
      </c>
      <c r="C24" s="91">
        <v>0</v>
      </c>
      <c r="D24" s="91">
        <v>0</v>
      </c>
      <c r="E24" s="91">
        <v>0</v>
      </c>
      <c r="F24" s="91">
        <v>0</v>
      </c>
      <c r="G24" s="91">
        <v>0</v>
      </c>
      <c r="H24" s="91">
        <v>0</v>
      </c>
      <c r="I24" s="91">
        <v>16630.96</v>
      </c>
      <c r="J24" s="91">
        <v>16630.96</v>
      </c>
      <c r="K24" s="91">
        <v>0</v>
      </c>
      <c r="L24" s="91">
        <v>0</v>
      </c>
    </row>
    <row r="25" spans="1:12" x14ac:dyDescent="0.25">
      <c r="A25" s="89" t="s">
        <v>748</v>
      </c>
      <c r="B25" s="90" t="s">
        <v>749</v>
      </c>
      <c r="C25" s="91">
        <v>0</v>
      </c>
      <c r="D25" s="91">
        <v>363.08</v>
      </c>
      <c r="E25" s="91">
        <v>0</v>
      </c>
      <c r="F25" s="91">
        <v>363.08</v>
      </c>
      <c r="G25" s="91">
        <v>363.08</v>
      </c>
      <c r="H25" s="91">
        <v>0</v>
      </c>
      <c r="I25" s="91">
        <v>771.67</v>
      </c>
      <c r="J25" s="91">
        <v>408.59</v>
      </c>
      <c r="K25" s="91">
        <v>0</v>
      </c>
      <c r="L25" s="91">
        <v>0</v>
      </c>
    </row>
    <row r="26" spans="1:12" x14ac:dyDescent="0.25">
      <c r="A26" s="89" t="s">
        <v>750</v>
      </c>
      <c r="B26" s="90" t="s">
        <v>751</v>
      </c>
      <c r="C26" s="91">
        <v>0</v>
      </c>
      <c r="D26" s="91">
        <v>6100.75</v>
      </c>
      <c r="E26" s="91">
        <v>0</v>
      </c>
      <c r="F26" s="91">
        <v>7859.92</v>
      </c>
      <c r="G26" s="91">
        <v>18654.849999999999</v>
      </c>
      <c r="H26" s="91">
        <v>19160.75</v>
      </c>
      <c r="I26" s="91">
        <v>219919.5</v>
      </c>
      <c r="J26" s="91">
        <v>222184.57</v>
      </c>
      <c r="K26" s="91">
        <v>0</v>
      </c>
      <c r="L26" s="91">
        <v>8365.82</v>
      </c>
    </row>
    <row r="27" spans="1:12" x14ac:dyDescent="0.25">
      <c r="A27" s="89" t="s">
        <v>752</v>
      </c>
      <c r="B27" s="90" t="s">
        <v>753</v>
      </c>
      <c r="C27" s="91">
        <v>0</v>
      </c>
      <c r="D27" s="91">
        <v>3320.28</v>
      </c>
      <c r="E27" s="91">
        <v>0</v>
      </c>
      <c r="F27" s="91">
        <v>4204.3</v>
      </c>
      <c r="G27" s="91">
        <v>5472.18</v>
      </c>
      <c r="H27" s="91">
        <v>5999.6</v>
      </c>
      <c r="I27" s="91">
        <v>61493.51</v>
      </c>
      <c r="J27" s="91">
        <v>62904.95</v>
      </c>
      <c r="K27" s="91">
        <v>0</v>
      </c>
      <c r="L27" s="91">
        <v>4731.72</v>
      </c>
    </row>
    <row r="28" spans="1:12" x14ac:dyDescent="0.25">
      <c r="A28" s="89" t="s">
        <v>754</v>
      </c>
      <c r="B28" s="90" t="s">
        <v>755</v>
      </c>
      <c r="C28" s="91">
        <v>0</v>
      </c>
      <c r="D28" s="91">
        <v>4762.37</v>
      </c>
      <c r="E28" s="91">
        <v>0</v>
      </c>
      <c r="F28" s="91">
        <v>0</v>
      </c>
      <c r="G28" s="91">
        <v>0</v>
      </c>
      <c r="H28" s="91">
        <v>1935.28</v>
      </c>
      <c r="I28" s="91">
        <v>4762.37</v>
      </c>
      <c r="J28" s="91">
        <v>1935.28</v>
      </c>
      <c r="K28" s="91">
        <v>0</v>
      </c>
      <c r="L28" s="91">
        <v>1935.28</v>
      </c>
    </row>
    <row r="29" spans="1:12" x14ac:dyDescent="0.25">
      <c r="A29" s="89" t="s">
        <v>756</v>
      </c>
      <c r="B29" s="90" t="s">
        <v>757</v>
      </c>
      <c r="C29" s="91">
        <v>0</v>
      </c>
      <c r="D29" s="91">
        <v>113.08</v>
      </c>
      <c r="E29" s="91">
        <v>0</v>
      </c>
      <c r="F29" s="91">
        <v>272.79000000000002</v>
      </c>
      <c r="G29" s="91">
        <v>972.79</v>
      </c>
      <c r="H29" s="91">
        <v>1149.45</v>
      </c>
      <c r="I29" s="91">
        <v>12011.43</v>
      </c>
      <c r="J29" s="91">
        <v>12347.8</v>
      </c>
      <c r="K29" s="91">
        <v>0</v>
      </c>
      <c r="L29" s="91">
        <v>449.45</v>
      </c>
    </row>
    <row r="30" spans="1:12" x14ac:dyDescent="0.25">
      <c r="A30" s="89" t="s">
        <v>758</v>
      </c>
      <c r="B30" s="90" t="s">
        <v>759</v>
      </c>
      <c r="C30" s="91">
        <v>0</v>
      </c>
      <c r="D30" s="91">
        <v>-9847.0300000000007</v>
      </c>
      <c r="E30" s="91">
        <v>0</v>
      </c>
      <c r="F30" s="91">
        <v>-8543.0499999999993</v>
      </c>
      <c r="G30" s="91">
        <v>20344.900000000001</v>
      </c>
      <c r="H30" s="91">
        <v>16567.84</v>
      </c>
      <c r="I30" s="91">
        <v>75109.2</v>
      </c>
      <c r="J30" s="91">
        <v>72636.12</v>
      </c>
      <c r="K30" s="91">
        <v>0</v>
      </c>
      <c r="L30" s="91">
        <v>-12320.11</v>
      </c>
    </row>
    <row r="31" spans="1:12" x14ac:dyDescent="0.25">
      <c r="A31" s="89" t="s">
        <v>760</v>
      </c>
      <c r="B31" s="90" t="s">
        <v>457</v>
      </c>
      <c r="C31" s="91">
        <v>0</v>
      </c>
      <c r="D31" s="91">
        <v>0</v>
      </c>
      <c r="E31" s="91">
        <v>0</v>
      </c>
      <c r="F31" s="91">
        <v>0</v>
      </c>
      <c r="G31" s="91">
        <v>120.13</v>
      </c>
      <c r="H31" s="91">
        <v>120.13</v>
      </c>
      <c r="I31" s="91">
        <v>1923.93</v>
      </c>
      <c r="J31" s="91">
        <v>1923.93</v>
      </c>
      <c r="K31" s="91">
        <v>0</v>
      </c>
      <c r="L31" s="91">
        <v>0</v>
      </c>
    </row>
    <row r="32" spans="1:12" x14ac:dyDescent="0.25">
      <c r="A32" s="89" t="s">
        <v>761</v>
      </c>
      <c r="B32" s="90" t="s">
        <v>762</v>
      </c>
      <c r="C32" s="91">
        <v>45481.38</v>
      </c>
      <c r="D32" s="91">
        <v>0</v>
      </c>
      <c r="E32" s="91">
        <v>0</v>
      </c>
      <c r="F32" s="91">
        <v>0</v>
      </c>
      <c r="G32" s="91">
        <v>46588.800000000003</v>
      </c>
      <c r="H32" s="91">
        <v>6727.5</v>
      </c>
      <c r="I32" s="91">
        <v>158682.23999999999</v>
      </c>
      <c r="J32" s="91">
        <v>164302.32</v>
      </c>
      <c r="K32" s="91">
        <v>39861.300000000003</v>
      </c>
      <c r="L32" s="91">
        <v>0</v>
      </c>
    </row>
    <row r="33" spans="1:12" x14ac:dyDescent="0.25">
      <c r="A33" s="89" t="s">
        <v>763</v>
      </c>
      <c r="B33" s="90" t="s">
        <v>764</v>
      </c>
      <c r="C33" s="91">
        <v>85661.01</v>
      </c>
      <c r="D33" s="91">
        <v>0</v>
      </c>
      <c r="E33" s="91">
        <v>0</v>
      </c>
      <c r="F33" s="91">
        <v>0</v>
      </c>
      <c r="G33" s="91">
        <v>39817</v>
      </c>
      <c r="H33" s="91">
        <v>9198.58</v>
      </c>
      <c r="I33" s="91">
        <v>53143.87</v>
      </c>
      <c r="J33" s="91">
        <v>108186.46</v>
      </c>
      <c r="K33" s="91">
        <v>30618.42</v>
      </c>
      <c r="L33" s="91">
        <v>0</v>
      </c>
    </row>
    <row r="34" spans="1:12" x14ac:dyDescent="0.25">
      <c r="A34" s="89" t="s">
        <v>765</v>
      </c>
      <c r="B34" s="90" t="s">
        <v>766</v>
      </c>
      <c r="C34" s="91">
        <v>0</v>
      </c>
      <c r="D34" s="91">
        <v>31553.599999999999</v>
      </c>
      <c r="E34" s="91">
        <v>0</v>
      </c>
      <c r="F34" s="91">
        <v>41398.6</v>
      </c>
      <c r="G34" s="91">
        <v>0</v>
      </c>
      <c r="H34" s="91">
        <v>40000</v>
      </c>
      <c r="I34" s="91">
        <v>0</v>
      </c>
      <c r="J34" s="91">
        <v>49845</v>
      </c>
      <c r="K34" s="91">
        <v>0</v>
      </c>
      <c r="L34" s="91">
        <v>81398.600000000006</v>
      </c>
    </row>
    <row r="35" spans="1:12" x14ac:dyDescent="0.25">
      <c r="A35" s="89" t="s">
        <v>767</v>
      </c>
      <c r="B35" s="90" t="s">
        <v>33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  <c r="H35" s="91">
        <v>0</v>
      </c>
      <c r="I35" s="91">
        <v>933.88</v>
      </c>
      <c r="J35" s="91">
        <v>933.88</v>
      </c>
      <c r="K35" s="91">
        <v>0</v>
      </c>
      <c r="L35" s="91">
        <v>0</v>
      </c>
    </row>
    <row r="36" spans="1:12" x14ac:dyDescent="0.25">
      <c r="A36" s="89" t="s">
        <v>768</v>
      </c>
      <c r="B36" s="90" t="s">
        <v>474</v>
      </c>
      <c r="C36" s="91">
        <v>0</v>
      </c>
      <c r="D36" s="91">
        <v>0</v>
      </c>
      <c r="E36" s="91">
        <v>0</v>
      </c>
      <c r="F36" s="91">
        <v>0</v>
      </c>
      <c r="G36" s="91">
        <v>0</v>
      </c>
      <c r="H36" s="91">
        <v>120.13</v>
      </c>
      <c r="I36" s="91">
        <v>1425.27</v>
      </c>
      <c r="J36" s="91">
        <v>1545.4</v>
      </c>
      <c r="K36" s="91">
        <v>0</v>
      </c>
      <c r="L36" s="91">
        <v>120.13</v>
      </c>
    </row>
    <row r="37" spans="1:12" x14ac:dyDescent="0.25">
      <c r="A37" s="89" t="s">
        <v>769</v>
      </c>
      <c r="B37" s="90" t="s">
        <v>770</v>
      </c>
      <c r="C37" s="91">
        <v>0</v>
      </c>
      <c r="D37" s="91">
        <v>0</v>
      </c>
      <c r="E37" s="91">
        <v>0</v>
      </c>
      <c r="F37" s="91">
        <v>0</v>
      </c>
      <c r="G37" s="91">
        <v>0</v>
      </c>
      <c r="H37" s="91">
        <v>0</v>
      </c>
      <c r="I37" s="91">
        <v>1400</v>
      </c>
      <c r="J37" s="91">
        <v>1400</v>
      </c>
      <c r="K37" s="91">
        <v>0</v>
      </c>
      <c r="L37" s="91">
        <v>0</v>
      </c>
    </row>
    <row r="38" spans="1:12" x14ac:dyDescent="0.25">
      <c r="A38" s="89" t="s">
        <v>771</v>
      </c>
      <c r="B38" s="90" t="s">
        <v>478</v>
      </c>
      <c r="C38" s="91">
        <v>0</v>
      </c>
      <c r="D38" s="91">
        <v>6638.78</v>
      </c>
      <c r="E38" s="91">
        <v>0</v>
      </c>
      <c r="F38" s="91">
        <v>6638.78</v>
      </c>
      <c r="G38" s="91">
        <v>0</v>
      </c>
      <c r="H38" s="91">
        <v>0</v>
      </c>
      <c r="I38" s="91">
        <v>0</v>
      </c>
      <c r="J38" s="91">
        <v>0</v>
      </c>
      <c r="K38" s="91">
        <v>0</v>
      </c>
      <c r="L38" s="91">
        <v>6638.78</v>
      </c>
    </row>
    <row r="39" spans="1:12" x14ac:dyDescent="0.25">
      <c r="A39" s="89" t="s">
        <v>772</v>
      </c>
      <c r="B39" s="90" t="s">
        <v>773</v>
      </c>
      <c r="C39" s="91">
        <v>0</v>
      </c>
      <c r="D39" s="91">
        <v>3832.37</v>
      </c>
      <c r="E39" s="91">
        <v>0</v>
      </c>
      <c r="F39" s="91">
        <v>3832.37</v>
      </c>
      <c r="G39" s="91">
        <v>0</v>
      </c>
      <c r="H39" s="91">
        <v>0</v>
      </c>
      <c r="I39" s="91">
        <v>0</v>
      </c>
      <c r="J39" s="91">
        <v>0</v>
      </c>
      <c r="K39" s="91">
        <v>0</v>
      </c>
      <c r="L39" s="91">
        <v>3832.37</v>
      </c>
    </row>
    <row r="40" spans="1:12" x14ac:dyDescent="0.25">
      <c r="A40" s="89" t="s">
        <v>774</v>
      </c>
      <c r="B40" s="90" t="s">
        <v>775</v>
      </c>
      <c r="C40" s="91">
        <v>0</v>
      </c>
      <c r="D40" s="91">
        <v>47476.85</v>
      </c>
      <c r="E40" s="91">
        <v>0</v>
      </c>
      <c r="F40" s="91">
        <v>69898.94</v>
      </c>
      <c r="G40" s="91">
        <v>0</v>
      </c>
      <c r="H40" s="91">
        <v>0</v>
      </c>
      <c r="I40" s="91">
        <v>0</v>
      </c>
      <c r="J40" s="91">
        <v>22422.09</v>
      </c>
      <c r="K40" s="91">
        <v>0</v>
      </c>
      <c r="L40" s="91">
        <v>69898.94</v>
      </c>
    </row>
    <row r="41" spans="1:12" x14ac:dyDescent="0.25">
      <c r="A41" s="89" t="s">
        <v>776</v>
      </c>
      <c r="B41" s="90" t="s">
        <v>777</v>
      </c>
      <c r="C41" s="91">
        <v>0</v>
      </c>
      <c r="D41" s="91">
        <v>22422.09</v>
      </c>
      <c r="E41" s="91">
        <v>0</v>
      </c>
      <c r="F41" s="91">
        <v>0</v>
      </c>
      <c r="G41" s="91">
        <v>0</v>
      </c>
      <c r="H41" s="91">
        <v>0</v>
      </c>
      <c r="I41" s="91">
        <v>22422.09</v>
      </c>
      <c r="J41" s="91">
        <v>0</v>
      </c>
      <c r="K41" s="91">
        <v>0</v>
      </c>
      <c r="L41" s="91">
        <v>0</v>
      </c>
    </row>
    <row r="42" spans="1:12" x14ac:dyDescent="0.25">
      <c r="A42" s="89" t="s">
        <v>778</v>
      </c>
      <c r="B42" s="90" t="s">
        <v>779</v>
      </c>
      <c r="C42" s="91">
        <v>0</v>
      </c>
      <c r="D42" s="91">
        <v>2505.62</v>
      </c>
      <c r="E42" s="91">
        <v>0</v>
      </c>
      <c r="F42" s="91">
        <v>1162.1600000000001</v>
      </c>
      <c r="G42" s="91">
        <v>0</v>
      </c>
      <c r="H42" s="91">
        <v>42.02</v>
      </c>
      <c r="I42" s="91">
        <v>1842.5</v>
      </c>
      <c r="J42" s="91">
        <v>541.05999999999995</v>
      </c>
      <c r="K42" s="91">
        <v>0</v>
      </c>
      <c r="L42" s="91">
        <v>1204.18</v>
      </c>
    </row>
    <row r="43" spans="1:12" x14ac:dyDescent="0.25">
      <c r="A43" s="89" t="s">
        <v>780</v>
      </c>
      <c r="B43" s="90" t="s">
        <v>781</v>
      </c>
      <c r="C43" s="91">
        <v>0</v>
      </c>
      <c r="D43" s="91">
        <v>20324.89</v>
      </c>
      <c r="E43" s="91">
        <v>0</v>
      </c>
      <c r="F43" s="91">
        <v>15858.15</v>
      </c>
      <c r="G43" s="91">
        <v>1703.26</v>
      </c>
      <c r="H43" s="91">
        <v>655.03</v>
      </c>
      <c r="I43" s="91">
        <v>15671.43</v>
      </c>
      <c r="J43" s="91">
        <v>10156.459999999999</v>
      </c>
      <c r="K43" s="91">
        <v>0</v>
      </c>
      <c r="L43" s="91">
        <v>14809.92</v>
      </c>
    </row>
    <row r="44" spans="1:12" x14ac:dyDescent="0.25">
      <c r="A44" s="89" t="s">
        <v>782</v>
      </c>
      <c r="B44" s="90" t="s">
        <v>783</v>
      </c>
      <c r="C44" s="91">
        <v>0</v>
      </c>
      <c r="D44" s="91">
        <v>396</v>
      </c>
      <c r="E44" s="91">
        <v>0</v>
      </c>
      <c r="F44" s="91">
        <v>0</v>
      </c>
      <c r="G44" s="91">
        <v>0</v>
      </c>
      <c r="H44" s="91">
        <v>0</v>
      </c>
      <c r="I44" s="91">
        <v>396</v>
      </c>
      <c r="J44" s="91">
        <v>0</v>
      </c>
      <c r="K44" s="91">
        <v>0</v>
      </c>
      <c r="L44" s="91">
        <v>0</v>
      </c>
    </row>
    <row r="45" spans="1:12" x14ac:dyDescent="0.25">
      <c r="A45" s="89" t="s">
        <v>784</v>
      </c>
      <c r="B45" s="90" t="s">
        <v>785</v>
      </c>
      <c r="C45" s="91">
        <v>0</v>
      </c>
      <c r="D45" s="91">
        <v>0</v>
      </c>
      <c r="E45" s="91">
        <v>42170.47</v>
      </c>
      <c r="F45" s="91">
        <v>0</v>
      </c>
      <c r="G45" s="91">
        <v>15461.44</v>
      </c>
      <c r="H45" s="91">
        <v>47.15</v>
      </c>
      <c r="I45" s="91">
        <v>57631.91</v>
      </c>
      <c r="J45" s="91">
        <v>47.15</v>
      </c>
      <c r="K45" s="91">
        <v>57584.76</v>
      </c>
      <c r="L45" s="91">
        <v>0</v>
      </c>
    </row>
    <row r="46" spans="1:12" x14ac:dyDescent="0.25">
      <c r="A46" s="89" t="s">
        <v>786</v>
      </c>
      <c r="B46" s="90" t="s">
        <v>787</v>
      </c>
      <c r="C46" s="91">
        <v>0</v>
      </c>
      <c r="D46" s="91">
        <v>0</v>
      </c>
      <c r="E46" s="91">
        <v>8615.2800000000007</v>
      </c>
      <c r="F46" s="91">
        <v>0</v>
      </c>
      <c r="G46" s="91">
        <v>960.7</v>
      </c>
      <c r="H46" s="91">
        <v>0</v>
      </c>
      <c r="I46" s="91">
        <v>9575.98</v>
      </c>
      <c r="J46" s="91">
        <v>0</v>
      </c>
      <c r="K46" s="91">
        <v>9575.98</v>
      </c>
      <c r="L46" s="91">
        <v>0</v>
      </c>
    </row>
    <row r="47" spans="1:12" x14ac:dyDescent="0.25">
      <c r="A47" s="89" t="s">
        <v>788</v>
      </c>
      <c r="B47" s="90" t="s">
        <v>789</v>
      </c>
      <c r="C47" s="91">
        <v>0</v>
      </c>
      <c r="D47" s="91">
        <v>0</v>
      </c>
      <c r="E47" s="91">
        <v>1786.2</v>
      </c>
      <c r="F47" s="91">
        <v>0</v>
      </c>
      <c r="G47" s="91">
        <v>4270.0200000000004</v>
      </c>
      <c r="H47" s="91">
        <v>0</v>
      </c>
      <c r="I47" s="91">
        <v>6056.22</v>
      </c>
      <c r="J47" s="91">
        <v>0</v>
      </c>
      <c r="K47" s="91">
        <v>6056.22</v>
      </c>
      <c r="L47" s="91">
        <v>0</v>
      </c>
    </row>
    <row r="48" spans="1:12" x14ac:dyDescent="0.25">
      <c r="A48" s="89" t="s">
        <v>790</v>
      </c>
      <c r="B48" s="90" t="s">
        <v>561</v>
      </c>
      <c r="C48" s="91">
        <v>0</v>
      </c>
      <c r="D48" s="91">
        <v>0</v>
      </c>
      <c r="E48" s="91">
        <v>56270.19</v>
      </c>
      <c r="F48" s="91">
        <v>0</v>
      </c>
      <c r="G48" s="91">
        <v>10305.35</v>
      </c>
      <c r="H48" s="91">
        <v>0</v>
      </c>
      <c r="I48" s="91">
        <v>66575.539999999994</v>
      </c>
      <c r="J48" s="91">
        <v>0</v>
      </c>
      <c r="K48" s="91">
        <v>66575.539999999994</v>
      </c>
      <c r="L48" s="91">
        <v>0</v>
      </c>
    </row>
    <row r="49" spans="1:12" x14ac:dyDescent="0.25">
      <c r="A49" s="89" t="s">
        <v>791</v>
      </c>
      <c r="B49" s="90" t="s">
        <v>569</v>
      </c>
      <c r="C49" s="91">
        <v>0</v>
      </c>
      <c r="D49" s="91">
        <v>0</v>
      </c>
      <c r="E49" s="91">
        <v>96868.06</v>
      </c>
      <c r="F49" s="91">
        <v>0</v>
      </c>
      <c r="G49" s="91">
        <v>10021.719999999999</v>
      </c>
      <c r="H49" s="91">
        <v>2265.25</v>
      </c>
      <c r="I49" s="91">
        <v>106889.78</v>
      </c>
      <c r="J49" s="91">
        <v>2265.25</v>
      </c>
      <c r="K49" s="91">
        <v>104624.53</v>
      </c>
      <c r="L49" s="91">
        <v>0</v>
      </c>
    </row>
    <row r="50" spans="1:12" x14ac:dyDescent="0.25">
      <c r="A50" s="89" t="s">
        <v>792</v>
      </c>
      <c r="B50" s="90" t="s">
        <v>793</v>
      </c>
      <c r="C50" s="91">
        <v>0</v>
      </c>
      <c r="D50" s="91">
        <v>0</v>
      </c>
      <c r="E50" s="91">
        <v>34565.230000000003</v>
      </c>
      <c r="F50" s="91">
        <v>0</v>
      </c>
      <c r="G50" s="91">
        <v>3574.88</v>
      </c>
      <c r="H50" s="91">
        <v>797.32</v>
      </c>
      <c r="I50" s="91">
        <v>38140.11</v>
      </c>
      <c r="J50" s="91">
        <v>797.32</v>
      </c>
      <c r="K50" s="91">
        <v>37342.79</v>
      </c>
      <c r="L50" s="91">
        <v>0</v>
      </c>
    </row>
    <row r="51" spans="1:12" x14ac:dyDescent="0.25">
      <c r="A51" s="89" t="s">
        <v>794</v>
      </c>
      <c r="B51" s="90" t="s">
        <v>795</v>
      </c>
      <c r="C51" s="91">
        <v>0</v>
      </c>
      <c r="D51" s="91">
        <v>0</v>
      </c>
      <c r="E51" s="91">
        <v>7245.96</v>
      </c>
      <c r="F51" s="91">
        <v>0</v>
      </c>
      <c r="G51" s="91">
        <v>454.82</v>
      </c>
      <c r="H51" s="91">
        <v>0</v>
      </c>
      <c r="I51" s="91">
        <v>7700.78</v>
      </c>
      <c r="J51" s="91">
        <v>0</v>
      </c>
      <c r="K51" s="91">
        <v>7700.78</v>
      </c>
      <c r="L51" s="91">
        <v>0</v>
      </c>
    </row>
    <row r="52" spans="1:12" x14ac:dyDescent="0.25">
      <c r="A52" s="89" t="s">
        <v>796</v>
      </c>
      <c r="B52" s="90" t="s">
        <v>578</v>
      </c>
      <c r="C52" s="91">
        <v>0</v>
      </c>
      <c r="D52" s="91">
        <v>0</v>
      </c>
      <c r="E52" s="91">
        <v>0</v>
      </c>
      <c r="F52" s="91">
        <v>0</v>
      </c>
      <c r="G52" s="91">
        <v>120.13</v>
      </c>
      <c r="H52" s="91">
        <v>0</v>
      </c>
      <c r="I52" s="91">
        <v>120.13</v>
      </c>
      <c r="J52" s="91">
        <v>0</v>
      </c>
      <c r="K52" s="91">
        <v>120.13</v>
      </c>
      <c r="L52" s="91">
        <v>0</v>
      </c>
    </row>
    <row r="53" spans="1:12" x14ac:dyDescent="0.25">
      <c r="A53" s="89" t="s">
        <v>797</v>
      </c>
      <c r="B53" s="90" t="s">
        <v>798</v>
      </c>
      <c r="C53" s="91">
        <v>0</v>
      </c>
      <c r="D53" s="91">
        <v>0</v>
      </c>
      <c r="E53" s="91">
        <v>1803.8</v>
      </c>
      <c r="F53" s="91">
        <v>0</v>
      </c>
      <c r="G53" s="91">
        <v>0</v>
      </c>
      <c r="H53" s="91">
        <v>0</v>
      </c>
      <c r="I53" s="91">
        <v>1803.8</v>
      </c>
      <c r="J53" s="91">
        <v>0</v>
      </c>
      <c r="K53" s="91">
        <v>1803.8</v>
      </c>
      <c r="L53" s="91">
        <v>0</v>
      </c>
    </row>
    <row r="54" spans="1:12" x14ac:dyDescent="0.25">
      <c r="A54" s="89" t="s">
        <v>799</v>
      </c>
      <c r="B54" s="90" t="s">
        <v>800</v>
      </c>
      <c r="C54" s="91">
        <v>0</v>
      </c>
      <c r="D54" s="91">
        <v>0</v>
      </c>
      <c r="E54" s="91">
        <v>661.3</v>
      </c>
      <c r="F54" s="91">
        <v>0</v>
      </c>
      <c r="G54" s="91">
        <v>0</v>
      </c>
      <c r="H54" s="91">
        <v>0</v>
      </c>
      <c r="I54" s="91">
        <v>661.3</v>
      </c>
      <c r="J54" s="91">
        <v>0</v>
      </c>
      <c r="K54" s="91">
        <v>661.3</v>
      </c>
      <c r="L54" s="91">
        <v>0</v>
      </c>
    </row>
    <row r="55" spans="1:12" x14ac:dyDescent="0.25">
      <c r="A55" s="89" t="s">
        <v>801</v>
      </c>
      <c r="B55" s="90" t="s">
        <v>802</v>
      </c>
      <c r="C55" s="91">
        <v>0</v>
      </c>
      <c r="D55" s="91">
        <v>0</v>
      </c>
      <c r="E55" s="91">
        <v>139.15</v>
      </c>
      <c r="F55" s="91">
        <v>0</v>
      </c>
      <c r="G55" s="91">
        <v>0</v>
      </c>
      <c r="H55" s="91">
        <v>0</v>
      </c>
      <c r="I55" s="91">
        <v>139.15</v>
      </c>
      <c r="J55" s="91">
        <v>0</v>
      </c>
      <c r="K55" s="91">
        <v>139.15</v>
      </c>
      <c r="L55" s="91">
        <v>0</v>
      </c>
    </row>
    <row r="56" spans="1:12" x14ac:dyDescent="0.25">
      <c r="A56" s="89" t="s">
        <v>803</v>
      </c>
      <c r="B56" s="90" t="s">
        <v>804</v>
      </c>
      <c r="C56" s="91">
        <v>0</v>
      </c>
      <c r="D56" s="91">
        <v>0</v>
      </c>
      <c r="E56" s="91">
        <v>1312.36</v>
      </c>
      <c r="F56" s="91">
        <v>0</v>
      </c>
      <c r="G56" s="91">
        <v>19.100000000000001</v>
      </c>
      <c r="H56" s="91">
        <v>0</v>
      </c>
      <c r="I56" s="91">
        <v>1331.46</v>
      </c>
      <c r="J56" s="91">
        <v>0</v>
      </c>
      <c r="K56" s="91">
        <v>1331.46</v>
      </c>
      <c r="L56" s="91">
        <v>0</v>
      </c>
    </row>
    <row r="57" spans="1:12" x14ac:dyDescent="0.25">
      <c r="A57" s="89" t="s">
        <v>805</v>
      </c>
      <c r="B57" s="90" t="s">
        <v>806</v>
      </c>
      <c r="C57" s="91">
        <v>0</v>
      </c>
      <c r="D57" s="91">
        <v>0</v>
      </c>
      <c r="E57" s="91">
        <v>31187.8</v>
      </c>
      <c r="F57" s="91">
        <v>0</v>
      </c>
      <c r="G57" s="91">
        <v>2970</v>
      </c>
      <c r="H57" s="91">
        <v>0</v>
      </c>
      <c r="I57" s="91">
        <v>34157.800000000003</v>
      </c>
      <c r="J57" s="91">
        <v>0</v>
      </c>
      <c r="K57" s="91">
        <v>34157.800000000003</v>
      </c>
      <c r="L57" s="91">
        <v>0</v>
      </c>
    </row>
    <row r="58" spans="1:12" x14ac:dyDescent="0.25">
      <c r="A58" s="89" t="s">
        <v>807</v>
      </c>
      <c r="B58" s="90" t="s">
        <v>808</v>
      </c>
      <c r="C58" s="91">
        <v>0</v>
      </c>
      <c r="D58" s="91">
        <v>0</v>
      </c>
      <c r="E58" s="91">
        <v>6222.66</v>
      </c>
      <c r="F58" s="91">
        <v>0</v>
      </c>
      <c r="G58" s="91">
        <v>248.93</v>
      </c>
      <c r="H58" s="91">
        <v>0</v>
      </c>
      <c r="I58" s="91">
        <v>6471.59</v>
      </c>
      <c r="J58" s="91">
        <v>0</v>
      </c>
      <c r="K58" s="91">
        <v>6471.59</v>
      </c>
      <c r="L58" s="91">
        <v>0</v>
      </c>
    </row>
    <row r="59" spans="1:12" x14ac:dyDescent="0.25">
      <c r="A59" s="89" t="s">
        <v>809</v>
      </c>
      <c r="B59" s="90" t="s">
        <v>810</v>
      </c>
      <c r="C59" s="91">
        <v>0</v>
      </c>
      <c r="D59" s="91">
        <v>0</v>
      </c>
      <c r="E59" s="91">
        <v>241.76</v>
      </c>
      <c r="F59" s="91">
        <v>0</v>
      </c>
      <c r="G59" s="91">
        <v>52.76</v>
      </c>
      <c r="H59" s="91">
        <v>0</v>
      </c>
      <c r="I59" s="91">
        <v>294.52</v>
      </c>
      <c r="J59" s="91">
        <v>0</v>
      </c>
      <c r="K59" s="91">
        <v>294.52</v>
      </c>
      <c r="L59" s="91">
        <v>0</v>
      </c>
    </row>
    <row r="60" spans="1:12" x14ac:dyDescent="0.25">
      <c r="A60" s="89" t="s">
        <v>811</v>
      </c>
      <c r="B60" s="90" t="s">
        <v>812</v>
      </c>
      <c r="C60" s="91">
        <v>0</v>
      </c>
      <c r="D60" s="91">
        <v>0</v>
      </c>
      <c r="E60" s="91">
        <v>0</v>
      </c>
      <c r="F60" s="91">
        <v>0</v>
      </c>
      <c r="G60" s="91">
        <v>1935.28</v>
      </c>
      <c r="H60" s="91">
        <v>0</v>
      </c>
      <c r="I60" s="91">
        <v>1935.28</v>
      </c>
      <c r="J60" s="91">
        <v>0</v>
      </c>
      <c r="K60" s="91">
        <v>1935.28</v>
      </c>
      <c r="L60" s="91">
        <v>0</v>
      </c>
    </row>
    <row r="61" spans="1:12" x14ac:dyDescent="0.25">
      <c r="A61" s="89" t="s">
        <v>813</v>
      </c>
      <c r="B61" s="90" t="s">
        <v>814</v>
      </c>
      <c r="C61" s="91">
        <v>0</v>
      </c>
      <c r="D61" s="91">
        <v>0</v>
      </c>
      <c r="E61" s="91">
        <v>0</v>
      </c>
      <c r="F61" s="91">
        <v>89290.22</v>
      </c>
      <c r="G61" s="91">
        <v>0</v>
      </c>
      <c r="H61" s="91">
        <v>3094.22</v>
      </c>
      <c r="I61" s="91">
        <v>0</v>
      </c>
      <c r="J61" s="91">
        <v>92384.44</v>
      </c>
      <c r="K61" s="91">
        <v>0</v>
      </c>
      <c r="L61" s="91">
        <v>92384.44</v>
      </c>
    </row>
    <row r="62" spans="1:12" x14ac:dyDescent="0.25">
      <c r="A62" s="89" t="s">
        <v>815</v>
      </c>
      <c r="B62" s="90" t="s">
        <v>644</v>
      </c>
      <c r="C62" s="91">
        <v>0</v>
      </c>
      <c r="D62" s="91">
        <v>0</v>
      </c>
      <c r="E62" s="91">
        <v>0</v>
      </c>
      <c r="F62" s="91">
        <v>3940.26</v>
      </c>
      <c r="G62" s="91">
        <v>0</v>
      </c>
      <c r="H62" s="91">
        <v>-7.67</v>
      </c>
      <c r="I62" s="91">
        <v>0</v>
      </c>
      <c r="J62" s="91">
        <v>3932.59</v>
      </c>
      <c r="K62" s="91">
        <v>0</v>
      </c>
      <c r="L62" s="91">
        <v>3932.59</v>
      </c>
    </row>
    <row r="63" spans="1:12" x14ac:dyDescent="0.25">
      <c r="A63" s="89" t="s">
        <v>816</v>
      </c>
      <c r="B63" s="90" t="s">
        <v>817</v>
      </c>
      <c r="C63" s="91">
        <v>0</v>
      </c>
      <c r="D63" s="91">
        <v>0</v>
      </c>
      <c r="E63" s="91">
        <v>586</v>
      </c>
      <c r="F63" s="91">
        <v>7800</v>
      </c>
      <c r="G63" s="91">
        <v>4285</v>
      </c>
      <c r="H63" s="91">
        <v>680</v>
      </c>
      <c r="I63" s="91">
        <v>44757.25</v>
      </c>
      <c r="J63" s="91">
        <v>48366.25</v>
      </c>
      <c r="K63" s="91">
        <v>0</v>
      </c>
      <c r="L63" s="91">
        <v>3609</v>
      </c>
    </row>
    <row r="64" spans="1:12" x14ac:dyDescent="0.25">
      <c r="A64" s="89" t="s">
        <v>818</v>
      </c>
      <c r="B64" s="90" t="s">
        <v>819</v>
      </c>
      <c r="C64" s="91">
        <v>0</v>
      </c>
      <c r="D64" s="91">
        <v>0</v>
      </c>
      <c r="E64" s="91">
        <v>0</v>
      </c>
      <c r="F64" s="91">
        <v>-830</v>
      </c>
      <c r="G64" s="91">
        <v>0</v>
      </c>
      <c r="H64" s="91">
        <v>11500</v>
      </c>
      <c r="I64" s="91">
        <v>3378</v>
      </c>
      <c r="J64" s="91">
        <v>14048</v>
      </c>
      <c r="K64" s="91">
        <v>0</v>
      </c>
      <c r="L64" s="91">
        <v>10670</v>
      </c>
    </row>
    <row r="65" spans="1:12" x14ac:dyDescent="0.25">
      <c r="A65" s="89" t="s">
        <v>820</v>
      </c>
      <c r="B65" s="90" t="s">
        <v>821</v>
      </c>
      <c r="C65" s="91">
        <v>0</v>
      </c>
      <c r="D65" s="91">
        <v>0</v>
      </c>
      <c r="E65" s="91">
        <v>0</v>
      </c>
      <c r="F65" s="91">
        <v>5130</v>
      </c>
      <c r="G65" s="91">
        <v>0</v>
      </c>
      <c r="H65" s="91">
        <v>0</v>
      </c>
      <c r="I65" s="91">
        <v>0</v>
      </c>
      <c r="J65" s="91">
        <v>5130</v>
      </c>
      <c r="K65" s="91">
        <v>0</v>
      </c>
      <c r="L65" s="91">
        <v>5130</v>
      </c>
    </row>
    <row r="66" spans="1:12" x14ac:dyDescent="0.25">
      <c r="A66" s="89" t="s">
        <v>822</v>
      </c>
      <c r="B66" s="90" t="s">
        <v>823</v>
      </c>
      <c r="C66" s="91">
        <v>0</v>
      </c>
      <c r="D66" s="91">
        <v>0</v>
      </c>
      <c r="E66" s="91">
        <v>0</v>
      </c>
      <c r="F66" s="91">
        <v>1000</v>
      </c>
      <c r="G66" s="91">
        <v>0</v>
      </c>
      <c r="H66" s="91">
        <v>0</v>
      </c>
      <c r="I66" s="91">
        <v>0</v>
      </c>
      <c r="J66" s="91">
        <v>1000</v>
      </c>
      <c r="K66" s="91">
        <v>0</v>
      </c>
      <c r="L66" s="91">
        <v>1000</v>
      </c>
    </row>
    <row r="67" spans="1:12" x14ac:dyDescent="0.25">
      <c r="A67" s="89" t="s">
        <v>824</v>
      </c>
      <c r="B67" s="90" t="s">
        <v>802</v>
      </c>
      <c r="C67" s="91">
        <v>0</v>
      </c>
      <c r="D67" s="91">
        <v>0</v>
      </c>
      <c r="E67" s="91">
        <v>0</v>
      </c>
      <c r="F67" s="91">
        <v>798.81</v>
      </c>
      <c r="G67" s="91">
        <v>0</v>
      </c>
      <c r="H67" s="91">
        <v>0</v>
      </c>
      <c r="I67" s="91">
        <v>0</v>
      </c>
      <c r="J67" s="91">
        <v>798.81</v>
      </c>
      <c r="K67" s="91">
        <v>0</v>
      </c>
      <c r="L67" s="91">
        <v>798.81</v>
      </c>
    </row>
    <row r="68" spans="1:12" x14ac:dyDescent="0.25">
      <c r="A68" s="89" t="s">
        <v>825</v>
      </c>
      <c r="B68" s="90" t="s">
        <v>826</v>
      </c>
      <c r="C68" s="91">
        <v>0</v>
      </c>
      <c r="D68" s="91">
        <v>0</v>
      </c>
      <c r="E68" s="91">
        <v>0</v>
      </c>
      <c r="F68" s="91">
        <v>138393.67000000001</v>
      </c>
      <c r="G68" s="91">
        <v>0</v>
      </c>
      <c r="H68" s="91">
        <v>87693.82</v>
      </c>
      <c r="I68" s="91">
        <v>-148.21</v>
      </c>
      <c r="J68" s="91">
        <v>225939.28</v>
      </c>
      <c r="K68" s="91">
        <v>0</v>
      </c>
      <c r="L68" s="91">
        <v>226087.49</v>
      </c>
    </row>
    <row r="69" spans="1:12" x14ac:dyDescent="0.25">
      <c r="A69" s="89"/>
      <c r="B69" s="90"/>
      <c r="C69" s="91"/>
      <c r="D69" s="91"/>
      <c r="E69" s="91"/>
      <c r="F69" s="91"/>
      <c r="G69" s="91"/>
      <c r="H69" s="91"/>
      <c r="I69" s="91"/>
      <c r="J69" s="91"/>
      <c r="K69" s="91"/>
      <c r="L69" s="91"/>
    </row>
    <row r="70" spans="1:12" x14ac:dyDescent="0.25">
      <c r="A70" s="89"/>
      <c r="B70" s="90"/>
      <c r="C70" s="91"/>
      <c r="D70" s="91"/>
      <c r="E70" s="91"/>
      <c r="F70" s="91"/>
      <c r="G70" s="91"/>
      <c r="H70" s="91"/>
      <c r="I70" s="91"/>
      <c r="J70" s="91"/>
      <c r="K70" s="91"/>
      <c r="L70" s="91"/>
    </row>
    <row r="71" spans="1:12" x14ac:dyDescent="0.25">
      <c r="A71" s="89"/>
      <c r="B71" s="90"/>
      <c r="C71" s="91"/>
      <c r="D71" s="91"/>
      <c r="E71" s="91"/>
      <c r="F71" s="91"/>
      <c r="G71" s="91"/>
      <c r="H71" s="91"/>
      <c r="I71" s="91"/>
      <c r="J71" s="91"/>
      <c r="K71" s="91"/>
      <c r="L71" s="91"/>
    </row>
    <row r="72" spans="1:12" x14ac:dyDescent="0.25">
      <c r="A72" s="89"/>
      <c r="B72" s="90"/>
      <c r="C72" s="91"/>
      <c r="D72" s="91"/>
      <c r="E72" s="91"/>
      <c r="F72" s="91"/>
      <c r="G72" s="91"/>
      <c r="H72" s="91"/>
      <c r="I72" s="91"/>
      <c r="J72" s="91"/>
      <c r="K72" s="91"/>
      <c r="L72" s="91"/>
    </row>
    <row r="73" spans="1:12" x14ac:dyDescent="0.25">
      <c r="A73" s="89"/>
      <c r="B73" s="90"/>
      <c r="C73" s="91"/>
      <c r="D73" s="91"/>
      <c r="E73" s="91"/>
      <c r="F73" s="91"/>
      <c r="G73" s="91"/>
      <c r="H73" s="91"/>
      <c r="I73" s="91"/>
      <c r="J73" s="91"/>
      <c r="K73" s="91"/>
      <c r="L73" s="91"/>
    </row>
    <row r="74" spans="1:12" x14ac:dyDescent="0.25">
      <c r="A74" s="89"/>
      <c r="B74" s="90"/>
      <c r="C74" s="91"/>
      <c r="D74" s="91"/>
      <c r="E74" s="91"/>
      <c r="F74" s="91"/>
      <c r="G74" s="91"/>
      <c r="H74" s="91"/>
      <c r="I74" s="91"/>
      <c r="J74" s="91"/>
      <c r="K74" s="91"/>
      <c r="L74" s="91"/>
    </row>
    <row r="75" spans="1:12" x14ac:dyDescent="0.25">
      <c r="A75" s="89"/>
      <c r="B75" s="90"/>
      <c r="C75" s="91"/>
      <c r="D75" s="91"/>
      <c r="E75" s="91"/>
      <c r="F75" s="91"/>
      <c r="G75" s="91"/>
      <c r="H75" s="91"/>
      <c r="I75" s="91"/>
      <c r="J75" s="91"/>
      <c r="K75" s="91"/>
      <c r="L75" s="91"/>
    </row>
    <row r="76" spans="1:12" x14ac:dyDescent="0.25">
      <c r="A76" s="89"/>
      <c r="B76" s="90"/>
      <c r="C76" s="91"/>
      <c r="D76" s="91"/>
      <c r="E76" s="91"/>
      <c r="F76" s="91"/>
      <c r="G76" s="91"/>
      <c r="H76" s="91"/>
      <c r="I76" s="91"/>
      <c r="J76" s="91"/>
      <c r="K76" s="91"/>
      <c r="L76" s="91"/>
    </row>
    <row r="77" spans="1:12" x14ac:dyDescent="0.25">
      <c r="A77" s="89"/>
      <c r="B77" s="90"/>
      <c r="C77" s="91"/>
      <c r="D77" s="91"/>
      <c r="E77" s="91"/>
      <c r="F77" s="91"/>
      <c r="G77" s="91"/>
      <c r="H77" s="91"/>
      <c r="I77" s="91"/>
      <c r="J77" s="91"/>
      <c r="K77" s="91"/>
      <c r="L77" s="91"/>
    </row>
    <row r="78" spans="1:12" x14ac:dyDescent="0.25">
      <c r="A78" s="89"/>
      <c r="B78" s="90"/>
      <c r="C78" s="91"/>
      <c r="D78" s="91"/>
      <c r="E78" s="91"/>
      <c r="F78" s="91"/>
      <c r="G78" s="91"/>
      <c r="H78" s="91"/>
      <c r="I78" s="91"/>
      <c r="J78" s="91"/>
      <c r="K78" s="91"/>
      <c r="L78" s="91"/>
    </row>
    <row r="79" spans="1:12" x14ac:dyDescent="0.25">
      <c r="A79" s="89"/>
      <c r="B79" s="90"/>
      <c r="C79" s="91"/>
      <c r="D79" s="91"/>
      <c r="E79" s="91"/>
      <c r="F79" s="91"/>
      <c r="G79" s="91"/>
      <c r="H79" s="91"/>
      <c r="I79" s="91"/>
      <c r="J79" s="91"/>
      <c r="K79" s="91"/>
      <c r="L79" s="91"/>
    </row>
    <row r="80" spans="1:12" x14ac:dyDescent="0.25">
      <c r="A80" s="89"/>
      <c r="B80" s="90"/>
      <c r="C80" s="91"/>
      <c r="D80" s="91"/>
      <c r="E80" s="91"/>
      <c r="F80" s="91"/>
      <c r="G80" s="91"/>
      <c r="H80" s="91"/>
      <c r="I80" s="91"/>
      <c r="J80" s="91"/>
      <c r="K80" s="91"/>
      <c r="L80" s="91"/>
    </row>
    <row r="81" spans="1:12" x14ac:dyDescent="0.25">
      <c r="A81" s="89"/>
      <c r="B81" s="90"/>
      <c r="C81" s="91"/>
      <c r="D81" s="91"/>
      <c r="E81" s="91"/>
      <c r="F81" s="91"/>
      <c r="G81" s="91"/>
      <c r="H81" s="91"/>
      <c r="I81" s="91"/>
      <c r="J81" s="91"/>
      <c r="K81" s="91"/>
      <c r="L81" s="91"/>
    </row>
    <row r="82" spans="1:12" x14ac:dyDescent="0.25">
      <c r="A82" s="89"/>
      <c r="B82" s="90"/>
      <c r="C82" s="91"/>
      <c r="D82" s="91"/>
      <c r="E82" s="91"/>
      <c r="F82" s="91"/>
      <c r="G82" s="91"/>
      <c r="H82" s="91"/>
      <c r="I82" s="91"/>
      <c r="J82" s="91"/>
      <c r="K82" s="91"/>
      <c r="L82" s="91"/>
    </row>
    <row r="83" spans="1:12" x14ac:dyDescent="0.25">
      <c r="A83" s="89"/>
      <c r="B83" s="90"/>
      <c r="C83" s="91"/>
      <c r="D83" s="91"/>
      <c r="E83" s="91"/>
      <c r="F83" s="91"/>
      <c r="G83" s="91"/>
      <c r="H83" s="91"/>
      <c r="I83" s="91"/>
      <c r="J83" s="91"/>
      <c r="K83" s="91"/>
      <c r="L83" s="91"/>
    </row>
    <row r="84" spans="1:12" x14ac:dyDescent="0.25">
      <c r="A84" s="89"/>
      <c r="B84" s="90"/>
      <c r="C84" s="91"/>
      <c r="D84" s="91"/>
      <c r="E84" s="91"/>
      <c r="F84" s="91"/>
      <c r="G84" s="91"/>
      <c r="H84" s="91"/>
      <c r="I84" s="91"/>
      <c r="J84" s="91"/>
      <c r="K84" s="91"/>
      <c r="L84" s="91"/>
    </row>
    <row r="85" spans="1:12" x14ac:dyDescent="0.25">
      <c r="A85" s="89"/>
      <c r="B85" s="90"/>
      <c r="C85" s="91"/>
      <c r="D85" s="91"/>
      <c r="E85" s="91"/>
      <c r="F85" s="91"/>
      <c r="G85" s="91"/>
      <c r="H85" s="91"/>
      <c r="I85" s="91"/>
      <c r="J85" s="91"/>
      <c r="K85" s="91"/>
      <c r="L85" s="91"/>
    </row>
    <row r="86" spans="1:12" x14ac:dyDescent="0.25">
      <c r="A86" s="89"/>
      <c r="B86" s="90"/>
      <c r="C86" s="91"/>
      <c r="D86" s="91"/>
      <c r="E86" s="91"/>
      <c r="F86" s="91"/>
      <c r="G86" s="91"/>
      <c r="H86" s="91"/>
      <c r="I86" s="91"/>
      <c r="J86" s="91"/>
      <c r="K86" s="91"/>
      <c r="L86" s="91"/>
    </row>
    <row r="87" spans="1:12" x14ac:dyDescent="0.25">
      <c r="A87" s="89"/>
      <c r="B87" s="90"/>
      <c r="C87" s="91"/>
      <c r="D87" s="91"/>
      <c r="E87" s="91"/>
      <c r="F87" s="91"/>
      <c r="G87" s="91"/>
      <c r="H87" s="91"/>
      <c r="I87" s="91"/>
      <c r="J87" s="91"/>
      <c r="K87" s="91"/>
      <c r="L87" s="91"/>
    </row>
    <row r="88" spans="1:12" x14ac:dyDescent="0.25">
      <c r="A88" s="89"/>
      <c r="B88" s="90"/>
      <c r="C88" s="91"/>
      <c r="D88" s="91"/>
      <c r="E88" s="91"/>
      <c r="F88" s="91"/>
      <c r="G88" s="91"/>
      <c r="H88" s="91"/>
      <c r="I88" s="91"/>
      <c r="J88" s="91"/>
      <c r="K88" s="91"/>
      <c r="L88" s="91"/>
    </row>
    <row r="89" spans="1:12" x14ac:dyDescent="0.25">
      <c r="A89" s="89"/>
      <c r="B89" s="90"/>
      <c r="C89" s="91"/>
      <c r="D89" s="91"/>
      <c r="E89" s="91"/>
      <c r="F89" s="91"/>
      <c r="G89" s="91"/>
      <c r="H89" s="91"/>
      <c r="I89" s="91"/>
      <c r="J89" s="91"/>
      <c r="K89" s="91"/>
      <c r="L89" s="91"/>
    </row>
    <row r="90" spans="1:12" x14ac:dyDescent="0.25">
      <c r="A90" s="89"/>
      <c r="B90" s="90"/>
      <c r="C90" s="91"/>
      <c r="D90" s="91"/>
      <c r="E90" s="91"/>
      <c r="F90" s="91"/>
      <c r="G90" s="91"/>
      <c r="H90" s="91"/>
      <c r="I90" s="91"/>
      <c r="J90" s="91"/>
      <c r="K90" s="91"/>
      <c r="L90" s="91"/>
    </row>
    <row r="91" spans="1:12" x14ac:dyDescent="0.25">
      <c r="A91" s="89"/>
      <c r="B91" s="90"/>
      <c r="C91" s="91"/>
      <c r="D91" s="91"/>
      <c r="E91" s="91"/>
      <c r="F91" s="91"/>
      <c r="G91" s="91"/>
      <c r="H91" s="91"/>
      <c r="I91" s="91"/>
      <c r="J91" s="91"/>
      <c r="K91" s="91"/>
      <c r="L91" s="91"/>
    </row>
    <row r="92" spans="1:12" x14ac:dyDescent="0.25">
      <c r="A92" s="89"/>
      <c r="B92" s="90"/>
      <c r="C92" s="91"/>
      <c r="D92" s="91"/>
      <c r="E92" s="91"/>
      <c r="F92" s="91"/>
      <c r="G92" s="91"/>
      <c r="H92" s="91"/>
      <c r="I92" s="91"/>
      <c r="J92" s="91"/>
      <c r="K92" s="91"/>
      <c r="L92" s="91"/>
    </row>
    <row r="93" spans="1:12" x14ac:dyDescent="0.25">
      <c r="A93" s="89"/>
      <c r="B93" s="90"/>
      <c r="C93" s="91"/>
      <c r="D93" s="91"/>
      <c r="E93" s="91"/>
      <c r="F93" s="91"/>
      <c r="G93" s="91"/>
      <c r="H93" s="91"/>
      <c r="I93" s="91"/>
      <c r="J93" s="91"/>
      <c r="K93" s="91"/>
      <c r="L93" s="91"/>
    </row>
    <row r="94" spans="1:12" x14ac:dyDescent="0.25">
      <c r="A94" s="89"/>
      <c r="B94" s="90"/>
      <c r="C94" s="91"/>
      <c r="D94" s="91"/>
      <c r="E94" s="91"/>
      <c r="F94" s="91"/>
      <c r="G94" s="91"/>
      <c r="H94" s="91"/>
      <c r="I94" s="91"/>
      <c r="J94" s="91"/>
      <c r="K94" s="91"/>
      <c r="L94" s="91"/>
    </row>
    <row r="95" spans="1:12" x14ac:dyDescent="0.25">
      <c r="A95" s="89"/>
      <c r="B95" s="90"/>
      <c r="C95" s="91"/>
      <c r="D95" s="91"/>
      <c r="E95" s="91"/>
      <c r="F95" s="91"/>
      <c r="G95" s="91"/>
      <c r="H95" s="91"/>
      <c r="I95" s="91"/>
      <c r="J95" s="91"/>
      <c r="K95" s="91"/>
      <c r="L95" s="91"/>
    </row>
    <row r="96" spans="1:12" x14ac:dyDescent="0.25">
      <c r="A96" s="89"/>
      <c r="B96" s="90"/>
      <c r="C96" s="91"/>
      <c r="D96" s="91"/>
      <c r="E96" s="91"/>
      <c r="F96" s="91"/>
      <c r="G96" s="91"/>
      <c r="H96" s="91"/>
      <c r="I96" s="91"/>
      <c r="J96" s="91"/>
      <c r="K96" s="91"/>
      <c r="L96" s="91"/>
    </row>
    <row r="97" spans="1:12" x14ac:dyDescent="0.25">
      <c r="A97" s="89"/>
      <c r="B97" s="90"/>
      <c r="C97" s="91"/>
      <c r="D97" s="91"/>
      <c r="E97" s="91"/>
      <c r="F97" s="91"/>
      <c r="G97" s="91"/>
      <c r="H97" s="91"/>
      <c r="I97" s="91"/>
      <c r="J97" s="91"/>
      <c r="K97" s="91"/>
      <c r="L97" s="91"/>
    </row>
    <row r="98" spans="1:12" x14ac:dyDescent="0.25">
      <c r="A98" s="89"/>
      <c r="B98" s="90"/>
      <c r="C98" s="91"/>
      <c r="D98" s="91"/>
      <c r="E98" s="91"/>
      <c r="F98" s="91"/>
      <c r="G98" s="91"/>
      <c r="H98" s="91"/>
      <c r="I98" s="91"/>
      <c r="J98" s="91"/>
      <c r="K98" s="91"/>
      <c r="L98" s="91"/>
    </row>
    <row r="99" spans="1:12" x14ac:dyDescent="0.25">
      <c r="A99" s="89"/>
      <c r="B99" s="90"/>
      <c r="C99" s="91"/>
      <c r="D99" s="91"/>
      <c r="E99" s="91"/>
      <c r="F99" s="91"/>
      <c r="G99" s="91"/>
      <c r="H99" s="91"/>
      <c r="I99" s="91"/>
      <c r="J99" s="91"/>
      <c r="K99" s="91"/>
      <c r="L99" s="91"/>
    </row>
    <row r="100" spans="1:12" x14ac:dyDescent="0.25">
      <c r="A100" s="89"/>
      <c r="B100" s="90"/>
      <c r="C100" s="91"/>
      <c r="D100" s="91"/>
      <c r="E100" s="91"/>
      <c r="F100" s="91"/>
      <c r="G100" s="91"/>
      <c r="H100" s="91"/>
      <c r="I100" s="91"/>
      <c r="J100" s="91"/>
      <c r="K100" s="91"/>
      <c r="L100" s="91"/>
    </row>
    <row r="101" spans="1:12" x14ac:dyDescent="0.25">
      <c r="A101" s="89"/>
      <c r="B101" s="90"/>
      <c r="C101" s="91"/>
      <c r="D101" s="91"/>
      <c r="E101" s="91"/>
      <c r="F101" s="91"/>
      <c r="G101" s="91"/>
      <c r="H101" s="91"/>
      <c r="I101" s="91"/>
      <c r="J101" s="91"/>
      <c r="K101" s="91"/>
      <c r="L101" s="91"/>
    </row>
    <row r="102" spans="1:12" x14ac:dyDescent="0.25">
      <c r="A102" s="89"/>
      <c r="B102" s="90"/>
      <c r="C102" s="91"/>
      <c r="D102" s="91"/>
      <c r="E102" s="91"/>
      <c r="F102" s="91"/>
      <c r="G102" s="91"/>
      <c r="H102" s="91"/>
      <c r="I102" s="91"/>
      <c r="J102" s="91"/>
      <c r="K102" s="91"/>
      <c r="L102" s="91"/>
    </row>
    <row r="103" spans="1:12" x14ac:dyDescent="0.25">
      <c r="A103" s="89"/>
      <c r="B103" s="90"/>
      <c r="C103" s="91"/>
      <c r="D103" s="91"/>
      <c r="E103" s="91"/>
      <c r="F103" s="91"/>
      <c r="G103" s="91"/>
      <c r="H103" s="91"/>
      <c r="I103" s="91"/>
      <c r="J103" s="91"/>
      <c r="K103" s="91"/>
      <c r="L103" s="91"/>
    </row>
    <row r="104" spans="1:12" x14ac:dyDescent="0.25">
      <c r="A104" s="89"/>
      <c r="B104" s="90"/>
      <c r="C104" s="91"/>
      <c r="D104" s="91"/>
      <c r="E104" s="91"/>
      <c r="F104" s="91"/>
      <c r="G104" s="91"/>
      <c r="H104" s="91"/>
      <c r="I104" s="91"/>
      <c r="J104" s="91"/>
      <c r="K104" s="91"/>
      <c r="L104" s="91"/>
    </row>
    <row r="105" spans="1:12" x14ac:dyDescent="0.25">
      <c r="A105" s="89"/>
      <c r="B105" s="90"/>
      <c r="C105" s="91"/>
      <c r="D105" s="91"/>
      <c r="E105" s="91"/>
      <c r="F105" s="91"/>
      <c r="G105" s="91"/>
      <c r="H105" s="91"/>
      <c r="I105" s="91"/>
      <c r="J105" s="91"/>
      <c r="K105" s="91"/>
      <c r="L105" s="91"/>
    </row>
    <row r="106" spans="1:12" x14ac:dyDescent="0.25">
      <c r="A106" s="89"/>
      <c r="B106" s="90"/>
      <c r="C106" s="91"/>
      <c r="D106" s="91"/>
      <c r="E106" s="91"/>
      <c r="F106" s="91"/>
      <c r="G106" s="91"/>
      <c r="H106" s="91"/>
      <c r="I106" s="91"/>
      <c r="J106" s="91"/>
      <c r="K106" s="91"/>
      <c r="L106" s="91"/>
    </row>
    <row r="107" spans="1:12" x14ac:dyDescent="0.25">
      <c r="A107" s="89"/>
      <c r="B107" s="90"/>
      <c r="C107" s="91"/>
      <c r="D107" s="91"/>
      <c r="E107" s="91"/>
      <c r="F107" s="91"/>
      <c r="G107" s="91"/>
      <c r="H107" s="91"/>
      <c r="I107" s="91"/>
      <c r="J107" s="91"/>
      <c r="K107" s="91"/>
      <c r="L107" s="91"/>
    </row>
    <row r="108" spans="1:12" x14ac:dyDescent="0.25">
      <c r="A108" s="89"/>
      <c r="B108" s="90"/>
      <c r="C108" s="91"/>
      <c r="D108" s="91"/>
      <c r="E108" s="91"/>
      <c r="F108" s="91"/>
      <c r="G108" s="91"/>
      <c r="H108" s="91"/>
      <c r="I108" s="91"/>
      <c r="J108" s="91"/>
      <c r="K108" s="91"/>
      <c r="L108" s="91"/>
    </row>
    <row r="109" spans="1:12" x14ac:dyDescent="0.25">
      <c r="A109" s="89"/>
      <c r="B109" s="90"/>
      <c r="C109" s="91"/>
      <c r="D109" s="91"/>
      <c r="E109" s="91"/>
      <c r="F109" s="91"/>
      <c r="G109" s="91"/>
      <c r="H109" s="91"/>
      <c r="I109" s="91"/>
      <c r="J109" s="91"/>
      <c r="K109" s="91"/>
      <c r="L109" s="91"/>
    </row>
    <row r="110" spans="1:12" x14ac:dyDescent="0.25">
      <c r="A110" s="89"/>
      <c r="B110" s="90"/>
      <c r="C110" s="91"/>
      <c r="D110" s="91"/>
      <c r="E110" s="91"/>
      <c r="F110" s="91"/>
      <c r="G110" s="91"/>
      <c r="H110" s="91"/>
      <c r="I110" s="91"/>
      <c r="J110" s="91"/>
      <c r="K110" s="91"/>
      <c r="L110" s="91"/>
    </row>
    <row r="111" spans="1:12" x14ac:dyDescent="0.25">
      <c r="A111" s="89"/>
      <c r="B111" s="90"/>
      <c r="C111" s="91"/>
      <c r="D111" s="91"/>
      <c r="E111" s="91"/>
      <c r="F111" s="91"/>
      <c r="G111" s="91"/>
      <c r="H111" s="91"/>
      <c r="I111" s="91"/>
      <c r="J111" s="91"/>
      <c r="K111" s="91"/>
      <c r="L111" s="91"/>
    </row>
    <row r="112" spans="1:12" x14ac:dyDescent="0.25">
      <c r="A112" s="89"/>
      <c r="B112" s="90"/>
      <c r="C112" s="91"/>
      <c r="D112" s="91"/>
      <c r="E112" s="91"/>
      <c r="F112" s="91"/>
      <c r="G112" s="91"/>
      <c r="H112" s="91"/>
      <c r="I112" s="91"/>
      <c r="J112" s="91"/>
      <c r="K112" s="91"/>
      <c r="L112" s="91"/>
    </row>
    <row r="113" spans="1:12" x14ac:dyDescent="0.25">
      <c r="A113" s="89"/>
      <c r="B113" s="90"/>
      <c r="C113" s="91"/>
      <c r="D113" s="91"/>
      <c r="E113" s="91"/>
      <c r="F113" s="91"/>
      <c r="G113" s="91"/>
      <c r="H113" s="91"/>
      <c r="I113" s="91"/>
      <c r="J113" s="91"/>
      <c r="K113" s="91"/>
      <c r="L113" s="91"/>
    </row>
    <row r="114" spans="1:12" x14ac:dyDescent="0.25">
      <c r="A114" s="89"/>
      <c r="B114" s="90"/>
      <c r="C114" s="91"/>
      <c r="D114" s="91"/>
      <c r="E114" s="91"/>
      <c r="F114" s="91"/>
      <c r="G114" s="91"/>
      <c r="H114" s="91"/>
      <c r="I114" s="91"/>
      <c r="J114" s="91"/>
      <c r="K114" s="91"/>
      <c r="L114" s="91"/>
    </row>
    <row r="115" spans="1:12" x14ac:dyDescent="0.25">
      <c r="A115" s="89"/>
      <c r="B115" s="90"/>
      <c r="C115" s="91"/>
      <c r="D115" s="91"/>
      <c r="E115" s="91"/>
      <c r="F115" s="91"/>
      <c r="G115" s="91"/>
      <c r="H115" s="91"/>
      <c r="I115" s="91"/>
      <c r="J115" s="91"/>
      <c r="K115" s="91"/>
      <c r="L115" s="91"/>
    </row>
    <row r="116" spans="1:12" x14ac:dyDescent="0.25">
      <c r="A116" s="89"/>
      <c r="B116" s="90"/>
      <c r="C116" s="91"/>
      <c r="D116" s="91"/>
      <c r="E116" s="91"/>
      <c r="F116" s="91"/>
      <c r="G116" s="91"/>
      <c r="H116" s="91"/>
      <c r="I116" s="91"/>
      <c r="J116" s="91"/>
      <c r="K116" s="91"/>
      <c r="L116" s="91"/>
    </row>
    <row r="117" spans="1:12" x14ac:dyDescent="0.25">
      <c r="A117" s="89"/>
      <c r="B117" s="90"/>
      <c r="C117" s="91"/>
      <c r="D117" s="91"/>
      <c r="E117" s="91"/>
      <c r="F117" s="91"/>
      <c r="G117" s="91"/>
      <c r="H117" s="91"/>
      <c r="I117" s="91"/>
      <c r="J117" s="91"/>
      <c r="K117" s="91"/>
      <c r="L117" s="91"/>
    </row>
    <row r="118" spans="1:12" x14ac:dyDescent="0.25">
      <c r="A118" s="89"/>
      <c r="B118" s="90"/>
      <c r="C118" s="91"/>
      <c r="D118" s="91"/>
      <c r="E118" s="91"/>
      <c r="F118" s="91"/>
      <c r="G118" s="91"/>
      <c r="H118" s="91"/>
      <c r="I118" s="91"/>
      <c r="J118" s="91"/>
      <c r="K118" s="91"/>
      <c r="L118" s="91"/>
    </row>
    <row r="119" spans="1:12" x14ac:dyDescent="0.25">
      <c r="A119" s="89"/>
      <c r="B119" s="90"/>
      <c r="C119" s="91"/>
      <c r="D119" s="91"/>
      <c r="E119" s="91"/>
      <c r="F119" s="91"/>
      <c r="G119" s="91"/>
      <c r="H119" s="91"/>
      <c r="I119" s="91"/>
      <c r="J119" s="91"/>
      <c r="K119" s="91"/>
      <c r="L119" s="91"/>
    </row>
    <row r="120" spans="1:12" x14ac:dyDescent="0.25">
      <c r="A120" s="89"/>
      <c r="B120" s="90"/>
      <c r="C120" s="91"/>
      <c r="D120" s="91"/>
      <c r="E120" s="91"/>
      <c r="F120" s="91"/>
      <c r="G120" s="91"/>
      <c r="H120" s="91"/>
      <c r="I120" s="91"/>
      <c r="J120" s="91"/>
      <c r="K120" s="91"/>
      <c r="L120" s="91"/>
    </row>
    <row r="121" spans="1:12" x14ac:dyDescent="0.25">
      <c r="A121" s="89"/>
      <c r="B121" s="90"/>
      <c r="C121" s="91"/>
      <c r="D121" s="91"/>
      <c r="E121" s="91"/>
      <c r="F121" s="91"/>
      <c r="G121" s="91"/>
      <c r="H121" s="91"/>
      <c r="I121" s="91"/>
      <c r="J121" s="91"/>
      <c r="K121" s="91"/>
      <c r="L121" s="91"/>
    </row>
    <row r="122" spans="1:12" x14ac:dyDescent="0.25">
      <c r="A122" s="89"/>
      <c r="B122" s="90"/>
      <c r="C122" s="91"/>
      <c r="D122" s="91"/>
      <c r="E122" s="91"/>
      <c r="F122" s="91"/>
      <c r="G122" s="91"/>
      <c r="H122" s="91"/>
      <c r="I122" s="91"/>
      <c r="J122" s="91"/>
      <c r="K122" s="91"/>
      <c r="L122" s="91"/>
    </row>
    <row r="123" spans="1:12" x14ac:dyDescent="0.25">
      <c r="A123" s="89"/>
      <c r="B123" s="90"/>
      <c r="C123" s="91"/>
      <c r="D123" s="91"/>
      <c r="E123" s="91"/>
      <c r="F123" s="91"/>
      <c r="G123" s="91"/>
      <c r="H123" s="91"/>
      <c r="I123" s="91"/>
      <c r="J123" s="91"/>
      <c r="K123" s="91"/>
      <c r="L123" s="91"/>
    </row>
    <row r="124" spans="1:12" x14ac:dyDescent="0.25">
      <c r="A124" s="89"/>
      <c r="B124" s="90"/>
      <c r="C124" s="91"/>
      <c r="D124" s="91"/>
      <c r="E124" s="91"/>
      <c r="F124" s="91"/>
      <c r="G124" s="91"/>
      <c r="H124" s="91"/>
      <c r="I124" s="91"/>
      <c r="J124" s="91"/>
      <c r="K124" s="91"/>
      <c r="L124" s="91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234"/>
  <sheetViews>
    <sheetView workbookViewId="0">
      <selection activeCell="B2" sqref="B2"/>
    </sheetView>
  </sheetViews>
  <sheetFormatPr defaultColWidth="9.140625" defaultRowHeight="15" x14ac:dyDescent="0.25"/>
  <cols>
    <col min="1" max="1" width="16.5703125" style="92" customWidth="1"/>
    <col min="2" max="2" width="46.7109375" style="93" customWidth="1"/>
    <col min="3" max="12" width="15.28515625" style="94" bestFit="1" customWidth="1"/>
    <col min="13" max="16384" width="9.140625" style="88"/>
  </cols>
  <sheetData>
    <row r="1" spans="1:12" ht="22.5" x14ac:dyDescent="0.25">
      <c r="A1" s="98" t="s">
        <v>168</v>
      </c>
      <c r="B1" s="99" t="s">
        <v>169</v>
      </c>
      <c r="C1" s="100" t="s">
        <v>170</v>
      </c>
      <c r="D1" s="100" t="s">
        <v>171</v>
      </c>
      <c r="E1" s="100" t="s">
        <v>172</v>
      </c>
      <c r="F1" s="100" t="s">
        <v>173</v>
      </c>
      <c r="G1" s="100" t="s">
        <v>174</v>
      </c>
      <c r="H1" s="100" t="s">
        <v>175</v>
      </c>
      <c r="I1" s="100" t="s">
        <v>176</v>
      </c>
      <c r="J1" s="100" t="s">
        <v>177</v>
      </c>
      <c r="K1" s="100" t="s">
        <v>178</v>
      </c>
      <c r="L1" s="100" t="s">
        <v>179</v>
      </c>
    </row>
    <row r="2" spans="1:12" x14ac:dyDescent="0.25">
      <c r="A2" s="89" t="s">
        <v>202</v>
      </c>
      <c r="B2" s="90" t="s">
        <v>203</v>
      </c>
      <c r="C2" s="91">
        <v>10650</v>
      </c>
      <c r="D2" s="91">
        <v>0</v>
      </c>
      <c r="E2" s="91">
        <v>10650</v>
      </c>
      <c r="F2" s="91">
        <v>0</v>
      </c>
      <c r="G2" s="91">
        <v>0</v>
      </c>
      <c r="H2" s="91">
        <v>0</v>
      </c>
      <c r="I2" s="91">
        <v>0</v>
      </c>
      <c r="J2" s="91">
        <v>0</v>
      </c>
      <c r="K2" s="91">
        <v>10650</v>
      </c>
      <c r="L2" s="91">
        <v>0</v>
      </c>
    </row>
    <row r="3" spans="1:12" x14ac:dyDescent="0.25">
      <c r="A3" s="89" t="s">
        <v>204</v>
      </c>
      <c r="B3" s="90" t="s">
        <v>205</v>
      </c>
      <c r="C3" s="91">
        <v>4833.03</v>
      </c>
      <c r="D3" s="91">
        <v>0</v>
      </c>
      <c r="E3" s="91">
        <v>4833.03</v>
      </c>
      <c r="F3" s="91">
        <v>0</v>
      </c>
      <c r="G3" s="91">
        <v>0</v>
      </c>
      <c r="H3" s="91">
        <v>0</v>
      </c>
      <c r="I3" s="91">
        <v>0</v>
      </c>
      <c r="J3" s="91">
        <v>0</v>
      </c>
      <c r="K3" s="91">
        <v>4833.03</v>
      </c>
      <c r="L3" s="91">
        <v>0</v>
      </c>
    </row>
    <row r="4" spans="1:12" x14ac:dyDescent="0.25">
      <c r="A4" s="89" t="s">
        <v>206</v>
      </c>
      <c r="B4" s="90" t="s">
        <v>207</v>
      </c>
      <c r="C4" s="91">
        <v>47292.32</v>
      </c>
      <c r="D4" s="91">
        <v>0</v>
      </c>
      <c r="E4" s="91">
        <v>47292.32</v>
      </c>
      <c r="F4" s="91">
        <v>0</v>
      </c>
      <c r="G4" s="91">
        <v>0</v>
      </c>
      <c r="H4" s="91">
        <v>0</v>
      </c>
      <c r="I4" s="91">
        <v>0</v>
      </c>
      <c r="J4" s="91">
        <v>0</v>
      </c>
      <c r="K4" s="91">
        <v>47292.32</v>
      </c>
      <c r="L4" s="91">
        <v>0</v>
      </c>
    </row>
    <row r="5" spans="1:12" x14ac:dyDescent="0.25">
      <c r="A5" s="89" t="s">
        <v>208</v>
      </c>
      <c r="B5" s="90" t="s">
        <v>209</v>
      </c>
      <c r="C5" s="91">
        <v>9958.18</v>
      </c>
      <c r="D5" s="91">
        <v>0</v>
      </c>
      <c r="E5" s="91">
        <v>9958.18</v>
      </c>
      <c r="F5" s="91">
        <v>0</v>
      </c>
      <c r="G5" s="91">
        <v>0</v>
      </c>
      <c r="H5" s="91">
        <v>0</v>
      </c>
      <c r="I5" s="91">
        <v>0</v>
      </c>
      <c r="J5" s="91">
        <v>0</v>
      </c>
      <c r="K5" s="91">
        <v>9958.18</v>
      </c>
      <c r="L5" s="91">
        <v>0</v>
      </c>
    </row>
    <row r="6" spans="1:12" x14ac:dyDescent="0.25">
      <c r="A6" s="89" t="s">
        <v>210</v>
      </c>
      <c r="B6" s="90" t="s">
        <v>211</v>
      </c>
      <c r="C6" s="91">
        <v>6803.66</v>
      </c>
      <c r="D6" s="91">
        <v>0</v>
      </c>
      <c r="E6" s="91">
        <v>6803.66</v>
      </c>
      <c r="F6" s="91">
        <v>0</v>
      </c>
      <c r="G6" s="91">
        <v>0</v>
      </c>
      <c r="H6" s="91">
        <v>0</v>
      </c>
      <c r="I6" s="91">
        <v>0</v>
      </c>
      <c r="J6" s="91">
        <v>0</v>
      </c>
      <c r="K6" s="91">
        <v>6803.66</v>
      </c>
      <c r="L6" s="91">
        <v>0</v>
      </c>
    </row>
    <row r="7" spans="1:12" x14ac:dyDescent="0.25">
      <c r="A7" s="89" t="s">
        <v>212</v>
      </c>
      <c r="B7" s="90" t="s">
        <v>213</v>
      </c>
      <c r="C7" s="91">
        <v>1394.14</v>
      </c>
      <c r="D7" s="91">
        <v>0</v>
      </c>
      <c r="E7" s="91">
        <v>1394.14</v>
      </c>
      <c r="F7" s="91">
        <v>0</v>
      </c>
      <c r="G7" s="91">
        <v>0</v>
      </c>
      <c r="H7" s="91">
        <v>0</v>
      </c>
      <c r="I7" s="91">
        <v>0</v>
      </c>
      <c r="J7" s="91">
        <v>0</v>
      </c>
      <c r="K7" s="91">
        <v>1394.14</v>
      </c>
      <c r="L7" s="91">
        <v>0</v>
      </c>
    </row>
    <row r="8" spans="1:12" x14ac:dyDescent="0.25">
      <c r="A8" s="89" t="s">
        <v>214</v>
      </c>
      <c r="B8" s="90" t="s">
        <v>215</v>
      </c>
      <c r="C8" s="91">
        <v>6330</v>
      </c>
      <c r="D8" s="91">
        <v>0</v>
      </c>
      <c r="E8" s="91">
        <v>6330</v>
      </c>
      <c r="F8" s="91">
        <v>0</v>
      </c>
      <c r="G8" s="91">
        <v>0</v>
      </c>
      <c r="H8" s="91">
        <v>0</v>
      </c>
      <c r="I8" s="91">
        <v>0</v>
      </c>
      <c r="J8" s="91">
        <v>0</v>
      </c>
      <c r="K8" s="91">
        <v>6330</v>
      </c>
      <c r="L8" s="91">
        <v>0</v>
      </c>
    </row>
    <row r="9" spans="1:12" x14ac:dyDescent="0.25">
      <c r="A9" s="89" t="s">
        <v>216</v>
      </c>
      <c r="B9" s="90" t="s">
        <v>217</v>
      </c>
      <c r="C9" s="91">
        <v>11800</v>
      </c>
      <c r="D9" s="91">
        <v>0</v>
      </c>
      <c r="E9" s="91">
        <v>11800</v>
      </c>
      <c r="F9" s="91">
        <v>0</v>
      </c>
      <c r="G9" s="91">
        <v>0</v>
      </c>
      <c r="H9" s="91">
        <v>0</v>
      </c>
      <c r="I9" s="91">
        <v>0</v>
      </c>
      <c r="J9" s="91">
        <v>0</v>
      </c>
      <c r="K9" s="91">
        <v>11800</v>
      </c>
      <c r="L9" s="91">
        <v>0</v>
      </c>
    </row>
    <row r="10" spans="1:12" x14ac:dyDescent="0.25">
      <c r="A10" s="89" t="s">
        <v>218</v>
      </c>
      <c r="B10" s="90" t="s">
        <v>219</v>
      </c>
      <c r="C10" s="91">
        <v>5913</v>
      </c>
      <c r="D10" s="91">
        <v>0</v>
      </c>
      <c r="E10" s="91">
        <v>5913</v>
      </c>
      <c r="F10" s="91">
        <v>0</v>
      </c>
      <c r="G10" s="91">
        <v>0</v>
      </c>
      <c r="H10" s="91">
        <v>0</v>
      </c>
      <c r="I10" s="91">
        <v>0</v>
      </c>
      <c r="J10" s="91">
        <v>0</v>
      </c>
      <c r="K10" s="91">
        <v>5913</v>
      </c>
      <c r="L10" s="91">
        <v>0</v>
      </c>
    </row>
    <row r="11" spans="1:12" x14ac:dyDescent="0.25">
      <c r="A11" s="89" t="s">
        <v>220</v>
      </c>
      <c r="B11" s="90" t="s">
        <v>221</v>
      </c>
      <c r="C11" s="91">
        <v>3734</v>
      </c>
      <c r="D11" s="91">
        <v>0</v>
      </c>
      <c r="E11" s="91">
        <v>3734</v>
      </c>
      <c r="F11" s="91">
        <v>0</v>
      </c>
      <c r="G11" s="91">
        <v>0</v>
      </c>
      <c r="H11" s="91">
        <v>0</v>
      </c>
      <c r="I11" s="91">
        <v>0</v>
      </c>
      <c r="J11" s="91">
        <v>0</v>
      </c>
      <c r="K11" s="91">
        <v>3734</v>
      </c>
      <c r="L11" s="91">
        <v>0</v>
      </c>
    </row>
    <row r="12" spans="1:12" x14ac:dyDescent="0.25">
      <c r="A12" s="89" t="s">
        <v>222</v>
      </c>
      <c r="B12" s="90" t="s">
        <v>223</v>
      </c>
      <c r="C12" s="91">
        <v>8538.43</v>
      </c>
      <c r="D12" s="91">
        <v>0</v>
      </c>
      <c r="E12" s="91">
        <v>8538.43</v>
      </c>
      <c r="F12" s="91">
        <v>0</v>
      </c>
      <c r="G12" s="91">
        <v>0</v>
      </c>
      <c r="H12" s="91">
        <v>0</v>
      </c>
      <c r="I12" s="91">
        <v>0</v>
      </c>
      <c r="J12" s="91">
        <v>0</v>
      </c>
      <c r="K12" s="91">
        <v>8538.43</v>
      </c>
      <c r="L12" s="91">
        <v>0</v>
      </c>
    </row>
    <row r="13" spans="1:12" x14ac:dyDescent="0.25">
      <c r="A13" s="89" t="s">
        <v>224</v>
      </c>
      <c r="B13" s="90" t="s">
        <v>225</v>
      </c>
      <c r="C13" s="91">
        <v>1615.13</v>
      </c>
      <c r="D13" s="91">
        <v>0</v>
      </c>
      <c r="E13" s="91">
        <v>1615.13</v>
      </c>
      <c r="F13" s="91">
        <v>0</v>
      </c>
      <c r="G13" s="91">
        <v>0</v>
      </c>
      <c r="H13" s="91">
        <v>0</v>
      </c>
      <c r="I13" s="91">
        <v>0</v>
      </c>
      <c r="J13" s="91">
        <v>0</v>
      </c>
      <c r="K13" s="91">
        <v>1615.13</v>
      </c>
      <c r="L13" s="91">
        <v>0</v>
      </c>
    </row>
    <row r="14" spans="1:12" x14ac:dyDescent="0.25">
      <c r="A14" s="89" t="s">
        <v>226</v>
      </c>
      <c r="B14" s="90" t="s">
        <v>227</v>
      </c>
      <c r="C14" s="91">
        <v>1450</v>
      </c>
      <c r="D14" s="91">
        <v>0</v>
      </c>
      <c r="E14" s="91">
        <v>1450</v>
      </c>
      <c r="F14" s="91">
        <v>0</v>
      </c>
      <c r="G14" s="91">
        <v>0</v>
      </c>
      <c r="H14" s="91">
        <v>0</v>
      </c>
      <c r="I14" s="91">
        <v>0</v>
      </c>
      <c r="J14" s="91">
        <v>0</v>
      </c>
      <c r="K14" s="91">
        <v>1450</v>
      </c>
      <c r="L14" s="91">
        <v>0</v>
      </c>
    </row>
    <row r="15" spans="1:12" x14ac:dyDescent="0.25">
      <c r="A15" s="89" t="s">
        <v>228</v>
      </c>
      <c r="B15" s="90" t="s">
        <v>227</v>
      </c>
      <c r="C15" s="91">
        <v>1930</v>
      </c>
      <c r="D15" s="91">
        <v>0</v>
      </c>
      <c r="E15" s="91">
        <v>1930</v>
      </c>
      <c r="F15" s="91">
        <v>0</v>
      </c>
      <c r="G15" s="91">
        <v>0</v>
      </c>
      <c r="H15" s="91">
        <v>0</v>
      </c>
      <c r="I15" s="91">
        <v>0</v>
      </c>
      <c r="J15" s="91">
        <v>0</v>
      </c>
      <c r="K15" s="91">
        <v>1930</v>
      </c>
      <c r="L15" s="91">
        <v>0</v>
      </c>
    </row>
    <row r="16" spans="1:12" x14ac:dyDescent="0.25">
      <c r="A16" s="89" t="s">
        <v>229</v>
      </c>
      <c r="B16" s="90" t="s">
        <v>230</v>
      </c>
      <c r="C16" s="91">
        <v>4277.7</v>
      </c>
      <c r="D16" s="91">
        <v>0</v>
      </c>
      <c r="E16" s="91">
        <v>4277.7</v>
      </c>
      <c r="F16" s="91">
        <v>0</v>
      </c>
      <c r="G16" s="91">
        <v>0</v>
      </c>
      <c r="H16" s="91">
        <v>0</v>
      </c>
      <c r="I16" s="91">
        <v>0</v>
      </c>
      <c r="J16" s="91">
        <v>0</v>
      </c>
      <c r="K16" s="91">
        <v>4277.7</v>
      </c>
      <c r="L16" s="91">
        <v>0</v>
      </c>
    </row>
    <row r="17" spans="1:12" x14ac:dyDescent="0.25">
      <c r="A17" s="89" t="s">
        <v>231</v>
      </c>
      <c r="B17" s="90" t="s">
        <v>232</v>
      </c>
      <c r="C17" s="91">
        <v>26223</v>
      </c>
      <c r="D17" s="91">
        <v>0</v>
      </c>
      <c r="E17" s="91">
        <v>26223</v>
      </c>
      <c r="F17" s="91">
        <v>0</v>
      </c>
      <c r="G17" s="91">
        <v>0</v>
      </c>
      <c r="H17" s="91">
        <v>0</v>
      </c>
      <c r="I17" s="91">
        <v>0</v>
      </c>
      <c r="J17" s="91">
        <v>0</v>
      </c>
      <c r="K17" s="91">
        <v>26223</v>
      </c>
      <c r="L17" s="91">
        <v>0</v>
      </c>
    </row>
    <row r="18" spans="1:12" x14ac:dyDescent="0.25">
      <c r="A18" s="89" t="s">
        <v>233</v>
      </c>
      <c r="B18" s="90" t="s">
        <v>234</v>
      </c>
      <c r="C18" s="91">
        <v>3000</v>
      </c>
      <c r="D18" s="91">
        <v>0</v>
      </c>
      <c r="E18" s="91">
        <v>3000</v>
      </c>
      <c r="F18" s="91">
        <v>0</v>
      </c>
      <c r="G18" s="91">
        <v>0</v>
      </c>
      <c r="H18" s="91">
        <v>0</v>
      </c>
      <c r="I18" s="91">
        <v>0</v>
      </c>
      <c r="J18" s="91">
        <v>0</v>
      </c>
      <c r="K18" s="91">
        <v>3000</v>
      </c>
      <c r="L18" s="91">
        <v>0</v>
      </c>
    </row>
    <row r="19" spans="1:12" x14ac:dyDescent="0.25">
      <c r="A19" s="89" t="s">
        <v>235</v>
      </c>
      <c r="B19" s="90" t="s">
        <v>236</v>
      </c>
      <c r="C19" s="91">
        <v>4270</v>
      </c>
      <c r="D19" s="91">
        <v>0</v>
      </c>
      <c r="E19" s="91">
        <v>4270</v>
      </c>
      <c r="F19" s="91">
        <v>0</v>
      </c>
      <c r="G19" s="91">
        <v>0</v>
      </c>
      <c r="H19" s="91">
        <v>0</v>
      </c>
      <c r="I19" s="91">
        <v>0</v>
      </c>
      <c r="J19" s="91">
        <v>0</v>
      </c>
      <c r="K19" s="91">
        <v>4270</v>
      </c>
      <c r="L19" s="91">
        <v>0</v>
      </c>
    </row>
    <row r="20" spans="1:12" x14ac:dyDescent="0.25">
      <c r="A20" s="92" t="s">
        <v>237</v>
      </c>
      <c r="B20" s="93" t="s">
        <v>238</v>
      </c>
      <c r="C20" s="94">
        <v>0</v>
      </c>
      <c r="D20" s="94">
        <v>0</v>
      </c>
      <c r="E20" s="94">
        <v>22800</v>
      </c>
      <c r="F20" s="94">
        <v>0</v>
      </c>
      <c r="G20" s="94">
        <v>0</v>
      </c>
      <c r="H20" s="94">
        <v>0</v>
      </c>
      <c r="I20" s="94">
        <v>22800</v>
      </c>
      <c r="J20" s="94">
        <v>0</v>
      </c>
      <c r="K20" s="94">
        <v>22800</v>
      </c>
      <c r="L20" s="94">
        <v>0</v>
      </c>
    </row>
    <row r="21" spans="1:12" x14ac:dyDescent="0.25">
      <c r="A21" s="92" t="s">
        <v>243</v>
      </c>
      <c r="B21" s="93" t="s">
        <v>244</v>
      </c>
      <c r="C21" s="94">
        <v>7501.83</v>
      </c>
      <c r="D21" s="94">
        <v>0</v>
      </c>
      <c r="E21" s="94">
        <v>7501.83</v>
      </c>
      <c r="F21" s="94">
        <v>0</v>
      </c>
      <c r="G21" s="94">
        <v>0</v>
      </c>
      <c r="H21" s="94">
        <v>0</v>
      </c>
      <c r="I21" s="94">
        <v>0</v>
      </c>
      <c r="J21" s="94">
        <v>0</v>
      </c>
      <c r="K21" s="94">
        <v>7501.83</v>
      </c>
      <c r="L21" s="94">
        <v>0</v>
      </c>
    </row>
    <row r="22" spans="1:12" x14ac:dyDescent="0.25">
      <c r="A22" s="92" t="s">
        <v>245</v>
      </c>
      <c r="B22" s="93" t="s">
        <v>246</v>
      </c>
      <c r="C22" s="94">
        <v>29950</v>
      </c>
      <c r="D22" s="94">
        <v>0</v>
      </c>
      <c r="E22" s="94">
        <v>29950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29950</v>
      </c>
      <c r="L22" s="94">
        <v>0</v>
      </c>
    </row>
    <row r="23" spans="1:12" x14ac:dyDescent="0.25">
      <c r="A23" s="92" t="s">
        <v>247</v>
      </c>
      <c r="B23" s="93" t="s">
        <v>248</v>
      </c>
      <c r="C23" s="94">
        <v>53.54</v>
      </c>
      <c r="D23" s="94">
        <v>0</v>
      </c>
      <c r="E23" s="94">
        <v>53.54</v>
      </c>
      <c r="F23" s="94">
        <v>0</v>
      </c>
      <c r="G23" s="94">
        <v>0</v>
      </c>
      <c r="H23" s="94">
        <v>0</v>
      </c>
      <c r="I23" s="94">
        <v>0</v>
      </c>
      <c r="J23" s="94">
        <v>0</v>
      </c>
      <c r="K23" s="94">
        <v>53.54</v>
      </c>
      <c r="L23" s="94">
        <v>0</v>
      </c>
    </row>
    <row r="24" spans="1:12" x14ac:dyDescent="0.25">
      <c r="A24" s="92" t="s">
        <v>249</v>
      </c>
      <c r="B24" s="93" t="s">
        <v>250</v>
      </c>
      <c r="C24" s="94">
        <v>55.2</v>
      </c>
      <c r="D24" s="94">
        <v>0</v>
      </c>
      <c r="E24" s="94">
        <v>55.2</v>
      </c>
      <c r="F24" s="94">
        <v>0</v>
      </c>
      <c r="G24" s="94">
        <v>0</v>
      </c>
      <c r="H24" s="94">
        <v>0</v>
      </c>
      <c r="I24" s="94">
        <v>0</v>
      </c>
      <c r="J24" s="94">
        <v>0</v>
      </c>
      <c r="K24" s="94">
        <v>55.2</v>
      </c>
      <c r="L24" s="94">
        <v>0</v>
      </c>
    </row>
    <row r="25" spans="1:12" x14ac:dyDescent="0.25">
      <c r="A25" s="92" t="s">
        <v>251</v>
      </c>
      <c r="B25" s="93" t="s">
        <v>252</v>
      </c>
      <c r="C25" s="94">
        <v>99.28</v>
      </c>
      <c r="D25" s="94">
        <v>0</v>
      </c>
      <c r="E25" s="94">
        <v>99.28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94">
        <v>99.28</v>
      </c>
      <c r="L25" s="94">
        <v>0</v>
      </c>
    </row>
    <row r="26" spans="1:12" x14ac:dyDescent="0.25">
      <c r="A26" s="92" t="s">
        <v>253</v>
      </c>
      <c r="B26" s="93" t="s">
        <v>254</v>
      </c>
      <c r="C26" s="94">
        <v>102.4</v>
      </c>
      <c r="D26" s="94">
        <v>0</v>
      </c>
      <c r="E26" s="94">
        <v>102.4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102.4</v>
      </c>
      <c r="L26" s="94">
        <v>0</v>
      </c>
    </row>
    <row r="27" spans="1:12" x14ac:dyDescent="0.25">
      <c r="A27" s="92" t="s">
        <v>255</v>
      </c>
      <c r="B27" s="93" t="s">
        <v>256</v>
      </c>
      <c r="C27" s="94">
        <v>23069.77</v>
      </c>
      <c r="D27" s="94">
        <v>0</v>
      </c>
      <c r="E27" s="94">
        <v>23069.77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23069.77</v>
      </c>
      <c r="L27" s="94">
        <v>0</v>
      </c>
    </row>
    <row r="28" spans="1:12" x14ac:dyDescent="0.25">
      <c r="A28" s="92" t="s">
        <v>257</v>
      </c>
      <c r="B28" s="93" t="s">
        <v>258</v>
      </c>
      <c r="C28" s="94">
        <v>23302.13</v>
      </c>
      <c r="D28" s="94">
        <v>0</v>
      </c>
      <c r="E28" s="94">
        <v>23302.13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23302.13</v>
      </c>
      <c r="L28" s="94">
        <v>0</v>
      </c>
    </row>
    <row r="29" spans="1:12" x14ac:dyDescent="0.25">
      <c r="A29" s="92" t="s">
        <v>679</v>
      </c>
      <c r="B29" s="93" t="s">
        <v>680</v>
      </c>
      <c r="C29" s="94">
        <v>1130.04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1130.04</v>
      </c>
      <c r="K29" s="94">
        <v>0</v>
      </c>
      <c r="L29" s="94">
        <v>0</v>
      </c>
    </row>
    <row r="30" spans="1:12" x14ac:dyDescent="0.25">
      <c r="A30" s="92" t="s">
        <v>259</v>
      </c>
      <c r="B30" s="93" t="s">
        <v>260</v>
      </c>
      <c r="C30" s="94">
        <v>0</v>
      </c>
      <c r="D30" s="94">
        <v>0</v>
      </c>
      <c r="E30" s="94">
        <v>20000</v>
      </c>
      <c r="F30" s="94">
        <v>0</v>
      </c>
      <c r="G30" s="94">
        <v>0</v>
      </c>
      <c r="H30" s="94">
        <v>0</v>
      </c>
      <c r="I30" s="94">
        <v>20000</v>
      </c>
      <c r="J30" s="94">
        <v>0</v>
      </c>
      <c r="K30" s="94">
        <v>20000</v>
      </c>
      <c r="L30" s="94">
        <v>0</v>
      </c>
    </row>
    <row r="31" spans="1:12" x14ac:dyDescent="0.25">
      <c r="A31" s="92" t="s">
        <v>265</v>
      </c>
      <c r="B31" s="93" t="s">
        <v>266</v>
      </c>
      <c r="C31" s="94">
        <v>0</v>
      </c>
      <c r="D31" s="94">
        <v>0</v>
      </c>
      <c r="E31" s="94">
        <v>5130</v>
      </c>
      <c r="F31" s="94">
        <v>0</v>
      </c>
      <c r="G31" s="94">
        <v>0</v>
      </c>
      <c r="H31" s="94">
        <v>0</v>
      </c>
      <c r="I31" s="94">
        <v>5280</v>
      </c>
      <c r="J31" s="94">
        <v>150</v>
      </c>
      <c r="K31" s="94">
        <v>5130</v>
      </c>
      <c r="L31" s="94">
        <v>0</v>
      </c>
    </row>
    <row r="32" spans="1:12" x14ac:dyDescent="0.25">
      <c r="A32" s="92" t="s">
        <v>267</v>
      </c>
      <c r="B32" s="93" t="s">
        <v>268</v>
      </c>
      <c r="C32" s="94">
        <v>28818.55</v>
      </c>
      <c r="D32" s="94">
        <v>0</v>
      </c>
      <c r="E32" s="94">
        <v>26146.93</v>
      </c>
      <c r="F32" s="94">
        <v>0</v>
      </c>
      <c r="G32" s="94">
        <v>0</v>
      </c>
      <c r="H32" s="94">
        <v>0</v>
      </c>
      <c r="I32" s="94">
        <v>0</v>
      </c>
      <c r="J32" s="94">
        <v>2671.62</v>
      </c>
      <c r="K32" s="94">
        <v>26146.93</v>
      </c>
      <c r="L32" s="94">
        <v>0</v>
      </c>
    </row>
    <row r="33" spans="1:12" x14ac:dyDescent="0.25">
      <c r="A33" s="92" t="s">
        <v>269</v>
      </c>
      <c r="B33" s="93" t="s">
        <v>270</v>
      </c>
      <c r="C33" s="94">
        <v>7092.22</v>
      </c>
      <c r="D33" s="94">
        <v>0</v>
      </c>
      <c r="E33" s="94">
        <v>4469.59</v>
      </c>
      <c r="F33" s="94">
        <v>0</v>
      </c>
      <c r="G33" s="94">
        <v>0</v>
      </c>
      <c r="H33" s="94">
        <v>0</v>
      </c>
      <c r="I33" s="94">
        <v>1400</v>
      </c>
      <c r="J33" s="94">
        <v>4022.63</v>
      </c>
      <c r="K33" s="94">
        <v>4469.59</v>
      </c>
      <c r="L33" s="94">
        <v>0</v>
      </c>
    </row>
    <row r="34" spans="1:12" x14ac:dyDescent="0.25">
      <c r="A34" s="92" t="s">
        <v>271</v>
      </c>
      <c r="B34" s="93" t="s">
        <v>272</v>
      </c>
      <c r="C34" s="94">
        <v>10683</v>
      </c>
      <c r="D34" s="94">
        <v>0</v>
      </c>
      <c r="E34" s="94">
        <v>10683</v>
      </c>
      <c r="F34" s="94">
        <v>0</v>
      </c>
      <c r="G34" s="94">
        <v>0</v>
      </c>
      <c r="H34" s="94">
        <v>0</v>
      </c>
      <c r="I34" s="94">
        <v>0</v>
      </c>
      <c r="J34" s="94">
        <v>0</v>
      </c>
      <c r="K34" s="94">
        <v>10683</v>
      </c>
      <c r="L34" s="94">
        <v>0</v>
      </c>
    </row>
    <row r="35" spans="1:12" x14ac:dyDescent="0.25">
      <c r="A35" s="92" t="s">
        <v>273</v>
      </c>
      <c r="B35" s="93" t="s">
        <v>274</v>
      </c>
      <c r="C35" s="94">
        <v>2815.36</v>
      </c>
      <c r="D35" s="94">
        <v>0</v>
      </c>
      <c r="E35" s="94">
        <v>2815.36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94">
        <v>2815.36</v>
      </c>
      <c r="L35" s="94">
        <v>0</v>
      </c>
    </row>
    <row r="36" spans="1:12" x14ac:dyDescent="0.25">
      <c r="A36" s="92" t="s">
        <v>275</v>
      </c>
      <c r="B36" s="93" t="s">
        <v>276</v>
      </c>
      <c r="C36" s="94">
        <v>661.3</v>
      </c>
      <c r="D36" s="94">
        <v>0</v>
      </c>
      <c r="E36" s="94">
        <v>661.3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661.3</v>
      </c>
      <c r="L36" s="94">
        <v>0</v>
      </c>
    </row>
    <row r="37" spans="1:12" x14ac:dyDescent="0.25">
      <c r="A37" s="92" t="s">
        <v>277</v>
      </c>
      <c r="B37" s="93" t="s">
        <v>278</v>
      </c>
      <c r="C37" s="94">
        <v>3091</v>
      </c>
      <c r="D37" s="94">
        <v>0</v>
      </c>
      <c r="E37" s="94">
        <v>3091</v>
      </c>
      <c r="F37" s="94">
        <v>0</v>
      </c>
      <c r="G37" s="94">
        <v>0</v>
      </c>
      <c r="H37" s="94">
        <v>0</v>
      </c>
      <c r="I37" s="94">
        <v>0</v>
      </c>
      <c r="J37" s="94">
        <v>0</v>
      </c>
      <c r="K37" s="94">
        <v>3091</v>
      </c>
      <c r="L37" s="94">
        <v>0</v>
      </c>
    </row>
    <row r="38" spans="1:12" x14ac:dyDescent="0.25">
      <c r="A38" s="92" t="s">
        <v>279</v>
      </c>
      <c r="B38" s="93" t="s">
        <v>280</v>
      </c>
      <c r="C38" s="94">
        <v>4040</v>
      </c>
      <c r="D38" s="94">
        <v>0</v>
      </c>
      <c r="E38" s="94">
        <v>4040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4040</v>
      </c>
      <c r="L38" s="94">
        <v>0</v>
      </c>
    </row>
    <row r="39" spans="1:12" x14ac:dyDescent="0.25">
      <c r="A39" s="92" t="s">
        <v>281</v>
      </c>
      <c r="B39" s="93" t="s">
        <v>282</v>
      </c>
      <c r="C39" s="94">
        <v>210</v>
      </c>
      <c r="D39" s="94">
        <v>0</v>
      </c>
      <c r="E39" s="94">
        <v>210</v>
      </c>
      <c r="F39" s="94">
        <v>0</v>
      </c>
      <c r="G39" s="94">
        <v>0</v>
      </c>
      <c r="H39" s="94">
        <v>0</v>
      </c>
      <c r="I39" s="94">
        <v>0</v>
      </c>
      <c r="J39" s="94">
        <v>0</v>
      </c>
      <c r="K39" s="94">
        <v>210</v>
      </c>
      <c r="L39" s="94">
        <v>0</v>
      </c>
    </row>
    <row r="40" spans="1:12" x14ac:dyDescent="0.25">
      <c r="A40" s="92" t="s">
        <v>283</v>
      </c>
      <c r="B40" s="93" t="s">
        <v>282</v>
      </c>
      <c r="C40" s="94">
        <v>550</v>
      </c>
      <c r="D40" s="94">
        <v>0</v>
      </c>
      <c r="E40" s="94">
        <v>550</v>
      </c>
      <c r="F40" s="94">
        <v>0</v>
      </c>
      <c r="G40" s="94">
        <v>0</v>
      </c>
      <c r="H40" s="94">
        <v>0</v>
      </c>
      <c r="I40" s="94">
        <v>0</v>
      </c>
      <c r="J40" s="94">
        <v>0</v>
      </c>
      <c r="K40" s="94">
        <v>550</v>
      </c>
      <c r="L40" s="94">
        <v>0</v>
      </c>
    </row>
    <row r="41" spans="1:12" x14ac:dyDescent="0.25">
      <c r="A41" s="92" t="s">
        <v>284</v>
      </c>
      <c r="B41" s="93" t="s">
        <v>285</v>
      </c>
      <c r="C41" s="94">
        <v>687</v>
      </c>
      <c r="D41" s="94">
        <v>0</v>
      </c>
      <c r="E41" s="94">
        <v>687</v>
      </c>
      <c r="F41" s="94">
        <v>0</v>
      </c>
      <c r="G41" s="94">
        <v>0</v>
      </c>
      <c r="H41" s="94">
        <v>0</v>
      </c>
      <c r="I41" s="94">
        <v>0</v>
      </c>
      <c r="J41" s="94">
        <v>0</v>
      </c>
      <c r="K41" s="94">
        <v>687</v>
      </c>
      <c r="L41" s="94">
        <v>0</v>
      </c>
    </row>
    <row r="42" spans="1:12" x14ac:dyDescent="0.25">
      <c r="A42" s="92" t="s">
        <v>286</v>
      </c>
      <c r="B42" s="93" t="s">
        <v>287</v>
      </c>
      <c r="C42" s="94">
        <v>1290</v>
      </c>
      <c r="D42" s="94">
        <v>0</v>
      </c>
      <c r="E42" s="94">
        <v>1290</v>
      </c>
      <c r="F42" s="94">
        <v>0</v>
      </c>
      <c r="G42" s="94">
        <v>0</v>
      </c>
      <c r="H42" s="94">
        <v>0</v>
      </c>
      <c r="I42" s="94">
        <v>0</v>
      </c>
      <c r="J42" s="94">
        <v>0</v>
      </c>
      <c r="K42" s="94">
        <v>1290</v>
      </c>
      <c r="L42" s="94">
        <v>0</v>
      </c>
    </row>
    <row r="43" spans="1:12" x14ac:dyDescent="0.25">
      <c r="A43" s="92" t="s">
        <v>288</v>
      </c>
      <c r="B43" s="93" t="s">
        <v>289</v>
      </c>
      <c r="C43" s="94">
        <v>1290</v>
      </c>
      <c r="D43" s="94">
        <v>0</v>
      </c>
      <c r="E43" s="94">
        <v>1290</v>
      </c>
      <c r="F43" s="94">
        <v>0</v>
      </c>
      <c r="G43" s="94">
        <v>0</v>
      </c>
      <c r="H43" s="94">
        <v>0</v>
      </c>
      <c r="I43" s="94">
        <v>0</v>
      </c>
      <c r="J43" s="94">
        <v>0</v>
      </c>
      <c r="K43" s="94">
        <v>1290</v>
      </c>
      <c r="L43" s="94">
        <v>0</v>
      </c>
    </row>
    <row r="44" spans="1:12" x14ac:dyDescent="0.25">
      <c r="A44" s="92" t="s">
        <v>290</v>
      </c>
      <c r="B44" s="93" t="s">
        <v>291</v>
      </c>
      <c r="C44" s="94">
        <v>2300</v>
      </c>
      <c r="D44" s="94">
        <v>0</v>
      </c>
      <c r="E44" s="94">
        <v>2300</v>
      </c>
      <c r="F44" s="94">
        <v>0</v>
      </c>
      <c r="G44" s="94">
        <v>0</v>
      </c>
      <c r="H44" s="94">
        <v>0</v>
      </c>
      <c r="I44" s="94">
        <v>0</v>
      </c>
      <c r="J44" s="94">
        <v>0</v>
      </c>
      <c r="K44" s="94">
        <v>2300</v>
      </c>
      <c r="L44" s="94">
        <v>0</v>
      </c>
    </row>
    <row r="45" spans="1:12" x14ac:dyDescent="0.25">
      <c r="A45" s="92" t="s">
        <v>292</v>
      </c>
      <c r="B45" s="93" t="s">
        <v>293</v>
      </c>
      <c r="C45" s="94">
        <v>2030</v>
      </c>
      <c r="D45" s="94">
        <v>0</v>
      </c>
      <c r="E45" s="94">
        <v>2030</v>
      </c>
      <c r="F45" s="94">
        <v>0</v>
      </c>
      <c r="G45" s="94">
        <v>0</v>
      </c>
      <c r="H45" s="94">
        <v>0</v>
      </c>
      <c r="I45" s="94">
        <v>0</v>
      </c>
      <c r="J45" s="94">
        <v>0</v>
      </c>
      <c r="K45" s="94">
        <v>2030</v>
      </c>
      <c r="L45" s="94">
        <v>0</v>
      </c>
    </row>
    <row r="46" spans="1:12" x14ac:dyDescent="0.25">
      <c r="A46" s="92" t="s">
        <v>294</v>
      </c>
      <c r="B46" s="93" t="s">
        <v>295</v>
      </c>
      <c r="C46" s="94">
        <v>11787</v>
      </c>
      <c r="D46" s="94">
        <v>0</v>
      </c>
      <c r="E46" s="94">
        <v>11787</v>
      </c>
      <c r="F46" s="94">
        <v>0</v>
      </c>
      <c r="G46" s="94">
        <v>0</v>
      </c>
      <c r="H46" s="94">
        <v>0</v>
      </c>
      <c r="I46" s="94">
        <v>0</v>
      </c>
      <c r="J46" s="94">
        <v>0</v>
      </c>
      <c r="K46" s="94">
        <v>11787</v>
      </c>
      <c r="L46" s="94">
        <v>0</v>
      </c>
    </row>
    <row r="47" spans="1:12" x14ac:dyDescent="0.25">
      <c r="A47" s="92" t="s">
        <v>296</v>
      </c>
      <c r="B47" s="93" t="s">
        <v>295</v>
      </c>
      <c r="C47" s="94">
        <v>4030</v>
      </c>
      <c r="D47" s="94">
        <v>0</v>
      </c>
      <c r="E47" s="94">
        <v>4030</v>
      </c>
      <c r="F47" s="94">
        <v>0</v>
      </c>
      <c r="G47" s="94">
        <v>0</v>
      </c>
      <c r="H47" s="94">
        <v>0</v>
      </c>
      <c r="I47" s="94">
        <v>0</v>
      </c>
      <c r="J47" s="94">
        <v>0</v>
      </c>
      <c r="K47" s="94">
        <v>4030</v>
      </c>
      <c r="L47" s="94">
        <v>0</v>
      </c>
    </row>
    <row r="48" spans="1:12" x14ac:dyDescent="0.25">
      <c r="A48" s="92" t="s">
        <v>297</v>
      </c>
      <c r="B48" s="93" t="s">
        <v>298</v>
      </c>
      <c r="C48" s="94">
        <v>209</v>
      </c>
      <c r="D48" s="94">
        <v>0</v>
      </c>
      <c r="E48" s="94">
        <v>209</v>
      </c>
      <c r="F48" s="94">
        <v>0</v>
      </c>
      <c r="G48" s="94">
        <v>0</v>
      </c>
      <c r="H48" s="94">
        <v>0</v>
      </c>
      <c r="I48" s="94">
        <v>0</v>
      </c>
      <c r="J48" s="94">
        <v>0</v>
      </c>
      <c r="K48" s="94">
        <v>209</v>
      </c>
      <c r="L48" s="94">
        <v>0</v>
      </c>
    </row>
    <row r="49" spans="1:12" x14ac:dyDescent="0.25">
      <c r="A49" s="92" t="s">
        <v>301</v>
      </c>
      <c r="B49" s="93" t="s">
        <v>302</v>
      </c>
      <c r="C49" s="94">
        <v>0</v>
      </c>
      <c r="D49" s="94">
        <v>0</v>
      </c>
      <c r="E49" s="94">
        <v>0</v>
      </c>
      <c r="F49" s="94">
        <v>0</v>
      </c>
      <c r="G49" s="94">
        <v>0</v>
      </c>
      <c r="H49" s="94">
        <v>0</v>
      </c>
      <c r="I49" s="94">
        <v>20000</v>
      </c>
      <c r="J49" s="94">
        <v>20000</v>
      </c>
      <c r="K49" s="94">
        <v>0</v>
      </c>
      <c r="L49" s="94">
        <v>0</v>
      </c>
    </row>
    <row r="50" spans="1:12" x14ac:dyDescent="0.25">
      <c r="A50" s="92" t="s">
        <v>303</v>
      </c>
      <c r="B50" s="93" t="s">
        <v>304</v>
      </c>
      <c r="C50" s="94">
        <v>0</v>
      </c>
      <c r="D50" s="94">
        <v>0</v>
      </c>
      <c r="E50" s="94">
        <v>0</v>
      </c>
      <c r="F50" s="94">
        <v>0</v>
      </c>
      <c r="G50" s="94">
        <v>0</v>
      </c>
      <c r="H50" s="94">
        <v>0</v>
      </c>
      <c r="I50" s="94">
        <v>22800</v>
      </c>
      <c r="J50" s="94">
        <v>22800</v>
      </c>
      <c r="K50" s="94">
        <v>0</v>
      </c>
      <c r="L50" s="94">
        <v>0</v>
      </c>
    </row>
    <row r="51" spans="1:12" x14ac:dyDescent="0.25">
      <c r="A51" s="92" t="s">
        <v>305</v>
      </c>
      <c r="B51" s="93" t="s">
        <v>306</v>
      </c>
      <c r="C51" s="94">
        <v>0</v>
      </c>
      <c r="D51" s="94">
        <v>0</v>
      </c>
      <c r="E51" s="94">
        <v>0</v>
      </c>
      <c r="F51" s="94">
        <v>0</v>
      </c>
      <c r="G51" s="94">
        <v>0</v>
      </c>
      <c r="H51" s="94">
        <v>0</v>
      </c>
      <c r="I51" s="94">
        <v>1400</v>
      </c>
      <c r="J51" s="94">
        <v>1400</v>
      </c>
      <c r="K51" s="94">
        <v>0</v>
      </c>
      <c r="L51" s="94">
        <v>0</v>
      </c>
    </row>
    <row r="52" spans="1:12" x14ac:dyDescent="0.25">
      <c r="A52" s="92" t="s">
        <v>307</v>
      </c>
      <c r="B52" s="93" t="s">
        <v>308</v>
      </c>
      <c r="C52" s="94">
        <v>0</v>
      </c>
      <c r="D52" s="94">
        <v>10650</v>
      </c>
      <c r="E52" s="94">
        <v>0</v>
      </c>
      <c r="F52" s="94">
        <v>10650</v>
      </c>
      <c r="G52" s="94">
        <v>0</v>
      </c>
      <c r="H52" s="94">
        <v>0</v>
      </c>
      <c r="I52" s="94">
        <v>0</v>
      </c>
      <c r="J52" s="94">
        <v>0</v>
      </c>
      <c r="K52" s="94">
        <v>0</v>
      </c>
      <c r="L52" s="94">
        <v>10650</v>
      </c>
    </row>
    <row r="53" spans="1:12" x14ac:dyDescent="0.25">
      <c r="A53" s="92" t="s">
        <v>309</v>
      </c>
      <c r="B53" s="93" t="s">
        <v>310</v>
      </c>
      <c r="C53" s="94">
        <v>0</v>
      </c>
      <c r="D53" s="94">
        <v>4833.03</v>
      </c>
      <c r="E53" s="94">
        <v>0</v>
      </c>
      <c r="F53" s="94">
        <v>4833.03</v>
      </c>
      <c r="G53" s="94">
        <v>0</v>
      </c>
      <c r="H53" s="94">
        <v>0</v>
      </c>
      <c r="I53" s="94">
        <v>0</v>
      </c>
      <c r="J53" s="94">
        <v>0</v>
      </c>
      <c r="K53" s="94">
        <v>0</v>
      </c>
      <c r="L53" s="94">
        <v>4833.03</v>
      </c>
    </row>
    <row r="54" spans="1:12" x14ac:dyDescent="0.25">
      <c r="A54" s="92" t="s">
        <v>311</v>
      </c>
      <c r="B54" s="93" t="s">
        <v>312</v>
      </c>
      <c r="C54" s="94">
        <v>0</v>
      </c>
      <c r="D54" s="94">
        <v>30303.119999999999</v>
      </c>
      <c r="E54" s="94">
        <v>0</v>
      </c>
      <c r="F54" s="94">
        <v>32481.119999999999</v>
      </c>
      <c r="G54" s="94">
        <v>0</v>
      </c>
      <c r="H54" s="94">
        <v>187</v>
      </c>
      <c r="I54" s="94">
        <v>0</v>
      </c>
      <c r="J54" s="94">
        <v>2365</v>
      </c>
      <c r="K54" s="94">
        <v>0</v>
      </c>
      <c r="L54" s="94">
        <v>32668.12</v>
      </c>
    </row>
    <row r="55" spans="1:12" x14ac:dyDescent="0.25">
      <c r="A55" s="92" t="s">
        <v>313</v>
      </c>
      <c r="B55" s="93" t="s">
        <v>314</v>
      </c>
      <c r="C55" s="94">
        <v>0</v>
      </c>
      <c r="D55" s="94">
        <v>9958.18</v>
      </c>
      <c r="E55" s="94">
        <v>0</v>
      </c>
      <c r="F55" s="94">
        <v>9958.18</v>
      </c>
      <c r="G55" s="94">
        <v>0</v>
      </c>
      <c r="H55" s="94">
        <v>0</v>
      </c>
      <c r="I55" s="94">
        <v>0</v>
      </c>
      <c r="J55" s="94">
        <v>0</v>
      </c>
      <c r="K55" s="94">
        <v>0</v>
      </c>
      <c r="L55" s="94">
        <v>9958.18</v>
      </c>
    </row>
    <row r="56" spans="1:12" x14ac:dyDescent="0.25">
      <c r="A56" s="92" t="s">
        <v>315</v>
      </c>
      <c r="B56" s="93" t="s">
        <v>316</v>
      </c>
      <c r="C56" s="94">
        <v>0</v>
      </c>
      <c r="D56" s="94">
        <v>6803.66</v>
      </c>
      <c r="E56" s="94">
        <v>0</v>
      </c>
      <c r="F56" s="94">
        <v>6803.66</v>
      </c>
      <c r="G56" s="94">
        <v>0</v>
      </c>
      <c r="H56" s="94">
        <v>0</v>
      </c>
      <c r="I56" s="94">
        <v>0</v>
      </c>
      <c r="J56" s="94">
        <v>0</v>
      </c>
      <c r="K56" s="94">
        <v>0</v>
      </c>
      <c r="L56" s="94">
        <v>6803.66</v>
      </c>
    </row>
    <row r="57" spans="1:12" x14ac:dyDescent="0.25">
      <c r="A57" s="92" t="s">
        <v>317</v>
      </c>
      <c r="B57" s="93" t="s">
        <v>318</v>
      </c>
      <c r="C57" s="94">
        <v>0</v>
      </c>
      <c r="D57" s="94">
        <v>908.37</v>
      </c>
      <c r="E57" s="94">
        <v>0</v>
      </c>
      <c r="F57" s="94">
        <v>941.37</v>
      </c>
      <c r="G57" s="94">
        <v>0</v>
      </c>
      <c r="H57" s="94">
        <v>2</v>
      </c>
      <c r="I57" s="94">
        <v>0</v>
      </c>
      <c r="J57" s="94">
        <v>35</v>
      </c>
      <c r="K57" s="94">
        <v>0</v>
      </c>
      <c r="L57" s="94">
        <v>943.37</v>
      </c>
    </row>
    <row r="58" spans="1:12" x14ac:dyDescent="0.25">
      <c r="A58" s="92" t="s">
        <v>319</v>
      </c>
      <c r="B58" s="93" t="s">
        <v>320</v>
      </c>
      <c r="C58" s="94">
        <v>0</v>
      </c>
      <c r="D58" s="94">
        <v>6330</v>
      </c>
      <c r="E58" s="94">
        <v>0</v>
      </c>
      <c r="F58" s="94">
        <v>6330</v>
      </c>
      <c r="G58" s="94">
        <v>0</v>
      </c>
      <c r="H58" s="94">
        <v>0</v>
      </c>
      <c r="I58" s="94">
        <v>0</v>
      </c>
      <c r="J58" s="94">
        <v>0</v>
      </c>
      <c r="K58" s="94">
        <v>0</v>
      </c>
      <c r="L58" s="94">
        <v>6330</v>
      </c>
    </row>
    <row r="59" spans="1:12" x14ac:dyDescent="0.25">
      <c r="A59" s="92" t="s">
        <v>321</v>
      </c>
      <c r="B59" s="93" t="s">
        <v>322</v>
      </c>
      <c r="C59" s="94">
        <v>0</v>
      </c>
      <c r="D59" s="94">
        <v>11800</v>
      </c>
      <c r="E59" s="94">
        <v>0</v>
      </c>
      <c r="F59" s="94">
        <v>11800</v>
      </c>
      <c r="G59" s="94">
        <v>0</v>
      </c>
      <c r="H59" s="94">
        <v>0</v>
      </c>
      <c r="I59" s="94">
        <v>0</v>
      </c>
      <c r="J59" s="94">
        <v>0</v>
      </c>
      <c r="K59" s="94">
        <v>0</v>
      </c>
      <c r="L59" s="94">
        <v>11800</v>
      </c>
    </row>
    <row r="60" spans="1:12" x14ac:dyDescent="0.25">
      <c r="A60" s="92" t="s">
        <v>323</v>
      </c>
      <c r="B60" s="93" t="s">
        <v>324</v>
      </c>
      <c r="C60" s="94">
        <v>0</v>
      </c>
      <c r="D60" s="94">
        <v>5913</v>
      </c>
      <c r="E60" s="94">
        <v>0</v>
      </c>
      <c r="F60" s="94">
        <v>5913</v>
      </c>
      <c r="G60" s="94">
        <v>0</v>
      </c>
      <c r="H60" s="94">
        <v>0</v>
      </c>
      <c r="I60" s="94">
        <v>0</v>
      </c>
      <c r="J60" s="94">
        <v>0</v>
      </c>
      <c r="K60" s="94">
        <v>0</v>
      </c>
      <c r="L60" s="94">
        <v>5913</v>
      </c>
    </row>
    <row r="61" spans="1:12" x14ac:dyDescent="0.25">
      <c r="A61" s="92" t="s">
        <v>325</v>
      </c>
      <c r="B61" s="93" t="s">
        <v>326</v>
      </c>
      <c r="C61" s="94">
        <v>0</v>
      </c>
      <c r="D61" s="94">
        <v>3734</v>
      </c>
      <c r="E61" s="94">
        <v>0</v>
      </c>
      <c r="F61" s="94">
        <v>3734</v>
      </c>
      <c r="G61" s="94">
        <v>0</v>
      </c>
      <c r="H61" s="94">
        <v>0</v>
      </c>
      <c r="I61" s="94">
        <v>0</v>
      </c>
      <c r="J61" s="94">
        <v>0</v>
      </c>
      <c r="K61" s="94">
        <v>0</v>
      </c>
      <c r="L61" s="94">
        <v>3734</v>
      </c>
    </row>
    <row r="62" spans="1:12" x14ac:dyDescent="0.25">
      <c r="A62" s="92" t="s">
        <v>327</v>
      </c>
      <c r="B62" s="93" t="s">
        <v>328</v>
      </c>
      <c r="C62" s="94">
        <v>0</v>
      </c>
      <c r="D62" s="94">
        <v>8538.43</v>
      </c>
      <c r="E62" s="94">
        <v>0</v>
      </c>
      <c r="F62" s="94">
        <v>8538.43</v>
      </c>
      <c r="G62" s="94">
        <v>0</v>
      </c>
      <c r="H62" s="94">
        <v>0</v>
      </c>
      <c r="I62" s="94">
        <v>0</v>
      </c>
      <c r="J62" s="94">
        <v>0</v>
      </c>
      <c r="K62" s="94">
        <v>0</v>
      </c>
      <c r="L62" s="94">
        <v>8538.43</v>
      </c>
    </row>
    <row r="63" spans="1:12" x14ac:dyDescent="0.25">
      <c r="A63" s="92" t="s">
        <v>329</v>
      </c>
      <c r="B63" s="93" t="s">
        <v>330</v>
      </c>
      <c r="C63" s="94">
        <v>0</v>
      </c>
      <c r="D63" s="94">
        <v>1615.13</v>
      </c>
      <c r="E63" s="94">
        <v>0</v>
      </c>
      <c r="F63" s="94">
        <v>1615.13</v>
      </c>
      <c r="G63" s="94">
        <v>0</v>
      </c>
      <c r="H63" s="94">
        <v>0</v>
      </c>
      <c r="I63" s="94">
        <v>0</v>
      </c>
      <c r="J63" s="94">
        <v>0</v>
      </c>
      <c r="K63" s="94">
        <v>0</v>
      </c>
      <c r="L63" s="94">
        <v>1615.13</v>
      </c>
    </row>
    <row r="64" spans="1:12" x14ac:dyDescent="0.25">
      <c r="A64" s="92" t="s">
        <v>331</v>
      </c>
      <c r="B64" s="93" t="s">
        <v>332</v>
      </c>
      <c r="C64" s="94">
        <v>0</v>
      </c>
      <c r="D64" s="94">
        <v>1450</v>
      </c>
      <c r="E64" s="94">
        <v>0</v>
      </c>
      <c r="F64" s="94">
        <v>1450</v>
      </c>
      <c r="G64" s="94">
        <v>0</v>
      </c>
      <c r="H64" s="94">
        <v>0</v>
      </c>
      <c r="I64" s="94">
        <v>0</v>
      </c>
      <c r="J64" s="94">
        <v>0</v>
      </c>
      <c r="K64" s="94">
        <v>0</v>
      </c>
      <c r="L64" s="94">
        <v>1450</v>
      </c>
    </row>
    <row r="65" spans="1:12" x14ac:dyDescent="0.25">
      <c r="A65" s="92" t="s">
        <v>333</v>
      </c>
      <c r="B65" s="93" t="s">
        <v>332</v>
      </c>
      <c r="C65" s="94">
        <v>0</v>
      </c>
      <c r="D65" s="94">
        <v>1930</v>
      </c>
      <c r="E65" s="94">
        <v>0</v>
      </c>
      <c r="F65" s="94">
        <v>1930</v>
      </c>
      <c r="G65" s="94">
        <v>0</v>
      </c>
      <c r="H65" s="94">
        <v>0</v>
      </c>
      <c r="I65" s="94">
        <v>0</v>
      </c>
      <c r="J65" s="94">
        <v>0</v>
      </c>
      <c r="K65" s="94">
        <v>0</v>
      </c>
      <c r="L65" s="94">
        <v>1930</v>
      </c>
    </row>
    <row r="66" spans="1:12" x14ac:dyDescent="0.25">
      <c r="A66" s="92" t="s">
        <v>334</v>
      </c>
      <c r="B66" s="93" t="s">
        <v>335</v>
      </c>
      <c r="C66" s="94">
        <v>0</v>
      </c>
      <c r="D66" s="94">
        <v>4277.7</v>
      </c>
      <c r="E66" s="94">
        <v>0</v>
      </c>
      <c r="F66" s="94">
        <v>4277.7</v>
      </c>
      <c r="G66" s="94">
        <v>0</v>
      </c>
      <c r="H66" s="94">
        <v>0</v>
      </c>
      <c r="I66" s="94">
        <v>0</v>
      </c>
      <c r="J66" s="94">
        <v>0</v>
      </c>
      <c r="K66" s="94">
        <v>0</v>
      </c>
      <c r="L66" s="94">
        <v>4277.7</v>
      </c>
    </row>
    <row r="67" spans="1:12" x14ac:dyDescent="0.25">
      <c r="A67" s="92" t="s">
        <v>336</v>
      </c>
      <c r="B67" s="93" t="s">
        <v>337</v>
      </c>
      <c r="C67" s="94">
        <v>0</v>
      </c>
      <c r="D67" s="94">
        <v>26223</v>
      </c>
      <c r="E67" s="94">
        <v>0</v>
      </c>
      <c r="F67" s="94">
        <v>26223</v>
      </c>
      <c r="G67" s="94">
        <v>0</v>
      </c>
      <c r="H67" s="94">
        <v>0</v>
      </c>
      <c r="I67" s="94">
        <v>0</v>
      </c>
      <c r="J67" s="94">
        <v>0</v>
      </c>
      <c r="K67" s="94">
        <v>0</v>
      </c>
      <c r="L67" s="94">
        <v>26223</v>
      </c>
    </row>
    <row r="68" spans="1:12" x14ac:dyDescent="0.25">
      <c r="A68" s="92" t="s">
        <v>338</v>
      </c>
      <c r="B68" s="93" t="s">
        <v>339</v>
      </c>
      <c r="C68" s="94">
        <v>0</v>
      </c>
      <c r="D68" s="94">
        <v>3000</v>
      </c>
      <c r="E68" s="94">
        <v>0</v>
      </c>
      <c r="F68" s="94">
        <v>3000</v>
      </c>
      <c r="G68" s="94">
        <v>0</v>
      </c>
      <c r="H68" s="94">
        <v>0</v>
      </c>
      <c r="I68" s="94">
        <v>0</v>
      </c>
      <c r="J68" s="94">
        <v>0</v>
      </c>
      <c r="K68" s="94">
        <v>0</v>
      </c>
      <c r="L68" s="94">
        <v>3000</v>
      </c>
    </row>
    <row r="69" spans="1:12" x14ac:dyDescent="0.25">
      <c r="A69" s="92" t="s">
        <v>340</v>
      </c>
      <c r="B69" s="93" t="s">
        <v>341</v>
      </c>
      <c r="C69" s="94">
        <v>0</v>
      </c>
      <c r="D69" s="94">
        <v>4270</v>
      </c>
      <c r="E69" s="94">
        <v>0</v>
      </c>
      <c r="F69" s="94">
        <v>4270</v>
      </c>
      <c r="G69" s="94">
        <v>0</v>
      </c>
      <c r="H69" s="94">
        <v>0</v>
      </c>
      <c r="I69" s="94">
        <v>0</v>
      </c>
      <c r="J69" s="94">
        <v>0</v>
      </c>
      <c r="K69" s="94">
        <v>0</v>
      </c>
      <c r="L69" s="94">
        <v>4270</v>
      </c>
    </row>
    <row r="70" spans="1:12" x14ac:dyDescent="0.25">
      <c r="A70" s="92" t="s">
        <v>342</v>
      </c>
      <c r="B70" s="93" t="s">
        <v>343</v>
      </c>
      <c r="C70" s="94">
        <v>0</v>
      </c>
      <c r="D70" s="94">
        <v>0</v>
      </c>
      <c r="E70" s="94">
        <v>0</v>
      </c>
      <c r="F70" s="94">
        <v>2850</v>
      </c>
      <c r="G70" s="94">
        <v>0</v>
      </c>
      <c r="H70" s="94">
        <v>475</v>
      </c>
      <c r="I70" s="94">
        <v>0</v>
      </c>
      <c r="J70" s="94">
        <v>3325</v>
      </c>
      <c r="K70" s="94">
        <v>0</v>
      </c>
      <c r="L70" s="94">
        <v>3325</v>
      </c>
    </row>
    <row r="71" spans="1:12" x14ac:dyDescent="0.25">
      <c r="A71" s="92" t="s">
        <v>348</v>
      </c>
      <c r="B71" s="93" t="s">
        <v>349</v>
      </c>
      <c r="C71" s="94">
        <v>0</v>
      </c>
      <c r="D71" s="94">
        <v>7501.83</v>
      </c>
      <c r="E71" s="94">
        <v>0</v>
      </c>
      <c r="F71" s="94">
        <v>7501.83</v>
      </c>
      <c r="G71" s="94">
        <v>0</v>
      </c>
      <c r="H71" s="94">
        <v>0</v>
      </c>
      <c r="I71" s="94">
        <v>0</v>
      </c>
      <c r="J71" s="94">
        <v>0</v>
      </c>
      <c r="K71" s="94">
        <v>0</v>
      </c>
      <c r="L71" s="94">
        <v>7501.83</v>
      </c>
    </row>
    <row r="72" spans="1:12" x14ac:dyDescent="0.25">
      <c r="A72" s="92" t="s">
        <v>350</v>
      </c>
      <c r="B72" s="93" t="s">
        <v>351</v>
      </c>
      <c r="C72" s="94">
        <v>0</v>
      </c>
      <c r="D72" s="94">
        <v>29950</v>
      </c>
      <c r="E72" s="94">
        <v>0</v>
      </c>
      <c r="F72" s="94">
        <v>29950</v>
      </c>
      <c r="G72" s="94">
        <v>0</v>
      </c>
      <c r="H72" s="94">
        <v>0</v>
      </c>
      <c r="I72" s="94">
        <v>0</v>
      </c>
      <c r="J72" s="94">
        <v>0</v>
      </c>
      <c r="K72" s="94">
        <v>0</v>
      </c>
      <c r="L72" s="94">
        <v>29950</v>
      </c>
    </row>
    <row r="73" spans="1:12" x14ac:dyDescent="0.25">
      <c r="A73" s="92" t="s">
        <v>352</v>
      </c>
      <c r="B73" s="93" t="s">
        <v>353</v>
      </c>
      <c r="C73" s="94">
        <v>0</v>
      </c>
      <c r="D73" s="94">
        <v>53.54</v>
      </c>
      <c r="E73" s="94">
        <v>0</v>
      </c>
      <c r="F73" s="94">
        <v>53.54</v>
      </c>
      <c r="G73" s="94">
        <v>0</v>
      </c>
      <c r="H73" s="94">
        <v>0</v>
      </c>
      <c r="I73" s="94">
        <v>0</v>
      </c>
      <c r="J73" s="94">
        <v>0</v>
      </c>
      <c r="K73" s="94">
        <v>0</v>
      </c>
      <c r="L73" s="94">
        <v>53.54</v>
      </c>
    </row>
    <row r="74" spans="1:12" x14ac:dyDescent="0.25">
      <c r="A74" s="92" t="s">
        <v>354</v>
      </c>
      <c r="B74" s="93" t="s">
        <v>355</v>
      </c>
      <c r="C74" s="94">
        <v>0</v>
      </c>
      <c r="D74" s="94">
        <v>55.2</v>
      </c>
      <c r="E74" s="94">
        <v>0</v>
      </c>
      <c r="F74" s="94">
        <v>55.2</v>
      </c>
      <c r="G74" s="94">
        <v>0</v>
      </c>
      <c r="H74" s="94">
        <v>0</v>
      </c>
      <c r="I74" s="94">
        <v>0</v>
      </c>
      <c r="J74" s="94">
        <v>0</v>
      </c>
      <c r="K74" s="94">
        <v>0</v>
      </c>
      <c r="L74" s="94">
        <v>55.2</v>
      </c>
    </row>
    <row r="75" spans="1:12" x14ac:dyDescent="0.25">
      <c r="A75" s="92" t="s">
        <v>356</v>
      </c>
      <c r="B75" s="93" t="s">
        <v>357</v>
      </c>
      <c r="C75" s="94">
        <v>0</v>
      </c>
      <c r="D75" s="94">
        <v>99.28</v>
      </c>
      <c r="E75" s="94">
        <v>0</v>
      </c>
      <c r="F75" s="94">
        <v>99.28</v>
      </c>
      <c r="G75" s="94">
        <v>0</v>
      </c>
      <c r="H75" s="94">
        <v>0</v>
      </c>
      <c r="I75" s="94">
        <v>0</v>
      </c>
      <c r="J75" s="94">
        <v>0</v>
      </c>
      <c r="K75" s="94">
        <v>0</v>
      </c>
      <c r="L75" s="94">
        <v>99.28</v>
      </c>
    </row>
    <row r="76" spans="1:12" x14ac:dyDescent="0.25">
      <c r="A76" s="92" t="s">
        <v>358</v>
      </c>
      <c r="B76" s="93" t="s">
        <v>359</v>
      </c>
      <c r="C76" s="94">
        <v>0</v>
      </c>
      <c r="D76" s="94">
        <v>102.4</v>
      </c>
      <c r="E76" s="94">
        <v>0</v>
      </c>
      <c r="F76" s="94">
        <v>102.4</v>
      </c>
      <c r="G76" s="94">
        <v>0</v>
      </c>
      <c r="H76" s="94">
        <v>0</v>
      </c>
      <c r="I76" s="94">
        <v>0</v>
      </c>
      <c r="J76" s="94">
        <v>0</v>
      </c>
      <c r="K76" s="94">
        <v>0</v>
      </c>
      <c r="L76" s="94">
        <v>102.4</v>
      </c>
    </row>
    <row r="77" spans="1:12" x14ac:dyDescent="0.25">
      <c r="A77" s="92" t="s">
        <v>360</v>
      </c>
      <c r="B77" s="93" t="s">
        <v>361</v>
      </c>
      <c r="C77" s="94">
        <v>0</v>
      </c>
      <c r="D77" s="94">
        <v>23069.77</v>
      </c>
      <c r="E77" s="94">
        <v>0</v>
      </c>
      <c r="F77" s="94">
        <v>23069.77</v>
      </c>
      <c r="G77" s="94">
        <v>0</v>
      </c>
      <c r="H77" s="94">
        <v>0</v>
      </c>
      <c r="I77" s="94">
        <v>0</v>
      </c>
      <c r="J77" s="94">
        <v>0</v>
      </c>
      <c r="K77" s="94">
        <v>0</v>
      </c>
      <c r="L77" s="94">
        <v>23069.77</v>
      </c>
    </row>
    <row r="78" spans="1:12" x14ac:dyDescent="0.25">
      <c r="A78" s="92" t="s">
        <v>362</v>
      </c>
      <c r="B78" s="93" t="s">
        <v>363</v>
      </c>
      <c r="C78" s="94">
        <v>0</v>
      </c>
      <c r="D78" s="94">
        <v>23302.13</v>
      </c>
      <c r="E78" s="94">
        <v>0</v>
      </c>
      <c r="F78" s="94">
        <v>23302.13</v>
      </c>
      <c r="G78" s="94">
        <v>0</v>
      </c>
      <c r="H78" s="94">
        <v>0</v>
      </c>
      <c r="I78" s="94">
        <v>0</v>
      </c>
      <c r="J78" s="94">
        <v>0</v>
      </c>
      <c r="K78" s="94">
        <v>0</v>
      </c>
      <c r="L78" s="94">
        <v>23302.13</v>
      </c>
    </row>
    <row r="79" spans="1:12" x14ac:dyDescent="0.25">
      <c r="A79" s="92" t="s">
        <v>681</v>
      </c>
      <c r="B79" s="93" t="s">
        <v>682</v>
      </c>
      <c r="C79" s="94">
        <v>0</v>
      </c>
      <c r="D79" s="94">
        <v>1130.04</v>
      </c>
      <c r="E79" s="94">
        <v>0</v>
      </c>
      <c r="F79" s="94">
        <v>0</v>
      </c>
      <c r="G79" s="94">
        <v>0</v>
      </c>
      <c r="H79" s="94">
        <v>0</v>
      </c>
      <c r="I79" s="94">
        <v>1130.04</v>
      </c>
      <c r="J79" s="94">
        <v>0</v>
      </c>
      <c r="K79" s="94">
        <v>0</v>
      </c>
      <c r="L79" s="94">
        <v>0</v>
      </c>
    </row>
    <row r="80" spans="1:12" x14ac:dyDescent="0.25">
      <c r="A80" s="92" t="s">
        <v>364</v>
      </c>
      <c r="B80" s="93" t="s">
        <v>365</v>
      </c>
      <c r="C80" s="94">
        <v>0</v>
      </c>
      <c r="D80" s="94">
        <v>0</v>
      </c>
      <c r="E80" s="94">
        <v>0</v>
      </c>
      <c r="F80" s="94">
        <v>3753</v>
      </c>
      <c r="G80" s="94">
        <v>0</v>
      </c>
      <c r="H80" s="94">
        <v>414</v>
      </c>
      <c r="I80" s="94">
        <v>0</v>
      </c>
      <c r="J80" s="94">
        <v>4167</v>
      </c>
      <c r="K80" s="94">
        <v>0</v>
      </c>
      <c r="L80" s="94">
        <v>4167</v>
      </c>
    </row>
    <row r="81" spans="1:12" x14ac:dyDescent="0.25">
      <c r="A81" s="92" t="s">
        <v>370</v>
      </c>
      <c r="B81" s="93" t="s">
        <v>371</v>
      </c>
      <c r="C81" s="94">
        <v>0</v>
      </c>
      <c r="D81" s="94">
        <v>18442.95</v>
      </c>
      <c r="E81" s="94">
        <v>0</v>
      </c>
      <c r="F81" s="94">
        <v>18614.22</v>
      </c>
      <c r="G81" s="94">
        <v>0</v>
      </c>
      <c r="H81" s="94">
        <v>107</v>
      </c>
      <c r="I81" s="94">
        <v>663.77</v>
      </c>
      <c r="J81" s="94">
        <v>942.04</v>
      </c>
      <c r="K81" s="94">
        <v>0</v>
      </c>
      <c r="L81" s="94">
        <v>18721.22</v>
      </c>
    </row>
    <row r="82" spans="1:12" x14ac:dyDescent="0.25">
      <c r="A82" s="92" t="s">
        <v>372</v>
      </c>
      <c r="B82" s="93" t="s">
        <v>373</v>
      </c>
      <c r="C82" s="94">
        <v>0</v>
      </c>
      <c r="D82" s="94">
        <v>0</v>
      </c>
      <c r="E82" s="94">
        <v>0</v>
      </c>
      <c r="F82" s="94">
        <v>4630.13</v>
      </c>
      <c r="G82" s="94">
        <v>0</v>
      </c>
      <c r="H82" s="94">
        <v>545</v>
      </c>
      <c r="I82" s="94">
        <v>2157.85</v>
      </c>
      <c r="J82" s="94">
        <v>7332.98</v>
      </c>
      <c r="K82" s="94">
        <v>0</v>
      </c>
      <c r="L82" s="94">
        <v>5175.13</v>
      </c>
    </row>
    <row r="83" spans="1:12" x14ac:dyDescent="0.25">
      <c r="A83" s="92" t="s">
        <v>374</v>
      </c>
      <c r="B83" s="93" t="s">
        <v>375</v>
      </c>
      <c r="C83" s="94">
        <v>0</v>
      </c>
      <c r="D83" s="94">
        <v>4266.42</v>
      </c>
      <c r="E83" s="94">
        <v>0</v>
      </c>
      <c r="F83" s="94">
        <v>3165.91</v>
      </c>
      <c r="G83" s="94">
        <v>0</v>
      </c>
      <c r="H83" s="94">
        <v>94</v>
      </c>
      <c r="I83" s="94">
        <v>4022.63</v>
      </c>
      <c r="J83" s="94">
        <v>3016.12</v>
      </c>
      <c r="K83" s="94">
        <v>0</v>
      </c>
      <c r="L83" s="94">
        <v>3259.91</v>
      </c>
    </row>
    <row r="84" spans="1:12" x14ac:dyDescent="0.25">
      <c r="A84" s="92" t="s">
        <v>376</v>
      </c>
      <c r="B84" s="93" t="s">
        <v>377</v>
      </c>
      <c r="C84" s="94">
        <v>0</v>
      </c>
      <c r="D84" s="94">
        <v>1253.67</v>
      </c>
      <c r="E84" s="94">
        <v>0</v>
      </c>
      <c r="F84" s="94">
        <v>2892.67</v>
      </c>
      <c r="G84" s="94">
        <v>0</v>
      </c>
      <c r="H84" s="94">
        <v>142</v>
      </c>
      <c r="I84" s="94">
        <v>0</v>
      </c>
      <c r="J84" s="94">
        <v>1781</v>
      </c>
      <c r="K84" s="94">
        <v>0</v>
      </c>
      <c r="L84" s="94">
        <v>3034.67</v>
      </c>
    </row>
    <row r="85" spans="1:12" x14ac:dyDescent="0.25">
      <c r="A85" s="92" t="s">
        <v>378</v>
      </c>
      <c r="B85" s="93" t="s">
        <v>379</v>
      </c>
      <c r="C85" s="94">
        <v>0</v>
      </c>
      <c r="D85" s="94">
        <v>0</v>
      </c>
      <c r="E85" s="94">
        <v>0</v>
      </c>
      <c r="F85" s="94">
        <v>0</v>
      </c>
      <c r="G85" s="94">
        <v>1232</v>
      </c>
      <c r="H85" s="94">
        <v>1232</v>
      </c>
      <c r="I85" s="94">
        <v>14665.6</v>
      </c>
      <c r="J85" s="94">
        <v>14665.6</v>
      </c>
      <c r="K85" s="94">
        <v>0</v>
      </c>
      <c r="L85" s="94">
        <v>0</v>
      </c>
    </row>
    <row r="86" spans="1:12" x14ac:dyDescent="0.25">
      <c r="A86" s="92" t="s">
        <v>380</v>
      </c>
      <c r="B86" s="93" t="s">
        <v>381</v>
      </c>
      <c r="C86" s="94">
        <v>0</v>
      </c>
      <c r="D86" s="94">
        <v>0</v>
      </c>
      <c r="E86" s="94">
        <v>0</v>
      </c>
      <c r="F86" s="94">
        <v>0</v>
      </c>
      <c r="G86" s="94">
        <v>31.6</v>
      </c>
      <c r="H86" s="94">
        <v>0</v>
      </c>
      <c r="I86" s="94">
        <v>31.6</v>
      </c>
      <c r="J86" s="94">
        <v>0</v>
      </c>
      <c r="K86" s="94">
        <v>31.6</v>
      </c>
      <c r="L86" s="94">
        <v>0</v>
      </c>
    </row>
    <row r="87" spans="1:12" x14ac:dyDescent="0.25">
      <c r="A87" s="92" t="s">
        <v>382</v>
      </c>
      <c r="B87" s="93" t="s">
        <v>383</v>
      </c>
      <c r="C87" s="94">
        <v>2002</v>
      </c>
      <c r="D87" s="94">
        <v>0</v>
      </c>
      <c r="E87" s="94">
        <v>5531.58</v>
      </c>
      <c r="F87" s="94">
        <v>0</v>
      </c>
      <c r="G87" s="94">
        <v>1232</v>
      </c>
      <c r="H87" s="94">
        <v>2448.9299999999998</v>
      </c>
      <c r="I87" s="94">
        <v>14665.6</v>
      </c>
      <c r="J87" s="94">
        <v>12352.95</v>
      </c>
      <c r="K87" s="94">
        <v>4314.6499999999996</v>
      </c>
      <c r="L87" s="94">
        <v>0</v>
      </c>
    </row>
    <row r="88" spans="1:12" x14ac:dyDescent="0.25">
      <c r="A88" s="92" t="s">
        <v>384</v>
      </c>
      <c r="B88" s="93" t="s">
        <v>385</v>
      </c>
      <c r="C88" s="94">
        <v>0</v>
      </c>
      <c r="D88" s="94">
        <v>0</v>
      </c>
      <c r="E88" s="94">
        <v>765.6</v>
      </c>
      <c r="F88" s="94">
        <v>0</v>
      </c>
      <c r="G88" s="94">
        <v>0</v>
      </c>
      <c r="H88" s="94">
        <v>0</v>
      </c>
      <c r="I88" s="94">
        <v>5000</v>
      </c>
      <c r="J88" s="94">
        <v>4234.3999999999996</v>
      </c>
      <c r="K88" s="94">
        <v>765.6</v>
      </c>
      <c r="L88" s="94">
        <v>0</v>
      </c>
    </row>
    <row r="89" spans="1:12" x14ac:dyDescent="0.25">
      <c r="A89" s="92" t="s">
        <v>386</v>
      </c>
      <c r="B89" s="93" t="s">
        <v>387</v>
      </c>
      <c r="C89" s="94">
        <v>0</v>
      </c>
      <c r="D89" s="94">
        <v>0</v>
      </c>
      <c r="E89" s="94">
        <v>0</v>
      </c>
      <c r="F89" s="94">
        <v>0</v>
      </c>
      <c r="G89" s="94">
        <v>0</v>
      </c>
      <c r="H89" s="94">
        <v>0</v>
      </c>
      <c r="I89" s="94">
        <v>24153.5</v>
      </c>
      <c r="J89" s="94">
        <v>24153.5</v>
      </c>
      <c r="K89" s="94">
        <v>0</v>
      </c>
      <c r="L89" s="94">
        <v>0</v>
      </c>
    </row>
    <row r="90" spans="1:12" x14ac:dyDescent="0.25">
      <c r="A90" s="92" t="s">
        <v>388</v>
      </c>
      <c r="B90" s="93" t="s">
        <v>389</v>
      </c>
      <c r="C90" s="94">
        <v>8620</v>
      </c>
      <c r="D90" s="94">
        <v>0</v>
      </c>
      <c r="E90" s="94">
        <v>17270</v>
      </c>
      <c r="F90" s="94">
        <v>0</v>
      </c>
      <c r="G90" s="94">
        <v>0</v>
      </c>
      <c r="H90" s="94">
        <v>9780</v>
      </c>
      <c r="I90" s="94">
        <v>17270</v>
      </c>
      <c r="J90" s="94">
        <v>18400</v>
      </c>
      <c r="K90" s="94">
        <v>7490</v>
      </c>
      <c r="L90" s="94">
        <v>0</v>
      </c>
    </row>
    <row r="91" spans="1:12" x14ac:dyDescent="0.25">
      <c r="A91" s="92" t="s">
        <v>390</v>
      </c>
      <c r="B91" s="93" t="s">
        <v>391</v>
      </c>
      <c r="C91" s="94">
        <v>0</v>
      </c>
      <c r="D91" s="94">
        <v>0</v>
      </c>
      <c r="E91" s="94">
        <v>0</v>
      </c>
      <c r="F91" s="94">
        <v>0</v>
      </c>
      <c r="G91" s="94">
        <v>0</v>
      </c>
      <c r="H91" s="94">
        <v>0</v>
      </c>
      <c r="I91" s="94">
        <v>606.29999999999995</v>
      </c>
      <c r="J91" s="94">
        <v>606.29999999999995</v>
      </c>
      <c r="K91" s="94">
        <v>0</v>
      </c>
      <c r="L91" s="94">
        <v>0</v>
      </c>
    </row>
    <row r="92" spans="1:12" x14ac:dyDescent="0.25">
      <c r="A92" s="92" t="s">
        <v>683</v>
      </c>
      <c r="B92" s="93" t="s">
        <v>684</v>
      </c>
      <c r="C92" s="94">
        <v>0</v>
      </c>
      <c r="D92" s="94">
        <v>0</v>
      </c>
      <c r="E92" s="94">
        <v>0</v>
      </c>
      <c r="F92" s="94">
        <v>0</v>
      </c>
      <c r="G92" s="94">
        <v>0</v>
      </c>
      <c r="H92" s="94">
        <v>0</v>
      </c>
      <c r="I92" s="94">
        <v>0</v>
      </c>
      <c r="J92" s="94">
        <v>0</v>
      </c>
      <c r="K92" s="94">
        <v>0</v>
      </c>
      <c r="L92" s="94">
        <v>0</v>
      </c>
    </row>
    <row r="93" spans="1:12" x14ac:dyDescent="0.25">
      <c r="A93" s="92" t="s">
        <v>685</v>
      </c>
      <c r="B93" s="93" t="s">
        <v>90</v>
      </c>
      <c r="C93" s="94">
        <v>0</v>
      </c>
      <c r="D93" s="94">
        <v>0</v>
      </c>
      <c r="E93" s="94">
        <v>0</v>
      </c>
      <c r="F93" s="94">
        <v>0</v>
      </c>
      <c r="G93" s="94">
        <v>0</v>
      </c>
      <c r="H93" s="94">
        <v>0</v>
      </c>
      <c r="I93" s="94">
        <v>22.32</v>
      </c>
      <c r="J93" s="94">
        <v>22.32</v>
      </c>
      <c r="K93" s="94">
        <v>0</v>
      </c>
      <c r="L93" s="94">
        <v>0</v>
      </c>
    </row>
    <row r="94" spans="1:12" x14ac:dyDescent="0.25">
      <c r="A94" s="92" t="s">
        <v>392</v>
      </c>
      <c r="B94" s="93" t="s">
        <v>393</v>
      </c>
      <c r="C94" s="94">
        <v>1956.47</v>
      </c>
      <c r="D94" s="94">
        <v>0</v>
      </c>
      <c r="E94" s="94">
        <v>-0.03</v>
      </c>
      <c r="F94" s="94">
        <v>0</v>
      </c>
      <c r="G94" s="94">
        <v>0.03</v>
      </c>
      <c r="H94" s="94">
        <v>0</v>
      </c>
      <c r="I94" s="94">
        <v>5091.33</v>
      </c>
      <c r="J94" s="94">
        <v>7047.8</v>
      </c>
      <c r="K94" s="94">
        <v>0</v>
      </c>
      <c r="L94" s="94">
        <v>0</v>
      </c>
    </row>
    <row r="95" spans="1:12" x14ac:dyDescent="0.25">
      <c r="A95" s="92" t="s">
        <v>394</v>
      </c>
      <c r="B95" s="93" t="s">
        <v>395</v>
      </c>
      <c r="C95" s="94">
        <v>0</v>
      </c>
      <c r="D95" s="94">
        <v>0</v>
      </c>
      <c r="E95" s="94">
        <v>0</v>
      </c>
      <c r="F95" s="94">
        <v>0</v>
      </c>
      <c r="G95" s="94">
        <v>0</v>
      </c>
      <c r="H95" s="94">
        <v>0</v>
      </c>
      <c r="I95" s="94">
        <v>3380</v>
      </c>
      <c r="J95" s="94">
        <v>3380</v>
      </c>
      <c r="K95" s="94">
        <v>0</v>
      </c>
      <c r="L95" s="94">
        <v>0</v>
      </c>
    </row>
    <row r="96" spans="1:12" x14ac:dyDescent="0.25">
      <c r="A96" s="92" t="s">
        <v>396</v>
      </c>
      <c r="B96" s="93" t="s">
        <v>397</v>
      </c>
      <c r="C96" s="94">
        <v>256</v>
      </c>
      <c r="D96" s="94">
        <v>0</v>
      </c>
      <c r="E96" s="94">
        <v>7123.86</v>
      </c>
      <c r="F96" s="94">
        <v>0</v>
      </c>
      <c r="G96" s="94">
        <v>2410.5500000000002</v>
      </c>
      <c r="H96" s="94">
        <v>8723.25</v>
      </c>
      <c r="I96" s="94">
        <v>38642.550000000003</v>
      </c>
      <c r="J96" s="94">
        <v>38087.39</v>
      </c>
      <c r="K96" s="94">
        <v>811.16</v>
      </c>
      <c r="L96" s="94">
        <v>0</v>
      </c>
    </row>
    <row r="97" spans="1:12" x14ac:dyDescent="0.25">
      <c r="A97" s="92" t="s">
        <v>398</v>
      </c>
      <c r="B97" s="93" t="s">
        <v>399</v>
      </c>
      <c r="C97" s="94">
        <v>8.3000000000000007</v>
      </c>
      <c r="D97" s="94">
        <v>0</v>
      </c>
      <c r="E97" s="94">
        <v>81.83</v>
      </c>
      <c r="F97" s="94">
        <v>0</v>
      </c>
      <c r="G97" s="94">
        <v>35602.300000000003</v>
      </c>
      <c r="H97" s="94">
        <v>28054.86</v>
      </c>
      <c r="I97" s="94">
        <v>272189.07</v>
      </c>
      <c r="J97" s="94">
        <v>264568.09999999998</v>
      </c>
      <c r="K97" s="94">
        <v>7629.27</v>
      </c>
      <c r="L97" s="94">
        <v>0</v>
      </c>
    </row>
    <row r="98" spans="1:12" x14ac:dyDescent="0.25">
      <c r="A98" s="92" t="s">
        <v>686</v>
      </c>
      <c r="B98" s="93" t="s">
        <v>687</v>
      </c>
      <c r="C98" s="94">
        <v>2083.9899999999998</v>
      </c>
      <c r="D98" s="94">
        <v>0</v>
      </c>
      <c r="E98" s="94">
        <v>0</v>
      </c>
      <c r="F98" s="94">
        <v>0</v>
      </c>
      <c r="G98" s="94">
        <v>0</v>
      </c>
      <c r="H98" s="94">
        <v>0</v>
      </c>
      <c r="I98" s="94">
        <v>10666.03</v>
      </c>
      <c r="J98" s="94">
        <v>12750.02</v>
      </c>
      <c r="K98" s="94">
        <v>0</v>
      </c>
      <c r="L98" s="94">
        <v>0</v>
      </c>
    </row>
    <row r="99" spans="1:12" x14ac:dyDescent="0.25">
      <c r="A99" s="92" t="s">
        <v>688</v>
      </c>
      <c r="B99" s="93" t="s">
        <v>689</v>
      </c>
      <c r="C99" s="94">
        <v>4687.08</v>
      </c>
      <c r="D99" s="94">
        <v>0</v>
      </c>
      <c r="E99" s="94">
        <v>0</v>
      </c>
      <c r="F99" s="94">
        <v>0</v>
      </c>
      <c r="G99" s="94">
        <v>0</v>
      </c>
      <c r="H99" s="94">
        <v>0</v>
      </c>
      <c r="I99" s="94">
        <v>122762.34</v>
      </c>
      <c r="J99" s="94">
        <v>127449.42</v>
      </c>
      <c r="K99" s="94">
        <v>0</v>
      </c>
      <c r="L99" s="94">
        <v>0</v>
      </c>
    </row>
    <row r="100" spans="1:12" x14ac:dyDescent="0.25">
      <c r="A100" s="92" t="s">
        <v>400</v>
      </c>
      <c r="B100" s="93" t="s">
        <v>401</v>
      </c>
      <c r="C100" s="94">
        <v>0</v>
      </c>
      <c r="D100" s="94">
        <v>0</v>
      </c>
      <c r="E100" s="94">
        <v>0</v>
      </c>
      <c r="F100" s="94">
        <v>0</v>
      </c>
      <c r="G100" s="94">
        <v>44945.63</v>
      </c>
      <c r="H100" s="94">
        <v>44945.63</v>
      </c>
      <c r="I100" s="94">
        <v>56898.58</v>
      </c>
      <c r="J100" s="94">
        <v>56898.58</v>
      </c>
      <c r="K100" s="94">
        <v>0</v>
      </c>
      <c r="L100" s="94">
        <v>0</v>
      </c>
    </row>
    <row r="101" spans="1:12" x14ac:dyDescent="0.25">
      <c r="A101" s="92" t="s">
        <v>690</v>
      </c>
      <c r="B101" s="93" t="s">
        <v>691</v>
      </c>
      <c r="C101" s="94">
        <v>0</v>
      </c>
      <c r="D101" s="94">
        <v>123380.93</v>
      </c>
      <c r="E101" s="94">
        <v>0</v>
      </c>
      <c r="F101" s="94">
        <v>0</v>
      </c>
      <c r="G101" s="94">
        <v>0</v>
      </c>
      <c r="H101" s="94">
        <v>0</v>
      </c>
      <c r="I101" s="94">
        <v>123742.96</v>
      </c>
      <c r="J101" s="94">
        <v>362.03</v>
      </c>
      <c r="K101" s="94">
        <v>0</v>
      </c>
      <c r="L101" s="94">
        <v>0</v>
      </c>
    </row>
    <row r="102" spans="1:12" x14ac:dyDescent="0.25">
      <c r="A102" s="92" t="s">
        <v>402</v>
      </c>
      <c r="B102" s="93" t="s">
        <v>403</v>
      </c>
      <c r="C102" s="94">
        <v>0</v>
      </c>
      <c r="D102" s="94">
        <v>0</v>
      </c>
      <c r="E102" s="94">
        <v>0</v>
      </c>
      <c r="F102" s="94">
        <v>103009.4</v>
      </c>
      <c r="G102" s="94">
        <v>44945.63</v>
      </c>
      <c r="H102" s="94">
        <v>30000</v>
      </c>
      <c r="I102" s="94">
        <v>51936.23</v>
      </c>
      <c r="J102" s="94">
        <v>140000</v>
      </c>
      <c r="K102" s="94">
        <v>0</v>
      </c>
      <c r="L102" s="94">
        <v>88063.77</v>
      </c>
    </row>
    <row r="103" spans="1:12" x14ac:dyDescent="0.25">
      <c r="A103" s="92" t="s">
        <v>404</v>
      </c>
      <c r="B103" s="93" t="s">
        <v>405</v>
      </c>
      <c r="C103" s="94">
        <v>0</v>
      </c>
      <c r="D103" s="94">
        <v>0</v>
      </c>
      <c r="E103" s="94">
        <v>0</v>
      </c>
      <c r="F103" s="94">
        <v>0</v>
      </c>
      <c r="G103" s="94">
        <v>0</v>
      </c>
      <c r="H103" s="94">
        <v>0</v>
      </c>
      <c r="I103" s="94">
        <v>151824.6</v>
      </c>
      <c r="J103" s="94">
        <v>151824.6</v>
      </c>
      <c r="K103" s="94">
        <v>0</v>
      </c>
      <c r="L103" s="94">
        <v>0</v>
      </c>
    </row>
    <row r="104" spans="1:12" x14ac:dyDescent="0.25">
      <c r="A104" s="92" t="s">
        <v>406</v>
      </c>
      <c r="B104" s="93" t="s">
        <v>407</v>
      </c>
      <c r="C104" s="94">
        <v>572</v>
      </c>
      <c r="D104" s="94">
        <v>0</v>
      </c>
      <c r="E104" s="94">
        <v>6071.85</v>
      </c>
      <c r="F104" s="94">
        <v>0</v>
      </c>
      <c r="G104" s="94">
        <v>692.04</v>
      </c>
      <c r="H104" s="94">
        <v>6632.45</v>
      </c>
      <c r="I104" s="94">
        <v>98321.72</v>
      </c>
      <c r="J104" s="94">
        <v>98762.28</v>
      </c>
      <c r="K104" s="94">
        <v>131.44</v>
      </c>
      <c r="L104" s="94">
        <v>0</v>
      </c>
    </row>
    <row r="105" spans="1:12" x14ac:dyDescent="0.25">
      <c r="A105" s="92" t="s">
        <v>408</v>
      </c>
      <c r="B105" s="93" t="s">
        <v>409</v>
      </c>
      <c r="C105" s="94">
        <v>0</v>
      </c>
      <c r="D105" s="94">
        <v>0</v>
      </c>
      <c r="E105" s="94">
        <v>961.32</v>
      </c>
      <c r="F105" s="94">
        <v>0</v>
      </c>
      <c r="G105" s="94">
        <v>0</v>
      </c>
      <c r="H105" s="94">
        <v>361.32</v>
      </c>
      <c r="I105" s="94">
        <v>1795.68</v>
      </c>
      <c r="J105" s="94">
        <v>1195.68</v>
      </c>
      <c r="K105" s="94">
        <v>600</v>
      </c>
      <c r="L105" s="94">
        <v>0</v>
      </c>
    </row>
    <row r="106" spans="1:12" x14ac:dyDescent="0.25">
      <c r="A106" s="92" t="s">
        <v>412</v>
      </c>
      <c r="B106" s="93" t="s">
        <v>413</v>
      </c>
      <c r="C106" s="94">
        <v>0</v>
      </c>
      <c r="D106" s="94">
        <v>0</v>
      </c>
      <c r="E106" s="94">
        <v>801.1</v>
      </c>
      <c r="F106" s="94">
        <v>0</v>
      </c>
      <c r="G106" s="94">
        <v>-301.10000000000002</v>
      </c>
      <c r="H106" s="94">
        <v>0</v>
      </c>
      <c r="I106" s="94">
        <v>500</v>
      </c>
      <c r="J106" s="94">
        <v>0</v>
      </c>
      <c r="K106" s="94">
        <v>500</v>
      </c>
      <c r="L106" s="94">
        <v>0</v>
      </c>
    </row>
    <row r="107" spans="1:12" x14ac:dyDescent="0.25">
      <c r="A107" s="92" t="s">
        <v>414</v>
      </c>
      <c r="B107" s="93" t="s">
        <v>415</v>
      </c>
      <c r="C107" s="94">
        <v>0</v>
      </c>
      <c r="D107" s="94">
        <v>0</v>
      </c>
      <c r="E107" s="94">
        <v>0</v>
      </c>
      <c r="F107" s="94">
        <v>961.32</v>
      </c>
      <c r="G107" s="94">
        <v>0</v>
      </c>
      <c r="H107" s="94">
        <v>-361.32</v>
      </c>
      <c r="I107" s="94">
        <v>0</v>
      </c>
      <c r="J107" s="94">
        <v>600</v>
      </c>
      <c r="K107" s="94">
        <v>0</v>
      </c>
      <c r="L107" s="94">
        <v>600</v>
      </c>
    </row>
    <row r="108" spans="1:12" x14ac:dyDescent="0.25">
      <c r="A108" s="92" t="s">
        <v>416</v>
      </c>
      <c r="B108" s="93" t="s">
        <v>417</v>
      </c>
      <c r="C108" s="94">
        <v>0</v>
      </c>
      <c r="D108" s="94">
        <v>34103.449999999997</v>
      </c>
      <c r="E108" s="94">
        <v>0</v>
      </c>
      <c r="F108" s="94">
        <v>24042.5</v>
      </c>
      <c r="G108" s="94">
        <v>15822.92</v>
      </c>
      <c r="H108" s="94">
        <v>15119.68</v>
      </c>
      <c r="I108" s="94">
        <v>146716.51999999999</v>
      </c>
      <c r="J108" s="94">
        <v>135952.32999999999</v>
      </c>
      <c r="K108" s="94">
        <v>0</v>
      </c>
      <c r="L108" s="94">
        <v>23339.26</v>
      </c>
    </row>
    <row r="109" spans="1:12" x14ac:dyDescent="0.25">
      <c r="A109" s="92" t="s">
        <v>418</v>
      </c>
      <c r="B109" s="93" t="s">
        <v>419</v>
      </c>
      <c r="C109" s="94">
        <v>0</v>
      </c>
      <c r="D109" s="94">
        <v>0</v>
      </c>
      <c r="E109" s="94">
        <v>0</v>
      </c>
      <c r="F109" s="94">
        <v>0</v>
      </c>
      <c r="G109" s="94">
        <v>2820.32</v>
      </c>
      <c r="H109" s="94">
        <v>2820.32</v>
      </c>
      <c r="I109" s="94">
        <v>4017.91</v>
      </c>
      <c r="J109" s="94">
        <v>4017.91</v>
      </c>
      <c r="K109" s="94">
        <v>0</v>
      </c>
      <c r="L109" s="94">
        <v>0</v>
      </c>
    </row>
    <row r="110" spans="1:12" x14ac:dyDescent="0.25">
      <c r="A110" s="92" t="s">
        <v>420</v>
      </c>
      <c r="B110" s="93" t="s">
        <v>421</v>
      </c>
      <c r="C110" s="94">
        <v>0</v>
      </c>
      <c r="D110" s="94">
        <v>0</v>
      </c>
      <c r="E110" s="94">
        <v>0</v>
      </c>
      <c r="F110" s="94">
        <v>0</v>
      </c>
      <c r="G110" s="94">
        <v>0</v>
      </c>
      <c r="H110" s="94">
        <v>3062.57</v>
      </c>
      <c r="I110" s="94">
        <v>0</v>
      </c>
      <c r="J110" s="94">
        <v>3062.57</v>
      </c>
      <c r="K110" s="94">
        <v>0</v>
      </c>
      <c r="L110" s="94">
        <v>3062.57</v>
      </c>
    </row>
    <row r="111" spans="1:12" x14ac:dyDescent="0.25">
      <c r="A111" s="92" t="s">
        <v>692</v>
      </c>
      <c r="B111" s="93" t="s">
        <v>693</v>
      </c>
      <c r="C111" s="94">
        <v>0</v>
      </c>
      <c r="D111" s="94">
        <v>4982.8900000000003</v>
      </c>
      <c r="E111" s="94">
        <v>0</v>
      </c>
      <c r="F111" s="94">
        <v>0</v>
      </c>
      <c r="G111" s="94">
        <v>0</v>
      </c>
      <c r="H111" s="94">
        <v>0</v>
      </c>
      <c r="I111" s="94">
        <v>4982.8900000000003</v>
      </c>
      <c r="J111" s="94">
        <v>0</v>
      </c>
      <c r="K111" s="94">
        <v>0</v>
      </c>
      <c r="L111" s="94">
        <v>0</v>
      </c>
    </row>
    <row r="112" spans="1:12" x14ac:dyDescent="0.25">
      <c r="A112" s="92" t="s">
        <v>430</v>
      </c>
      <c r="B112" s="93" t="s">
        <v>431</v>
      </c>
      <c r="C112" s="94">
        <v>0</v>
      </c>
      <c r="D112" s="94">
        <v>289.52</v>
      </c>
      <c r="E112" s="94">
        <v>0</v>
      </c>
      <c r="F112" s="94">
        <v>289.52</v>
      </c>
      <c r="G112" s="94">
        <v>0</v>
      </c>
      <c r="H112" s="94">
        <v>0</v>
      </c>
      <c r="I112" s="94">
        <v>0</v>
      </c>
      <c r="J112" s="94">
        <v>0</v>
      </c>
      <c r="K112" s="94">
        <v>0</v>
      </c>
      <c r="L112" s="94">
        <v>289.52</v>
      </c>
    </row>
    <row r="113" spans="1:12" x14ac:dyDescent="0.25">
      <c r="A113" s="92" t="s">
        <v>694</v>
      </c>
      <c r="B113" s="93" t="s">
        <v>695</v>
      </c>
      <c r="C113" s="94">
        <v>0</v>
      </c>
      <c r="D113" s="94">
        <v>399.92</v>
      </c>
      <c r="E113" s="94">
        <v>0</v>
      </c>
      <c r="F113" s="94">
        <v>399.92</v>
      </c>
      <c r="G113" s="94">
        <v>399.92</v>
      </c>
      <c r="H113" s="94">
        <v>0</v>
      </c>
      <c r="I113" s="94">
        <v>399.92</v>
      </c>
      <c r="J113" s="94">
        <v>0</v>
      </c>
      <c r="K113" s="94">
        <v>0</v>
      </c>
      <c r="L113" s="94">
        <v>0</v>
      </c>
    </row>
    <row r="114" spans="1:12" x14ac:dyDescent="0.25">
      <c r="A114" s="92" t="s">
        <v>432</v>
      </c>
      <c r="B114" s="93" t="s">
        <v>433</v>
      </c>
      <c r="C114" s="94">
        <v>0</v>
      </c>
      <c r="D114" s="94">
        <v>19.46</v>
      </c>
      <c r="E114" s="94">
        <v>0</v>
      </c>
      <c r="F114" s="94">
        <v>19.46</v>
      </c>
      <c r="G114" s="94">
        <v>0</v>
      </c>
      <c r="H114" s="94">
        <v>0</v>
      </c>
      <c r="I114" s="94">
        <v>0</v>
      </c>
      <c r="J114" s="94">
        <v>0</v>
      </c>
      <c r="K114" s="94">
        <v>0</v>
      </c>
      <c r="L114" s="94">
        <v>19.46</v>
      </c>
    </row>
    <row r="115" spans="1:12" x14ac:dyDescent="0.25">
      <c r="A115" s="92" t="s">
        <v>434</v>
      </c>
      <c r="B115" s="93" t="s">
        <v>435</v>
      </c>
      <c r="C115" s="94">
        <v>0</v>
      </c>
      <c r="D115" s="94">
        <v>54.1</v>
      </c>
      <c r="E115" s="94">
        <v>0</v>
      </c>
      <c r="F115" s="94">
        <v>54.1</v>
      </c>
      <c r="G115" s="94">
        <v>0</v>
      </c>
      <c r="H115" s="94">
        <v>0</v>
      </c>
      <c r="I115" s="94">
        <v>0</v>
      </c>
      <c r="J115" s="94">
        <v>0</v>
      </c>
      <c r="K115" s="94">
        <v>0</v>
      </c>
      <c r="L115" s="94">
        <v>54.1</v>
      </c>
    </row>
    <row r="116" spans="1:12" x14ac:dyDescent="0.25">
      <c r="A116" s="92" t="s">
        <v>438</v>
      </c>
      <c r="B116" s="93" t="s">
        <v>439</v>
      </c>
      <c r="C116" s="94">
        <v>0</v>
      </c>
      <c r="D116" s="94">
        <v>1233.46</v>
      </c>
      <c r="E116" s="94">
        <v>0</v>
      </c>
      <c r="F116" s="94">
        <v>6026.6</v>
      </c>
      <c r="G116" s="94">
        <v>13856.4</v>
      </c>
      <c r="H116" s="94">
        <v>13930.55</v>
      </c>
      <c r="I116" s="94">
        <v>145754.85</v>
      </c>
      <c r="J116" s="94">
        <v>150622.14000000001</v>
      </c>
      <c r="K116" s="94">
        <v>0</v>
      </c>
      <c r="L116" s="94">
        <v>6100.75</v>
      </c>
    </row>
    <row r="117" spans="1:12" x14ac:dyDescent="0.25">
      <c r="A117" s="92" t="s">
        <v>440</v>
      </c>
      <c r="B117" s="93" t="s">
        <v>441</v>
      </c>
      <c r="C117" s="94">
        <v>0</v>
      </c>
      <c r="D117" s="94">
        <v>217.02</v>
      </c>
      <c r="E117" s="94">
        <v>0</v>
      </c>
      <c r="F117" s="94">
        <v>957.5</v>
      </c>
      <c r="G117" s="94">
        <v>957.5</v>
      </c>
      <c r="H117" s="94">
        <v>957.06</v>
      </c>
      <c r="I117" s="94">
        <v>9485.19</v>
      </c>
      <c r="J117" s="94">
        <v>10225.23</v>
      </c>
      <c r="K117" s="94">
        <v>0</v>
      </c>
      <c r="L117" s="94">
        <v>957.06</v>
      </c>
    </row>
    <row r="118" spans="1:12" x14ac:dyDescent="0.25">
      <c r="A118" s="92" t="s">
        <v>442</v>
      </c>
      <c r="B118" s="93" t="s">
        <v>443</v>
      </c>
      <c r="C118" s="94">
        <v>0</v>
      </c>
      <c r="D118" s="94">
        <v>536.33000000000004</v>
      </c>
      <c r="E118" s="94">
        <v>0</v>
      </c>
      <c r="F118" s="94">
        <v>4781.0200000000004</v>
      </c>
      <c r="G118" s="94">
        <v>4781.0200000000004</v>
      </c>
      <c r="H118" s="94">
        <v>2363.2199999999998</v>
      </c>
      <c r="I118" s="94">
        <v>23433.23</v>
      </c>
      <c r="J118" s="94">
        <v>25260.12</v>
      </c>
      <c r="K118" s="94">
        <v>0</v>
      </c>
      <c r="L118" s="94">
        <v>2363.2199999999998</v>
      </c>
    </row>
    <row r="119" spans="1:12" x14ac:dyDescent="0.25">
      <c r="A119" s="92" t="s">
        <v>444</v>
      </c>
      <c r="B119" s="93" t="s">
        <v>445</v>
      </c>
      <c r="C119" s="94">
        <v>0</v>
      </c>
      <c r="D119" s="94">
        <v>787.19</v>
      </c>
      <c r="E119" s="94">
        <v>0</v>
      </c>
      <c r="F119" s="94">
        <v>0</v>
      </c>
      <c r="G119" s="94">
        <v>0</v>
      </c>
      <c r="H119" s="94">
        <v>4762.37</v>
      </c>
      <c r="I119" s="94">
        <v>787.19</v>
      </c>
      <c r="J119" s="94">
        <v>4762.37</v>
      </c>
      <c r="K119" s="94">
        <v>0</v>
      </c>
      <c r="L119" s="94">
        <v>4762.37</v>
      </c>
    </row>
    <row r="120" spans="1:12" x14ac:dyDescent="0.25">
      <c r="A120" s="92" t="s">
        <v>446</v>
      </c>
      <c r="B120" s="93" t="s">
        <v>447</v>
      </c>
      <c r="C120" s="94">
        <v>0</v>
      </c>
      <c r="D120" s="94">
        <v>248.4</v>
      </c>
      <c r="E120" s="94">
        <v>0</v>
      </c>
      <c r="F120" s="94">
        <v>113.62</v>
      </c>
      <c r="G120" s="94">
        <v>813.62</v>
      </c>
      <c r="H120" s="94">
        <v>813.08</v>
      </c>
      <c r="I120" s="94">
        <v>10137.969999999999</v>
      </c>
      <c r="J120" s="94">
        <v>10002.65</v>
      </c>
      <c r="K120" s="94">
        <v>0</v>
      </c>
      <c r="L120" s="94">
        <v>113.08</v>
      </c>
    </row>
    <row r="121" spans="1:12" x14ac:dyDescent="0.25">
      <c r="A121" s="92" t="s">
        <v>448</v>
      </c>
      <c r="B121" s="93" t="s">
        <v>449</v>
      </c>
      <c r="C121" s="94">
        <v>0</v>
      </c>
      <c r="D121" s="94">
        <v>0</v>
      </c>
      <c r="E121" s="94">
        <v>0</v>
      </c>
      <c r="F121" s="94">
        <v>0</v>
      </c>
      <c r="G121" s="94">
        <v>0</v>
      </c>
      <c r="H121" s="94">
        <v>0</v>
      </c>
      <c r="I121" s="94">
        <v>5021.1000000000004</v>
      </c>
      <c r="J121" s="94">
        <v>5021.1000000000004</v>
      </c>
      <c r="K121" s="94">
        <v>0</v>
      </c>
      <c r="L121" s="94">
        <v>0</v>
      </c>
    </row>
    <row r="122" spans="1:12" x14ac:dyDescent="0.25">
      <c r="A122" s="92" t="s">
        <v>450</v>
      </c>
      <c r="B122" s="93" t="s">
        <v>451</v>
      </c>
      <c r="C122" s="94">
        <v>0</v>
      </c>
      <c r="D122" s="94">
        <v>0</v>
      </c>
      <c r="E122" s="94">
        <v>0</v>
      </c>
      <c r="F122" s="94">
        <v>1294.32</v>
      </c>
      <c r="G122" s="94">
        <v>1958.38</v>
      </c>
      <c r="H122" s="94">
        <v>664.06</v>
      </c>
      <c r="I122" s="94">
        <v>8252.85</v>
      </c>
      <c r="J122" s="94">
        <v>8252.85</v>
      </c>
      <c r="K122" s="94">
        <v>0</v>
      </c>
      <c r="L122" s="94">
        <v>0</v>
      </c>
    </row>
    <row r="123" spans="1:12" x14ac:dyDescent="0.25">
      <c r="A123" s="92" t="s">
        <v>452</v>
      </c>
      <c r="B123" s="93" t="s">
        <v>453</v>
      </c>
      <c r="C123" s="94">
        <v>0</v>
      </c>
      <c r="D123" s="94">
        <v>0</v>
      </c>
      <c r="E123" s="94">
        <v>0</v>
      </c>
      <c r="F123" s="94">
        <v>-5754.55</v>
      </c>
      <c r="G123" s="94">
        <v>3333.6</v>
      </c>
      <c r="H123" s="94">
        <v>8674.4699999999993</v>
      </c>
      <c r="I123" s="94">
        <v>26488.52</v>
      </c>
      <c r="J123" s="94">
        <v>26074.84</v>
      </c>
      <c r="K123" s="94">
        <v>0</v>
      </c>
      <c r="L123" s="94">
        <v>-413.68</v>
      </c>
    </row>
    <row r="124" spans="1:12" x14ac:dyDescent="0.25">
      <c r="A124" s="92" t="s">
        <v>454</v>
      </c>
      <c r="B124" s="93" t="s">
        <v>455</v>
      </c>
      <c r="C124" s="94">
        <v>0</v>
      </c>
      <c r="D124" s="94">
        <v>-8102.13</v>
      </c>
      <c r="E124" s="94">
        <v>0</v>
      </c>
      <c r="F124" s="94">
        <v>-2763.51</v>
      </c>
      <c r="G124" s="94">
        <v>6716.09</v>
      </c>
      <c r="H124" s="94">
        <v>46.25</v>
      </c>
      <c r="I124" s="94">
        <v>12800.89</v>
      </c>
      <c r="J124" s="94">
        <v>11469.67</v>
      </c>
      <c r="K124" s="94">
        <v>0</v>
      </c>
      <c r="L124" s="94">
        <v>-9433.35</v>
      </c>
    </row>
    <row r="125" spans="1:12" x14ac:dyDescent="0.25">
      <c r="A125" s="92" t="s">
        <v>456</v>
      </c>
      <c r="B125" s="93" t="s">
        <v>457</v>
      </c>
      <c r="C125" s="94">
        <v>0</v>
      </c>
      <c r="D125" s="94">
        <v>0</v>
      </c>
      <c r="E125" s="94">
        <v>0</v>
      </c>
      <c r="F125" s="94">
        <v>0</v>
      </c>
      <c r="G125" s="94">
        <v>0</v>
      </c>
      <c r="H125" s="94">
        <v>0</v>
      </c>
      <c r="I125" s="94">
        <v>84.33</v>
      </c>
      <c r="J125" s="94">
        <v>84.33</v>
      </c>
      <c r="K125" s="94">
        <v>0</v>
      </c>
      <c r="L125" s="94">
        <v>0</v>
      </c>
    </row>
    <row r="126" spans="1:12" x14ac:dyDescent="0.25">
      <c r="A126" s="92" t="s">
        <v>458</v>
      </c>
      <c r="B126" s="93" t="s">
        <v>459</v>
      </c>
      <c r="C126" s="94">
        <v>731.42</v>
      </c>
      <c r="D126" s="94">
        <v>0</v>
      </c>
      <c r="E126" s="94">
        <v>0</v>
      </c>
      <c r="F126" s="94">
        <v>0</v>
      </c>
      <c r="G126" s="94">
        <v>0</v>
      </c>
      <c r="H126" s="94">
        <v>0</v>
      </c>
      <c r="I126" s="94">
        <v>2380.87</v>
      </c>
      <c r="J126" s="94">
        <v>3112.29</v>
      </c>
      <c r="K126" s="94">
        <v>0</v>
      </c>
      <c r="L126" s="94">
        <v>0</v>
      </c>
    </row>
    <row r="127" spans="1:12" x14ac:dyDescent="0.25">
      <c r="A127" s="92" t="s">
        <v>460</v>
      </c>
      <c r="B127" s="93" t="s">
        <v>461</v>
      </c>
      <c r="C127" s="94">
        <v>0</v>
      </c>
      <c r="D127" s="94">
        <v>0</v>
      </c>
      <c r="E127" s="94">
        <v>0</v>
      </c>
      <c r="F127" s="94">
        <v>0</v>
      </c>
      <c r="G127" s="94">
        <v>45481.38</v>
      </c>
      <c r="H127" s="94">
        <v>0</v>
      </c>
      <c r="I127" s="94">
        <v>45481.38</v>
      </c>
      <c r="J127" s="94">
        <v>0</v>
      </c>
      <c r="K127" s="94">
        <v>45481.38</v>
      </c>
      <c r="L127" s="94">
        <v>0</v>
      </c>
    </row>
    <row r="128" spans="1:12" x14ac:dyDescent="0.25">
      <c r="A128" s="92" t="s">
        <v>696</v>
      </c>
      <c r="B128" s="93" t="s">
        <v>697</v>
      </c>
      <c r="C128" s="94">
        <v>912.75</v>
      </c>
      <c r="D128" s="94">
        <v>0</v>
      </c>
      <c r="E128" s="94">
        <v>0</v>
      </c>
      <c r="F128" s="94">
        <v>0</v>
      </c>
      <c r="G128" s="94">
        <v>0</v>
      </c>
      <c r="H128" s="94">
        <v>0</v>
      </c>
      <c r="I128" s="94">
        <v>0</v>
      </c>
      <c r="J128" s="94">
        <v>912.75</v>
      </c>
      <c r="K128" s="94">
        <v>0</v>
      </c>
      <c r="L128" s="94">
        <v>0</v>
      </c>
    </row>
    <row r="129" spans="1:12" x14ac:dyDescent="0.25">
      <c r="A129" s="92" t="s">
        <v>698</v>
      </c>
      <c r="B129" s="93" t="s">
        <v>699</v>
      </c>
      <c r="C129" s="94">
        <v>19702.689999999999</v>
      </c>
      <c r="D129" s="94">
        <v>0</v>
      </c>
      <c r="E129" s="94">
        <v>0</v>
      </c>
      <c r="F129" s="94">
        <v>0</v>
      </c>
      <c r="G129" s="94">
        <v>0</v>
      </c>
      <c r="H129" s="94">
        <v>0</v>
      </c>
      <c r="I129" s="94">
        <v>0</v>
      </c>
      <c r="J129" s="94">
        <v>19702.689999999999</v>
      </c>
      <c r="K129" s="94">
        <v>0</v>
      </c>
      <c r="L129" s="94">
        <v>0</v>
      </c>
    </row>
    <row r="130" spans="1:12" x14ac:dyDescent="0.25">
      <c r="A130" s="92" t="s">
        <v>462</v>
      </c>
      <c r="B130" s="93" t="s">
        <v>463</v>
      </c>
      <c r="C130" s="94">
        <v>76397.72</v>
      </c>
      <c r="D130" s="94">
        <v>0</v>
      </c>
      <c r="E130" s="94">
        <v>0</v>
      </c>
      <c r="F130" s="94">
        <v>0</v>
      </c>
      <c r="G130" s="94">
        <v>75910.070000000007</v>
      </c>
      <c r="H130" s="94">
        <v>37955.03</v>
      </c>
      <c r="I130" s="94">
        <v>75910.070000000007</v>
      </c>
      <c r="J130" s="94">
        <v>114352.75</v>
      </c>
      <c r="K130" s="94">
        <v>37955.040000000001</v>
      </c>
      <c r="L130" s="94">
        <v>0</v>
      </c>
    </row>
    <row r="131" spans="1:12" x14ac:dyDescent="0.25">
      <c r="A131" s="92" t="s">
        <v>464</v>
      </c>
      <c r="B131" s="93" t="s">
        <v>465</v>
      </c>
      <c r="C131" s="94">
        <v>4687.08</v>
      </c>
      <c r="D131" s="94">
        <v>0</v>
      </c>
      <c r="E131" s="94">
        <v>0</v>
      </c>
      <c r="F131" s="94">
        <v>0</v>
      </c>
      <c r="G131" s="94">
        <v>33369.39</v>
      </c>
      <c r="H131" s="94">
        <v>6990.6</v>
      </c>
      <c r="I131" s="94">
        <v>44409.59</v>
      </c>
      <c r="J131" s="94">
        <v>22717.88</v>
      </c>
      <c r="K131" s="94">
        <v>26378.79</v>
      </c>
      <c r="L131" s="94">
        <v>0</v>
      </c>
    </row>
    <row r="132" spans="1:12" x14ac:dyDescent="0.25">
      <c r="A132" s="92" t="s">
        <v>466</v>
      </c>
      <c r="B132" s="93" t="s">
        <v>467</v>
      </c>
      <c r="C132" s="94">
        <v>21974.85</v>
      </c>
      <c r="D132" s="94">
        <v>0</v>
      </c>
      <c r="E132" s="94">
        <v>0</v>
      </c>
      <c r="F132" s="94">
        <v>0</v>
      </c>
      <c r="G132" s="94">
        <v>21327.18</v>
      </c>
      <c r="H132" s="94">
        <v>0</v>
      </c>
      <c r="I132" s="94">
        <v>21327.18</v>
      </c>
      <c r="J132" s="94">
        <v>21974.85</v>
      </c>
      <c r="K132" s="94">
        <v>21327.18</v>
      </c>
      <c r="L132" s="94">
        <v>0</v>
      </c>
    </row>
    <row r="133" spans="1:12" x14ac:dyDescent="0.25">
      <c r="A133" s="92" t="s">
        <v>468</v>
      </c>
      <c r="B133" s="93" t="s">
        <v>469</v>
      </c>
      <c r="C133" s="94">
        <v>0</v>
      </c>
      <c r="D133" s="94">
        <v>0</v>
      </c>
      <c r="E133" s="94">
        <v>0</v>
      </c>
      <c r="F133" s="94">
        <v>0</v>
      </c>
      <c r="G133" s="94">
        <v>0</v>
      </c>
      <c r="H133" s="94">
        <v>0</v>
      </c>
      <c r="I133" s="94">
        <v>6593.11</v>
      </c>
      <c r="J133" s="94">
        <v>6593.11</v>
      </c>
      <c r="K133" s="94">
        <v>0</v>
      </c>
      <c r="L133" s="94">
        <v>0</v>
      </c>
    </row>
    <row r="134" spans="1:12" x14ac:dyDescent="0.25">
      <c r="A134" s="92" t="s">
        <v>470</v>
      </c>
      <c r="B134" s="93" t="s">
        <v>471</v>
      </c>
      <c r="C134" s="94">
        <v>0</v>
      </c>
      <c r="D134" s="94">
        <v>0</v>
      </c>
      <c r="E134" s="94">
        <v>0</v>
      </c>
      <c r="F134" s="94">
        <v>31553.599999999999</v>
      </c>
      <c r="G134" s="94">
        <v>0</v>
      </c>
      <c r="H134" s="94">
        <v>0</v>
      </c>
      <c r="I134" s="94">
        <v>0</v>
      </c>
      <c r="J134" s="94">
        <v>31553.599999999999</v>
      </c>
      <c r="K134" s="94">
        <v>0</v>
      </c>
      <c r="L134" s="94">
        <v>31553.599999999999</v>
      </c>
    </row>
    <row r="135" spans="1:12" x14ac:dyDescent="0.25">
      <c r="A135" s="92" t="s">
        <v>472</v>
      </c>
      <c r="B135" s="93" t="s">
        <v>33</v>
      </c>
      <c r="C135" s="94">
        <v>0</v>
      </c>
      <c r="D135" s="94">
        <v>0</v>
      </c>
      <c r="E135" s="94">
        <v>0</v>
      </c>
      <c r="F135" s="94">
        <v>0</v>
      </c>
      <c r="G135" s="94">
        <v>1024.6099999999999</v>
      </c>
      <c r="H135" s="94">
        <v>1024.6099999999999</v>
      </c>
      <c r="I135" s="94">
        <v>3437.33</v>
      </c>
      <c r="J135" s="94">
        <v>3437.33</v>
      </c>
      <c r="K135" s="94">
        <v>0</v>
      </c>
      <c r="L135" s="94">
        <v>0</v>
      </c>
    </row>
    <row r="136" spans="1:12" x14ac:dyDescent="0.25">
      <c r="A136" s="92" t="s">
        <v>473</v>
      </c>
      <c r="B136" s="93" t="s">
        <v>474</v>
      </c>
      <c r="C136" s="94">
        <v>0</v>
      </c>
      <c r="D136" s="94">
        <v>0</v>
      </c>
      <c r="E136" s="94">
        <v>0</v>
      </c>
      <c r="F136" s="94">
        <v>0</v>
      </c>
      <c r="G136" s="94">
        <v>162.6</v>
      </c>
      <c r="H136" s="94">
        <v>162.6</v>
      </c>
      <c r="I136" s="94">
        <v>1260.1400000000001</v>
      </c>
      <c r="J136" s="94">
        <v>1260.1400000000001</v>
      </c>
      <c r="K136" s="94">
        <v>0</v>
      </c>
      <c r="L136" s="94">
        <v>0</v>
      </c>
    </row>
    <row r="137" spans="1:12" x14ac:dyDescent="0.25">
      <c r="A137" s="92" t="s">
        <v>477</v>
      </c>
      <c r="B137" s="93" t="s">
        <v>478</v>
      </c>
      <c r="C137" s="94">
        <v>0</v>
      </c>
      <c r="D137" s="94">
        <v>6638.78</v>
      </c>
      <c r="E137" s="94">
        <v>0</v>
      </c>
      <c r="F137" s="94">
        <v>6638.78</v>
      </c>
      <c r="G137" s="94">
        <v>0</v>
      </c>
      <c r="H137" s="94">
        <v>0</v>
      </c>
      <c r="I137" s="94">
        <v>0</v>
      </c>
      <c r="J137" s="94">
        <v>0</v>
      </c>
      <c r="K137" s="94">
        <v>0</v>
      </c>
      <c r="L137" s="94">
        <v>6638.78</v>
      </c>
    </row>
    <row r="138" spans="1:12" x14ac:dyDescent="0.25">
      <c r="A138" s="92" t="s">
        <v>479</v>
      </c>
      <c r="B138" s="93" t="s">
        <v>480</v>
      </c>
      <c r="C138" s="94">
        <v>0</v>
      </c>
      <c r="D138" s="94">
        <v>3832.37</v>
      </c>
      <c r="E138" s="94">
        <v>0</v>
      </c>
      <c r="F138" s="94">
        <v>3832.37</v>
      </c>
      <c r="G138" s="94">
        <v>0</v>
      </c>
      <c r="H138" s="94">
        <v>0</v>
      </c>
      <c r="I138" s="94">
        <v>0</v>
      </c>
      <c r="J138" s="94">
        <v>0</v>
      </c>
      <c r="K138" s="94">
        <v>0</v>
      </c>
      <c r="L138" s="94">
        <v>3832.37</v>
      </c>
    </row>
    <row r="139" spans="1:12" x14ac:dyDescent="0.25">
      <c r="A139" s="92" t="s">
        <v>481</v>
      </c>
      <c r="B139" s="93" t="s">
        <v>482</v>
      </c>
      <c r="C139" s="94">
        <v>0</v>
      </c>
      <c r="D139" s="94">
        <v>7073.21</v>
      </c>
      <c r="E139" s="94">
        <v>0</v>
      </c>
      <c r="F139" s="94">
        <v>7073.21</v>
      </c>
      <c r="G139" s="94">
        <v>0</v>
      </c>
      <c r="H139" s="94">
        <v>0</v>
      </c>
      <c r="I139" s="94">
        <v>0</v>
      </c>
      <c r="J139" s="94">
        <v>0</v>
      </c>
      <c r="K139" s="94">
        <v>0</v>
      </c>
      <c r="L139" s="94">
        <v>7073.21</v>
      </c>
    </row>
    <row r="140" spans="1:12" x14ac:dyDescent="0.25">
      <c r="A140" s="92" t="s">
        <v>483</v>
      </c>
      <c r="B140" s="93" t="s">
        <v>484</v>
      </c>
      <c r="C140" s="94">
        <v>0</v>
      </c>
      <c r="D140" s="94">
        <v>782.68</v>
      </c>
      <c r="E140" s="94">
        <v>0</v>
      </c>
      <c r="F140" s="94">
        <v>782.68</v>
      </c>
      <c r="G140" s="94">
        <v>0</v>
      </c>
      <c r="H140" s="94">
        <v>0</v>
      </c>
      <c r="I140" s="94">
        <v>0</v>
      </c>
      <c r="J140" s="94">
        <v>0</v>
      </c>
      <c r="K140" s="94">
        <v>0</v>
      </c>
      <c r="L140" s="94">
        <v>782.68</v>
      </c>
    </row>
    <row r="141" spans="1:12" x14ac:dyDescent="0.25">
      <c r="A141" s="92" t="s">
        <v>485</v>
      </c>
      <c r="B141" s="93" t="s">
        <v>486</v>
      </c>
      <c r="C141" s="94">
        <v>0</v>
      </c>
      <c r="D141" s="94">
        <v>8780.16</v>
      </c>
      <c r="E141" s="94">
        <v>0</v>
      </c>
      <c r="F141" s="94">
        <v>8780.16</v>
      </c>
      <c r="G141" s="94">
        <v>0</v>
      </c>
      <c r="H141" s="94">
        <v>0</v>
      </c>
      <c r="I141" s="94">
        <v>0</v>
      </c>
      <c r="J141" s="94">
        <v>0</v>
      </c>
      <c r="K141" s="94">
        <v>0</v>
      </c>
      <c r="L141" s="94">
        <v>8780.16</v>
      </c>
    </row>
    <row r="142" spans="1:12" x14ac:dyDescent="0.25">
      <c r="A142" s="92" t="s">
        <v>487</v>
      </c>
      <c r="B142" s="93" t="s">
        <v>488</v>
      </c>
      <c r="C142" s="94">
        <v>0</v>
      </c>
      <c r="D142" s="94">
        <v>4928.62</v>
      </c>
      <c r="E142" s="94">
        <v>0</v>
      </c>
      <c r="F142" s="94">
        <v>4928.62</v>
      </c>
      <c r="G142" s="94">
        <v>0</v>
      </c>
      <c r="H142" s="94">
        <v>0</v>
      </c>
      <c r="I142" s="94">
        <v>0</v>
      </c>
      <c r="J142" s="94">
        <v>0</v>
      </c>
      <c r="K142" s="94">
        <v>0</v>
      </c>
      <c r="L142" s="94">
        <v>4928.62</v>
      </c>
    </row>
    <row r="143" spans="1:12" x14ac:dyDescent="0.25">
      <c r="A143" s="92" t="s">
        <v>489</v>
      </c>
      <c r="B143" s="93" t="s">
        <v>490</v>
      </c>
      <c r="C143" s="94">
        <v>0</v>
      </c>
      <c r="D143" s="94">
        <v>1839.73</v>
      </c>
      <c r="E143" s="94">
        <v>0</v>
      </c>
      <c r="F143" s="94">
        <v>1839.73</v>
      </c>
      <c r="G143" s="94">
        <v>0</v>
      </c>
      <c r="H143" s="94">
        <v>0</v>
      </c>
      <c r="I143" s="94">
        <v>0</v>
      </c>
      <c r="J143" s="94">
        <v>0</v>
      </c>
      <c r="K143" s="94">
        <v>0</v>
      </c>
      <c r="L143" s="94">
        <v>1839.73</v>
      </c>
    </row>
    <row r="144" spans="1:12" x14ac:dyDescent="0.25">
      <c r="A144" s="92" t="s">
        <v>491</v>
      </c>
      <c r="B144" s="93" t="s">
        <v>492</v>
      </c>
      <c r="C144" s="94">
        <v>0</v>
      </c>
      <c r="D144" s="94">
        <v>17504.84</v>
      </c>
      <c r="E144" s="94">
        <v>0</v>
      </c>
      <c r="F144" s="94">
        <v>17504.84</v>
      </c>
      <c r="G144" s="94">
        <v>0</v>
      </c>
      <c r="H144" s="94">
        <v>0</v>
      </c>
      <c r="I144" s="94">
        <v>0</v>
      </c>
      <c r="J144" s="94">
        <v>0</v>
      </c>
      <c r="K144" s="94">
        <v>0</v>
      </c>
      <c r="L144" s="94">
        <v>17504.84</v>
      </c>
    </row>
    <row r="145" spans="1:12" x14ac:dyDescent="0.25">
      <c r="A145" s="92" t="s">
        <v>493</v>
      </c>
      <c r="B145" s="93" t="s">
        <v>494</v>
      </c>
      <c r="C145" s="94">
        <v>0</v>
      </c>
      <c r="D145" s="94">
        <v>0</v>
      </c>
      <c r="E145" s="94">
        <v>0</v>
      </c>
      <c r="F145" s="94">
        <v>0</v>
      </c>
      <c r="G145" s="94">
        <v>0</v>
      </c>
      <c r="H145" s="94">
        <v>6567.61</v>
      </c>
      <c r="I145" s="94">
        <v>0</v>
      </c>
      <c r="J145" s="94">
        <v>6567.61</v>
      </c>
      <c r="K145" s="94">
        <v>0</v>
      </c>
      <c r="L145" s="94">
        <v>6567.61</v>
      </c>
    </row>
    <row r="146" spans="1:12" x14ac:dyDescent="0.25">
      <c r="A146" s="92" t="s">
        <v>497</v>
      </c>
      <c r="B146" s="93" t="s">
        <v>498</v>
      </c>
      <c r="C146" s="94">
        <v>0</v>
      </c>
      <c r="D146" s="94">
        <v>6567.61</v>
      </c>
      <c r="E146" s="94">
        <v>0</v>
      </c>
      <c r="F146" s="94">
        <v>6567.61</v>
      </c>
      <c r="G146" s="94">
        <v>6567.61</v>
      </c>
      <c r="H146" s="94">
        <v>0</v>
      </c>
      <c r="I146" s="94">
        <v>6567.61</v>
      </c>
      <c r="J146" s="94">
        <v>0</v>
      </c>
      <c r="K146" s="94">
        <v>0</v>
      </c>
      <c r="L146" s="94">
        <v>0</v>
      </c>
    </row>
    <row r="147" spans="1:12" x14ac:dyDescent="0.25">
      <c r="A147" s="92" t="s">
        <v>499</v>
      </c>
      <c r="B147" s="93" t="s">
        <v>79</v>
      </c>
      <c r="C147" s="94">
        <v>0</v>
      </c>
      <c r="D147" s="94">
        <v>2762.17</v>
      </c>
      <c r="E147" s="94">
        <v>0</v>
      </c>
      <c r="F147" s="94">
        <v>2534.42</v>
      </c>
      <c r="G147" s="94">
        <v>58.4</v>
      </c>
      <c r="H147" s="94">
        <v>29.6</v>
      </c>
      <c r="I147" s="94">
        <v>648</v>
      </c>
      <c r="J147" s="94">
        <v>391.45</v>
      </c>
      <c r="K147" s="94">
        <v>0</v>
      </c>
      <c r="L147" s="94">
        <v>2505.62</v>
      </c>
    </row>
    <row r="148" spans="1:12" x14ac:dyDescent="0.25">
      <c r="A148" s="92" t="s">
        <v>500</v>
      </c>
      <c r="B148" s="93" t="s">
        <v>501</v>
      </c>
      <c r="C148" s="94">
        <v>0</v>
      </c>
      <c r="D148" s="94">
        <v>0</v>
      </c>
      <c r="E148" s="94">
        <v>0</v>
      </c>
      <c r="F148" s="94">
        <v>1458.53</v>
      </c>
      <c r="G148" s="94">
        <v>1458.53</v>
      </c>
      <c r="H148" s="94">
        <v>0</v>
      </c>
      <c r="I148" s="94">
        <v>4982.8900000000003</v>
      </c>
      <c r="J148" s="94">
        <v>4982.8900000000003</v>
      </c>
      <c r="K148" s="94">
        <v>0</v>
      </c>
      <c r="L148" s="94">
        <v>0</v>
      </c>
    </row>
    <row r="149" spans="1:12" x14ac:dyDescent="0.25">
      <c r="A149" s="92" t="s">
        <v>502</v>
      </c>
      <c r="B149" s="93" t="s">
        <v>503</v>
      </c>
      <c r="C149" s="94">
        <v>0</v>
      </c>
      <c r="D149" s="94">
        <v>0</v>
      </c>
      <c r="E149" s="94">
        <v>0</v>
      </c>
      <c r="F149" s="94">
        <v>72.38</v>
      </c>
      <c r="G149" s="94">
        <v>0</v>
      </c>
      <c r="H149" s="94">
        <v>0</v>
      </c>
      <c r="I149" s="94">
        <v>0</v>
      </c>
      <c r="J149" s="94">
        <v>72.38</v>
      </c>
      <c r="K149" s="94">
        <v>0</v>
      </c>
      <c r="L149" s="94">
        <v>72.38</v>
      </c>
    </row>
    <row r="150" spans="1:12" x14ac:dyDescent="0.25">
      <c r="A150" s="92" t="s">
        <v>700</v>
      </c>
      <c r="B150" s="93" t="s">
        <v>701</v>
      </c>
      <c r="C150" s="94">
        <v>0</v>
      </c>
      <c r="D150" s="94">
        <v>0</v>
      </c>
      <c r="E150" s="94">
        <v>0</v>
      </c>
      <c r="F150" s="94">
        <v>302.7</v>
      </c>
      <c r="G150" s="94">
        <v>302.7</v>
      </c>
      <c r="H150" s="94">
        <v>0</v>
      </c>
      <c r="I150" s="94">
        <v>302.7</v>
      </c>
      <c r="J150" s="94">
        <v>302.7</v>
      </c>
      <c r="K150" s="94">
        <v>0</v>
      </c>
      <c r="L150" s="94">
        <v>0</v>
      </c>
    </row>
    <row r="151" spans="1:12" x14ac:dyDescent="0.25">
      <c r="A151" s="92" t="s">
        <v>504</v>
      </c>
      <c r="B151" s="93" t="s">
        <v>505</v>
      </c>
      <c r="C151" s="94">
        <v>0</v>
      </c>
      <c r="D151" s="94">
        <v>0</v>
      </c>
      <c r="E151" s="94">
        <v>0</v>
      </c>
      <c r="F151" s="94">
        <v>9.73</v>
      </c>
      <c r="G151" s="94">
        <v>0</v>
      </c>
      <c r="H151" s="94">
        <v>0</v>
      </c>
      <c r="I151" s="94">
        <v>0</v>
      </c>
      <c r="J151" s="94">
        <v>9.73</v>
      </c>
      <c r="K151" s="94">
        <v>0</v>
      </c>
      <c r="L151" s="94">
        <v>9.73</v>
      </c>
    </row>
    <row r="152" spans="1:12" x14ac:dyDescent="0.25">
      <c r="A152" s="92" t="s">
        <v>506</v>
      </c>
      <c r="B152" s="93" t="s">
        <v>507</v>
      </c>
      <c r="C152" s="94">
        <v>0</v>
      </c>
      <c r="D152" s="94">
        <v>0</v>
      </c>
      <c r="E152" s="94">
        <v>0</v>
      </c>
      <c r="F152" s="94">
        <v>27.05</v>
      </c>
      <c r="G152" s="94">
        <v>0</v>
      </c>
      <c r="H152" s="94">
        <v>0</v>
      </c>
      <c r="I152" s="94">
        <v>0</v>
      </c>
      <c r="J152" s="94">
        <v>27.05</v>
      </c>
      <c r="K152" s="94">
        <v>0</v>
      </c>
      <c r="L152" s="94">
        <v>27.05</v>
      </c>
    </row>
    <row r="153" spans="1:12" x14ac:dyDescent="0.25">
      <c r="A153" s="92" t="s">
        <v>508</v>
      </c>
      <c r="B153" s="93" t="s">
        <v>509</v>
      </c>
      <c r="C153" s="94">
        <v>0</v>
      </c>
      <c r="D153" s="94">
        <v>0</v>
      </c>
      <c r="E153" s="94">
        <v>0</v>
      </c>
      <c r="F153" s="94">
        <v>20651.37</v>
      </c>
      <c r="G153" s="94">
        <v>1090.67</v>
      </c>
      <c r="H153" s="94">
        <v>655.03</v>
      </c>
      <c r="I153" s="94">
        <v>6534.45</v>
      </c>
      <c r="J153" s="94">
        <v>26750.18</v>
      </c>
      <c r="K153" s="94">
        <v>0</v>
      </c>
      <c r="L153" s="94">
        <v>20215.73</v>
      </c>
    </row>
    <row r="154" spans="1:12" x14ac:dyDescent="0.25">
      <c r="A154" s="92" t="s">
        <v>510</v>
      </c>
      <c r="B154" s="93" t="s">
        <v>511</v>
      </c>
      <c r="C154" s="94">
        <v>0</v>
      </c>
      <c r="D154" s="94">
        <v>828</v>
      </c>
      <c r="E154" s="94">
        <v>0</v>
      </c>
      <c r="F154" s="94">
        <v>432</v>
      </c>
      <c r="G154" s="94">
        <v>36</v>
      </c>
      <c r="H154" s="94">
        <v>0</v>
      </c>
      <c r="I154" s="94">
        <v>432</v>
      </c>
      <c r="J154" s="94">
        <v>0</v>
      </c>
      <c r="K154" s="94">
        <v>0</v>
      </c>
      <c r="L154" s="94">
        <v>396</v>
      </c>
    </row>
    <row r="155" spans="1:12" x14ac:dyDescent="0.25">
      <c r="A155" s="92" t="s">
        <v>514</v>
      </c>
      <c r="B155" s="93" t="s">
        <v>515</v>
      </c>
      <c r="C155" s="94">
        <v>0</v>
      </c>
      <c r="D155" s="94">
        <v>0</v>
      </c>
      <c r="E155" s="94">
        <v>3077.31</v>
      </c>
      <c r="F155" s="94">
        <v>0</v>
      </c>
      <c r="G155" s="94">
        <v>1652.88</v>
      </c>
      <c r="H155" s="94">
        <v>0</v>
      </c>
      <c r="I155" s="94">
        <v>4730.1899999999996</v>
      </c>
      <c r="J155" s="94">
        <v>0</v>
      </c>
      <c r="K155" s="94">
        <v>4730.1899999999996</v>
      </c>
      <c r="L155" s="94">
        <v>0</v>
      </c>
    </row>
    <row r="156" spans="1:12" x14ac:dyDescent="0.25">
      <c r="A156" s="92" t="s">
        <v>516</v>
      </c>
      <c r="B156" s="93" t="s">
        <v>517</v>
      </c>
      <c r="C156" s="94">
        <v>0</v>
      </c>
      <c r="D156" s="94">
        <v>0</v>
      </c>
      <c r="E156" s="94">
        <v>1460.05</v>
      </c>
      <c r="F156" s="94">
        <v>0</v>
      </c>
      <c r="G156" s="94">
        <v>4779.33</v>
      </c>
      <c r="H156" s="94">
        <v>0</v>
      </c>
      <c r="I156" s="94">
        <v>6239.38</v>
      </c>
      <c r="J156" s="94">
        <v>0</v>
      </c>
      <c r="K156" s="94">
        <v>6239.38</v>
      </c>
      <c r="L156" s="94">
        <v>0</v>
      </c>
    </row>
    <row r="157" spans="1:12" x14ac:dyDescent="0.25">
      <c r="A157" s="92" t="s">
        <v>518</v>
      </c>
      <c r="B157" s="93" t="s">
        <v>519</v>
      </c>
      <c r="C157" s="94">
        <v>0</v>
      </c>
      <c r="D157" s="94">
        <v>0</v>
      </c>
      <c r="E157" s="94">
        <v>10482.51</v>
      </c>
      <c r="F157" s="94">
        <v>0</v>
      </c>
      <c r="G157" s="94">
        <v>550.24</v>
      </c>
      <c r="H157" s="94">
        <v>31.6</v>
      </c>
      <c r="I157" s="94">
        <v>11032.75</v>
      </c>
      <c r="J157" s="94">
        <v>31.6</v>
      </c>
      <c r="K157" s="94">
        <v>11001.15</v>
      </c>
      <c r="L157" s="94">
        <v>0</v>
      </c>
    </row>
    <row r="158" spans="1:12" x14ac:dyDescent="0.25">
      <c r="A158" s="92" t="s">
        <v>520</v>
      </c>
      <c r="B158" s="93" t="s">
        <v>521</v>
      </c>
      <c r="C158" s="94">
        <v>0</v>
      </c>
      <c r="D158" s="94">
        <v>0</v>
      </c>
      <c r="E158" s="94">
        <v>1957</v>
      </c>
      <c r="F158" s="94">
        <v>0</v>
      </c>
      <c r="G158" s="94">
        <v>0</v>
      </c>
      <c r="H158" s="94">
        <v>0</v>
      </c>
      <c r="I158" s="94">
        <v>1957</v>
      </c>
      <c r="J158" s="94">
        <v>0</v>
      </c>
      <c r="K158" s="94">
        <v>1957</v>
      </c>
      <c r="L158" s="94">
        <v>0</v>
      </c>
    </row>
    <row r="159" spans="1:12" x14ac:dyDescent="0.25">
      <c r="A159" s="92" t="s">
        <v>522</v>
      </c>
      <c r="B159" s="93" t="s">
        <v>523</v>
      </c>
      <c r="C159" s="94">
        <v>0</v>
      </c>
      <c r="D159" s="94">
        <v>0</v>
      </c>
      <c r="E159" s="94">
        <v>9995.06</v>
      </c>
      <c r="F159" s="94">
        <v>0</v>
      </c>
      <c r="G159" s="94">
        <v>2473.9</v>
      </c>
      <c r="H159" s="94">
        <v>0</v>
      </c>
      <c r="I159" s="94">
        <v>12468.96</v>
      </c>
      <c r="J159" s="94">
        <v>0</v>
      </c>
      <c r="K159" s="94">
        <v>12468.96</v>
      </c>
      <c r="L159" s="94">
        <v>0</v>
      </c>
    </row>
    <row r="160" spans="1:12" x14ac:dyDescent="0.25">
      <c r="A160" s="92" t="s">
        <v>524</v>
      </c>
      <c r="B160" s="93" t="s">
        <v>525</v>
      </c>
      <c r="C160" s="94">
        <v>0</v>
      </c>
      <c r="D160" s="94">
        <v>0</v>
      </c>
      <c r="E160" s="94">
        <v>246.71</v>
      </c>
      <c r="F160" s="94">
        <v>0</v>
      </c>
      <c r="G160" s="94">
        <v>6</v>
      </c>
      <c r="H160" s="94">
        <v>0</v>
      </c>
      <c r="I160" s="94">
        <v>252.71</v>
      </c>
      <c r="J160" s="94">
        <v>0</v>
      </c>
      <c r="K160" s="94">
        <v>252.71</v>
      </c>
      <c r="L160" s="94">
        <v>0</v>
      </c>
    </row>
    <row r="161" spans="1:12" x14ac:dyDescent="0.25">
      <c r="A161" s="92" t="s">
        <v>526</v>
      </c>
      <c r="B161" s="93" t="s">
        <v>527</v>
      </c>
      <c r="C161" s="94">
        <v>0</v>
      </c>
      <c r="D161" s="94">
        <v>0</v>
      </c>
      <c r="E161" s="94">
        <v>765</v>
      </c>
      <c r="F161" s="94">
        <v>0</v>
      </c>
      <c r="G161" s="94">
        <v>0</v>
      </c>
      <c r="H161" s="94">
        <v>0</v>
      </c>
      <c r="I161" s="94">
        <v>765</v>
      </c>
      <c r="J161" s="94">
        <v>0</v>
      </c>
      <c r="K161" s="94">
        <v>765</v>
      </c>
      <c r="L161" s="94">
        <v>0</v>
      </c>
    </row>
    <row r="162" spans="1:12" x14ac:dyDescent="0.25">
      <c r="A162" s="92" t="s">
        <v>528</v>
      </c>
      <c r="B162" s="93" t="s">
        <v>529</v>
      </c>
      <c r="C162" s="94">
        <v>0</v>
      </c>
      <c r="D162" s="94">
        <v>0</v>
      </c>
      <c r="E162" s="94">
        <v>2913.85</v>
      </c>
      <c r="F162" s="94">
        <v>0</v>
      </c>
      <c r="G162" s="94">
        <v>0</v>
      </c>
      <c r="H162" s="94">
        <v>0</v>
      </c>
      <c r="I162" s="94">
        <v>2913.85</v>
      </c>
      <c r="J162" s="94">
        <v>0</v>
      </c>
      <c r="K162" s="94">
        <v>2913.85</v>
      </c>
      <c r="L162" s="94">
        <v>0</v>
      </c>
    </row>
    <row r="163" spans="1:12" x14ac:dyDescent="0.25">
      <c r="A163" s="92" t="s">
        <v>530</v>
      </c>
      <c r="B163" s="93" t="s">
        <v>531</v>
      </c>
      <c r="C163" s="94">
        <v>0</v>
      </c>
      <c r="D163" s="94">
        <v>0</v>
      </c>
      <c r="E163" s="94">
        <v>2056.9499999999998</v>
      </c>
      <c r="F163" s="94">
        <v>0</v>
      </c>
      <c r="G163" s="94">
        <v>0</v>
      </c>
      <c r="H163" s="94">
        <v>0</v>
      </c>
      <c r="I163" s="94">
        <v>2056.9499999999998</v>
      </c>
      <c r="J163" s="94">
        <v>0</v>
      </c>
      <c r="K163" s="94">
        <v>2056.9499999999998</v>
      </c>
      <c r="L163" s="94">
        <v>0</v>
      </c>
    </row>
    <row r="164" spans="1:12" x14ac:dyDescent="0.25">
      <c r="A164" s="92" t="s">
        <v>532</v>
      </c>
      <c r="B164" s="93" t="s">
        <v>533</v>
      </c>
      <c r="C164" s="94">
        <v>0</v>
      </c>
      <c r="D164" s="94">
        <v>0</v>
      </c>
      <c r="E164" s="94">
        <v>202.96</v>
      </c>
      <c r="F164" s="94">
        <v>0</v>
      </c>
      <c r="G164" s="94">
        <v>127.5</v>
      </c>
      <c r="H164" s="94">
        <v>0</v>
      </c>
      <c r="I164" s="94">
        <v>330.46</v>
      </c>
      <c r="J164" s="94">
        <v>0</v>
      </c>
      <c r="K164" s="94">
        <v>330.46</v>
      </c>
      <c r="L164" s="94">
        <v>0</v>
      </c>
    </row>
    <row r="165" spans="1:12" x14ac:dyDescent="0.25">
      <c r="A165" s="92" t="s">
        <v>534</v>
      </c>
      <c r="B165" s="93" t="s">
        <v>535</v>
      </c>
      <c r="C165" s="94">
        <v>0</v>
      </c>
      <c r="D165" s="94">
        <v>0</v>
      </c>
      <c r="E165" s="94">
        <v>11359.69</v>
      </c>
      <c r="F165" s="94">
        <v>0</v>
      </c>
      <c r="G165" s="94">
        <v>452.6</v>
      </c>
      <c r="H165" s="94">
        <v>0</v>
      </c>
      <c r="I165" s="94">
        <v>11812.29</v>
      </c>
      <c r="J165" s="94">
        <v>0</v>
      </c>
      <c r="K165" s="94">
        <v>11812.29</v>
      </c>
      <c r="L165" s="94">
        <v>0</v>
      </c>
    </row>
    <row r="166" spans="1:12" x14ac:dyDescent="0.25">
      <c r="A166" s="92" t="s">
        <v>536</v>
      </c>
      <c r="B166" s="93" t="s">
        <v>537</v>
      </c>
      <c r="C166" s="94">
        <v>0</v>
      </c>
      <c r="D166" s="94">
        <v>0</v>
      </c>
      <c r="E166" s="94">
        <v>542.96</v>
      </c>
      <c r="F166" s="94">
        <v>0</v>
      </c>
      <c r="G166" s="94">
        <v>237.4</v>
      </c>
      <c r="H166" s="94">
        <v>0</v>
      </c>
      <c r="I166" s="94">
        <v>780.36</v>
      </c>
      <c r="J166" s="94">
        <v>0</v>
      </c>
      <c r="K166" s="94">
        <v>780.36</v>
      </c>
      <c r="L166" s="94">
        <v>0</v>
      </c>
    </row>
    <row r="167" spans="1:12" x14ac:dyDescent="0.25">
      <c r="A167" s="92" t="s">
        <v>538</v>
      </c>
      <c r="B167" s="93" t="s">
        <v>539</v>
      </c>
      <c r="C167" s="94">
        <v>0</v>
      </c>
      <c r="D167" s="94">
        <v>0</v>
      </c>
      <c r="E167" s="94">
        <v>293.52</v>
      </c>
      <c r="F167" s="94">
        <v>0</v>
      </c>
      <c r="G167" s="94">
        <v>0</v>
      </c>
      <c r="H167" s="94">
        <v>0</v>
      </c>
      <c r="I167" s="94">
        <v>293.52</v>
      </c>
      <c r="J167" s="94">
        <v>0</v>
      </c>
      <c r="K167" s="94">
        <v>293.52</v>
      </c>
      <c r="L167" s="94">
        <v>0</v>
      </c>
    </row>
    <row r="168" spans="1:12" x14ac:dyDescent="0.25">
      <c r="A168" s="92" t="s">
        <v>540</v>
      </c>
      <c r="B168" s="93" t="s">
        <v>541</v>
      </c>
      <c r="C168" s="94">
        <v>0</v>
      </c>
      <c r="D168" s="94">
        <v>0</v>
      </c>
      <c r="E168" s="94">
        <v>568.26</v>
      </c>
      <c r="F168" s="94">
        <v>0</v>
      </c>
      <c r="G168" s="94">
        <v>51.66</v>
      </c>
      <c r="H168" s="94">
        <v>0</v>
      </c>
      <c r="I168" s="94">
        <v>619.91999999999996</v>
      </c>
      <c r="J168" s="94">
        <v>0</v>
      </c>
      <c r="K168" s="94">
        <v>619.91999999999996</v>
      </c>
      <c r="L168" s="94">
        <v>0</v>
      </c>
    </row>
    <row r="169" spans="1:12" x14ac:dyDescent="0.25">
      <c r="A169" s="92" t="s">
        <v>542</v>
      </c>
      <c r="B169" s="93" t="s">
        <v>543</v>
      </c>
      <c r="C169" s="94">
        <v>0</v>
      </c>
      <c r="D169" s="94">
        <v>0</v>
      </c>
      <c r="E169" s="94">
        <v>6557.78</v>
      </c>
      <c r="F169" s="94">
        <v>0</v>
      </c>
      <c r="G169" s="94">
        <v>0</v>
      </c>
      <c r="H169" s="94">
        <v>0</v>
      </c>
      <c r="I169" s="94">
        <v>6557.78</v>
      </c>
      <c r="J169" s="94">
        <v>0</v>
      </c>
      <c r="K169" s="94">
        <v>6557.78</v>
      </c>
      <c r="L169" s="94">
        <v>0</v>
      </c>
    </row>
    <row r="170" spans="1:12" x14ac:dyDescent="0.25">
      <c r="A170" s="92" t="s">
        <v>544</v>
      </c>
      <c r="B170" s="93" t="s">
        <v>545</v>
      </c>
      <c r="C170" s="94">
        <v>0</v>
      </c>
      <c r="D170" s="94">
        <v>0</v>
      </c>
      <c r="E170" s="94">
        <v>204.18</v>
      </c>
      <c r="F170" s="94">
        <v>0</v>
      </c>
      <c r="G170" s="94">
        <v>33.9</v>
      </c>
      <c r="H170" s="94">
        <v>0</v>
      </c>
      <c r="I170" s="94">
        <v>238.08</v>
      </c>
      <c r="J170" s="94">
        <v>0</v>
      </c>
      <c r="K170" s="94">
        <v>238.08</v>
      </c>
      <c r="L170" s="94">
        <v>0</v>
      </c>
    </row>
    <row r="171" spans="1:12" x14ac:dyDescent="0.25">
      <c r="A171" s="92" t="s">
        <v>546</v>
      </c>
      <c r="B171" s="93" t="s">
        <v>547</v>
      </c>
      <c r="C171" s="94">
        <v>0</v>
      </c>
      <c r="D171" s="94">
        <v>0</v>
      </c>
      <c r="E171" s="94">
        <v>1000.7</v>
      </c>
      <c r="F171" s="94">
        <v>0</v>
      </c>
      <c r="G171" s="94">
        <v>0</v>
      </c>
      <c r="H171" s="94">
        <v>0</v>
      </c>
      <c r="I171" s="94">
        <v>1000.7</v>
      </c>
      <c r="J171" s="94">
        <v>0</v>
      </c>
      <c r="K171" s="94">
        <v>1000.7</v>
      </c>
      <c r="L171" s="94">
        <v>0</v>
      </c>
    </row>
    <row r="172" spans="1:12" x14ac:dyDescent="0.25">
      <c r="A172" s="92" t="s">
        <v>548</v>
      </c>
      <c r="B172" s="93" t="s">
        <v>549</v>
      </c>
      <c r="C172" s="94">
        <v>0</v>
      </c>
      <c r="D172" s="94">
        <v>0</v>
      </c>
      <c r="E172" s="94">
        <v>1145.8499999999999</v>
      </c>
      <c r="F172" s="94">
        <v>0</v>
      </c>
      <c r="G172" s="94">
        <v>0</v>
      </c>
      <c r="H172" s="94">
        <v>0</v>
      </c>
      <c r="I172" s="94">
        <v>1145.8499999999999</v>
      </c>
      <c r="J172" s="94">
        <v>0</v>
      </c>
      <c r="K172" s="94">
        <v>1145.8499999999999</v>
      </c>
      <c r="L172" s="94">
        <v>0</v>
      </c>
    </row>
    <row r="173" spans="1:12" x14ac:dyDescent="0.25">
      <c r="A173" s="92" t="s">
        <v>550</v>
      </c>
      <c r="B173" s="93" t="s">
        <v>551</v>
      </c>
      <c r="C173" s="94">
        <v>0</v>
      </c>
      <c r="D173" s="94">
        <v>0</v>
      </c>
      <c r="E173" s="94">
        <v>845</v>
      </c>
      <c r="F173" s="94">
        <v>0</v>
      </c>
      <c r="G173" s="94">
        <v>811.2</v>
      </c>
      <c r="H173" s="94">
        <v>0</v>
      </c>
      <c r="I173" s="94">
        <v>1656.2</v>
      </c>
      <c r="J173" s="94">
        <v>0</v>
      </c>
      <c r="K173" s="94">
        <v>1656.2</v>
      </c>
      <c r="L173" s="94">
        <v>0</v>
      </c>
    </row>
    <row r="174" spans="1:12" x14ac:dyDescent="0.25">
      <c r="A174" s="92" t="s">
        <v>552</v>
      </c>
      <c r="B174" s="93" t="s">
        <v>553</v>
      </c>
      <c r="C174" s="94">
        <v>0</v>
      </c>
      <c r="D174" s="94">
        <v>0</v>
      </c>
      <c r="E174" s="94">
        <v>1066.1500000000001</v>
      </c>
      <c r="F174" s="94">
        <v>0</v>
      </c>
      <c r="G174" s="94">
        <v>0</v>
      </c>
      <c r="H174" s="94">
        <v>0</v>
      </c>
      <c r="I174" s="94">
        <v>1066.1500000000001</v>
      </c>
      <c r="J174" s="94">
        <v>0</v>
      </c>
      <c r="K174" s="94">
        <v>1066.1500000000001</v>
      </c>
      <c r="L174" s="94">
        <v>0</v>
      </c>
    </row>
    <row r="175" spans="1:12" x14ac:dyDescent="0.25">
      <c r="A175" s="92" t="s">
        <v>554</v>
      </c>
      <c r="B175" s="93" t="s">
        <v>555</v>
      </c>
      <c r="C175" s="94">
        <v>0</v>
      </c>
      <c r="D175" s="94">
        <v>0</v>
      </c>
      <c r="E175" s="94">
        <v>790.4</v>
      </c>
      <c r="F175" s="94">
        <v>0</v>
      </c>
      <c r="G175" s="94">
        <v>660.9</v>
      </c>
      <c r="H175" s="94">
        <v>0</v>
      </c>
      <c r="I175" s="94">
        <v>1451.3</v>
      </c>
      <c r="J175" s="94">
        <v>0</v>
      </c>
      <c r="K175" s="94">
        <v>1451.3</v>
      </c>
      <c r="L175" s="94">
        <v>0</v>
      </c>
    </row>
    <row r="176" spans="1:12" x14ac:dyDescent="0.25">
      <c r="A176" s="92" t="s">
        <v>556</v>
      </c>
      <c r="B176" s="93" t="s">
        <v>557</v>
      </c>
      <c r="C176" s="94">
        <v>0</v>
      </c>
      <c r="D176" s="94">
        <v>0</v>
      </c>
      <c r="E176" s="94">
        <v>1976.22</v>
      </c>
      <c r="F176" s="94">
        <v>0</v>
      </c>
      <c r="G176" s="94">
        <v>6.95</v>
      </c>
      <c r="H176" s="94">
        <v>0</v>
      </c>
      <c r="I176" s="94">
        <v>1983.17</v>
      </c>
      <c r="J176" s="94">
        <v>0</v>
      </c>
      <c r="K176" s="94">
        <v>1983.17</v>
      </c>
      <c r="L176" s="94">
        <v>0</v>
      </c>
    </row>
    <row r="177" spans="1:12" x14ac:dyDescent="0.25">
      <c r="A177" s="92" t="s">
        <v>558</v>
      </c>
      <c r="B177" s="93" t="s">
        <v>559</v>
      </c>
      <c r="C177" s="94">
        <v>0</v>
      </c>
      <c r="D177" s="94">
        <v>0</v>
      </c>
      <c r="E177" s="94">
        <v>971.6</v>
      </c>
      <c r="F177" s="94">
        <v>0</v>
      </c>
      <c r="G177" s="94">
        <v>23.13</v>
      </c>
      <c r="H177" s="94">
        <v>0</v>
      </c>
      <c r="I177" s="94">
        <v>994.73</v>
      </c>
      <c r="J177" s="94">
        <v>0</v>
      </c>
      <c r="K177" s="94">
        <v>994.73</v>
      </c>
      <c r="L177" s="94">
        <v>0</v>
      </c>
    </row>
    <row r="178" spans="1:12" x14ac:dyDescent="0.25">
      <c r="A178" s="92" t="s">
        <v>560</v>
      </c>
      <c r="B178" s="93" t="s">
        <v>561</v>
      </c>
      <c r="C178" s="94">
        <v>0</v>
      </c>
      <c r="D178" s="94">
        <v>0</v>
      </c>
      <c r="E178" s="94">
        <v>27910</v>
      </c>
      <c r="F178" s="94">
        <v>0</v>
      </c>
      <c r="G178" s="94">
        <v>7000</v>
      </c>
      <c r="H178" s="94">
        <v>0</v>
      </c>
      <c r="I178" s="94">
        <v>34910</v>
      </c>
      <c r="J178" s="94">
        <v>0</v>
      </c>
      <c r="K178" s="94">
        <v>34910</v>
      </c>
      <c r="L178" s="94">
        <v>0</v>
      </c>
    </row>
    <row r="179" spans="1:12" x14ac:dyDescent="0.25">
      <c r="A179" s="92" t="s">
        <v>562</v>
      </c>
      <c r="B179" s="93" t="s">
        <v>563</v>
      </c>
      <c r="C179" s="94">
        <v>0</v>
      </c>
      <c r="D179" s="94">
        <v>0</v>
      </c>
      <c r="E179" s="94">
        <v>205.83</v>
      </c>
      <c r="F179" s="94">
        <v>0</v>
      </c>
      <c r="G179" s="94">
        <v>0</v>
      </c>
      <c r="H179" s="94">
        <v>0</v>
      </c>
      <c r="I179" s="94">
        <v>205.83</v>
      </c>
      <c r="J179" s="94">
        <v>0</v>
      </c>
      <c r="K179" s="94">
        <v>205.83</v>
      </c>
      <c r="L179" s="94">
        <v>0</v>
      </c>
    </row>
    <row r="180" spans="1:12" x14ac:dyDescent="0.25">
      <c r="A180" s="92" t="s">
        <v>564</v>
      </c>
      <c r="B180" s="93" t="s">
        <v>565</v>
      </c>
      <c r="C180" s="94">
        <v>0</v>
      </c>
      <c r="D180" s="94">
        <v>0</v>
      </c>
      <c r="E180" s="94">
        <v>449.62</v>
      </c>
      <c r="F180" s="94">
        <v>0</v>
      </c>
      <c r="G180" s="94">
        <v>301.10000000000002</v>
      </c>
      <c r="H180" s="94">
        <v>0</v>
      </c>
      <c r="I180" s="94">
        <v>750.72</v>
      </c>
      <c r="J180" s="94">
        <v>0</v>
      </c>
      <c r="K180" s="94">
        <v>750.72</v>
      </c>
      <c r="L180" s="94">
        <v>0</v>
      </c>
    </row>
    <row r="181" spans="1:12" x14ac:dyDescent="0.25">
      <c r="A181" s="92" t="s">
        <v>702</v>
      </c>
      <c r="B181" s="93" t="s">
        <v>703</v>
      </c>
      <c r="C181" s="94">
        <v>0</v>
      </c>
      <c r="D181" s="94">
        <v>0</v>
      </c>
      <c r="E181" s="94">
        <v>1400</v>
      </c>
      <c r="F181" s="94">
        <v>0</v>
      </c>
      <c r="G181" s="94">
        <v>0</v>
      </c>
      <c r="H181" s="94">
        <v>0</v>
      </c>
      <c r="I181" s="94">
        <v>1400</v>
      </c>
      <c r="J181" s="94">
        <v>0</v>
      </c>
      <c r="K181" s="94">
        <v>1400</v>
      </c>
      <c r="L181" s="94">
        <v>0</v>
      </c>
    </row>
    <row r="182" spans="1:12" x14ac:dyDescent="0.25">
      <c r="A182" s="92" t="s">
        <v>566</v>
      </c>
      <c r="B182" s="93" t="s">
        <v>567</v>
      </c>
      <c r="C182" s="94">
        <v>0</v>
      </c>
      <c r="D182" s="94">
        <v>0</v>
      </c>
      <c r="E182" s="94">
        <v>8938.48</v>
      </c>
      <c r="F182" s="94">
        <v>0</v>
      </c>
      <c r="G182" s="94">
        <v>0</v>
      </c>
      <c r="H182" s="94">
        <v>0</v>
      </c>
      <c r="I182" s="94">
        <v>8938.48</v>
      </c>
      <c r="J182" s="94">
        <v>0</v>
      </c>
      <c r="K182" s="94">
        <v>8938.48</v>
      </c>
      <c r="L182" s="94">
        <v>0</v>
      </c>
    </row>
    <row r="183" spans="1:12" x14ac:dyDescent="0.25">
      <c r="A183" s="92" t="s">
        <v>568</v>
      </c>
      <c r="B183" s="93" t="s">
        <v>569</v>
      </c>
      <c r="C183" s="94">
        <v>0</v>
      </c>
      <c r="D183" s="94">
        <v>0</v>
      </c>
      <c r="E183" s="94">
        <v>66203.22</v>
      </c>
      <c r="F183" s="94">
        <v>0</v>
      </c>
      <c r="G183" s="94">
        <v>6836.34</v>
      </c>
      <c r="H183" s="94">
        <v>0</v>
      </c>
      <c r="I183" s="94">
        <v>73039.56</v>
      </c>
      <c r="J183" s="94">
        <v>0</v>
      </c>
      <c r="K183" s="94">
        <v>73039.56</v>
      </c>
      <c r="L183" s="94">
        <v>0</v>
      </c>
    </row>
    <row r="184" spans="1:12" x14ac:dyDescent="0.25">
      <c r="A184" s="92" t="s">
        <v>570</v>
      </c>
      <c r="B184" s="93" t="s">
        <v>571</v>
      </c>
      <c r="C184" s="94">
        <v>0</v>
      </c>
      <c r="D184" s="94">
        <v>0</v>
      </c>
      <c r="E184" s="94">
        <v>0</v>
      </c>
      <c r="F184" s="94">
        <v>0</v>
      </c>
      <c r="G184" s="94">
        <v>2265.25</v>
      </c>
      <c r="H184" s="94">
        <v>0</v>
      </c>
      <c r="I184" s="94">
        <v>2265.25</v>
      </c>
      <c r="J184" s="94">
        <v>0</v>
      </c>
      <c r="K184" s="94">
        <v>2265.25</v>
      </c>
      <c r="L184" s="94">
        <v>0</v>
      </c>
    </row>
    <row r="185" spans="1:12" x14ac:dyDescent="0.25">
      <c r="A185" s="92" t="s">
        <v>572</v>
      </c>
      <c r="B185" s="93" t="s">
        <v>573</v>
      </c>
      <c r="C185" s="94">
        <v>0</v>
      </c>
      <c r="D185" s="94">
        <v>0</v>
      </c>
      <c r="E185" s="94">
        <v>23294.63</v>
      </c>
      <c r="F185" s="94">
        <v>0</v>
      </c>
      <c r="G185" s="94">
        <v>3201.63</v>
      </c>
      <c r="H185" s="94">
        <v>0</v>
      </c>
      <c r="I185" s="94">
        <v>26496.26</v>
      </c>
      <c r="J185" s="94">
        <v>0</v>
      </c>
      <c r="K185" s="94">
        <v>26496.26</v>
      </c>
      <c r="L185" s="94">
        <v>0</v>
      </c>
    </row>
    <row r="186" spans="1:12" x14ac:dyDescent="0.25">
      <c r="A186" s="92" t="s">
        <v>574</v>
      </c>
      <c r="B186" s="93" t="s">
        <v>575</v>
      </c>
      <c r="C186" s="94">
        <v>0</v>
      </c>
      <c r="D186" s="94">
        <v>0</v>
      </c>
      <c r="E186" s="94">
        <v>361.85</v>
      </c>
      <c r="F186" s="94">
        <v>0</v>
      </c>
      <c r="G186" s="94">
        <v>29.6</v>
      </c>
      <c r="H186" s="94">
        <v>0</v>
      </c>
      <c r="I186" s="94">
        <v>391.45</v>
      </c>
      <c r="J186" s="94">
        <v>0</v>
      </c>
      <c r="K186" s="94">
        <v>391.45</v>
      </c>
      <c r="L186" s="94">
        <v>0</v>
      </c>
    </row>
    <row r="187" spans="1:12" x14ac:dyDescent="0.25">
      <c r="A187" s="92" t="s">
        <v>576</v>
      </c>
      <c r="B187" s="93" t="s">
        <v>575</v>
      </c>
      <c r="C187" s="94">
        <v>0</v>
      </c>
      <c r="D187" s="94">
        <v>0</v>
      </c>
      <c r="E187" s="94">
        <v>2225.7600000000002</v>
      </c>
      <c r="F187" s="94">
        <v>0</v>
      </c>
      <c r="G187" s="94">
        <v>235.06</v>
      </c>
      <c r="H187" s="94">
        <v>0</v>
      </c>
      <c r="I187" s="94">
        <v>2460.8200000000002</v>
      </c>
      <c r="J187" s="94">
        <v>0</v>
      </c>
      <c r="K187" s="94">
        <v>2460.8200000000002</v>
      </c>
      <c r="L187" s="94">
        <v>0</v>
      </c>
    </row>
    <row r="188" spans="1:12" x14ac:dyDescent="0.25">
      <c r="A188" s="92" t="s">
        <v>577</v>
      </c>
      <c r="B188" s="93" t="s">
        <v>578</v>
      </c>
      <c r="C188" s="94">
        <v>0</v>
      </c>
      <c r="D188" s="94">
        <v>0</v>
      </c>
      <c r="E188" s="94">
        <v>84.33</v>
      </c>
      <c r="F188" s="94">
        <v>0</v>
      </c>
      <c r="G188" s="94">
        <v>0</v>
      </c>
      <c r="H188" s="94">
        <v>0</v>
      </c>
      <c r="I188" s="94">
        <v>84.33</v>
      </c>
      <c r="J188" s="94">
        <v>0</v>
      </c>
      <c r="K188" s="94">
        <v>84.33</v>
      </c>
      <c r="L188" s="94">
        <v>0</v>
      </c>
    </row>
    <row r="189" spans="1:12" x14ac:dyDescent="0.25">
      <c r="A189" s="92" t="s">
        <v>579</v>
      </c>
      <c r="B189" s="93" t="s">
        <v>580</v>
      </c>
      <c r="C189" s="94">
        <v>0</v>
      </c>
      <c r="D189" s="94">
        <v>0</v>
      </c>
      <c r="E189" s="94">
        <v>1649.45</v>
      </c>
      <c r="F189" s="94">
        <v>0</v>
      </c>
      <c r="G189" s="94">
        <v>0</v>
      </c>
      <c r="H189" s="94">
        <v>0</v>
      </c>
      <c r="I189" s="94">
        <v>1649.45</v>
      </c>
      <c r="J189" s="94">
        <v>0</v>
      </c>
      <c r="K189" s="94">
        <v>1649.45</v>
      </c>
      <c r="L189" s="94">
        <v>0</v>
      </c>
    </row>
    <row r="190" spans="1:12" x14ac:dyDescent="0.25">
      <c r="A190" s="92" t="s">
        <v>583</v>
      </c>
      <c r="B190" s="93" t="s">
        <v>584</v>
      </c>
      <c r="C190" s="94">
        <v>0</v>
      </c>
      <c r="D190" s="94">
        <v>0</v>
      </c>
      <c r="E190" s="94">
        <v>725.71</v>
      </c>
      <c r="F190" s="94">
        <v>0</v>
      </c>
      <c r="G190" s="94">
        <v>150.6</v>
      </c>
      <c r="H190" s="94">
        <v>0</v>
      </c>
      <c r="I190" s="94">
        <v>876.31</v>
      </c>
      <c r="J190" s="94">
        <v>0</v>
      </c>
      <c r="K190" s="94">
        <v>876.31</v>
      </c>
      <c r="L190" s="94">
        <v>0</v>
      </c>
    </row>
    <row r="191" spans="1:12" x14ac:dyDescent="0.25">
      <c r="A191" s="92" t="s">
        <v>585</v>
      </c>
      <c r="B191" s="93" t="s">
        <v>586</v>
      </c>
      <c r="C191" s="94">
        <v>0</v>
      </c>
      <c r="D191" s="94">
        <v>0</v>
      </c>
      <c r="E191" s="94">
        <v>1462.84</v>
      </c>
      <c r="F191" s="94">
        <v>0</v>
      </c>
      <c r="G191" s="94">
        <v>0</v>
      </c>
      <c r="H191" s="94">
        <v>0</v>
      </c>
      <c r="I191" s="94">
        <v>1462.84</v>
      </c>
      <c r="J191" s="94">
        <v>0</v>
      </c>
      <c r="K191" s="94">
        <v>1462.84</v>
      </c>
      <c r="L191" s="94">
        <v>0</v>
      </c>
    </row>
    <row r="192" spans="1:12" x14ac:dyDescent="0.25">
      <c r="A192" s="92" t="s">
        <v>587</v>
      </c>
      <c r="B192" s="93" t="s">
        <v>588</v>
      </c>
      <c r="C192" s="94">
        <v>0</v>
      </c>
      <c r="D192" s="94">
        <v>0</v>
      </c>
      <c r="E192" s="94">
        <v>83</v>
      </c>
      <c r="F192" s="94">
        <v>0</v>
      </c>
      <c r="G192" s="94">
        <v>0</v>
      </c>
      <c r="H192" s="94">
        <v>0</v>
      </c>
      <c r="I192" s="94">
        <v>83</v>
      </c>
      <c r="J192" s="94">
        <v>0</v>
      </c>
      <c r="K192" s="94">
        <v>83</v>
      </c>
      <c r="L192" s="94">
        <v>0</v>
      </c>
    </row>
    <row r="193" spans="1:12" x14ac:dyDescent="0.25">
      <c r="A193" s="92" t="s">
        <v>589</v>
      </c>
      <c r="B193" s="93" t="s">
        <v>590</v>
      </c>
      <c r="C193" s="94">
        <v>0</v>
      </c>
      <c r="D193" s="94">
        <v>0</v>
      </c>
      <c r="E193" s="94">
        <v>243.4</v>
      </c>
      <c r="F193" s="94">
        <v>0</v>
      </c>
      <c r="G193" s="94">
        <v>0</v>
      </c>
      <c r="H193" s="94">
        <v>0</v>
      </c>
      <c r="I193" s="94">
        <v>243.4</v>
      </c>
      <c r="J193" s="94">
        <v>0</v>
      </c>
      <c r="K193" s="94">
        <v>243.4</v>
      </c>
      <c r="L193" s="94">
        <v>0</v>
      </c>
    </row>
    <row r="194" spans="1:12" x14ac:dyDescent="0.25">
      <c r="A194" s="92" t="s">
        <v>591</v>
      </c>
      <c r="B194" s="93" t="s">
        <v>592</v>
      </c>
      <c r="C194" s="94">
        <v>0</v>
      </c>
      <c r="D194" s="94">
        <v>0</v>
      </c>
      <c r="E194" s="94">
        <v>94.35</v>
      </c>
      <c r="F194" s="94">
        <v>0</v>
      </c>
      <c r="G194" s="94">
        <v>18.87</v>
      </c>
      <c r="H194" s="94">
        <v>0</v>
      </c>
      <c r="I194" s="94">
        <v>113.22</v>
      </c>
      <c r="J194" s="94">
        <v>0</v>
      </c>
      <c r="K194" s="94">
        <v>113.22</v>
      </c>
      <c r="L194" s="94">
        <v>0</v>
      </c>
    </row>
    <row r="195" spans="1:12" x14ac:dyDescent="0.25">
      <c r="A195" s="92" t="s">
        <v>593</v>
      </c>
      <c r="B195" s="93" t="s">
        <v>594</v>
      </c>
      <c r="C195" s="94">
        <v>0</v>
      </c>
      <c r="D195" s="94">
        <v>0</v>
      </c>
      <c r="E195" s="94">
        <v>1.4</v>
      </c>
      <c r="F195" s="94">
        <v>0</v>
      </c>
      <c r="G195" s="94">
        <v>0.09</v>
      </c>
      <c r="H195" s="94">
        <v>0</v>
      </c>
      <c r="I195" s="94">
        <v>1.49</v>
      </c>
      <c r="J195" s="94">
        <v>0</v>
      </c>
      <c r="K195" s="94">
        <v>1.49</v>
      </c>
      <c r="L195" s="94">
        <v>0</v>
      </c>
    </row>
    <row r="196" spans="1:12" x14ac:dyDescent="0.25">
      <c r="A196" s="92" t="s">
        <v>595</v>
      </c>
      <c r="B196" s="93" t="s">
        <v>596</v>
      </c>
      <c r="C196" s="94">
        <v>0</v>
      </c>
      <c r="D196" s="94">
        <v>0</v>
      </c>
      <c r="E196" s="94">
        <v>3753</v>
      </c>
      <c r="F196" s="94">
        <v>0</v>
      </c>
      <c r="G196" s="94">
        <v>414</v>
      </c>
      <c r="H196" s="94">
        <v>0</v>
      </c>
      <c r="I196" s="94">
        <v>4167</v>
      </c>
      <c r="J196" s="94">
        <v>0</v>
      </c>
      <c r="K196" s="94">
        <v>4167</v>
      </c>
      <c r="L196" s="94">
        <v>0</v>
      </c>
    </row>
    <row r="197" spans="1:12" x14ac:dyDescent="0.25">
      <c r="A197" s="92" t="s">
        <v>597</v>
      </c>
      <c r="B197" s="93" t="s">
        <v>598</v>
      </c>
      <c r="C197" s="94">
        <v>0</v>
      </c>
      <c r="D197" s="94">
        <v>0</v>
      </c>
      <c r="E197" s="94">
        <v>2850</v>
      </c>
      <c r="F197" s="94">
        <v>0</v>
      </c>
      <c r="G197" s="94">
        <v>475</v>
      </c>
      <c r="H197" s="94">
        <v>0</v>
      </c>
      <c r="I197" s="94">
        <v>3325</v>
      </c>
      <c r="J197" s="94">
        <v>0</v>
      </c>
      <c r="K197" s="94">
        <v>3325</v>
      </c>
      <c r="L197" s="94">
        <v>0</v>
      </c>
    </row>
    <row r="198" spans="1:12" x14ac:dyDescent="0.25">
      <c r="A198" s="92" t="s">
        <v>607</v>
      </c>
      <c r="B198" s="93" t="s">
        <v>608</v>
      </c>
      <c r="C198" s="94">
        <v>0</v>
      </c>
      <c r="D198" s="94">
        <v>0</v>
      </c>
      <c r="E198" s="94">
        <v>33</v>
      </c>
      <c r="F198" s="94">
        <v>0</v>
      </c>
      <c r="G198" s="94">
        <v>2</v>
      </c>
      <c r="H198" s="94">
        <v>0</v>
      </c>
      <c r="I198" s="94">
        <v>35</v>
      </c>
      <c r="J198" s="94">
        <v>0</v>
      </c>
      <c r="K198" s="94">
        <v>35</v>
      </c>
      <c r="L198" s="94">
        <v>0</v>
      </c>
    </row>
    <row r="199" spans="1:12" x14ac:dyDescent="0.25">
      <c r="A199" s="92" t="s">
        <v>609</v>
      </c>
      <c r="B199" s="93" t="s">
        <v>610</v>
      </c>
      <c r="C199" s="94">
        <v>0</v>
      </c>
      <c r="D199" s="94">
        <v>0</v>
      </c>
      <c r="E199" s="94">
        <v>2178</v>
      </c>
      <c r="F199" s="94">
        <v>0</v>
      </c>
      <c r="G199" s="94">
        <v>187</v>
      </c>
      <c r="H199" s="94">
        <v>0</v>
      </c>
      <c r="I199" s="94">
        <v>2365</v>
      </c>
      <c r="J199" s="94">
        <v>0</v>
      </c>
      <c r="K199" s="94">
        <v>2365</v>
      </c>
      <c r="L199" s="94">
        <v>0</v>
      </c>
    </row>
    <row r="200" spans="1:12" x14ac:dyDescent="0.25">
      <c r="A200" s="92" t="s">
        <v>611</v>
      </c>
      <c r="B200" s="93" t="s">
        <v>612</v>
      </c>
      <c r="C200" s="94">
        <v>0</v>
      </c>
      <c r="D200" s="94">
        <v>0</v>
      </c>
      <c r="E200" s="94">
        <v>1639</v>
      </c>
      <c r="F200" s="94">
        <v>0</v>
      </c>
      <c r="G200" s="94">
        <v>142</v>
      </c>
      <c r="H200" s="94">
        <v>0</v>
      </c>
      <c r="I200" s="94">
        <v>1781</v>
      </c>
      <c r="J200" s="94">
        <v>0</v>
      </c>
      <c r="K200" s="94">
        <v>1781</v>
      </c>
      <c r="L200" s="94">
        <v>0</v>
      </c>
    </row>
    <row r="201" spans="1:12" x14ac:dyDescent="0.25">
      <c r="A201" s="92" t="s">
        <v>613</v>
      </c>
      <c r="B201" s="93" t="s">
        <v>614</v>
      </c>
      <c r="C201" s="94">
        <v>0</v>
      </c>
      <c r="D201" s="94">
        <v>0</v>
      </c>
      <c r="E201" s="94">
        <v>835.04</v>
      </c>
      <c r="F201" s="94">
        <v>0</v>
      </c>
      <c r="G201" s="94">
        <v>107</v>
      </c>
      <c r="H201" s="94">
        <v>0</v>
      </c>
      <c r="I201" s="94">
        <v>942.04</v>
      </c>
      <c r="J201" s="94">
        <v>0</v>
      </c>
      <c r="K201" s="94">
        <v>942.04</v>
      </c>
      <c r="L201" s="94">
        <v>0</v>
      </c>
    </row>
    <row r="202" spans="1:12" x14ac:dyDescent="0.25">
      <c r="A202" s="92" t="s">
        <v>615</v>
      </c>
      <c r="B202" s="93" t="s">
        <v>616</v>
      </c>
      <c r="C202" s="94">
        <v>0</v>
      </c>
      <c r="D202" s="94">
        <v>0</v>
      </c>
      <c r="E202" s="94">
        <v>6787.98</v>
      </c>
      <c r="F202" s="94">
        <v>0</v>
      </c>
      <c r="G202" s="94">
        <v>545</v>
      </c>
      <c r="H202" s="94">
        <v>0</v>
      </c>
      <c r="I202" s="94">
        <v>7332.98</v>
      </c>
      <c r="J202" s="94">
        <v>0</v>
      </c>
      <c r="K202" s="94">
        <v>7332.98</v>
      </c>
      <c r="L202" s="94">
        <v>0</v>
      </c>
    </row>
    <row r="203" spans="1:12" x14ac:dyDescent="0.25">
      <c r="A203" s="92" t="s">
        <v>617</v>
      </c>
      <c r="B203" s="93" t="s">
        <v>618</v>
      </c>
      <c r="C203" s="94">
        <v>0</v>
      </c>
      <c r="D203" s="94">
        <v>0</v>
      </c>
      <c r="E203" s="94">
        <v>2922.12</v>
      </c>
      <c r="F203" s="94">
        <v>0</v>
      </c>
      <c r="G203" s="94">
        <v>94</v>
      </c>
      <c r="H203" s="94">
        <v>0</v>
      </c>
      <c r="I203" s="94">
        <v>3016.12</v>
      </c>
      <c r="J203" s="94">
        <v>0</v>
      </c>
      <c r="K203" s="94">
        <v>3016.12</v>
      </c>
      <c r="L203" s="94">
        <v>0</v>
      </c>
    </row>
    <row r="204" spans="1:12" x14ac:dyDescent="0.25">
      <c r="A204" s="92" t="s">
        <v>619</v>
      </c>
      <c r="B204" s="93" t="s">
        <v>620</v>
      </c>
      <c r="C204" s="94">
        <v>0</v>
      </c>
      <c r="D204" s="94">
        <v>0</v>
      </c>
      <c r="E204" s="94">
        <v>5342</v>
      </c>
      <c r="F204" s="94">
        <v>0</v>
      </c>
      <c r="G204" s="94">
        <v>549.75</v>
      </c>
      <c r="H204" s="94">
        <v>0</v>
      </c>
      <c r="I204" s="94">
        <v>5891.75</v>
      </c>
      <c r="J204" s="94">
        <v>0</v>
      </c>
      <c r="K204" s="94">
        <v>5891.75</v>
      </c>
      <c r="L204" s="94">
        <v>0</v>
      </c>
    </row>
    <row r="205" spans="1:12" x14ac:dyDescent="0.25">
      <c r="A205" s="92" t="s">
        <v>621</v>
      </c>
      <c r="B205" s="93" t="s">
        <v>622</v>
      </c>
      <c r="C205" s="94">
        <v>0</v>
      </c>
      <c r="D205" s="94">
        <v>0</v>
      </c>
      <c r="E205" s="94">
        <v>502.02</v>
      </c>
      <c r="F205" s="94">
        <v>0</v>
      </c>
      <c r="G205" s="94">
        <v>94.49</v>
      </c>
      <c r="H205" s="94">
        <v>0</v>
      </c>
      <c r="I205" s="94">
        <v>596.51</v>
      </c>
      <c r="J205" s="94">
        <v>0</v>
      </c>
      <c r="K205" s="94">
        <v>596.51</v>
      </c>
      <c r="L205" s="94">
        <v>0</v>
      </c>
    </row>
    <row r="206" spans="1:12" x14ac:dyDescent="0.25">
      <c r="A206" s="92" t="s">
        <v>623</v>
      </c>
      <c r="B206" s="93" t="s">
        <v>624</v>
      </c>
      <c r="C206" s="94">
        <v>0</v>
      </c>
      <c r="D206" s="94">
        <v>0</v>
      </c>
      <c r="E206" s="94">
        <v>1609.48</v>
      </c>
      <c r="F206" s="94">
        <v>0</v>
      </c>
      <c r="G206" s="94">
        <v>20.04</v>
      </c>
      <c r="H206" s="94">
        <v>0</v>
      </c>
      <c r="I206" s="94">
        <v>1629.52</v>
      </c>
      <c r="J206" s="94">
        <v>0</v>
      </c>
      <c r="K206" s="94">
        <v>1629.52</v>
      </c>
      <c r="L206" s="94">
        <v>0</v>
      </c>
    </row>
    <row r="207" spans="1:12" x14ac:dyDescent="0.25">
      <c r="A207" s="92" t="s">
        <v>625</v>
      </c>
      <c r="B207" s="93" t="s">
        <v>626</v>
      </c>
      <c r="C207" s="94">
        <v>0</v>
      </c>
      <c r="D207" s="94">
        <v>0</v>
      </c>
      <c r="E207" s="94">
        <v>0</v>
      </c>
      <c r="F207" s="94">
        <v>0</v>
      </c>
      <c r="G207" s="94">
        <v>4762.37</v>
      </c>
      <c r="H207" s="94">
        <v>0</v>
      </c>
      <c r="I207" s="94">
        <v>4762.37</v>
      </c>
      <c r="J207" s="94">
        <v>0</v>
      </c>
      <c r="K207" s="94">
        <v>4762.37</v>
      </c>
      <c r="L207" s="94">
        <v>0</v>
      </c>
    </row>
    <row r="208" spans="1:12" x14ac:dyDescent="0.25">
      <c r="A208" s="92" t="s">
        <v>627</v>
      </c>
      <c r="B208" s="93" t="s">
        <v>628</v>
      </c>
      <c r="C208" s="94">
        <v>0</v>
      </c>
      <c r="D208" s="94">
        <v>0</v>
      </c>
      <c r="E208" s="94">
        <v>0</v>
      </c>
      <c r="F208" s="94">
        <v>12320.46</v>
      </c>
      <c r="G208" s="94">
        <v>0</v>
      </c>
      <c r="H208" s="94">
        <v>0</v>
      </c>
      <c r="I208" s="94">
        <v>0</v>
      </c>
      <c r="J208" s="94">
        <v>12320.46</v>
      </c>
      <c r="K208" s="94">
        <v>0</v>
      </c>
      <c r="L208" s="94">
        <v>12320.46</v>
      </c>
    </row>
    <row r="209" spans="1:12" x14ac:dyDescent="0.25">
      <c r="A209" s="92" t="s">
        <v>629</v>
      </c>
      <c r="B209" s="93" t="s">
        <v>630</v>
      </c>
      <c r="C209" s="94">
        <v>0</v>
      </c>
      <c r="D209" s="94">
        <v>0</v>
      </c>
      <c r="E209" s="94">
        <v>0</v>
      </c>
      <c r="F209" s="94">
        <v>2008.8</v>
      </c>
      <c r="G209" s="94">
        <v>0</v>
      </c>
      <c r="H209" s="94">
        <v>0</v>
      </c>
      <c r="I209" s="94">
        <v>0</v>
      </c>
      <c r="J209" s="94">
        <v>2008.8</v>
      </c>
      <c r="K209" s="94">
        <v>0</v>
      </c>
      <c r="L209" s="94">
        <v>2008.8</v>
      </c>
    </row>
    <row r="210" spans="1:12" x14ac:dyDescent="0.25">
      <c r="A210" s="92" t="s">
        <v>631</v>
      </c>
      <c r="B210" s="93" t="s">
        <v>632</v>
      </c>
      <c r="C210" s="94">
        <v>0</v>
      </c>
      <c r="D210" s="94">
        <v>0</v>
      </c>
      <c r="E210" s="94">
        <v>0</v>
      </c>
      <c r="F210" s="94">
        <v>2432</v>
      </c>
      <c r="G210" s="94">
        <v>0</v>
      </c>
      <c r="H210" s="94">
        <v>0</v>
      </c>
      <c r="I210" s="94">
        <v>0</v>
      </c>
      <c r="J210" s="94">
        <v>2432</v>
      </c>
      <c r="K210" s="94">
        <v>0</v>
      </c>
      <c r="L210" s="94">
        <v>2432</v>
      </c>
    </row>
    <row r="211" spans="1:12" x14ac:dyDescent="0.25">
      <c r="A211" s="92" t="s">
        <v>635</v>
      </c>
      <c r="B211" s="93" t="s">
        <v>636</v>
      </c>
      <c r="C211" s="94">
        <v>0</v>
      </c>
      <c r="D211" s="94">
        <v>0</v>
      </c>
      <c r="E211" s="94">
        <v>0</v>
      </c>
      <c r="F211" s="94">
        <v>50210.83</v>
      </c>
      <c r="G211" s="94">
        <v>0</v>
      </c>
      <c r="H211" s="94">
        <v>0</v>
      </c>
      <c r="I211" s="94">
        <v>0</v>
      </c>
      <c r="J211" s="94">
        <v>50210.83</v>
      </c>
      <c r="K211" s="94">
        <v>0</v>
      </c>
      <c r="L211" s="94">
        <v>50210.83</v>
      </c>
    </row>
    <row r="212" spans="1:12" x14ac:dyDescent="0.25">
      <c r="A212" s="92" t="s">
        <v>637</v>
      </c>
      <c r="B212" s="93" t="s">
        <v>638</v>
      </c>
      <c r="C212" s="94">
        <v>0</v>
      </c>
      <c r="D212" s="94">
        <v>0</v>
      </c>
      <c r="E212" s="94">
        <v>0</v>
      </c>
      <c r="F212" s="94">
        <v>258</v>
      </c>
      <c r="G212" s="94">
        <v>0</v>
      </c>
      <c r="H212" s="94">
        <v>0</v>
      </c>
      <c r="I212" s="94">
        <v>0</v>
      </c>
      <c r="J212" s="94">
        <v>258</v>
      </c>
      <c r="K212" s="94">
        <v>0</v>
      </c>
      <c r="L212" s="94">
        <v>258</v>
      </c>
    </row>
    <row r="213" spans="1:12" x14ac:dyDescent="0.25">
      <c r="A213" s="92" t="s">
        <v>639</v>
      </c>
      <c r="B213" s="93" t="s">
        <v>640</v>
      </c>
      <c r="C213" s="94">
        <v>0</v>
      </c>
      <c r="D213" s="94">
        <v>0</v>
      </c>
      <c r="E213" s="94">
        <v>0</v>
      </c>
      <c r="F213" s="94">
        <v>10744.6</v>
      </c>
      <c r="G213" s="94">
        <v>0</v>
      </c>
      <c r="H213" s="94">
        <v>0</v>
      </c>
      <c r="I213" s="94">
        <v>0</v>
      </c>
      <c r="J213" s="94">
        <v>10744.6</v>
      </c>
      <c r="K213" s="94">
        <v>0</v>
      </c>
      <c r="L213" s="94">
        <v>10744.6</v>
      </c>
    </row>
    <row r="214" spans="1:12" x14ac:dyDescent="0.25">
      <c r="A214" s="92" t="s">
        <v>641</v>
      </c>
      <c r="B214" s="93" t="s">
        <v>642</v>
      </c>
      <c r="C214" s="94">
        <v>0</v>
      </c>
      <c r="D214" s="94">
        <v>0</v>
      </c>
      <c r="E214" s="94">
        <v>0</v>
      </c>
      <c r="F214" s="94">
        <v>1372.22</v>
      </c>
      <c r="G214" s="94">
        <v>0</v>
      </c>
      <c r="H214" s="94">
        <v>0</v>
      </c>
      <c r="I214" s="94">
        <v>0</v>
      </c>
      <c r="J214" s="94">
        <v>1372.22</v>
      </c>
      <c r="K214" s="94">
        <v>0</v>
      </c>
      <c r="L214" s="94">
        <v>1372.22</v>
      </c>
    </row>
    <row r="215" spans="1:12" x14ac:dyDescent="0.25">
      <c r="A215" s="92" t="s">
        <v>643</v>
      </c>
      <c r="B215" s="93" t="s">
        <v>644</v>
      </c>
      <c r="C215" s="94">
        <v>0</v>
      </c>
      <c r="D215" s="94">
        <v>0</v>
      </c>
      <c r="E215" s="94">
        <v>0</v>
      </c>
      <c r="F215" s="94">
        <v>1597.43</v>
      </c>
      <c r="G215" s="94">
        <v>0</v>
      </c>
      <c r="H215" s="94">
        <v>500</v>
      </c>
      <c r="I215" s="94">
        <v>0</v>
      </c>
      <c r="J215" s="94">
        <v>2097.4299999999998</v>
      </c>
      <c r="K215" s="94">
        <v>0</v>
      </c>
      <c r="L215" s="94">
        <v>2097.4299999999998</v>
      </c>
    </row>
    <row r="216" spans="1:12" x14ac:dyDescent="0.25">
      <c r="A216" s="92" t="s">
        <v>645</v>
      </c>
      <c r="B216" s="93" t="s">
        <v>646</v>
      </c>
      <c r="C216" s="94">
        <v>0</v>
      </c>
      <c r="D216" s="94">
        <v>0</v>
      </c>
      <c r="E216" s="94">
        <v>0</v>
      </c>
      <c r="F216" s="94">
        <v>0</v>
      </c>
      <c r="G216" s="94">
        <v>0</v>
      </c>
      <c r="H216" s="94">
        <v>0</v>
      </c>
      <c r="I216" s="94">
        <v>606.29999999999995</v>
      </c>
      <c r="J216" s="94">
        <v>606.29999999999995</v>
      </c>
      <c r="K216" s="94">
        <v>0</v>
      </c>
      <c r="L216" s="94">
        <v>0</v>
      </c>
    </row>
    <row r="217" spans="1:12" x14ac:dyDescent="0.25">
      <c r="A217" s="92" t="s">
        <v>647</v>
      </c>
      <c r="B217" s="93" t="s">
        <v>648</v>
      </c>
      <c r="C217" s="94">
        <v>0</v>
      </c>
      <c r="D217" s="94">
        <v>0</v>
      </c>
      <c r="E217" s="94">
        <v>0</v>
      </c>
      <c r="F217" s="94">
        <v>0</v>
      </c>
      <c r="G217" s="94">
        <v>0</v>
      </c>
      <c r="H217" s="94">
        <v>0</v>
      </c>
      <c r="I217" s="94">
        <v>24153.5</v>
      </c>
      <c r="J217" s="94">
        <v>24153.5</v>
      </c>
      <c r="K217" s="94">
        <v>0</v>
      </c>
      <c r="L217" s="94">
        <v>0</v>
      </c>
    </row>
    <row r="218" spans="1:12" x14ac:dyDescent="0.25">
      <c r="A218" s="92" t="s">
        <v>649</v>
      </c>
      <c r="B218" s="93" t="s">
        <v>650</v>
      </c>
      <c r="C218" s="94">
        <v>0</v>
      </c>
      <c r="D218" s="94">
        <v>0</v>
      </c>
      <c r="E218" s="94">
        <v>0</v>
      </c>
      <c r="F218" s="94">
        <v>765.6</v>
      </c>
      <c r="G218" s="94">
        <v>0</v>
      </c>
      <c r="H218" s="94">
        <v>0</v>
      </c>
      <c r="I218" s="94">
        <v>4234.3999999999996</v>
      </c>
      <c r="J218" s="94">
        <v>5000</v>
      </c>
      <c r="K218" s="94">
        <v>0</v>
      </c>
      <c r="L218" s="94">
        <v>765.6</v>
      </c>
    </row>
    <row r="219" spans="1:12" x14ac:dyDescent="0.25">
      <c r="A219" s="92" t="s">
        <v>651</v>
      </c>
      <c r="B219" s="93" t="s">
        <v>652</v>
      </c>
      <c r="C219" s="94">
        <v>0</v>
      </c>
      <c r="D219" s="94">
        <v>0</v>
      </c>
      <c r="E219" s="94">
        <v>0</v>
      </c>
      <c r="F219" s="94">
        <v>8650</v>
      </c>
      <c r="G219" s="94">
        <v>9780</v>
      </c>
      <c r="H219" s="94">
        <v>0</v>
      </c>
      <c r="I219" s="94">
        <v>18400</v>
      </c>
      <c r="J219" s="94">
        <v>17270</v>
      </c>
      <c r="K219" s="94">
        <v>0</v>
      </c>
      <c r="L219" s="94">
        <v>-1130</v>
      </c>
    </row>
    <row r="220" spans="1:12" x14ac:dyDescent="0.25">
      <c r="A220" s="92" t="s">
        <v>704</v>
      </c>
      <c r="B220" s="93" t="s">
        <v>705</v>
      </c>
      <c r="C220" s="94">
        <v>0</v>
      </c>
      <c r="D220" s="94">
        <v>0</v>
      </c>
      <c r="E220" s="94">
        <v>0</v>
      </c>
      <c r="F220" s="94">
        <v>0</v>
      </c>
      <c r="G220" s="94">
        <v>0</v>
      </c>
      <c r="H220" s="94">
        <v>0</v>
      </c>
      <c r="I220" s="94">
        <v>0</v>
      </c>
      <c r="J220" s="94">
        <v>0</v>
      </c>
      <c r="K220" s="94">
        <v>0</v>
      </c>
      <c r="L220" s="94">
        <v>0</v>
      </c>
    </row>
    <row r="221" spans="1:12" x14ac:dyDescent="0.25">
      <c r="A221" s="92" t="s">
        <v>653</v>
      </c>
      <c r="B221" s="93" t="s">
        <v>654</v>
      </c>
      <c r="C221" s="94">
        <v>0</v>
      </c>
      <c r="D221" s="94">
        <v>0</v>
      </c>
      <c r="E221" s="94">
        <v>0</v>
      </c>
      <c r="F221" s="94">
        <v>3323.5</v>
      </c>
      <c r="G221" s="94">
        <v>0</v>
      </c>
      <c r="H221" s="94">
        <v>0.04</v>
      </c>
      <c r="I221" s="94">
        <v>10427.799999999999</v>
      </c>
      <c r="J221" s="94">
        <v>13751.34</v>
      </c>
      <c r="K221" s="94">
        <v>0</v>
      </c>
      <c r="L221" s="94">
        <v>3323.54</v>
      </c>
    </row>
    <row r="222" spans="1:12" x14ac:dyDescent="0.25">
      <c r="A222" s="92" t="s">
        <v>706</v>
      </c>
      <c r="B222" s="93" t="s">
        <v>707</v>
      </c>
      <c r="C222" s="94">
        <v>0</v>
      </c>
      <c r="D222" s="94">
        <v>0</v>
      </c>
      <c r="E222" s="94">
        <v>0</v>
      </c>
      <c r="F222" s="94">
        <v>0</v>
      </c>
      <c r="G222" s="94">
        <v>0</v>
      </c>
      <c r="H222" s="94">
        <v>0</v>
      </c>
      <c r="I222" s="94">
        <v>22.32</v>
      </c>
      <c r="J222" s="94">
        <v>22.32</v>
      </c>
      <c r="K222" s="94">
        <v>0</v>
      </c>
      <c r="L222" s="94">
        <v>0</v>
      </c>
    </row>
    <row r="223" spans="1:12" x14ac:dyDescent="0.25">
      <c r="A223" s="92" t="s">
        <v>659</v>
      </c>
      <c r="B223" s="93" t="s">
        <v>660</v>
      </c>
      <c r="C223" s="94">
        <v>0</v>
      </c>
      <c r="D223" s="94">
        <v>0</v>
      </c>
      <c r="E223" s="94">
        <v>0</v>
      </c>
      <c r="F223" s="94">
        <v>3333.33</v>
      </c>
      <c r="G223" s="94">
        <v>0</v>
      </c>
      <c r="H223" s="94">
        <v>0</v>
      </c>
      <c r="I223" s="94">
        <v>0</v>
      </c>
      <c r="J223" s="94">
        <v>3333.33</v>
      </c>
      <c r="K223" s="94">
        <v>0</v>
      </c>
      <c r="L223" s="94">
        <v>3333.33</v>
      </c>
    </row>
    <row r="224" spans="1:12" x14ac:dyDescent="0.25">
      <c r="A224" s="92" t="s">
        <v>661</v>
      </c>
      <c r="B224" s="93" t="s">
        <v>662</v>
      </c>
      <c r="C224" s="94">
        <v>0</v>
      </c>
      <c r="D224" s="94">
        <v>0</v>
      </c>
      <c r="E224" s="94">
        <v>0</v>
      </c>
      <c r="F224" s="94">
        <v>965.16</v>
      </c>
      <c r="G224" s="94">
        <v>0</v>
      </c>
      <c r="H224" s="94">
        <v>92.04</v>
      </c>
      <c r="I224" s="94">
        <v>0</v>
      </c>
      <c r="J224" s="94">
        <v>1057.2</v>
      </c>
      <c r="K224" s="94">
        <v>0</v>
      </c>
      <c r="L224" s="94">
        <v>1057.2</v>
      </c>
    </row>
    <row r="225" spans="1:12" x14ac:dyDescent="0.25">
      <c r="A225" s="92" t="s">
        <v>708</v>
      </c>
      <c r="B225" s="93" t="s">
        <v>709</v>
      </c>
      <c r="C225" s="94">
        <v>0</v>
      </c>
      <c r="D225" s="94">
        <v>0</v>
      </c>
      <c r="E225" s="94">
        <v>0</v>
      </c>
      <c r="F225" s="94">
        <v>6990.6</v>
      </c>
      <c r="G225" s="94">
        <v>0</v>
      </c>
      <c r="H225" s="94">
        <v>6990.6</v>
      </c>
      <c r="I225" s="94">
        <v>0</v>
      </c>
      <c r="J225" s="94">
        <v>13981.2</v>
      </c>
      <c r="K225" s="94">
        <v>0</v>
      </c>
      <c r="L225" s="94">
        <v>13981.2</v>
      </c>
    </row>
    <row r="226" spans="1:12" x14ac:dyDescent="0.25">
      <c r="A226" s="92" t="s">
        <v>663</v>
      </c>
      <c r="B226" s="93" t="s">
        <v>664</v>
      </c>
      <c r="C226" s="94">
        <v>0</v>
      </c>
      <c r="D226" s="94">
        <v>0</v>
      </c>
      <c r="E226" s="94">
        <v>0</v>
      </c>
      <c r="F226" s="94">
        <v>2406.38</v>
      </c>
      <c r="G226" s="94">
        <v>0</v>
      </c>
      <c r="H226" s="94">
        <v>1024.6099999999999</v>
      </c>
      <c r="I226" s="94">
        <v>0</v>
      </c>
      <c r="J226" s="94">
        <v>3430.99</v>
      </c>
      <c r="K226" s="94">
        <v>0</v>
      </c>
      <c r="L226" s="94">
        <v>3430.99</v>
      </c>
    </row>
    <row r="227" spans="1:12" x14ac:dyDescent="0.25">
      <c r="A227" s="92" t="s">
        <v>665</v>
      </c>
      <c r="B227" s="93" t="s">
        <v>465</v>
      </c>
      <c r="C227" s="94">
        <v>0</v>
      </c>
      <c r="D227" s="94">
        <v>0</v>
      </c>
      <c r="E227" s="94">
        <v>0</v>
      </c>
      <c r="F227" s="94">
        <v>4049.6</v>
      </c>
      <c r="G227" s="94">
        <v>0</v>
      </c>
      <c r="H227" s="94">
        <v>26378.79</v>
      </c>
      <c r="I227" s="94">
        <v>0</v>
      </c>
      <c r="J227" s="94">
        <v>30428.39</v>
      </c>
      <c r="K227" s="94">
        <v>0</v>
      </c>
      <c r="L227" s="94">
        <v>30428.39</v>
      </c>
    </row>
    <row r="228" spans="1:12" x14ac:dyDescent="0.25">
      <c r="A228" s="92" t="s">
        <v>710</v>
      </c>
      <c r="B228" s="93" t="s">
        <v>711</v>
      </c>
      <c r="C228" s="94">
        <v>0</v>
      </c>
      <c r="D228" s="94">
        <v>0</v>
      </c>
      <c r="E228" s="94">
        <v>0</v>
      </c>
      <c r="F228" s="94">
        <v>0</v>
      </c>
      <c r="G228" s="94">
        <v>0</v>
      </c>
      <c r="H228" s="94">
        <v>10666.46</v>
      </c>
      <c r="I228" s="94">
        <v>0</v>
      </c>
      <c r="J228" s="94">
        <v>10666.46</v>
      </c>
      <c r="K228" s="94">
        <v>0</v>
      </c>
      <c r="L228" s="94">
        <v>10666.46</v>
      </c>
    </row>
    <row r="229" spans="1:12" x14ac:dyDescent="0.25">
      <c r="A229" s="92" t="s">
        <v>666</v>
      </c>
      <c r="B229" s="93" t="s">
        <v>667</v>
      </c>
      <c r="C229" s="94">
        <v>0</v>
      </c>
      <c r="D229" s="94">
        <v>0</v>
      </c>
      <c r="E229" s="94">
        <v>0</v>
      </c>
      <c r="F229" s="94">
        <v>1.57</v>
      </c>
      <c r="G229" s="94">
        <v>0</v>
      </c>
      <c r="H229" s="94">
        <v>0.23</v>
      </c>
      <c r="I229" s="94">
        <v>-0.2</v>
      </c>
      <c r="J229" s="94">
        <v>1.6</v>
      </c>
      <c r="K229" s="94">
        <v>0</v>
      </c>
      <c r="L229" s="94">
        <v>1.8</v>
      </c>
    </row>
    <row r="230" spans="1:12" x14ac:dyDescent="0.25">
      <c r="A230" s="92" t="s">
        <v>668</v>
      </c>
      <c r="B230" s="93" t="s">
        <v>669</v>
      </c>
      <c r="C230" s="94">
        <v>0</v>
      </c>
      <c r="D230" s="94">
        <v>0</v>
      </c>
      <c r="E230" s="94">
        <v>0</v>
      </c>
      <c r="F230" s="94">
        <v>0</v>
      </c>
      <c r="G230" s="94">
        <v>0</v>
      </c>
      <c r="H230" s="94">
        <v>97237.25</v>
      </c>
      <c r="I230" s="94">
        <v>0</v>
      </c>
      <c r="J230" s="94">
        <v>97237.25</v>
      </c>
      <c r="K230" s="94">
        <v>0</v>
      </c>
      <c r="L230" s="94">
        <v>97237.25</v>
      </c>
    </row>
    <row r="231" spans="1:12" x14ac:dyDescent="0.25">
      <c r="A231" s="92" t="s">
        <v>670</v>
      </c>
      <c r="B231" s="93" t="s">
        <v>469</v>
      </c>
      <c r="C231" s="94">
        <v>0</v>
      </c>
      <c r="D231" s="94">
        <v>0</v>
      </c>
      <c r="E231" s="94">
        <v>0</v>
      </c>
      <c r="F231" s="94">
        <v>6593.11</v>
      </c>
      <c r="G231" s="94">
        <v>0</v>
      </c>
      <c r="H231" s="94">
        <v>0</v>
      </c>
      <c r="I231" s="94">
        <v>0</v>
      </c>
      <c r="J231" s="94">
        <v>6593.11</v>
      </c>
      <c r="K231" s="94">
        <v>0</v>
      </c>
      <c r="L231" s="94">
        <v>6593.11</v>
      </c>
    </row>
    <row r="232" spans="1:12" x14ac:dyDescent="0.25">
      <c r="A232" s="92" t="s">
        <v>673</v>
      </c>
      <c r="B232" s="93" t="s">
        <v>674</v>
      </c>
      <c r="C232" s="94">
        <v>0</v>
      </c>
      <c r="D232" s="94">
        <v>0</v>
      </c>
      <c r="E232" s="94">
        <v>0</v>
      </c>
      <c r="F232" s="94">
        <v>0</v>
      </c>
      <c r="G232" s="94">
        <v>0</v>
      </c>
      <c r="H232" s="94">
        <v>18731.72</v>
      </c>
      <c r="I232" s="94">
        <v>0</v>
      </c>
      <c r="J232" s="94">
        <v>18731.72</v>
      </c>
      <c r="K232" s="94">
        <v>0</v>
      </c>
      <c r="L232" s="94">
        <v>18731.72</v>
      </c>
    </row>
    <row r="233" spans="1:12" x14ac:dyDescent="0.25">
      <c r="A233" s="92" t="s">
        <v>675</v>
      </c>
      <c r="B233" s="93" t="s">
        <v>676</v>
      </c>
      <c r="C233" s="94">
        <v>0</v>
      </c>
      <c r="D233" s="94">
        <v>0</v>
      </c>
      <c r="E233" s="94">
        <v>0</v>
      </c>
      <c r="F233" s="94">
        <v>0</v>
      </c>
      <c r="G233" s="94">
        <v>0</v>
      </c>
      <c r="H233" s="94">
        <v>16083.2</v>
      </c>
      <c r="I233" s="94">
        <v>0</v>
      </c>
      <c r="J233" s="94">
        <v>16083.2</v>
      </c>
      <c r="K233" s="94">
        <v>0</v>
      </c>
      <c r="L233" s="94">
        <v>16083.2</v>
      </c>
    </row>
    <row r="234" spans="1:12" x14ac:dyDescent="0.25">
      <c r="A234" s="92" t="s">
        <v>677</v>
      </c>
      <c r="B234" s="93" t="s">
        <v>678</v>
      </c>
      <c r="C234" s="94">
        <v>0</v>
      </c>
      <c r="D234" s="94">
        <v>0</v>
      </c>
      <c r="E234" s="94">
        <v>0</v>
      </c>
      <c r="F234" s="94">
        <v>6.36</v>
      </c>
      <c r="G234" s="94">
        <v>0</v>
      </c>
      <c r="H234" s="94">
        <v>0</v>
      </c>
      <c r="I234" s="94">
        <v>0</v>
      </c>
      <c r="J234" s="94">
        <v>6.36</v>
      </c>
      <c r="K234" s="94">
        <v>0</v>
      </c>
      <c r="L234" s="94">
        <v>6.36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workbookViewId="0">
      <selection activeCell="B2" sqref="B2"/>
    </sheetView>
  </sheetViews>
  <sheetFormatPr defaultColWidth="9.140625" defaultRowHeight="15" x14ac:dyDescent="0.25"/>
  <cols>
    <col min="1" max="1" width="16.140625" style="92" customWidth="1"/>
    <col min="2" max="2" width="46.7109375" style="93" customWidth="1"/>
    <col min="3" max="3" width="15.28515625" style="94" customWidth="1"/>
    <col min="4" max="4" width="15.28515625" style="94" bestFit="1" customWidth="1"/>
    <col min="5" max="5" width="15.140625" style="94" customWidth="1"/>
    <col min="6" max="7" width="15.28515625" style="94" bestFit="1" customWidth="1"/>
    <col min="8" max="8" width="15.28515625" style="94" customWidth="1"/>
    <col min="9" max="11" width="15.28515625" style="94" bestFit="1" customWidth="1"/>
    <col min="12" max="12" width="14.85546875" style="94" customWidth="1"/>
    <col min="13" max="16384" width="9.140625" style="88"/>
  </cols>
  <sheetData>
    <row r="1" spans="1:12" ht="22.5" x14ac:dyDescent="0.25">
      <c r="A1" s="98" t="s">
        <v>190</v>
      </c>
      <c r="B1" s="99" t="s">
        <v>191</v>
      </c>
      <c r="C1" s="100" t="s">
        <v>170</v>
      </c>
      <c r="D1" s="100" t="s">
        <v>171</v>
      </c>
      <c r="E1" s="100" t="s">
        <v>172</v>
      </c>
      <c r="F1" s="100" t="s">
        <v>173</v>
      </c>
      <c r="G1" s="100" t="s">
        <v>174</v>
      </c>
      <c r="H1" s="100" t="s">
        <v>175</v>
      </c>
      <c r="I1" s="100" t="s">
        <v>176</v>
      </c>
      <c r="J1" s="100" t="s">
        <v>177</v>
      </c>
      <c r="K1" s="100" t="s">
        <v>178</v>
      </c>
      <c r="L1" s="100" t="s">
        <v>179</v>
      </c>
    </row>
    <row r="2" spans="1:12" x14ac:dyDescent="0.25">
      <c r="A2" s="89" t="s">
        <v>712</v>
      </c>
      <c r="B2" s="90" t="s">
        <v>23</v>
      </c>
      <c r="C2" s="91">
        <v>80931.33</v>
      </c>
      <c r="D2" s="91">
        <v>0</v>
      </c>
      <c r="E2" s="91">
        <v>80931.33</v>
      </c>
      <c r="F2" s="91">
        <v>0</v>
      </c>
      <c r="G2" s="91">
        <v>0</v>
      </c>
      <c r="H2" s="91">
        <v>0</v>
      </c>
      <c r="I2" s="91">
        <v>0</v>
      </c>
      <c r="J2" s="91">
        <v>0</v>
      </c>
      <c r="K2" s="91">
        <v>80931.33</v>
      </c>
      <c r="L2" s="91">
        <v>0</v>
      </c>
    </row>
    <row r="3" spans="1:12" x14ac:dyDescent="0.25">
      <c r="A3" s="89" t="s">
        <v>713</v>
      </c>
      <c r="B3" s="90" t="s">
        <v>714</v>
      </c>
      <c r="C3" s="91">
        <v>164345.45000000001</v>
      </c>
      <c r="D3" s="91">
        <v>0</v>
      </c>
      <c r="E3" s="91">
        <v>206015.41</v>
      </c>
      <c r="F3" s="91">
        <v>0</v>
      </c>
      <c r="G3" s="91">
        <v>0</v>
      </c>
      <c r="H3" s="91">
        <v>0</v>
      </c>
      <c r="I3" s="91">
        <v>42800</v>
      </c>
      <c r="J3" s="91">
        <v>1130.04</v>
      </c>
      <c r="K3" s="91">
        <v>206015.41</v>
      </c>
      <c r="L3" s="91">
        <v>0</v>
      </c>
    </row>
    <row r="4" spans="1:12" x14ac:dyDescent="0.25">
      <c r="A4" s="89" t="s">
        <v>715</v>
      </c>
      <c r="B4" s="90" t="s">
        <v>716</v>
      </c>
      <c r="C4" s="91">
        <v>35910.769999999997</v>
      </c>
      <c r="D4" s="91">
        <v>0</v>
      </c>
      <c r="E4" s="91">
        <v>35746.519999999997</v>
      </c>
      <c r="F4" s="91">
        <v>0</v>
      </c>
      <c r="G4" s="91">
        <v>0</v>
      </c>
      <c r="H4" s="91">
        <v>0</v>
      </c>
      <c r="I4" s="91">
        <v>6680</v>
      </c>
      <c r="J4" s="91">
        <v>6844.25</v>
      </c>
      <c r="K4" s="91">
        <v>35746.519999999997</v>
      </c>
      <c r="L4" s="91">
        <v>0</v>
      </c>
    </row>
    <row r="5" spans="1:12" x14ac:dyDescent="0.25">
      <c r="A5" s="89" t="s">
        <v>717</v>
      </c>
      <c r="B5" s="90" t="s">
        <v>718</v>
      </c>
      <c r="C5" s="91">
        <v>10683</v>
      </c>
      <c r="D5" s="91">
        <v>0</v>
      </c>
      <c r="E5" s="91">
        <v>10683</v>
      </c>
      <c r="F5" s="91">
        <v>0</v>
      </c>
      <c r="G5" s="91">
        <v>0</v>
      </c>
      <c r="H5" s="91">
        <v>0</v>
      </c>
      <c r="I5" s="91">
        <v>0</v>
      </c>
      <c r="J5" s="91">
        <v>0</v>
      </c>
      <c r="K5" s="91">
        <v>10683</v>
      </c>
      <c r="L5" s="91">
        <v>0</v>
      </c>
    </row>
    <row r="6" spans="1:12" x14ac:dyDescent="0.25">
      <c r="A6" s="89" t="s">
        <v>719</v>
      </c>
      <c r="B6" s="90" t="s">
        <v>22</v>
      </c>
      <c r="C6" s="91">
        <v>34990.660000000003</v>
      </c>
      <c r="D6" s="91">
        <v>0</v>
      </c>
      <c r="E6" s="91">
        <v>34990.660000000003</v>
      </c>
      <c r="F6" s="91">
        <v>0</v>
      </c>
      <c r="G6" s="91">
        <v>0</v>
      </c>
      <c r="H6" s="91">
        <v>0</v>
      </c>
      <c r="I6" s="91">
        <v>0</v>
      </c>
      <c r="J6" s="91">
        <v>0</v>
      </c>
      <c r="K6" s="91">
        <v>34990.660000000003</v>
      </c>
      <c r="L6" s="91">
        <v>0</v>
      </c>
    </row>
    <row r="7" spans="1:12" x14ac:dyDescent="0.25">
      <c r="A7" s="89" t="s">
        <v>720</v>
      </c>
      <c r="B7" s="90" t="s">
        <v>300</v>
      </c>
      <c r="C7" s="91">
        <v>0</v>
      </c>
      <c r="D7" s="91">
        <v>0</v>
      </c>
      <c r="E7" s="91">
        <v>0</v>
      </c>
      <c r="F7" s="91">
        <v>0</v>
      </c>
      <c r="G7" s="91">
        <v>0</v>
      </c>
      <c r="H7" s="91">
        <v>0</v>
      </c>
      <c r="I7" s="91">
        <v>44200</v>
      </c>
      <c r="J7" s="91">
        <v>44200</v>
      </c>
      <c r="K7" s="91">
        <v>0</v>
      </c>
      <c r="L7" s="91">
        <v>0</v>
      </c>
    </row>
    <row r="8" spans="1:12" x14ac:dyDescent="0.25">
      <c r="A8" s="89" t="s">
        <v>721</v>
      </c>
      <c r="B8" s="90" t="s">
        <v>722</v>
      </c>
      <c r="C8" s="91">
        <v>0</v>
      </c>
      <c r="D8" s="91">
        <v>63456.36</v>
      </c>
      <c r="E8" s="91">
        <v>0</v>
      </c>
      <c r="F8" s="91">
        <v>65667.360000000001</v>
      </c>
      <c r="G8" s="91">
        <v>0</v>
      </c>
      <c r="H8" s="91">
        <v>189</v>
      </c>
      <c r="I8" s="91">
        <v>0</v>
      </c>
      <c r="J8" s="91">
        <v>2400</v>
      </c>
      <c r="K8" s="91">
        <v>0</v>
      </c>
      <c r="L8" s="91">
        <v>65856.36</v>
      </c>
    </row>
    <row r="9" spans="1:12" x14ac:dyDescent="0.25">
      <c r="A9" s="89" t="s">
        <v>723</v>
      </c>
      <c r="B9" s="90" t="s">
        <v>724</v>
      </c>
      <c r="C9" s="91">
        <v>0</v>
      </c>
      <c r="D9" s="91">
        <v>164345.45000000001</v>
      </c>
      <c r="E9" s="91">
        <v>0</v>
      </c>
      <c r="F9" s="91">
        <v>169818.41</v>
      </c>
      <c r="G9" s="91">
        <v>0</v>
      </c>
      <c r="H9" s="91">
        <v>889</v>
      </c>
      <c r="I9" s="91">
        <v>1130.04</v>
      </c>
      <c r="J9" s="91">
        <v>7492</v>
      </c>
      <c r="K9" s="91">
        <v>0</v>
      </c>
      <c r="L9" s="91">
        <v>170707.41</v>
      </c>
    </row>
    <row r="10" spans="1:12" x14ac:dyDescent="0.25">
      <c r="A10" s="89" t="s">
        <v>725</v>
      </c>
      <c r="B10" s="90" t="s">
        <v>726</v>
      </c>
      <c r="C10" s="91">
        <v>0</v>
      </c>
      <c r="D10" s="91">
        <v>22709.37</v>
      </c>
      <c r="E10" s="91">
        <v>0</v>
      </c>
      <c r="F10" s="91">
        <v>26410.26</v>
      </c>
      <c r="G10" s="91">
        <v>0</v>
      </c>
      <c r="H10" s="91">
        <v>746</v>
      </c>
      <c r="I10" s="91">
        <v>6844.25</v>
      </c>
      <c r="J10" s="91">
        <v>11291.14</v>
      </c>
      <c r="K10" s="91">
        <v>0</v>
      </c>
      <c r="L10" s="91">
        <v>27156.26</v>
      </c>
    </row>
    <row r="11" spans="1:12" x14ac:dyDescent="0.25">
      <c r="A11" s="89" t="s">
        <v>727</v>
      </c>
      <c r="B11" s="90" t="s">
        <v>728</v>
      </c>
      <c r="C11" s="91">
        <v>0</v>
      </c>
      <c r="D11" s="91">
        <v>1253.67</v>
      </c>
      <c r="E11" s="91">
        <v>0</v>
      </c>
      <c r="F11" s="91">
        <v>2892.67</v>
      </c>
      <c r="G11" s="91">
        <v>0</v>
      </c>
      <c r="H11" s="91">
        <v>142</v>
      </c>
      <c r="I11" s="91">
        <v>0</v>
      </c>
      <c r="J11" s="91">
        <v>1781</v>
      </c>
      <c r="K11" s="91">
        <v>0</v>
      </c>
      <c r="L11" s="91">
        <v>3034.67</v>
      </c>
    </row>
    <row r="12" spans="1:12" x14ac:dyDescent="0.25">
      <c r="A12" s="89" t="s">
        <v>729</v>
      </c>
      <c r="B12" s="90" t="s">
        <v>730</v>
      </c>
      <c r="C12" s="91">
        <v>0</v>
      </c>
      <c r="D12" s="91">
        <v>0</v>
      </c>
      <c r="E12" s="91">
        <v>0</v>
      </c>
      <c r="F12" s="91">
        <v>0</v>
      </c>
      <c r="G12" s="91">
        <v>1232</v>
      </c>
      <c r="H12" s="91">
        <v>1232</v>
      </c>
      <c r="I12" s="91">
        <v>14665.6</v>
      </c>
      <c r="J12" s="91">
        <v>14665.6</v>
      </c>
      <c r="K12" s="91">
        <v>0</v>
      </c>
      <c r="L12" s="91">
        <v>0</v>
      </c>
    </row>
    <row r="13" spans="1:12" x14ac:dyDescent="0.25">
      <c r="A13" s="89" t="s">
        <v>731</v>
      </c>
      <c r="B13" s="90" t="s">
        <v>732</v>
      </c>
      <c r="C13" s="91">
        <v>2002</v>
      </c>
      <c r="D13" s="91">
        <v>0</v>
      </c>
      <c r="E13" s="91">
        <v>5531.58</v>
      </c>
      <c r="F13" s="91">
        <v>0</v>
      </c>
      <c r="G13" s="91">
        <v>1263.5999999999999</v>
      </c>
      <c r="H13" s="91">
        <v>2448.9299999999998</v>
      </c>
      <c r="I13" s="91">
        <v>14697.2</v>
      </c>
      <c r="J13" s="91">
        <v>12352.95</v>
      </c>
      <c r="K13" s="91">
        <v>4346.25</v>
      </c>
      <c r="L13" s="91">
        <v>0</v>
      </c>
    </row>
    <row r="14" spans="1:12" x14ac:dyDescent="0.25">
      <c r="A14" s="89" t="s">
        <v>733</v>
      </c>
      <c r="B14" s="90" t="s">
        <v>29</v>
      </c>
      <c r="C14" s="91">
        <v>8620</v>
      </c>
      <c r="D14" s="91">
        <v>0</v>
      </c>
      <c r="E14" s="91">
        <v>18035.599999999999</v>
      </c>
      <c r="F14" s="91">
        <v>0</v>
      </c>
      <c r="G14" s="91">
        <v>0</v>
      </c>
      <c r="H14" s="91">
        <v>9780</v>
      </c>
      <c r="I14" s="91">
        <v>47029.8</v>
      </c>
      <c r="J14" s="91">
        <v>47394.2</v>
      </c>
      <c r="K14" s="91">
        <v>8255.6</v>
      </c>
      <c r="L14" s="91">
        <v>0</v>
      </c>
    </row>
    <row r="15" spans="1:12" x14ac:dyDescent="0.25">
      <c r="A15" s="89" t="s">
        <v>734</v>
      </c>
      <c r="B15" s="90" t="s">
        <v>90</v>
      </c>
      <c r="C15" s="91">
        <v>1956.47</v>
      </c>
      <c r="D15" s="91">
        <v>0</v>
      </c>
      <c r="E15" s="91">
        <v>-0.03</v>
      </c>
      <c r="F15" s="91">
        <v>0</v>
      </c>
      <c r="G15" s="91">
        <v>0.03</v>
      </c>
      <c r="H15" s="91">
        <v>0</v>
      </c>
      <c r="I15" s="91">
        <v>8493.65</v>
      </c>
      <c r="J15" s="91">
        <v>10450.120000000001</v>
      </c>
      <c r="K15" s="91">
        <v>0</v>
      </c>
      <c r="L15" s="91">
        <v>0</v>
      </c>
    </row>
    <row r="16" spans="1:12" x14ac:dyDescent="0.25">
      <c r="A16" s="89" t="s">
        <v>735</v>
      </c>
      <c r="B16" s="90" t="s">
        <v>397</v>
      </c>
      <c r="C16" s="91">
        <v>256</v>
      </c>
      <c r="D16" s="91">
        <v>0</v>
      </c>
      <c r="E16" s="91">
        <v>7123.86</v>
      </c>
      <c r="F16" s="91">
        <v>0</v>
      </c>
      <c r="G16" s="91">
        <v>2410.5500000000002</v>
      </c>
      <c r="H16" s="91">
        <v>8723.25</v>
      </c>
      <c r="I16" s="91">
        <v>38642.550000000003</v>
      </c>
      <c r="J16" s="91">
        <v>38087.39</v>
      </c>
      <c r="K16" s="91">
        <v>811.16</v>
      </c>
      <c r="L16" s="91">
        <v>0</v>
      </c>
    </row>
    <row r="17" spans="1:12" x14ac:dyDescent="0.25">
      <c r="A17" s="89" t="s">
        <v>736</v>
      </c>
      <c r="B17" s="90" t="s">
        <v>737</v>
      </c>
      <c r="C17" s="91">
        <v>6779.37</v>
      </c>
      <c r="D17" s="91">
        <v>0</v>
      </c>
      <c r="E17" s="91">
        <v>81.83</v>
      </c>
      <c r="F17" s="91">
        <v>0</v>
      </c>
      <c r="G17" s="91">
        <v>80547.929999999993</v>
      </c>
      <c r="H17" s="91">
        <v>73000.490000000005</v>
      </c>
      <c r="I17" s="91">
        <v>462516.02</v>
      </c>
      <c r="J17" s="91">
        <v>461666.12</v>
      </c>
      <c r="K17" s="91">
        <v>7629.27</v>
      </c>
      <c r="L17" s="91">
        <v>0</v>
      </c>
    </row>
    <row r="18" spans="1:12" x14ac:dyDescent="0.25">
      <c r="A18" s="89" t="s">
        <v>738</v>
      </c>
      <c r="B18" s="90" t="s">
        <v>86</v>
      </c>
      <c r="C18" s="91">
        <v>0</v>
      </c>
      <c r="D18" s="91">
        <v>123380.93</v>
      </c>
      <c r="E18" s="91">
        <v>0</v>
      </c>
      <c r="F18" s="91">
        <v>103009.4</v>
      </c>
      <c r="G18" s="91">
        <v>44945.63</v>
      </c>
      <c r="H18" s="91">
        <v>30000</v>
      </c>
      <c r="I18" s="91">
        <v>175679.19</v>
      </c>
      <c r="J18" s="91">
        <v>140362.03</v>
      </c>
      <c r="K18" s="91">
        <v>0</v>
      </c>
      <c r="L18" s="91">
        <v>88063.77</v>
      </c>
    </row>
    <row r="19" spans="1:12" x14ac:dyDescent="0.25">
      <c r="A19" s="89" t="s">
        <v>739</v>
      </c>
      <c r="B19" s="90" t="s">
        <v>405</v>
      </c>
      <c r="C19" s="91">
        <v>0</v>
      </c>
      <c r="D19" s="91">
        <v>0</v>
      </c>
      <c r="E19" s="91">
        <v>0</v>
      </c>
      <c r="F19" s="91">
        <v>0</v>
      </c>
      <c r="G19" s="91">
        <v>0</v>
      </c>
      <c r="H19" s="91">
        <v>0</v>
      </c>
      <c r="I19" s="91">
        <v>151824.6</v>
      </c>
      <c r="J19" s="91">
        <v>151824.6</v>
      </c>
      <c r="K19" s="91">
        <v>0</v>
      </c>
      <c r="L19" s="91">
        <v>0</v>
      </c>
    </row>
    <row r="20" spans="1:12" x14ac:dyDescent="0.25">
      <c r="A20" s="89" t="s">
        <v>740</v>
      </c>
      <c r="B20" s="90" t="s">
        <v>741</v>
      </c>
      <c r="C20" s="91">
        <v>572</v>
      </c>
      <c r="D20" s="91">
        <v>0</v>
      </c>
      <c r="E20" s="91">
        <v>6071.85</v>
      </c>
      <c r="F20" s="91">
        <v>0</v>
      </c>
      <c r="G20" s="91">
        <v>692.04</v>
      </c>
      <c r="H20" s="91">
        <v>6632.45</v>
      </c>
      <c r="I20" s="91">
        <v>98321.72</v>
      </c>
      <c r="J20" s="91">
        <v>98762.28</v>
      </c>
      <c r="K20" s="91">
        <v>131.44</v>
      </c>
      <c r="L20" s="91">
        <v>0</v>
      </c>
    </row>
    <row r="21" spans="1:12" x14ac:dyDescent="0.25">
      <c r="A21" s="89" t="s">
        <v>742</v>
      </c>
      <c r="B21" s="90" t="s">
        <v>409</v>
      </c>
      <c r="C21" s="91">
        <v>0</v>
      </c>
      <c r="D21" s="91">
        <v>0</v>
      </c>
      <c r="E21" s="91">
        <v>1762.42</v>
      </c>
      <c r="F21" s="91">
        <v>961.32</v>
      </c>
      <c r="G21" s="91">
        <v>-301.10000000000002</v>
      </c>
      <c r="H21" s="91">
        <v>0</v>
      </c>
      <c r="I21" s="91">
        <v>2295.6799999999998</v>
      </c>
      <c r="J21" s="91">
        <v>1795.68</v>
      </c>
      <c r="K21" s="91">
        <v>1100</v>
      </c>
      <c r="L21" s="91">
        <v>600</v>
      </c>
    </row>
    <row r="22" spans="1:12" x14ac:dyDescent="0.25">
      <c r="A22" s="89" t="s">
        <v>743</v>
      </c>
      <c r="B22" s="90" t="s">
        <v>744</v>
      </c>
      <c r="C22" s="91">
        <v>0</v>
      </c>
      <c r="D22" s="91">
        <v>34103.449999999997</v>
      </c>
      <c r="E22" s="91">
        <v>0</v>
      </c>
      <c r="F22" s="91">
        <v>24042.5</v>
      </c>
      <c r="G22" s="91">
        <v>18643.240000000002</v>
      </c>
      <c r="H22" s="91">
        <v>17940</v>
      </c>
      <c r="I22" s="91">
        <v>150734.43</v>
      </c>
      <c r="J22" s="91">
        <v>139970.23999999999</v>
      </c>
      <c r="K22" s="91">
        <v>0</v>
      </c>
      <c r="L22" s="91">
        <v>23339.26</v>
      </c>
    </row>
    <row r="23" spans="1:12" x14ac:dyDescent="0.25">
      <c r="A23" s="89" t="s">
        <v>745</v>
      </c>
      <c r="B23" s="90" t="s">
        <v>746</v>
      </c>
      <c r="C23" s="91">
        <v>0</v>
      </c>
      <c r="D23" s="91">
        <v>0</v>
      </c>
      <c r="E23" s="91">
        <v>0</v>
      </c>
      <c r="F23" s="91">
        <v>0</v>
      </c>
      <c r="G23" s="91">
        <v>0</v>
      </c>
      <c r="H23" s="91">
        <v>3062.57</v>
      </c>
      <c r="I23" s="91">
        <v>0</v>
      </c>
      <c r="J23" s="91">
        <v>3062.57</v>
      </c>
      <c r="K23" s="91">
        <v>0</v>
      </c>
      <c r="L23" s="91">
        <v>3062.57</v>
      </c>
    </row>
    <row r="24" spans="1:12" x14ac:dyDescent="0.25">
      <c r="A24" s="89" t="s">
        <v>748</v>
      </c>
      <c r="B24" s="90" t="s">
        <v>749</v>
      </c>
      <c r="C24" s="91">
        <v>0</v>
      </c>
      <c r="D24" s="91">
        <v>5745.89</v>
      </c>
      <c r="E24" s="91">
        <v>0</v>
      </c>
      <c r="F24" s="91">
        <v>763</v>
      </c>
      <c r="G24" s="91">
        <v>399.92</v>
      </c>
      <c r="H24" s="91">
        <v>0</v>
      </c>
      <c r="I24" s="91">
        <v>5382.81</v>
      </c>
      <c r="J24" s="91">
        <v>0</v>
      </c>
      <c r="K24" s="91">
        <v>0</v>
      </c>
      <c r="L24" s="91">
        <v>363.08</v>
      </c>
    </row>
    <row r="25" spans="1:12" x14ac:dyDescent="0.25">
      <c r="A25" s="89" t="s">
        <v>750</v>
      </c>
      <c r="B25" s="90" t="s">
        <v>751</v>
      </c>
      <c r="C25" s="91">
        <v>0</v>
      </c>
      <c r="D25" s="91">
        <v>1233.46</v>
      </c>
      <c r="E25" s="91">
        <v>0</v>
      </c>
      <c r="F25" s="91">
        <v>6026.6</v>
      </c>
      <c r="G25" s="91">
        <v>13856.4</v>
      </c>
      <c r="H25" s="91">
        <v>13930.55</v>
      </c>
      <c r="I25" s="91">
        <v>145754.85</v>
      </c>
      <c r="J25" s="91">
        <v>150622.14000000001</v>
      </c>
      <c r="K25" s="91">
        <v>0</v>
      </c>
      <c r="L25" s="91">
        <v>6100.75</v>
      </c>
    </row>
    <row r="26" spans="1:12" x14ac:dyDescent="0.25">
      <c r="A26" s="89" t="s">
        <v>752</v>
      </c>
      <c r="B26" s="90" t="s">
        <v>753</v>
      </c>
      <c r="C26" s="91">
        <v>0</v>
      </c>
      <c r="D26" s="91">
        <v>753.35</v>
      </c>
      <c r="E26" s="91">
        <v>0</v>
      </c>
      <c r="F26" s="91">
        <v>5738.52</v>
      </c>
      <c r="G26" s="91">
        <v>5738.52</v>
      </c>
      <c r="H26" s="91">
        <v>3320.28</v>
      </c>
      <c r="I26" s="91">
        <v>32918.42</v>
      </c>
      <c r="J26" s="91">
        <v>35485.35</v>
      </c>
      <c r="K26" s="91">
        <v>0</v>
      </c>
      <c r="L26" s="91">
        <v>3320.28</v>
      </c>
    </row>
    <row r="27" spans="1:12" x14ac:dyDescent="0.25">
      <c r="A27" s="89" t="s">
        <v>754</v>
      </c>
      <c r="B27" s="90" t="s">
        <v>755</v>
      </c>
      <c r="C27" s="91">
        <v>0</v>
      </c>
      <c r="D27" s="91">
        <v>787.19</v>
      </c>
      <c r="E27" s="91">
        <v>0</v>
      </c>
      <c r="F27" s="91">
        <v>0</v>
      </c>
      <c r="G27" s="91">
        <v>0</v>
      </c>
      <c r="H27" s="91">
        <v>4762.37</v>
      </c>
      <c r="I27" s="91">
        <v>787.19</v>
      </c>
      <c r="J27" s="91">
        <v>4762.37</v>
      </c>
      <c r="K27" s="91">
        <v>0</v>
      </c>
      <c r="L27" s="91">
        <v>4762.37</v>
      </c>
    </row>
    <row r="28" spans="1:12" x14ac:dyDescent="0.25">
      <c r="A28" s="89" t="s">
        <v>756</v>
      </c>
      <c r="B28" s="90" t="s">
        <v>757</v>
      </c>
      <c r="C28" s="91">
        <v>0</v>
      </c>
      <c r="D28" s="91">
        <v>248.4</v>
      </c>
      <c r="E28" s="91">
        <v>0</v>
      </c>
      <c r="F28" s="91">
        <v>113.62</v>
      </c>
      <c r="G28" s="91">
        <v>813.62</v>
      </c>
      <c r="H28" s="91">
        <v>813.08</v>
      </c>
      <c r="I28" s="91">
        <v>10137.969999999999</v>
      </c>
      <c r="J28" s="91">
        <v>10002.65</v>
      </c>
      <c r="K28" s="91">
        <v>0</v>
      </c>
      <c r="L28" s="91">
        <v>113.08</v>
      </c>
    </row>
    <row r="29" spans="1:12" x14ac:dyDescent="0.25">
      <c r="A29" s="89" t="s">
        <v>758</v>
      </c>
      <c r="B29" s="90" t="s">
        <v>759</v>
      </c>
      <c r="C29" s="91">
        <v>0</v>
      </c>
      <c r="D29" s="91">
        <v>-8102.13</v>
      </c>
      <c r="E29" s="91">
        <v>0</v>
      </c>
      <c r="F29" s="91">
        <v>-7223.74</v>
      </c>
      <c r="G29" s="91">
        <v>12008.07</v>
      </c>
      <c r="H29" s="91">
        <v>9384.7800000000007</v>
      </c>
      <c r="I29" s="91">
        <v>52563.360000000001</v>
      </c>
      <c r="J29" s="91">
        <v>50818.46</v>
      </c>
      <c r="K29" s="91">
        <v>0</v>
      </c>
      <c r="L29" s="91">
        <v>-9847.0300000000007</v>
      </c>
    </row>
    <row r="30" spans="1:12" x14ac:dyDescent="0.25">
      <c r="A30" s="89" t="s">
        <v>760</v>
      </c>
      <c r="B30" s="90" t="s">
        <v>457</v>
      </c>
      <c r="C30" s="91">
        <v>731.42</v>
      </c>
      <c r="D30" s="91">
        <v>0</v>
      </c>
      <c r="E30" s="91">
        <v>0</v>
      </c>
      <c r="F30" s="91">
        <v>0</v>
      </c>
      <c r="G30" s="91">
        <v>0</v>
      </c>
      <c r="H30" s="91">
        <v>0</v>
      </c>
      <c r="I30" s="91">
        <v>2465.1999999999998</v>
      </c>
      <c r="J30" s="91">
        <v>3196.62</v>
      </c>
      <c r="K30" s="91">
        <v>0</v>
      </c>
      <c r="L30" s="91">
        <v>0</v>
      </c>
    </row>
    <row r="31" spans="1:12" x14ac:dyDescent="0.25">
      <c r="A31" s="89" t="s">
        <v>761</v>
      </c>
      <c r="B31" s="90" t="s">
        <v>762</v>
      </c>
      <c r="C31" s="91">
        <v>912.75</v>
      </c>
      <c r="D31" s="91">
        <v>0</v>
      </c>
      <c r="E31" s="91">
        <v>0</v>
      </c>
      <c r="F31" s="91">
        <v>0</v>
      </c>
      <c r="G31" s="91">
        <v>45481.38</v>
      </c>
      <c r="H31" s="91">
        <v>0</v>
      </c>
      <c r="I31" s="91">
        <v>45481.38</v>
      </c>
      <c r="J31" s="91">
        <v>912.75</v>
      </c>
      <c r="K31" s="91">
        <v>45481.38</v>
      </c>
      <c r="L31" s="91">
        <v>0</v>
      </c>
    </row>
    <row r="32" spans="1:12" x14ac:dyDescent="0.25">
      <c r="A32" s="89" t="s">
        <v>763</v>
      </c>
      <c r="B32" s="90" t="s">
        <v>764</v>
      </c>
      <c r="C32" s="91">
        <v>122762.34</v>
      </c>
      <c r="D32" s="91">
        <v>0</v>
      </c>
      <c r="E32" s="91">
        <v>0</v>
      </c>
      <c r="F32" s="91">
        <v>0</v>
      </c>
      <c r="G32" s="91">
        <v>130606.64</v>
      </c>
      <c r="H32" s="91">
        <v>44945.63</v>
      </c>
      <c r="I32" s="91">
        <v>148239.95000000001</v>
      </c>
      <c r="J32" s="91">
        <v>185341.28</v>
      </c>
      <c r="K32" s="91">
        <v>85661.01</v>
      </c>
      <c r="L32" s="91">
        <v>0</v>
      </c>
    </row>
    <row r="33" spans="1:12" x14ac:dyDescent="0.25">
      <c r="A33" s="89" t="s">
        <v>765</v>
      </c>
      <c r="B33" s="90" t="s">
        <v>766</v>
      </c>
      <c r="C33" s="91">
        <v>0</v>
      </c>
      <c r="D33" s="91">
        <v>0</v>
      </c>
      <c r="E33" s="91">
        <v>0</v>
      </c>
      <c r="F33" s="91">
        <v>31553.599999999999</v>
      </c>
      <c r="G33" s="91">
        <v>0</v>
      </c>
      <c r="H33" s="91">
        <v>0</v>
      </c>
      <c r="I33" s="91">
        <v>0</v>
      </c>
      <c r="J33" s="91">
        <v>31553.599999999999</v>
      </c>
      <c r="K33" s="91">
        <v>0</v>
      </c>
      <c r="L33" s="91">
        <v>31553.599999999999</v>
      </c>
    </row>
    <row r="34" spans="1:12" x14ac:dyDescent="0.25">
      <c r="A34" s="89" t="s">
        <v>767</v>
      </c>
      <c r="B34" s="90" t="s">
        <v>33</v>
      </c>
      <c r="C34" s="91">
        <v>0</v>
      </c>
      <c r="D34" s="91">
        <v>0</v>
      </c>
      <c r="E34" s="91">
        <v>0</v>
      </c>
      <c r="F34" s="91">
        <v>0</v>
      </c>
      <c r="G34" s="91">
        <v>1024.6099999999999</v>
      </c>
      <c r="H34" s="91">
        <v>1024.6099999999999</v>
      </c>
      <c r="I34" s="91">
        <v>3437.33</v>
      </c>
      <c r="J34" s="91">
        <v>3437.33</v>
      </c>
      <c r="K34" s="91">
        <v>0</v>
      </c>
      <c r="L34" s="91">
        <v>0</v>
      </c>
    </row>
    <row r="35" spans="1:12" x14ac:dyDescent="0.25">
      <c r="A35" s="89" t="s">
        <v>768</v>
      </c>
      <c r="B35" s="90" t="s">
        <v>474</v>
      </c>
      <c r="C35" s="91">
        <v>0</v>
      </c>
      <c r="D35" s="91">
        <v>0</v>
      </c>
      <c r="E35" s="91">
        <v>0</v>
      </c>
      <c r="F35" s="91">
        <v>0</v>
      </c>
      <c r="G35" s="91">
        <v>162.6</v>
      </c>
      <c r="H35" s="91">
        <v>162.6</v>
      </c>
      <c r="I35" s="91">
        <v>1260.1400000000001</v>
      </c>
      <c r="J35" s="91">
        <v>1260.1400000000001</v>
      </c>
      <c r="K35" s="91">
        <v>0</v>
      </c>
      <c r="L35" s="91">
        <v>0</v>
      </c>
    </row>
    <row r="36" spans="1:12" x14ac:dyDescent="0.25">
      <c r="A36" s="89" t="s">
        <v>771</v>
      </c>
      <c r="B36" s="90" t="s">
        <v>478</v>
      </c>
      <c r="C36" s="91">
        <v>0</v>
      </c>
      <c r="D36" s="91">
        <v>6638.78</v>
      </c>
      <c r="E36" s="91">
        <v>0</v>
      </c>
      <c r="F36" s="91">
        <v>6638.78</v>
      </c>
      <c r="G36" s="91">
        <v>0</v>
      </c>
      <c r="H36" s="91">
        <v>0</v>
      </c>
      <c r="I36" s="91">
        <v>0</v>
      </c>
      <c r="J36" s="91">
        <v>0</v>
      </c>
      <c r="K36" s="91">
        <v>0</v>
      </c>
      <c r="L36" s="91">
        <v>6638.78</v>
      </c>
    </row>
    <row r="37" spans="1:12" x14ac:dyDescent="0.25">
      <c r="A37" s="89" t="s">
        <v>772</v>
      </c>
      <c r="B37" s="90" t="s">
        <v>773</v>
      </c>
      <c r="C37" s="91">
        <v>0</v>
      </c>
      <c r="D37" s="91">
        <v>3832.37</v>
      </c>
      <c r="E37" s="91">
        <v>0</v>
      </c>
      <c r="F37" s="91">
        <v>3832.37</v>
      </c>
      <c r="G37" s="91">
        <v>0</v>
      </c>
      <c r="H37" s="91">
        <v>0</v>
      </c>
      <c r="I37" s="91">
        <v>0</v>
      </c>
      <c r="J37" s="91">
        <v>0</v>
      </c>
      <c r="K37" s="91">
        <v>0</v>
      </c>
      <c r="L37" s="91">
        <v>3832.37</v>
      </c>
    </row>
    <row r="38" spans="1:12" x14ac:dyDescent="0.25">
      <c r="A38" s="89" t="s">
        <v>774</v>
      </c>
      <c r="B38" s="90" t="s">
        <v>775</v>
      </c>
      <c r="C38" s="91">
        <v>0</v>
      </c>
      <c r="D38" s="91">
        <v>40909.24</v>
      </c>
      <c r="E38" s="91">
        <v>0</v>
      </c>
      <c r="F38" s="91">
        <v>40909.24</v>
      </c>
      <c r="G38" s="91">
        <v>0</v>
      </c>
      <c r="H38" s="91">
        <v>6567.61</v>
      </c>
      <c r="I38" s="91">
        <v>0</v>
      </c>
      <c r="J38" s="91">
        <v>6567.61</v>
      </c>
      <c r="K38" s="91">
        <v>0</v>
      </c>
      <c r="L38" s="91">
        <v>47476.85</v>
      </c>
    </row>
    <row r="39" spans="1:12" x14ac:dyDescent="0.25">
      <c r="A39" s="89" t="s">
        <v>776</v>
      </c>
      <c r="B39" s="90" t="s">
        <v>777</v>
      </c>
      <c r="C39" s="91">
        <v>0</v>
      </c>
      <c r="D39" s="91">
        <v>6567.61</v>
      </c>
      <c r="E39" s="91">
        <v>0</v>
      </c>
      <c r="F39" s="91">
        <v>6567.61</v>
      </c>
      <c r="G39" s="91">
        <v>6567.61</v>
      </c>
      <c r="H39" s="91">
        <v>0</v>
      </c>
      <c r="I39" s="91">
        <v>6567.61</v>
      </c>
      <c r="J39" s="91">
        <v>0</v>
      </c>
      <c r="K39" s="91">
        <v>0</v>
      </c>
      <c r="L39" s="91">
        <v>0</v>
      </c>
    </row>
    <row r="40" spans="1:12" x14ac:dyDescent="0.25">
      <c r="A40" s="89" t="s">
        <v>778</v>
      </c>
      <c r="B40" s="90" t="s">
        <v>779</v>
      </c>
      <c r="C40" s="91">
        <v>0</v>
      </c>
      <c r="D40" s="91">
        <v>2762.17</v>
      </c>
      <c r="E40" s="91">
        <v>0</v>
      </c>
      <c r="F40" s="91">
        <v>2534.42</v>
      </c>
      <c r="G40" s="91">
        <v>58.4</v>
      </c>
      <c r="H40" s="91">
        <v>29.6</v>
      </c>
      <c r="I40" s="91">
        <v>648</v>
      </c>
      <c r="J40" s="91">
        <v>391.45</v>
      </c>
      <c r="K40" s="91">
        <v>0</v>
      </c>
      <c r="L40" s="91">
        <v>2505.62</v>
      </c>
    </row>
    <row r="41" spans="1:12" x14ac:dyDescent="0.25">
      <c r="A41" s="89" t="s">
        <v>780</v>
      </c>
      <c r="B41" s="90" t="s">
        <v>781</v>
      </c>
      <c r="C41" s="91">
        <v>0</v>
      </c>
      <c r="D41" s="91">
        <v>0</v>
      </c>
      <c r="E41" s="91">
        <v>0</v>
      </c>
      <c r="F41" s="91">
        <v>22521.759999999998</v>
      </c>
      <c r="G41" s="91">
        <v>2851.9</v>
      </c>
      <c r="H41" s="91">
        <v>655.03</v>
      </c>
      <c r="I41" s="91">
        <v>11820.04</v>
      </c>
      <c r="J41" s="91">
        <v>32144.93</v>
      </c>
      <c r="K41" s="91">
        <v>0</v>
      </c>
      <c r="L41" s="91">
        <v>20324.89</v>
      </c>
    </row>
    <row r="42" spans="1:12" x14ac:dyDescent="0.25">
      <c r="A42" s="89" t="s">
        <v>782</v>
      </c>
      <c r="B42" s="90" t="s">
        <v>783</v>
      </c>
      <c r="C42" s="91">
        <v>0</v>
      </c>
      <c r="D42" s="91">
        <v>828</v>
      </c>
      <c r="E42" s="91">
        <v>0</v>
      </c>
      <c r="F42" s="91">
        <v>432</v>
      </c>
      <c r="G42" s="91">
        <v>36</v>
      </c>
      <c r="H42" s="91">
        <v>0</v>
      </c>
      <c r="I42" s="91">
        <v>432</v>
      </c>
      <c r="J42" s="91">
        <v>0</v>
      </c>
      <c r="K42" s="91">
        <v>0</v>
      </c>
      <c r="L42" s="91">
        <v>396</v>
      </c>
    </row>
    <row r="43" spans="1:12" x14ac:dyDescent="0.25">
      <c r="A43" s="89" t="s">
        <v>784</v>
      </c>
      <c r="B43" s="90" t="s">
        <v>785</v>
      </c>
      <c r="C43" s="91">
        <v>0</v>
      </c>
      <c r="D43" s="91">
        <v>0</v>
      </c>
      <c r="E43" s="91">
        <v>33157.4</v>
      </c>
      <c r="F43" s="91">
        <v>0</v>
      </c>
      <c r="G43" s="91">
        <v>9589.85</v>
      </c>
      <c r="H43" s="91">
        <v>31.6</v>
      </c>
      <c r="I43" s="91">
        <v>42747.25</v>
      </c>
      <c r="J43" s="91">
        <v>31.6</v>
      </c>
      <c r="K43" s="91">
        <v>42715.65</v>
      </c>
      <c r="L43" s="91">
        <v>0</v>
      </c>
    </row>
    <row r="44" spans="1:12" x14ac:dyDescent="0.25">
      <c r="A44" s="89" t="s">
        <v>786</v>
      </c>
      <c r="B44" s="90" t="s">
        <v>787</v>
      </c>
      <c r="C44" s="91">
        <v>0</v>
      </c>
      <c r="D44" s="91">
        <v>0</v>
      </c>
      <c r="E44" s="91">
        <v>11902.65</v>
      </c>
      <c r="F44" s="91">
        <v>0</v>
      </c>
      <c r="G44" s="91">
        <v>690</v>
      </c>
      <c r="H44" s="91">
        <v>0</v>
      </c>
      <c r="I44" s="91">
        <v>12592.65</v>
      </c>
      <c r="J44" s="91">
        <v>0</v>
      </c>
      <c r="K44" s="91">
        <v>12592.65</v>
      </c>
      <c r="L44" s="91">
        <v>0</v>
      </c>
    </row>
    <row r="45" spans="1:12" x14ac:dyDescent="0.25">
      <c r="A45" s="89" t="s">
        <v>788</v>
      </c>
      <c r="B45" s="90" t="s">
        <v>789</v>
      </c>
      <c r="C45" s="91">
        <v>0</v>
      </c>
      <c r="D45" s="91">
        <v>0</v>
      </c>
      <c r="E45" s="91">
        <v>293.52</v>
      </c>
      <c r="F45" s="91">
        <v>0</v>
      </c>
      <c r="G45" s="91">
        <v>0</v>
      </c>
      <c r="H45" s="91">
        <v>0</v>
      </c>
      <c r="I45" s="91">
        <v>293.52</v>
      </c>
      <c r="J45" s="91">
        <v>0</v>
      </c>
      <c r="K45" s="91">
        <v>293.52</v>
      </c>
      <c r="L45" s="91">
        <v>0</v>
      </c>
    </row>
    <row r="46" spans="1:12" x14ac:dyDescent="0.25">
      <c r="A46" s="89" t="s">
        <v>790</v>
      </c>
      <c r="B46" s="90" t="s">
        <v>561</v>
      </c>
      <c r="C46" s="91">
        <v>0</v>
      </c>
      <c r="D46" s="91">
        <v>0</v>
      </c>
      <c r="E46" s="91">
        <v>54030.07</v>
      </c>
      <c r="F46" s="91">
        <v>0</v>
      </c>
      <c r="G46" s="91">
        <v>8888.84</v>
      </c>
      <c r="H46" s="91">
        <v>0</v>
      </c>
      <c r="I46" s="91">
        <v>62918.91</v>
      </c>
      <c r="J46" s="91">
        <v>0</v>
      </c>
      <c r="K46" s="91">
        <v>62918.91</v>
      </c>
      <c r="L46" s="91">
        <v>0</v>
      </c>
    </row>
    <row r="47" spans="1:12" x14ac:dyDescent="0.25">
      <c r="A47" s="89" t="s">
        <v>791</v>
      </c>
      <c r="B47" s="90" t="s">
        <v>569</v>
      </c>
      <c r="C47" s="91">
        <v>0</v>
      </c>
      <c r="D47" s="91">
        <v>0</v>
      </c>
      <c r="E47" s="91">
        <v>66203.22</v>
      </c>
      <c r="F47" s="91">
        <v>0</v>
      </c>
      <c r="G47" s="91">
        <v>9101.59</v>
      </c>
      <c r="H47" s="91">
        <v>0</v>
      </c>
      <c r="I47" s="91">
        <v>75304.81</v>
      </c>
      <c r="J47" s="91">
        <v>0</v>
      </c>
      <c r="K47" s="91">
        <v>75304.81</v>
      </c>
      <c r="L47" s="91">
        <v>0</v>
      </c>
    </row>
    <row r="48" spans="1:12" x14ac:dyDescent="0.25">
      <c r="A48" s="89" t="s">
        <v>792</v>
      </c>
      <c r="B48" s="90" t="s">
        <v>793</v>
      </c>
      <c r="C48" s="91">
        <v>0</v>
      </c>
      <c r="D48" s="91">
        <v>0</v>
      </c>
      <c r="E48" s="91">
        <v>23294.63</v>
      </c>
      <c r="F48" s="91">
        <v>0</v>
      </c>
      <c r="G48" s="91">
        <v>3201.63</v>
      </c>
      <c r="H48" s="91">
        <v>0</v>
      </c>
      <c r="I48" s="91">
        <v>26496.26</v>
      </c>
      <c r="J48" s="91">
        <v>0</v>
      </c>
      <c r="K48" s="91">
        <v>26496.26</v>
      </c>
      <c r="L48" s="91">
        <v>0</v>
      </c>
    </row>
    <row r="49" spans="1:12" x14ac:dyDescent="0.25">
      <c r="A49" s="89" t="s">
        <v>794</v>
      </c>
      <c r="B49" s="90" t="s">
        <v>795</v>
      </c>
      <c r="C49" s="91">
        <v>0</v>
      </c>
      <c r="D49" s="91">
        <v>0</v>
      </c>
      <c r="E49" s="91">
        <v>2587.61</v>
      </c>
      <c r="F49" s="91">
        <v>0</v>
      </c>
      <c r="G49" s="91">
        <v>264.66000000000003</v>
      </c>
      <c r="H49" s="91">
        <v>0</v>
      </c>
      <c r="I49" s="91">
        <v>2852.27</v>
      </c>
      <c r="J49" s="91">
        <v>0</v>
      </c>
      <c r="K49" s="91">
        <v>2852.27</v>
      </c>
      <c r="L49" s="91">
        <v>0</v>
      </c>
    </row>
    <row r="50" spans="1:12" x14ac:dyDescent="0.25">
      <c r="A50" s="89" t="s">
        <v>796</v>
      </c>
      <c r="B50" s="90" t="s">
        <v>578</v>
      </c>
      <c r="C50" s="91">
        <v>0</v>
      </c>
      <c r="D50" s="91">
        <v>0</v>
      </c>
      <c r="E50" s="91">
        <v>84.33</v>
      </c>
      <c r="F50" s="91">
        <v>0</v>
      </c>
      <c r="G50" s="91">
        <v>0</v>
      </c>
      <c r="H50" s="91">
        <v>0</v>
      </c>
      <c r="I50" s="91">
        <v>84.33</v>
      </c>
      <c r="J50" s="91">
        <v>0</v>
      </c>
      <c r="K50" s="91">
        <v>84.33</v>
      </c>
      <c r="L50" s="91">
        <v>0</v>
      </c>
    </row>
    <row r="51" spans="1:12" x14ac:dyDescent="0.25">
      <c r="A51" s="89" t="s">
        <v>797</v>
      </c>
      <c r="B51" s="90" t="s">
        <v>798</v>
      </c>
      <c r="C51" s="91">
        <v>0</v>
      </c>
      <c r="D51" s="91">
        <v>0</v>
      </c>
      <c r="E51" s="91">
        <v>1649.45</v>
      </c>
      <c r="F51" s="91">
        <v>0</v>
      </c>
      <c r="G51" s="91">
        <v>0</v>
      </c>
      <c r="H51" s="91">
        <v>0</v>
      </c>
      <c r="I51" s="91">
        <v>1649.45</v>
      </c>
      <c r="J51" s="91">
        <v>0</v>
      </c>
      <c r="K51" s="91">
        <v>1649.45</v>
      </c>
      <c r="L51" s="91">
        <v>0</v>
      </c>
    </row>
    <row r="52" spans="1:12" x14ac:dyDescent="0.25">
      <c r="A52" s="89" t="s">
        <v>801</v>
      </c>
      <c r="B52" s="90" t="s">
        <v>802</v>
      </c>
      <c r="C52" s="91">
        <v>0</v>
      </c>
      <c r="D52" s="91">
        <v>0</v>
      </c>
      <c r="E52" s="91">
        <v>725.71</v>
      </c>
      <c r="F52" s="91">
        <v>0</v>
      </c>
      <c r="G52" s="91">
        <v>150.6</v>
      </c>
      <c r="H52" s="91">
        <v>0</v>
      </c>
      <c r="I52" s="91">
        <v>876.31</v>
      </c>
      <c r="J52" s="91">
        <v>0</v>
      </c>
      <c r="K52" s="91">
        <v>876.31</v>
      </c>
      <c r="L52" s="91">
        <v>0</v>
      </c>
    </row>
    <row r="53" spans="1:12" x14ac:dyDescent="0.25">
      <c r="A53" s="89" t="s">
        <v>803</v>
      </c>
      <c r="B53" s="90" t="s">
        <v>804</v>
      </c>
      <c r="C53" s="91">
        <v>0</v>
      </c>
      <c r="D53" s="91">
        <v>0</v>
      </c>
      <c r="E53" s="91">
        <v>1884.99</v>
      </c>
      <c r="F53" s="91">
        <v>0</v>
      </c>
      <c r="G53" s="91">
        <v>18.96</v>
      </c>
      <c r="H53" s="91">
        <v>0</v>
      </c>
      <c r="I53" s="91">
        <v>1903.95</v>
      </c>
      <c r="J53" s="91">
        <v>0</v>
      </c>
      <c r="K53" s="91">
        <v>1903.95</v>
      </c>
      <c r="L53" s="91">
        <v>0</v>
      </c>
    </row>
    <row r="54" spans="1:12" x14ac:dyDescent="0.25">
      <c r="A54" s="89" t="s">
        <v>805</v>
      </c>
      <c r="B54" s="90" t="s">
        <v>806</v>
      </c>
      <c r="C54" s="91">
        <v>0</v>
      </c>
      <c r="D54" s="91">
        <v>0</v>
      </c>
      <c r="E54" s="91">
        <v>20998.14</v>
      </c>
      <c r="F54" s="91">
        <v>0</v>
      </c>
      <c r="G54" s="91">
        <v>1966</v>
      </c>
      <c r="H54" s="91">
        <v>0</v>
      </c>
      <c r="I54" s="91">
        <v>22964.14</v>
      </c>
      <c r="J54" s="91">
        <v>0</v>
      </c>
      <c r="K54" s="91">
        <v>22964.14</v>
      </c>
      <c r="L54" s="91">
        <v>0</v>
      </c>
    </row>
    <row r="55" spans="1:12" x14ac:dyDescent="0.25">
      <c r="A55" s="89" t="s">
        <v>807</v>
      </c>
      <c r="B55" s="90" t="s">
        <v>808</v>
      </c>
      <c r="C55" s="91">
        <v>0</v>
      </c>
      <c r="D55" s="91">
        <v>0</v>
      </c>
      <c r="E55" s="91">
        <v>5844.02</v>
      </c>
      <c r="F55" s="91">
        <v>0</v>
      </c>
      <c r="G55" s="91">
        <v>644.24</v>
      </c>
      <c r="H55" s="91">
        <v>0</v>
      </c>
      <c r="I55" s="91">
        <v>6488.26</v>
      </c>
      <c r="J55" s="91">
        <v>0</v>
      </c>
      <c r="K55" s="91">
        <v>6488.26</v>
      </c>
      <c r="L55" s="91">
        <v>0</v>
      </c>
    </row>
    <row r="56" spans="1:12" x14ac:dyDescent="0.25">
      <c r="A56" s="89" t="s">
        <v>809</v>
      </c>
      <c r="B56" s="90" t="s">
        <v>810</v>
      </c>
      <c r="C56" s="91">
        <v>0</v>
      </c>
      <c r="D56" s="91">
        <v>0</v>
      </c>
      <c r="E56" s="91">
        <v>1609.48</v>
      </c>
      <c r="F56" s="91">
        <v>0</v>
      </c>
      <c r="G56" s="91">
        <v>20.04</v>
      </c>
      <c r="H56" s="91">
        <v>0</v>
      </c>
      <c r="I56" s="91">
        <v>1629.52</v>
      </c>
      <c r="J56" s="91">
        <v>0</v>
      </c>
      <c r="K56" s="91">
        <v>1629.52</v>
      </c>
      <c r="L56" s="91">
        <v>0</v>
      </c>
    </row>
    <row r="57" spans="1:12" x14ac:dyDescent="0.25">
      <c r="A57" s="89" t="s">
        <v>811</v>
      </c>
      <c r="B57" s="90" t="s">
        <v>812</v>
      </c>
      <c r="C57" s="91">
        <v>0</v>
      </c>
      <c r="D57" s="91">
        <v>0</v>
      </c>
      <c r="E57" s="91">
        <v>0</v>
      </c>
      <c r="F57" s="91">
        <v>0</v>
      </c>
      <c r="G57" s="91">
        <v>4762.37</v>
      </c>
      <c r="H57" s="91">
        <v>0</v>
      </c>
      <c r="I57" s="91">
        <v>4762.37</v>
      </c>
      <c r="J57" s="91">
        <v>0</v>
      </c>
      <c r="K57" s="91">
        <v>4762.37</v>
      </c>
      <c r="L57" s="91">
        <v>0</v>
      </c>
    </row>
    <row r="58" spans="1:12" x14ac:dyDescent="0.25">
      <c r="A58" s="89" t="s">
        <v>813</v>
      </c>
      <c r="B58" s="90" t="s">
        <v>814</v>
      </c>
      <c r="C58" s="91">
        <v>0</v>
      </c>
      <c r="D58" s="91">
        <v>0</v>
      </c>
      <c r="E58" s="91">
        <v>0</v>
      </c>
      <c r="F58" s="91">
        <v>77974.69</v>
      </c>
      <c r="G58" s="91">
        <v>0</v>
      </c>
      <c r="H58" s="91">
        <v>0</v>
      </c>
      <c r="I58" s="91">
        <v>0</v>
      </c>
      <c r="J58" s="91">
        <v>77974.69</v>
      </c>
      <c r="K58" s="91">
        <v>0</v>
      </c>
      <c r="L58" s="91">
        <v>77974.69</v>
      </c>
    </row>
    <row r="59" spans="1:12" x14ac:dyDescent="0.25">
      <c r="A59" s="89" t="s">
        <v>815</v>
      </c>
      <c r="B59" s="90" t="s">
        <v>644</v>
      </c>
      <c r="C59" s="91">
        <v>0</v>
      </c>
      <c r="D59" s="91">
        <v>0</v>
      </c>
      <c r="E59" s="91">
        <v>0</v>
      </c>
      <c r="F59" s="91">
        <v>2969.65</v>
      </c>
      <c r="G59" s="91">
        <v>0</v>
      </c>
      <c r="H59" s="91">
        <v>500</v>
      </c>
      <c r="I59" s="91">
        <v>0</v>
      </c>
      <c r="J59" s="91">
        <v>3469.65</v>
      </c>
      <c r="K59" s="91">
        <v>0</v>
      </c>
      <c r="L59" s="91">
        <v>3469.65</v>
      </c>
    </row>
    <row r="60" spans="1:12" x14ac:dyDescent="0.25">
      <c r="A60" s="89" t="s">
        <v>816</v>
      </c>
      <c r="B60" s="90" t="s">
        <v>817</v>
      </c>
      <c r="C60" s="91">
        <v>0</v>
      </c>
      <c r="D60" s="91">
        <v>0</v>
      </c>
      <c r="E60" s="91">
        <v>0</v>
      </c>
      <c r="F60" s="91">
        <v>9415.6</v>
      </c>
      <c r="G60" s="91">
        <v>9780</v>
      </c>
      <c r="H60" s="91">
        <v>0</v>
      </c>
      <c r="I60" s="91">
        <v>47394.2</v>
      </c>
      <c r="J60" s="91">
        <v>47029.8</v>
      </c>
      <c r="K60" s="91">
        <v>0</v>
      </c>
      <c r="L60" s="91">
        <v>-364.4</v>
      </c>
    </row>
    <row r="61" spans="1:12" x14ac:dyDescent="0.25">
      <c r="A61" s="89" t="s">
        <v>818</v>
      </c>
      <c r="B61" s="90" t="s">
        <v>819</v>
      </c>
      <c r="C61" s="91">
        <v>0</v>
      </c>
      <c r="D61" s="91">
        <v>0</v>
      </c>
      <c r="E61" s="91">
        <v>0</v>
      </c>
      <c r="F61" s="91">
        <v>3323.5</v>
      </c>
      <c r="G61" s="91">
        <v>0</v>
      </c>
      <c r="H61" s="91">
        <v>0.04</v>
      </c>
      <c r="I61" s="91">
        <v>10450.120000000001</v>
      </c>
      <c r="J61" s="91">
        <v>13773.66</v>
      </c>
      <c r="K61" s="91">
        <v>0</v>
      </c>
      <c r="L61" s="91">
        <v>3323.54</v>
      </c>
    </row>
    <row r="62" spans="1:12" x14ac:dyDescent="0.25">
      <c r="A62" s="89" t="s">
        <v>822</v>
      </c>
      <c r="B62" s="90" t="s">
        <v>823</v>
      </c>
      <c r="C62" s="91">
        <v>0</v>
      </c>
      <c r="D62" s="91">
        <v>0</v>
      </c>
      <c r="E62" s="91">
        <v>0</v>
      </c>
      <c r="F62" s="91">
        <v>3333.33</v>
      </c>
      <c r="G62" s="91">
        <v>0</v>
      </c>
      <c r="H62" s="91">
        <v>0</v>
      </c>
      <c r="I62" s="91">
        <v>0</v>
      </c>
      <c r="J62" s="91">
        <v>3333.33</v>
      </c>
      <c r="K62" s="91">
        <v>0</v>
      </c>
      <c r="L62" s="91">
        <v>3333.33</v>
      </c>
    </row>
    <row r="63" spans="1:12" x14ac:dyDescent="0.25">
      <c r="A63" s="89" t="s">
        <v>824</v>
      </c>
      <c r="B63" s="90" t="s">
        <v>802</v>
      </c>
      <c r="C63" s="91">
        <v>0</v>
      </c>
      <c r="D63" s="91">
        <v>0</v>
      </c>
      <c r="E63" s="91">
        <v>0</v>
      </c>
      <c r="F63" s="91">
        <v>965.16</v>
      </c>
      <c r="G63" s="91">
        <v>0</v>
      </c>
      <c r="H63" s="91">
        <v>92.04</v>
      </c>
      <c r="I63" s="91">
        <v>0</v>
      </c>
      <c r="J63" s="91">
        <v>1057.2</v>
      </c>
      <c r="K63" s="91">
        <v>0</v>
      </c>
      <c r="L63" s="91">
        <v>1057.2</v>
      </c>
    </row>
    <row r="64" spans="1:12" x14ac:dyDescent="0.25">
      <c r="A64" s="89" t="s">
        <v>825</v>
      </c>
      <c r="B64" s="90" t="s">
        <v>826</v>
      </c>
      <c r="C64" s="91">
        <v>0</v>
      </c>
      <c r="D64" s="91">
        <v>0</v>
      </c>
      <c r="E64" s="91">
        <v>0</v>
      </c>
      <c r="F64" s="91">
        <v>20047.62</v>
      </c>
      <c r="G64" s="91">
        <v>0</v>
      </c>
      <c r="H64" s="91">
        <v>177112.86</v>
      </c>
      <c r="I64" s="91">
        <v>-0.2</v>
      </c>
      <c r="J64" s="91">
        <v>197160.28</v>
      </c>
      <c r="K64" s="91">
        <v>0</v>
      </c>
      <c r="L64" s="91">
        <v>197160.48</v>
      </c>
    </row>
    <row r="65" spans="1:12" x14ac:dyDescent="0.25">
      <c r="A65" s="89"/>
      <c r="B65" s="90"/>
      <c r="C65" s="91"/>
      <c r="D65" s="91"/>
      <c r="E65" s="91"/>
      <c r="F65" s="91"/>
      <c r="G65" s="91"/>
      <c r="H65" s="91"/>
      <c r="I65" s="91"/>
      <c r="J65" s="91"/>
      <c r="K65" s="91"/>
      <c r="L65" s="91"/>
    </row>
    <row r="66" spans="1:12" x14ac:dyDescent="0.25">
      <c r="A66" s="89"/>
      <c r="B66" s="90"/>
      <c r="C66" s="91"/>
      <c r="D66" s="91"/>
      <c r="E66" s="91"/>
      <c r="F66" s="91"/>
      <c r="G66" s="91"/>
      <c r="H66" s="91"/>
      <c r="I66" s="91"/>
      <c r="J66" s="91"/>
      <c r="K66" s="91"/>
      <c r="L66" s="91"/>
    </row>
    <row r="67" spans="1:12" x14ac:dyDescent="0.25">
      <c r="A67" s="89"/>
      <c r="B67" s="90"/>
      <c r="C67" s="91"/>
      <c r="D67" s="91"/>
      <c r="E67" s="91"/>
      <c r="F67" s="91"/>
      <c r="G67" s="91"/>
      <c r="H67" s="91"/>
      <c r="I67" s="91"/>
      <c r="J67" s="91"/>
      <c r="K67" s="91"/>
      <c r="L67" s="91"/>
    </row>
    <row r="68" spans="1:12" x14ac:dyDescent="0.25">
      <c r="A68" s="89"/>
      <c r="B68" s="90"/>
      <c r="C68" s="91"/>
      <c r="D68" s="91"/>
      <c r="E68" s="91"/>
      <c r="F68" s="91"/>
      <c r="G68" s="91"/>
      <c r="H68" s="91"/>
      <c r="I68" s="91"/>
      <c r="J68" s="91"/>
      <c r="K68" s="91"/>
      <c r="L68" s="91"/>
    </row>
    <row r="69" spans="1:12" x14ac:dyDescent="0.25">
      <c r="A69" s="89"/>
      <c r="B69" s="90"/>
      <c r="C69" s="91"/>
      <c r="D69" s="91"/>
      <c r="E69" s="91"/>
      <c r="F69" s="91"/>
      <c r="G69" s="91"/>
      <c r="H69" s="91"/>
      <c r="I69" s="91"/>
      <c r="J69" s="91"/>
      <c r="K69" s="91"/>
      <c r="L69" s="91"/>
    </row>
    <row r="70" spans="1:12" x14ac:dyDescent="0.25">
      <c r="A70" s="89"/>
      <c r="B70" s="90"/>
      <c r="C70" s="91"/>
      <c r="D70" s="91"/>
      <c r="E70" s="91"/>
      <c r="F70" s="91"/>
      <c r="G70" s="91"/>
      <c r="H70" s="91"/>
      <c r="I70" s="91"/>
      <c r="J70" s="91"/>
      <c r="K70" s="91"/>
      <c r="L70" s="91"/>
    </row>
    <row r="71" spans="1:12" x14ac:dyDescent="0.25">
      <c r="A71" s="89"/>
      <c r="B71" s="90"/>
      <c r="C71" s="91"/>
      <c r="D71" s="91"/>
      <c r="E71" s="91"/>
      <c r="F71" s="91"/>
      <c r="G71" s="91"/>
      <c r="H71" s="91"/>
      <c r="I71" s="91"/>
      <c r="J71" s="91"/>
      <c r="K71" s="91"/>
      <c r="L71" s="91"/>
    </row>
    <row r="72" spans="1:12" x14ac:dyDescent="0.25">
      <c r="A72" s="89"/>
      <c r="B72" s="90"/>
      <c r="C72" s="91"/>
      <c r="D72" s="91"/>
      <c r="E72" s="91"/>
      <c r="F72" s="91"/>
      <c r="G72" s="91"/>
      <c r="H72" s="91"/>
      <c r="I72" s="91"/>
      <c r="J72" s="91"/>
      <c r="K72" s="91"/>
      <c r="L72" s="91"/>
    </row>
    <row r="73" spans="1:12" x14ac:dyDescent="0.25">
      <c r="A73" s="89"/>
      <c r="B73" s="90"/>
      <c r="C73" s="91"/>
      <c r="D73" s="91"/>
      <c r="E73" s="91"/>
      <c r="F73" s="91"/>
      <c r="G73" s="91"/>
      <c r="H73" s="91"/>
      <c r="I73" s="91"/>
      <c r="J73" s="91"/>
      <c r="K73" s="91"/>
      <c r="L73" s="91"/>
    </row>
    <row r="74" spans="1:12" x14ac:dyDescent="0.25">
      <c r="A74" s="89"/>
      <c r="B74" s="90"/>
      <c r="C74" s="91"/>
      <c r="D74" s="91"/>
      <c r="E74" s="91"/>
      <c r="F74" s="91"/>
      <c r="G74" s="91"/>
      <c r="H74" s="91"/>
      <c r="I74" s="91"/>
      <c r="J74" s="91"/>
      <c r="K74" s="91"/>
      <c r="L74" s="91"/>
    </row>
    <row r="75" spans="1:12" x14ac:dyDescent="0.25">
      <c r="A75" s="89"/>
      <c r="B75" s="90"/>
      <c r="C75" s="91"/>
      <c r="D75" s="91"/>
      <c r="E75" s="91"/>
      <c r="F75" s="91"/>
      <c r="G75" s="91"/>
      <c r="H75" s="91"/>
      <c r="I75" s="91"/>
      <c r="J75" s="91"/>
      <c r="K75" s="91"/>
      <c r="L75" s="91"/>
    </row>
    <row r="76" spans="1:12" x14ac:dyDescent="0.25">
      <c r="A76" s="89"/>
      <c r="B76" s="90"/>
      <c r="C76" s="91"/>
      <c r="D76" s="91"/>
      <c r="E76" s="91"/>
      <c r="F76" s="91"/>
      <c r="G76" s="91"/>
      <c r="H76" s="91"/>
      <c r="I76" s="91"/>
      <c r="J76" s="91"/>
      <c r="K76" s="91"/>
      <c r="L76" s="91"/>
    </row>
    <row r="77" spans="1:12" x14ac:dyDescent="0.25">
      <c r="A77" s="89"/>
      <c r="B77" s="90"/>
      <c r="C77" s="91"/>
      <c r="D77" s="91"/>
      <c r="E77" s="91"/>
      <c r="F77" s="91"/>
      <c r="G77" s="91"/>
      <c r="H77" s="91"/>
      <c r="I77" s="91"/>
      <c r="J77" s="91"/>
      <c r="K77" s="91"/>
      <c r="L77" s="91"/>
    </row>
    <row r="78" spans="1:12" x14ac:dyDescent="0.25">
      <c r="A78" s="89"/>
      <c r="B78" s="90"/>
      <c r="C78" s="91"/>
      <c r="D78" s="91"/>
      <c r="E78" s="91"/>
      <c r="F78" s="91"/>
      <c r="G78" s="91"/>
      <c r="H78" s="91"/>
      <c r="I78" s="91"/>
      <c r="J78" s="91"/>
      <c r="K78" s="91"/>
      <c r="L78" s="91"/>
    </row>
    <row r="79" spans="1:12" x14ac:dyDescent="0.25">
      <c r="A79" s="89"/>
      <c r="B79" s="90"/>
      <c r="C79" s="91"/>
      <c r="D79" s="91"/>
      <c r="E79" s="91"/>
      <c r="F79" s="91"/>
      <c r="G79" s="91"/>
      <c r="H79" s="91"/>
      <c r="I79" s="91"/>
      <c r="J79" s="91"/>
      <c r="K79" s="91"/>
      <c r="L79" s="91"/>
    </row>
    <row r="80" spans="1:12" x14ac:dyDescent="0.25">
      <c r="A80" s="89"/>
      <c r="B80" s="90"/>
      <c r="C80" s="91"/>
      <c r="D80" s="91"/>
      <c r="E80" s="91"/>
      <c r="F80" s="91"/>
      <c r="G80" s="91"/>
      <c r="H80" s="91"/>
      <c r="I80" s="91"/>
      <c r="J80" s="91"/>
      <c r="K80" s="91"/>
      <c r="L80" s="91"/>
    </row>
    <row r="81" spans="1:12" x14ac:dyDescent="0.25">
      <c r="A81" s="89"/>
      <c r="B81" s="90"/>
      <c r="C81" s="91"/>
      <c r="D81" s="91"/>
      <c r="E81" s="91"/>
      <c r="F81" s="91"/>
      <c r="G81" s="91"/>
      <c r="H81" s="91"/>
      <c r="I81" s="91"/>
      <c r="J81" s="91"/>
      <c r="K81" s="91"/>
      <c r="L81" s="91"/>
    </row>
    <row r="82" spans="1:12" x14ac:dyDescent="0.25">
      <c r="A82" s="89"/>
      <c r="B82" s="90"/>
      <c r="C82" s="91"/>
      <c r="D82" s="91"/>
      <c r="E82" s="91"/>
      <c r="F82" s="91"/>
      <c r="G82" s="91"/>
      <c r="H82" s="91"/>
      <c r="I82" s="91"/>
      <c r="J82" s="91"/>
      <c r="K82" s="91"/>
      <c r="L82" s="91"/>
    </row>
    <row r="83" spans="1:12" x14ac:dyDescent="0.25">
      <c r="A83" s="89"/>
      <c r="B83" s="90"/>
      <c r="C83" s="91"/>
      <c r="D83" s="91"/>
      <c r="E83" s="91"/>
      <c r="F83" s="91"/>
      <c r="G83" s="91"/>
      <c r="H83" s="91"/>
      <c r="I83" s="91"/>
      <c r="J83" s="91"/>
      <c r="K83" s="91"/>
      <c r="L83" s="91"/>
    </row>
    <row r="84" spans="1:12" x14ac:dyDescent="0.25">
      <c r="A84" s="89"/>
      <c r="B84" s="90"/>
      <c r="C84" s="91"/>
      <c r="D84" s="91"/>
      <c r="E84" s="91"/>
      <c r="F84" s="91"/>
      <c r="G84" s="91"/>
      <c r="H84" s="91"/>
      <c r="I84" s="91"/>
      <c r="J84" s="91"/>
      <c r="K84" s="91"/>
      <c r="L84" s="91"/>
    </row>
    <row r="85" spans="1:12" x14ac:dyDescent="0.25">
      <c r="A85" s="89"/>
      <c r="B85" s="90"/>
      <c r="C85" s="91"/>
      <c r="D85" s="91"/>
      <c r="E85" s="91"/>
      <c r="F85" s="91"/>
      <c r="G85" s="91"/>
      <c r="H85" s="91"/>
      <c r="I85" s="91"/>
      <c r="J85" s="91"/>
      <c r="K85" s="91"/>
      <c r="L85" s="91"/>
    </row>
    <row r="86" spans="1:12" x14ac:dyDescent="0.25">
      <c r="A86" s="89"/>
      <c r="B86" s="90"/>
      <c r="C86" s="91"/>
      <c r="D86" s="91"/>
      <c r="E86" s="91"/>
      <c r="F86" s="91"/>
      <c r="G86" s="91"/>
      <c r="H86" s="91"/>
      <c r="I86" s="91"/>
      <c r="J86" s="91"/>
      <c r="K86" s="91"/>
      <c r="L86" s="91"/>
    </row>
    <row r="87" spans="1:12" x14ac:dyDescent="0.25">
      <c r="A87" s="89"/>
      <c r="B87" s="90"/>
      <c r="C87" s="91"/>
      <c r="D87" s="91"/>
      <c r="E87" s="91"/>
      <c r="F87" s="91"/>
      <c r="G87" s="91"/>
      <c r="H87" s="91"/>
      <c r="I87" s="91"/>
      <c r="J87" s="91"/>
      <c r="K87" s="91"/>
      <c r="L87" s="91"/>
    </row>
    <row r="88" spans="1:12" x14ac:dyDescent="0.25">
      <c r="A88" s="89"/>
      <c r="B88" s="90"/>
      <c r="C88" s="91"/>
      <c r="D88" s="91"/>
      <c r="E88" s="91"/>
      <c r="F88" s="91"/>
      <c r="G88" s="91"/>
      <c r="H88" s="91"/>
      <c r="I88" s="91"/>
      <c r="J88" s="91"/>
      <c r="K88" s="91"/>
      <c r="L88" s="91"/>
    </row>
    <row r="89" spans="1:12" x14ac:dyDescent="0.25">
      <c r="A89" s="89"/>
      <c r="B89" s="90"/>
      <c r="C89" s="91"/>
      <c r="D89" s="91"/>
      <c r="E89" s="91"/>
      <c r="F89" s="91"/>
      <c r="G89" s="91"/>
      <c r="H89" s="91"/>
      <c r="I89" s="91"/>
      <c r="J89" s="91"/>
      <c r="K89" s="91"/>
      <c r="L89" s="91"/>
    </row>
    <row r="90" spans="1:12" x14ac:dyDescent="0.25">
      <c r="A90" s="89"/>
      <c r="B90" s="90"/>
      <c r="C90" s="91"/>
      <c r="D90" s="91"/>
      <c r="E90" s="91"/>
      <c r="F90" s="91"/>
      <c r="G90" s="91"/>
      <c r="H90" s="91"/>
      <c r="I90" s="91"/>
      <c r="J90" s="91"/>
      <c r="K90" s="91"/>
      <c r="L90" s="91"/>
    </row>
    <row r="91" spans="1:12" x14ac:dyDescent="0.25">
      <c r="A91" s="89"/>
      <c r="B91" s="90"/>
      <c r="C91" s="91"/>
      <c r="D91" s="91"/>
      <c r="E91" s="91"/>
      <c r="F91" s="91"/>
      <c r="G91" s="91"/>
      <c r="H91" s="91"/>
      <c r="I91" s="91"/>
      <c r="J91" s="91"/>
      <c r="K91" s="91"/>
      <c r="L91" s="91"/>
    </row>
    <row r="92" spans="1:12" x14ac:dyDescent="0.25">
      <c r="A92" s="89"/>
      <c r="B92" s="90"/>
      <c r="C92" s="91"/>
      <c r="D92" s="91"/>
      <c r="E92" s="91"/>
      <c r="F92" s="91"/>
      <c r="G92" s="91"/>
      <c r="H92" s="91"/>
      <c r="I92" s="91"/>
      <c r="J92" s="91"/>
      <c r="K92" s="91"/>
      <c r="L92" s="91"/>
    </row>
    <row r="93" spans="1:12" x14ac:dyDescent="0.25">
      <c r="A93" s="89"/>
      <c r="B93" s="90"/>
      <c r="C93" s="91"/>
      <c r="D93" s="91"/>
      <c r="E93" s="91"/>
      <c r="F93" s="91"/>
      <c r="G93" s="91"/>
      <c r="H93" s="91"/>
      <c r="I93" s="91"/>
      <c r="J93" s="91"/>
      <c r="K93" s="91"/>
      <c r="L93" s="91"/>
    </row>
    <row r="94" spans="1:12" x14ac:dyDescent="0.25">
      <c r="A94" s="89"/>
      <c r="B94" s="90"/>
      <c r="C94" s="91"/>
      <c r="D94" s="91"/>
      <c r="E94" s="91"/>
      <c r="F94" s="91"/>
      <c r="G94" s="91"/>
      <c r="H94" s="91"/>
      <c r="I94" s="91"/>
      <c r="J94" s="91"/>
      <c r="K94" s="91"/>
      <c r="L94" s="91"/>
    </row>
    <row r="95" spans="1:12" x14ac:dyDescent="0.25">
      <c r="A95" s="89"/>
      <c r="B95" s="90"/>
      <c r="C95" s="91"/>
      <c r="D95" s="91"/>
      <c r="E95" s="91"/>
      <c r="F95" s="91"/>
      <c r="G95" s="91"/>
      <c r="H95" s="91"/>
      <c r="I95" s="91"/>
      <c r="J95" s="91"/>
      <c r="K95" s="91"/>
      <c r="L95" s="91"/>
    </row>
    <row r="96" spans="1:12" x14ac:dyDescent="0.25">
      <c r="A96" s="89"/>
      <c r="B96" s="90"/>
      <c r="C96" s="91"/>
      <c r="D96" s="91"/>
      <c r="E96" s="91"/>
      <c r="F96" s="91"/>
      <c r="G96" s="91"/>
      <c r="H96" s="91"/>
      <c r="I96" s="91"/>
      <c r="J96" s="91"/>
      <c r="K96" s="91"/>
      <c r="L96" s="91"/>
    </row>
    <row r="97" spans="1:12" x14ac:dyDescent="0.25">
      <c r="A97" s="89"/>
      <c r="B97" s="90"/>
      <c r="C97" s="91"/>
      <c r="D97" s="91"/>
      <c r="E97" s="91"/>
      <c r="F97" s="91"/>
      <c r="G97" s="91"/>
      <c r="H97" s="91"/>
      <c r="I97" s="91"/>
      <c r="J97" s="91"/>
      <c r="K97" s="91"/>
      <c r="L97" s="91"/>
    </row>
    <row r="98" spans="1:12" x14ac:dyDescent="0.25">
      <c r="A98" s="89"/>
      <c r="B98" s="90"/>
      <c r="C98" s="91"/>
      <c r="D98" s="91"/>
      <c r="E98" s="91"/>
      <c r="F98" s="91"/>
      <c r="G98" s="91"/>
      <c r="H98" s="91"/>
      <c r="I98" s="91"/>
      <c r="J98" s="91"/>
      <c r="K98" s="91"/>
      <c r="L98" s="91"/>
    </row>
    <row r="99" spans="1:12" x14ac:dyDescent="0.25">
      <c r="A99" s="89"/>
      <c r="B99" s="90"/>
      <c r="C99" s="91"/>
      <c r="D99" s="91"/>
      <c r="E99" s="91"/>
      <c r="F99" s="91"/>
      <c r="G99" s="91"/>
      <c r="H99" s="91"/>
      <c r="I99" s="91"/>
      <c r="J99" s="91"/>
      <c r="K99" s="91"/>
      <c r="L99" s="91"/>
    </row>
    <row r="100" spans="1:12" x14ac:dyDescent="0.25">
      <c r="A100" s="89"/>
      <c r="B100" s="90"/>
      <c r="C100" s="91"/>
      <c r="D100" s="91"/>
      <c r="E100" s="91"/>
      <c r="F100" s="91"/>
      <c r="G100" s="91"/>
      <c r="H100" s="91"/>
      <c r="I100" s="91"/>
      <c r="J100" s="91"/>
      <c r="K100" s="91"/>
      <c r="L100" s="91"/>
    </row>
    <row r="101" spans="1:12" x14ac:dyDescent="0.25">
      <c r="A101" s="89"/>
      <c r="B101" s="90"/>
      <c r="C101" s="91"/>
      <c r="D101" s="91"/>
      <c r="E101" s="91"/>
      <c r="F101" s="91"/>
      <c r="G101" s="91"/>
      <c r="H101" s="91"/>
      <c r="I101" s="91"/>
      <c r="J101" s="91"/>
      <c r="K101" s="91"/>
      <c r="L101" s="91"/>
    </row>
    <row r="102" spans="1:12" x14ac:dyDescent="0.25">
      <c r="A102" s="89"/>
      <c r="B102" s="90"/>
      <c r="C102" s="91"/>
      <c r="D102" s="91"/>
      <c r="E102" s="91"/>
      <c r="F102" s="91"/>
      <c r="G102" s="91"/>
      <c r="H102" s="91"/>
      <c r="I102" s="91"/>
      <c r="J102" s="91"/>
      <c r="K102" s="91"/>
      <c r="L102" s="91"/>
    </row>
    <row r="103" spans="1:12" x14ac:dyDescent="0.25">
      <c r="A103" s="89"/>
      <c r="B103" s="90"/>
      <c r="C103" s="91"/>
      <c r="D103" s="91"/>
      <c r="E103" s="91"/>
      <c r="F103" s="91"/>
      <c r="G103" s="91"/>
      <c r="H103" s="91"/>
      <c r="I103" s="91"/>
      <c r="J103" s="91"/>
      <c r="K103" s="91"/>
      <c r="L103" s="91"/>
    </row>
    <row r="104" spans="1:12" x14ac:dyDescent="0.25">
      <c r="A104" s="89"/>
      <c r="B104" s="90"/>
      <c r="C104" s="91"/>
      <c r="D104" s="91"/>
      <c r="E104" s="91"/>
      <c r="F104" s="91"/>
      <c r="G104" s="91"/>
      <c r="H104" s="91"/>
      <c r="I104" s="91"/>
      <c r="J104" s="91"/>
      <c r="K104" s="91"/>
      <c r="L104" s="91"/>
    </row>
    <row r="105" spans="1:12" x14ac:dyDescent="0.25">
      <c r="A105" s="89"/>
      <c r="B105" s="90"/>
      <c r="C105" s="91"/>
      <c r="D105" s="91"/>
      <c r="E105" s="91"/>
      <c r="F105" s="91"/>
      <c r="G105" s="91"/>
      <c r="H105" s="91"/>
      <c r="I105" s="91"/>
      <c r="J105" s="91"/>
      <c r="K105" s="91"/>
      <c r="L105" s="91"/>
    </row>
    <row r="106" spans="1:12" x14ac:dyDescent="0.25">
      <c r="A106" s="89"/>
      <c r="B106" s="90"/>
      <c r="C106" s="91"/>
      <c r="D106" s="91"/>
      <c r="E106" s="91"/>
      <c r="F106" s="91"/>
      <c r="G106" s="91"/>
      <c r="H106" s="91"/>
      <c r="I106" s="91"/>
      <c r="J106" s="91"/>
      <c r="K106" s="91"/>
      <c r="L106" s="91"/>
    </row>
    <row r="107" spans="1:12" x14ac:dyDescent="0.25">
      <c r="A107" s="89"/>
      <c r="B107" s="90"/>
      <c r="C107" s="91"/>
      <c r="D107" s="91"/>
      <c r="E107" s="91"/>
      <c r="F107" s="91"/>
      <c r="G107" s="91"/>
      <c r="H107" s="91"/>
      <c r="I107" s="91"/>
      <c r="J107" s="91"/>
      <c r="K107" s="91"/>
      <c r="L107" s="91"/>
    </row>
    <row r="108" spans="1:12" x14ac:dyDescent="0.25">
      <c r="A108" s="89"/>
      <c r="B108" s="90"/>
      <c r="C108" s="91"/>
      <c r="D108" s="91"/>
      <c r="E108" s="91"/>
      <c r="F108" s="91"/>
      <c r="G108" s="91"/>
      <c r="H108" s="91"/>
      <c r="I108" s="91"/>
      <c r="J108" s="91"/>
      <c r="K108" s="91"/>
      <c r="L108" s="91"/>
    </row>
    <row r="109" spans="1:12" x14ac:dyDescent="0.25">
      <c r="A109" s="89"/>
      <c r="B109" s="90"/>
      <c r="C109" s="91"/>
      <c r="D109" s="91"/>
      <c r="E109" s="91"/>
      <c r="F109" s="91"/>
      <c r="G109" s="91"/>
      <c r="H109" s="91"/>
      <c r="I109" s="91"/>
      <c r="J109" s="91"/>
      <c r="K109" s="91"/>
      <c r="L109" s="91"/>
    </row>
    <row r="110" spans="1:12" x14ac:dyDescent="0.25">
      <c r="A110" s="89"/>
      <c r="B110" s="90"/>
      <c r="C110" s="91"/>
      <c r="D110" s="91"/>
      <c r="E110" s="91"/>
      <c r="F110" s="91"/>
      <c r="G110" s="91"/>
      <c r="H110" s="91"/>
      <c r="I110" s="91"/>
      <c r="J110" s="91"/>
      <c r="K110" s="91"/>
      <c r="L110" s="91"/>
    </row>
    <row r="111" spans="1:12" x14ac:dyDescent="0.25">
      <c r="A111" s="89"/>
      <c r="B111" s="90"/>
      <c r="C111" s="91"/>
      <c r="D111" s="91"/>
      <c r="E111" s="91"/>
      <c r="F111" s="91"/>
      <c r="G111" s="91"/>
      <c r="H111" s="91"/>
      <c r="I111" s="91"/>
      <c r="J111" s="91"/>
      <c r="K111" s="91"/>
      <c r="L111" s="91"/>
    </row>
    <row r="112" spans="1:12" x14ac:dyDescent="0.25">
      <c r="A112" s="89"/>
      <c r="B112" s="90"/>
      <c r="C112" s="91"/>
      <c r="D112" s="91"/>
      <c r="E112" s="91"/>
      <c r="F112" s="91"/>
      <c r="G112" s="91"/>
      <c r="H112" s="91"/>
      <c r="I112" s="91"/>
      <c r="J112" s="91"/>
      <c r="K112" s="91"/>
      <c r="L112" s="91"/>
    </row>
    <row r="113" spans="1:12" x14ac:dyDescent="0.25">
      <c r="A113" s="89"/>
      <c r="B113" s="90"/>
      <c r="C113" s="91"/>
      <c r="D113" s="91"/>
      <c r="E113" s="91"/>
      <c r="F113" s="91"/>
      <c r="G113" s="91"/>
      <c r="H113" s="91"/>
      <c r="I113" s="91"/>
      <c r="J113" s="91"/>
      <c r="K113" s="91"/>
      <c r="L113" s="91"/>
    </row>
    <row r="114" spans="1:12" x14ac:dyDescent="0.25">
      <c r="A114" s="89"/>
      <c r="B114" s="90"/>
      <c r="C114" s="91"/>
      <c r="D114" s="91"/>
      <c r="E114" s="91"/>
      <c r="F114" s="91"/>
      <c r="G114" s="91"/>
      <c r="H114" s="91"/>
      <c r="I114" s="91"/>
      <c r="J114" s="91"/>
      <c r="K114" s="91"/>
      <c r="L114" s="91"/>
    </row>
    <row r="115" spans="1:12" x14ac:dyDescent="0.25">
      <c r="A115" s="89"/>
      <c r="B115" s="90"/>
      <c r="C115" s="91"/>
      <c r="D115" s="91"/>
      <c r="E115" s="91"/>
      <c r="F115" s="91"/>
      <c r="G115" s="91"/>
      <c r="H115" s="91"/>
      <c r="I115" s="91"/>
      <c r="J115" s="91"/>
      <c r="K115" s="91"/>
      <c r="L115" s="91"/>
    </row>
    <row r="116" spans="1:12" x14ac:dyDescent="0.25">
      <c r="A116" s="89"/>
      <c r="B116" s="90"/>
      <c r="C116" s="91"/>
      <c r="D116" s="91"/>
      <c r="E116" s="91"/>
      <c r="F116" s="91"/>
      <c r="G116" s="91"/>
      <c r="H116" s="91"/>
      <c r="I116" s="91"/>
      <c r="J116" s="91"/>
      <c r="K116" s="91"/>
      <c r="L116" s="91"/>
    </row>
    <row r="117" spans="1:12" x14ac:dyDescent="0.25">
      <c r="A117" s="89"/>
      <c r="B117" s="90"/>
      <c r="C117" s="91"/>
      <c r="D117" s="91"/>
      <c r="E117" s="91"/>
      <c r="F117" s="91"/>
      <c r="G117" s="91"/>
      <c r="H117" s="91"/>
      <c r="I117" s="91"/>
      <c r="J117" s="91"/>
      <c r="K117" s="91"/>
      <c r="L117" s="91"/>
    </row>
    <row r="118" spans="1:12" x14ac:dyDescent="0.25">
      <c r="A118" s="89"/>
      <c r="B118" s="90"/>
      <c r="C118" s="91"/>
      <c r="D118" s="91"/>
      <c r="E118" s="91"/>
      <c r="F118" s="91"/>
      <c r="G118" s="91"/>
      <c r="H118" s="91"/>
      <c r="I118" s="91"/>
      <c r="J118" s="91"/>
      <c r="K118" s="91"/>
      <c r="L118" s="91"/>
    </row>
    <row r="119" spans="1:12" x14ac:dyDescent="0.25">
      <c r="A119" s="89"/>
      <c r="B119" s="90"/>
      <c r="C119" s="91"/>
      <c r="D119" s="91"/>
      <c r="E119" s="91"/>
      <c r="F119" s="91"/>
      <c r="G119" s="91"/>
      <c r="H119" s="91"/>
      <c r="I119" s="91"/>
      <c r="J119" s="91"/>
      <c r="K119" s="91"/>
      <c r="L119" s="91"/>
    </row>
    <row r="120" spans="1:12" x14ac:dyDescent="0.25">
      <c r="A120" s="89"/>
      <c r="B120" s="90"/>
      <c r="C120" s="91"/>
      <c r="D120" s="91"/>
      <c r="E120" s="91"/>
      <c r="F120" s="91"/>
      <c r="G120" s="91"/>
      <c r="H120" s="91"/>
      <c r="I120" s="91"/>
      <c r="J120" s="91"/>
      <c r="K120" s="91"/>
      <c r="L120" s="91"/>
    </row>
    <row r="121" spans="1:12" x14ac:dyDescent="0.25">
      <c r="A121" s="89"/>
      <c r="B121" s="90"/>
      <c r="C121" s="91"/>
      <c r="D121" s="91"/>
      <c r="E121" s="91"/>
      <c r="F121" s="91"/>
      <c r="G121" s="91"/>
      <c r="H121" s="91"/>
      <c r="I121" s="91"/>
      <c r="J121" s="91"/>
      <c r="K121" s="91"/>
      <c r="L121" s="91"/>
    </row>
    <row r="122" spans="1:12" x14ac:dyDescent="0.25">
      <c r="A122" s="89"/>
      <c r="B122" s="90"/>
      <c r="C122" s="91"/>
      <c r="D122" s="91"/>
      <c r="E122" s="91"/>
      <c r="F122" s="91"/>
      <c r="G122" s="91"/>
      <c r="H122" s="91"/>
      <c r="I122" s="91"/>
      <c r="J122" s="91"/>
      <c r="K122" s="91"/>
      <c r="L122" s="91"/>
    </row>
    <row r="123" spans="1:12" x14ac:dyDescent="0.25">
      <c r="A123" s="89"/>
      <c r="B123" s="90"/>
      <c r="C123" s="91"/>
      <c r="D123" s="91"/>
      <c r="E123" s="91"/>
      <c r="F123" s="91"/>
      <c r="G123" s="91"/>
      <c r="H123" s="91"/>
      <c r="I123" s="91"/>
      <c r="J123" s="91"/>
      <c r="K123" s="91"/>
      <c r="L123" s="91"/>
    </row>
    <row r="124" spans="1:12" x14ac:dyDescent="0.25">
      <c r="A124" s="89"/>
      <c r="B124" s="90"/>
      <c r="C124" s="91"/>
      <c r="D124" s="91"/>
      <c r="E124" s="91"/>
      <c r="F124" s="91"/>
      <c r="G124" s="91"/>
      <c r="H124" s="91"/>
      <c r="I124" s="91"/>
      <c r="J124" s="91"/>
      <c r="K124" s="91"/>
      <c r="L124" s="9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workbookViewId="0">
      <selection activeCell="B23" sqref="B23"/>
    </sheetView>
  </sheetViews>
  <sheetFormatPr defaultColWidth="9.140625" defaultRowHeight="15" x14ac:dyDescent="0.25"/>
  <cols>
    <col min="1" max="1" width="8.28515625" style="95" bestFit="1" customWidth="1"/>
    <col min="2" max="2" width="86.140625" style="95" bestFit="1" customWidth="1"/>
    <col min="3" max="3" width="4.42578125" style="96" bestFit="1" customWidth="1"/>
    <col min="4" max="7" width="15.28515625" style="97" bestFit="1" customWidth="1"/>
    <col min="8" max="16384" width="9.140625" style="88"/>
  </cols>
  <sheetData>
    <row r="1" spans="1:7" ht="33.75" x14ac:dyDescent="0.25">
      <c r="A1" s="99" t="s">
        <v>159</v>
      </c>
      <c r="B1" s="99" t="s">
        <v>167</v>
      </c>
      <c r="C1" s="98" t="s">
        <v>180</v>
      </c>
      <c r="D1" s="100" t="s">
        <v>181</v>
      </c>
      <c r="E1" s="100" t="s">
        <v>182</v>
      </c>
      <c r="F1" s="100" t="s">
        <v>166</v>
      </c>
      <c r="G1" s="100" t="s">
        <v>164</v>
      </c>
    </row>
    <row r="2" spans="1:7" x14ac:dyDescent="0.25">
      <c r="A2" s="90" t="s">
        <v>827</v>
      </c>
      <c r="B2" s="90" t="s">
        <v>828</v>
      </c>
      <c r="C2" s="89" t="s">
        <v>829</v>
      </c>
      <c r="D2" s="91">
        <v>0</v>
      </c>
      <c r="E2" s="91">
        <v>0</v>
      </c>
      <c r="F2" s="91">
        <v>0</v>
      </c>
      <c r="G2" s="91">
        <v>0</v>
      </c>
    </row>
    <row r="3" spans="1:7" x14ac:dyDescent="0.25">
      <c r="A3" s="90" t="s">
        <v>830</v>
      </c>
      <c r="B3" s="90" t="s">
        <v>831</v>
      </c>
      <c r="C3" s="89" t="s">
        <v>832</v>
      </c>
      <c r="D3" s="91">
        <v>343612.33</v>
      </c>
      <c r="E3" s="91">
        <v>285954.49</v>
      </c>
      <c r="F3" s="91">
        <v>343612</v>
      </c>
      <c r="G3" s="91">
        <v>285955</v>
      </c>
    </row>
    <row r="4" spans="1:7" x14ac:dyDescent="0.25">
      <c r="A4" s="90" t="s">
        <v>833</v>
      </c>
      <c r="B4" s="90" t="s">
        <v>834</v>
      </c>
      <c r="C4" s="89" t="s">
        <v>835</v>
      </c>
      <c r="D4" s="91">
        <v>0</v>
      </c>
      <c r="E4" s="91">
        <v>0</v>
      </c>
      <c r="F4" s="91">
        <v>0</v>
      </c>
      <c r="G4" s="91">
        <v>0</v>
      </c>
    </row>
    <row r="5" spans="1:7" x14ac:dyDescent="0.25">
      <c r="A5" s="90" t="s">
        <v>836</v>
      </c>
      <c r="B5" s="90" t="s">
        <v>837</v>
      </c>
      <c r="C5" s="89" t="s">
        <v>838</v>
      </c>
      <c r="D5" s="91">
        <v>92384.44</v>
      </c>
      <c r="E5" s="91">
        <v>77974.69</v>
      </c>
      <c r="F5" s="91">
        <v>92384</v>
      </c>
      <c r="G5" s="91">
        <v>77975</v>
      </c>
    </row>
    <row r="6" spans="1:7" x14ac:dyDescent="0.25">
      <c r="A6" s="90" t="s">
        <v>839</v>
      </c>
      <c r="B6" s="90" t="s">
        <v>840</v>
      </c>
      <c r="C6" s="89" t="s">
        <v>841</v>
      </c>
      <c r="D6" s="91">
        <v>3932.59</v>
      </c>
      <c r="E6" s="91">
        <v>3469.65</v>
      </c>
      <c r="F6" s="91">
        <v>3933</v>
      </c>
      <c r="G6" s="91">
        <v>3470</v>
      </c>
    </row>
    <row r="7" spans="1:7" x14ac:dyDescent="0.25">
      <c r="A7" s="90" t="s">
        <v>842</v>
      </c>
      <c r="B7" s="90" t="s">
        <v>843</v>
      </c>
      <c r="C7" s="89" t="s">
        <v>844</v>
      </c>
      <c r="D7" s="91">
        <v>14279</v>
      </c>
      <c r="E7" s="91">
        <v>2959.14</v>
      </c>
      <c r="F7" s="91">
        <v>14279</v>
      </c>
      <c r="G7" s="91">
        <v>2959</v>
      </c>
    </row>
    <row r="8" spans="1:7" x14ac:dyDescent="0.25">
      <c r="A8" s="90" t="s">
        <v>845</v>
      </c>
      <c r="B8" s="90" t="s">
        <v>846</v>
      </c>
      <c r="C8" s="89" t="s">
        <v>847</v>
      </c>
      <c r="D8" s="91">
        <v>5130</v>
      </c>
      <c r="E8" s="91">
        <v>0</v>
      </c>
      <c r="F8" s="91">
        <v>5130</v>
      </c>
      <c r="G8" s="91">
        <v>0</v>
      </c>
    </row>
    <row r="9" spans="1:7" x14ac:dyDescent="0.25">
      <c r="A9" s="90" t="s">
        <v>848</v>
      </c>
      <c r="B9" s="90" t="s">
        <v>849</v>
      </c>
      <c r="C9" s="89" t="s">
        <v>850</v>
      </c>
      <c r="D9" s="91">
        <v>1000</v>
      </c>
      <c r="E9" s="91">
        <v>3333.33</v>
      </c>
      <c r="F9" s="91">
        <v>1000</v>
      </c>
      <c r="G9" s="91">
        <v>3333</v>
      </c>
    </row>
    <row r="10" spans="1:7" x14ac:dyDescent="0.25">
      <c r="A10" s="90" t="s">
        <v>851</v>
      </c>
      <c r="B10" s="90" t="s">
        <v>852</v>
      </c>
      <c r="C10" s="89" t="s">
        <v>853</v>
      </c>
      <c r="D10" s="91">
        <v>226886.3</v>
      </c>
      <c r="E10" s="91">
        <v>198217.68</v>
      </c>
      <c r="F10" s="91">
        <v>226886</v>
      </c>
      <c r="G10" s="91">
        <v>198218</v>
      </c>
    </row>
    <row r="11" spans="1:7" x14ac:dyDescent="0.25">
      <c r="A11" s="90" t="s">
        <v>830</v>
      </c>
      <c r="B11" s="90" t="s">
        <v>854</v>
      </c>
      <c r="C11" s="89" t="s">
        <v>855</v>
      </c>
      <c r="D11" s="91">
        <v>327674.23999999999</v>
      </c>
      <c r="E11" s="91">
        <v>250652.25</v>
      </c>
      <c r="F11" s="91">
        <v>327673</v>
      </c>
      <c r="G11" s="91">
        <v>250653</v>
      </c>
    </row>
    <row r="12" spans="1:7" x14ac:dyDescent="0.25">
      <c r="A12" s="90" t="s">
        <v>856</v>
      </c>
      <c r="B12" s="90" t="s">
        <v>857</v>
      </c>
      <c r="C12" s="89" t="s">
        <v>858</v>
      </c>
      <c r="D12" s="91">
        <v>0</v>
      </c>
      <c r="E12" s="91">
        <v>0</v>
      </c>
      <c r="F12" s="91">
        <v>0</v>
      </c>
      <c r="G12" s="91">
        <v>0</v>
      </c>
    </row>
    <row r="13" spans="1:7" x14ac:dyDescent="0.25">
      <c r="A13" s="90" t="s">
        <v>859</v>
      </c>
      <c r="B13" s="90" t="s">
        <v>860</v>
      </c>
      <c r="C13" s="89" t="s">
        <v>861</v>
      </c>
      <c r="D13" s="91">
        <v>67160.740000000005</v>
      </c>
      <c r="E13" s="91">
        <v>55308.3</v>
      </c>
      <c r="F13" s="91">
        <v>67161</v>
      </c>
      <c r="G13" s="91">
        <v>55308</v>
      </c>
    </row>
    <row r="14" spans="1:7" x14ac:dyDescent="0.25">
      <c r="A14" s="90" t="s">
        <v>862</v>
      </c>
      <c r="B14" s="90" t="s">
        <v>863</v>
      </c>
      <c r="C14" s="89" t="s">
        <v>864</v>
      </c>
      <c r="D14" s="91">
        <v>0</v>
      </c>
      <c r="E14" s="91">
        <v>0</v>
      </c>
      <c r="F14" s="91">
        <v>0</v>
      </c>
      <c r="G14" s="91">
        <v>0</v>
      </c>
    </row>
    <row r="15" spans="1:7" x14ac:dyDescent="0.25">
      <c r="A15" s="90" t="s">
        <v>865</v>
      </c>
      <c r="B15" s="90" t="s">
        <v>866</v>
      </c>
      <c r="C15" s="89" t="s">
        <v>867</v>
      </c>
      <c r="D15" s="91">
        <v>72631.759999999995</v>
      </c>
      <c r="E15" s="91">
        <v>63212.43</v>
      </c>
      <c r="F15" s="91">
        <v>72629</v>
      </c>
      <c r="G15" s="91">
        <v>63214</v>
      </c>
    </row>
    <row r="16" spans="1:7" x14ac:dyDescent="0.25">
      <c r="A16" s="90" t="s">
        <v>868</v>
      </c>
      <c r="B16" s="90" t="s">
        <v>869</v>
      </c>
      <c r="C16" s="89" t="s">
        <v>870</v>
      </c>
      <c r="D16" s="91">
        <v>149668.1</v>
      </c>
      <c r="E16" s="91">
        <v>104653.34</v>
      </c>
      <c r="F16" s="91">
        <v>149669</v>
      </c>
      <c r="G16" s="91">
        <v>104653</v>
      </c>
    </row>
    <row r="17" spans="1:7" x14ac:dyDescent="0.25">
      <c r="A17" s="90" t="s">
        <v>871</v>
      </c>
      <c r="B17" s="90" t="s">
        <v>872</v>
      </c>
      <c r="C17" s="89" t="s">
        <v>873</v>
      </c>
      <c r="D17" s="91">
        <v>104624.53</v>
      </c>
      <c r="E17" s="91">
        <v>75304.81</v>
      </c>
      <c r="F17" s="91">
        <v>104625</v>
      </c>
      <c r="G17" s="91">
        <v>75305</v>
      </c>
    </row>
    <row r="18" spans="1:7" x14ac:dyDescent="0.25">
      <c r="A18" s="90">
        <v>2</v>
      </c>
      <c r="B18" s="90" t="s">
        <v>874</v>
      </c>
      <c r="C18" s="89" t="s">
        <v>875</v>
      </c>
      <c r="D18" s="91">
        <v>0</v>
      </c>
      <c r="E18" s="91">
        <v>0</v>
      </c>
      <c r="F18" s="91">
        <v>0</v>
      </c>
      <c r="G18" s="91">
        <v>0</v>
      </c>
    </row>
    <row r="19" spans="1:7" x14ac:dyDescent="0.25">
      <c r="A19" s="90">
        <v>3</v>
      </c>
      <c r="B19" s="90" t="s">
        <v>876</v>
      </c>
      <c r="C19" s="89" t="s">
        <v>877</v>
      </c>
      <c r="D19" s="91">
        <v>37342.79</v>
      </c>
      <c r="E19" s="91">
        <v>26496.26</v>
      </c>
      <c r="F19" s="91">
        <v>37343</v>
      </c>
      <c r="G19" s="91">
        <v>26496</v>
      </c>
    </row>
    <row r="20" spans="1:7" x14ac:dyDescent="0.25">
      <c r="A20" s="90">
        <v>4</v>
      </c>
      <c r="B20" s="90" t="s">
        <v>878</v>
      </c>
      <c r="C20" s="89" t="s">
        <v>879</v>
      </c>
      <c r="D20" s="91">
        <v>7700.78</v>
      </c>
      <c r="E20" s="91">
        <v>2852.27</v>
      </c>
      <c r="F20" s="91">
        <v>7701</v>
      </c>
      <c r="G20" s="91">
        <v>2852</v>
      </c>
    </row>
    <row r="21" spans="1:7" x14ac:dyDescent="0.25">
      <c r="A21" s="90" t="s">
        <v>880</v>
      </c>
      <c r="B21" s="90" t="s">
        <v>881</v>
      </c>
      <c r="C21" s="89" t="s">
        <v>882</v>
      </c>
      <c r="D21" s="91">
        <v>1923.93</v>
      </c>
      <c r="E21" s="91">
        <v>1733.78</v>
      </c>
      <c r="F21" s="91">
        <v>1924</v>
      </c>
      <c r="G21" s="91">
        <v>1734</v>
      </c>
    </row>
    <row r="22" spans="1:7" x14ac:dyDescent="0.25">
      <c r="A22" s="90" t="s">
        <v>883</v>
      </c>
      <c r="B22" s="90" t="s">
        <v>884</v>
      </c>
      <c r="C22" s="89" t="s">
        <v>885</v>
      </c>
      <c r="D22" s="91">
        <v>34157.800000000003</v>
      </c>
      <c r="E22" s="91">
        <v>22964.14</v>
      </c>
      <c r="F22" s="91">
        <v>34158</v>
      </c>
      <c r="G22" s="91">
        <v>22964</v>
      </c>
    </row>
    <row r="23" spans="1:7" x14ac:dyDescent="0.25">
      <c r="A23" s="90" t="s">
        <v>886</v>
      </c>
      <c r="B23" s="90" t="s">
        <v>887</v>
      </c>
      <c r="C23" s="89" t="s">
        <v>888</v>
      </c>
      <c r="D23" s="91">
        <v>34157.800000000003</v>
      </c>
      <c r="E23" s="91">
        <v>22964.14</v>
      </c>
      <c r="F23" s="91">
        <v>34158</v>
      </c>
      <c r="G23" s="91">
        <v>22964</v>
      </c>
    </row>
    <row r="24" spans="1:7" x14ac:dyDescent="0.25">
      <c r="A24" s="90">
        <v>2</v>
      </c>
      <c r="B24" s="90" t="s">
        <v>889</v>
      </c>
      <c r="C24" s="89" t="s">
        <v>890</v>
      </c>
      <c r="D24" s="91">
        <v>0</v>
      </c>
      <c r="E24" s="91">
        <v>0</v>
      </c>
      <c r="F24" s="91">
        <v>0</v>
      </c>
      <c r="G24" s="91">
        <v>0</v>
      </c>
    </row>
    <row r="25" spans="1:7" x14ac:dyDescent="0.25">
      <c r="A25" s="90" t="s">
        <v>891</v>
      </c>
      <c r="B25" s="90" t="s">
        <v>892</v>
      </c>
      <c r="C25" s="89" t="s">
        <v>893</v>
      </c>
      <c r="D25" s="91">
        <v>661.3</v>
      </c>
      <c r="E25" s="91">
        <v>0</v>
      </c>
      <c r="F25" s="91">
        <v>661</v>
      </c>
      <c r="G25" s="91">
        <v>0</v>
      </c>
    </row>
    <row r="26" spans="1:7" x14ac:dyDescent="0.25">
      <c r="A26" s="90" t="s">
        <v>833</v>
      </c>
      <c r="B26" s="90" t="s">
        <v>894</v>
      </c>
      <c r="C26" s="89" t="s">
        <v>895</v>
      </c>
      <c r="D26" s="91">
        <v>0</v>
      </c>
      <c r="E26" s="91">
        <v>0</v>
      </c>
      <c r="F26" s="91">
        <v>0</v>
      </c>
      <c r="G26" s="91">
        <v>0</v>
      </c>
    </row>
    <row r="27" spans="1:7" x14ac:dyDescent="0.25">
      <c r="A27" s="90" t="s">
        <v>896</v>
      </c>
      <c r="B27" s="90" t="s">
        <v>897</v>
      </c>
      <c r="C27" s="89" t="s">
        <v>898</v>
      </c>
      <c r="D27" s="91">
        <v>1470.61</v>
      </c>
      <c r="E27" s="91">
        <v>2780.26</v>
      </c>
      <c r="F27" s="91">
        <v>1471</v>
      </c>
      <c r="G27" s="91">
        <v>2780</v>
      </c>
    </row>
    <row r="28" spans="1:7" x14ac:dyDescent="0.25">
      <c r="A28" s="90" t="s">
        <v>899</v>
      </c>
      <c r="B28" s="90" t="s">
        <v>900</v>
      </c>
      <c r="C28" s="89" t="s">
        <v>901</v>
      </c>
      <c r="D28" s="91">
        <v>15938.09</v>
      </c>
      <c r="E28" s="91">
        <v>35302.239999999998</v>
      </c>
      <c r="F28" s="91">
        <v>15939</v>
      </c>
      <c r="G28" s="91">
        <v>35302</v>
      </c>
    </row>
    <row r="29" spans="1:7" x14ac:dyDescent="0.25">
      <c r="A29" s="90" t="s">
        <v>827</v>
      </c>
      <c r="B29" s="90" t="s">
        <v>902</v>
      </c>
      <c r="C29" s="89" t="s">
        <v>903</v>
      </c>
      <c r="D29" s="91">
        <v>-24066.47</v>
      </c>
      <c r="E29" s="91">
        <v>-34117.25</v>
      </c>
      <c r="F29" s="91">
        <v>-24064</v>
      </c>
      <c r="G29" s="91">
        <v>-34118</v>
      </c>
    </row>
    <row r="30" spans="1:7" x14ac:dyDescent="0.25">
      <c r="A30" s="90" t="s">
        <v>830</v>
      </c>
      <c r="B30" s="90" t="s">
        <v>904</v>
      </c>
      <c r="C30" s="89" t="s">
        <v>905</v>
      </c>
      <c r="D30" s="91">
        <v>0</v>
      </c>
      <c r="E30" s="91">
        <v>0</v>
      </c>
      <c r="F30" s="91">
        <v>0</v>
      </c>
      <c r="G30" s="91">
        <v>0</v>
      </c>
    </row>
    <row r="31" spans="1:7" x14ac:dyDescent="0.25">
      <c r="A31" s="90" t="s">
        <v>906</v>
      </c>
      <c r="B31" s="90" t="s">
        <v>907</v>
      </c>
      <c r="C31" s="89" t="s">
        <v>908</v>
      </c>
      <c r="D31" s="91">
        <v>0</v>
      </c>
      <c r="E31" s="91">
        <v>0</v>
      </c>
      <c r="F31" s="91">
        <v>0</v>
      </c>
      <c r="G31" s="91">
        <v>0</v>
      </c>
    </row>
    <row r="32" spans="1:7" x14ac:dyDescent="0.25">
      <c r="A32" s="90" t="s">
        <v>909</v>
      </c>
      <c r="B32" s="90" t="s">
        <v>910</v>
      </c>
      <c r="C32" s="89" t="s">
        <v>911</v>
      </c>
      <c r="D32" s="91">
        <v>0</v>
      </c>
      <c r="E32" s="91">
        <v>0</v>
      </c>
      <c r="F32" s="91">
        <v>0</v>
      </c>
      <c r="G32" s="91">
        <v>0</v>
      </c>
    </row>
    <row r="33" spans="1:7" x14ac:dyDescent="0.25">
      <c r="A33" s="90" t="s">
        <v>912</v>
      </c>
      <c r="B33" s="90" t="s">
        <v>913</v>
      </c>
      <c r="C33" s="89" t="s">
        <v>914</v>
      </c>
      <c r="D33" s="91">
        <v>0</v>
      </c>
      <c r="E33" s="91">
        <v>0</v>
      </c>
      <c r="F33" s="91">
        <v>0</v>
      </c>
      <c r="G33" s="91">
        <v>0</v>
      </c>
    </row>
    <row r="34" spans="1:7" x14ac:dyDescent="0.25">
      <c r="A34" s="90">
        <v>2</v>
      </c>
      <c r="B34" s="90" t="s">
        <v>915</v>
      </c>
      <c r="C34" s="89" t="s">
        <v>916</v>
      </c>
      <c r="D34" s="91">
        <v>0</v>
      </c>
      <c r="E34" s="91">
        <v>0</v>
      </c>
      <c r="F34" s="91">
        <v>0</v>
      </c>
      <c r="G34" s="91">
        <v>0</v>
      </c>
    </row>
    <row r="35" spans="1:7" x14ac:dyDescent="0.25">
      <c r="A35" s="90">
        <v>3</v>
      </c>
      <c r="B35" s="90" t="s">
        <v>917</v>
      </c>
      <c r="C35" s="89" t="s">
        <v>918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90" t="s">
        <v>919</v>
      </c>
      <c r="B36" s="90" t="s">
        <v>920</v>
      </c>
      <c r="C36" s="89" t="s">
        <v>921</v>
      </c>
      <c r="D36" s="91">
        <v>0</v>
      </c>
      <c r="E36" s="91">
        <v>0</v>
      </c>
      <c r="F36" s="91">
        <v>0</v>
      </c>
      <c r="G36" s="91">
        <v>0</v>
      </c>
    </row>
    <row r="37" spans="1:7" x14ac:dyDescent="0.25">
      <c r="A37" s="90" t="s">
        <v>922</v>
      </c>
      <c r="B37" s="90" t="s">
        <v>923</v>
      </c>
      <c r="C37" s="89" t="s">
        <v>924</v>
      </c>
      <c r="D37" s="91">
        <v>0</v>
      </c>
      <c r="E37" s="91">
        <v>0</v>
      </c>
      <c r="F37" s="91">
        <v>0</v>
      </c>
      <c r="G37" s="91">
        <v>0</v>
      </c>
    </row>
    <row r="38" spans="1:7" x14ac:dyDescent="0.25">
      <c r="A38" s="90">
        <v>2</v>
      </c>
      <c r="B38" s="90" t="s">
        <v>925</v>
      </c>
      <c r="C38" s="89" t="s">
        <v>926</v>
      </c>
      <c r="D38" s="91">
        <v>0</v>
      </c>
      <c r="E38" s="91">
        <v>0</v>
      </c>
      <c r="F38" s="91">
        <v>0</v>
      </c>
      <c r="G38" s="91">
        <v>0</v>
      </c>
    </row>
    <row r="39" spans="1:7" x14ac:dyDescent="0.25">
      <c r="A39" s="90">
        <v>3</v>
      </c>
      <c r="B39" s="90" t="s">
        <v>927</v>
      </c>
      <c r="C39" s="89" t="s">
        <v>928</v>
      </c>
      <c r="D39" s="91">
        <v>0</v>
      </c>
      <c r="E39" s="91">
        <v>0</v>
      </c>
      <c r="F39" s="91">
        <v>0</v>
      </c>
      <c r="G39" s="91">
        <v>0</v>
      </c>
    </row>
    <row r="40" spans="1:7" x14ac:dyDescent="0.25">
      <c r="A40" s="90" t="s">
        <v>929</v>
      </c>
      <c r="B40" s="90" t="s">
        <v>930</v>
      </c>
      <c r="C40" s="89" t="s">
        <v>931</v>
      </c>
      <c r="D40" s="91">
        <v>0</v>
      </c>
      <c r="E40" s="91">
        <v>0</v>
      </c>
      <c r="F40" s="91">
        <v>0</v>
      </c>
      <c r="G40" s="91">
        <v>0</v>
      </c>
    </row>
    <row r="41" spans="1:7" x14ac:dyDescent="0.25">
      <c r="A41" s="90" t="s">
        <v>932</v>
      </c>
      <c r="B41" s="90" t="s">
        <v>933</v>
      </c>
      <c r="C41" s="89" t="s">
        <v>934</v>
      </c>
      <c r="D41" s="91">
        <v>0</v>
      </c>
      <c r="E41" s="91">
        <v>0</v>
      </c>
      <c r="F41" s="91">
        <v>0</v>
      </c>
      <c r="G41" s="91">
        <v>0</v>
      </c>
    </row>
    <row r="42" spans="1:7" x14ac:dyDescent="0.25">
      <c r="A42" s="90">
        <v>2</v>
      </c>
      <c r="B42" s="90" t="s">
        <v>935</v>
      </c>
      <c r="C42" s="89" t="s">
        <v>936</v>
      </c>
      <c r="D42" s="91">
        <v>0</v>
      </c>
      <c r="E42" s="91">
        <v>0</v>
      </c>
      <c r="F42" s="91">
        <v>0</v>
      </c>
      <c r="G42" s="91">
        <v>0</v>
      </c>
    </row>
    <row r="43" spans="1:7" x14ac:dyDescent="0.25">
      <c r="A43" s="90" t="s">
        <v>937</v>
      </c>
      <c r="B43" s="90" t="s">
        <v>938</v>
      </c>
      <c r="C43" s="89" t="s">
        <v>939</v>
      </c>
      <c r="D43" s="91">
        <v>0</v>
      </c>
      <c r="E43" s="91">
        <v>0</v>
      </c>
      <c r="F43" s="91">
        <v>0</v>
      </c>
      <c r="G43" s="91">
        <v>0</v>
      </c>
    </row>
    <row r="44" spans="1:7" x14ac:dyDescent="0.25">
      <c r="A44" s="90" t="s">
        <v>940</v>
      </c>
      <c r="B44" s="90" t="s">
        <v>941</v>
      </c>
      <c r="C44" s="89" t="s">
        <v>942</v>
      </c>
      <c r="D44" s="91">
        <v>0</v>
      </c>
      <c r="E44" s="91">
        <v>0</v>
      </c>
      <c r="F44" s="91">
        <v>0</v>
      </c>
      <c r="G44" s="91">
        <v>0</v>
      </c>
    </row>
    <row r="45" spans="1:7" x14ac:dyDescent="0.25">
      <c r="A45" s="90" t="s">
        <v>943</v>
      </c>
      <c r="B45" s="90" t="s">
        <v>944</v>
      </c>
      <c r="C45" s="89" t="s">
        <v>945</v>
      </c>
      <c r="D45" s="91">
        <v>0</v>
      </c>
      <c r="E45" s="91">
        <v>0</v>
      </c>
      <c r="F45" s="91">
        <v>0</v>
      </c>
      <c r="G45" s="91">
        <v>0</v>
      </c>
    </row>
    <row r="46" spans="1:7" x14ac:dyDescent="0.25">
      <c r="A46" s="90" t="s">
        <v>830</v>
      </c>
      <c r="B46" s="90" t="s">
        <v>946</v>
      </c>
      <c r="C46" s="89" t="s">
        <v>947</v>
      </c>
      <c r="D46" s="91">
        <v>6766.11</v>
      </c>
      <c r="E46" s="91">
        <v>8117.78</v>
      </c>
      <c r="F46" s="91">
        <v>6767</v>
      </c>
      <c r="G46" s="91">
        <v>8118</v>
      </c>
    </row>
    <row r="47" spans="1:7" x14ac:dyDescent="0.25">
      <c r="A47" s="90" t="s">
        <v>948</v>
      </c>
      <c r="B47" s="90" t="s">
        <v>949</v>
      </c>
      <c r="C47" s="89" t="s">
        <v>950</v>
      </c>
      <c r="D47" s="91">
        <v>0</v>
      </c>
      <c r="E47" s="91">
        <v>0</v>
      </c>
      <c r="F47" s="91">
        <v>0</v>
      </c>
      <c r="G47" s="91">
        <v>0</v>
      </c>
    </row>
    <row r="48" spans="1:7" x14ac:dyDescent="0.25">
      <c r="A48" s="90" t="s">
        <v>951</v>
      </c>
      <c r="B48" s="90" t="s">
        <v>952</v>
      </c>
      <c r="C48" s="89" t="s">
        <v>953</v>
      </c>
      <c r="D48" s="91">
        <v>0</v>
      </c>
      <c r="E48" s="91">
        <v>0</v>
      </c>
      <c r="F48" s="91">
        <v>0</v>
      </c>
      <c r="G48" s="91">
        <v>0</v>
      </c>
    </row>
    <row r="49" spans="1:7" x14ac:dyDescent="0.25">
      <c r="A49" s="90" t="s">
        <v>954</v>
      </c>
      <c r="B49" s="90" t="s">
        <v>955</v>
      </c>
      <c r="C49" s="89" t="s">
        <v>956</v>
      </c>
      <c r="D49" s="91">
        <v>0</v>
      </c>
      <c r="E49" s="91">
        <v>0</v>
      </c>
      <c r="F49" s="91">
        <v>0</v>
      </c>
      <c r="G49" s="91">
        <v>0</v>
      </c>
    </row>
    <row r="50" spans="1:7" x14ac:dyDescent="0.25">
      <c r="A50" s="90" t="s">
        <v>957</v>
      </c>
      <c r="B50" s="90" t="s">
        <v>958</v>
      </c>
      <c r="C50" s="89" t="s">
        <v>959</v>
      </c>
      <c r="D50" s="91">
        <v>6471.59</v>
      </c>
      <c r="E50" s="91">
        <v>6488.26</v>
      </c>
      <c r="F50" s="91">
        <v>6472</v>
      </c>
      <c r="G50" s="91">
        <v>6488</v>
      </c>
    </row>
    <row r="51" spans="1:7" x14ac:dyDescent="0.25">
      <c r="A51" s="90" t="s">
        <v>960</v>
      </c>
      <c r="B51" s="90" t="s">
        <v>961</v>
      </c>
      <c r="C51" s="89" t="s">
        <v>962</v>
      </c>
      <c r="D51" s="91">
        <v>0</v>
      </c>
      <c r="E51" s="91">
        <v>0</v>
      </c>
      <c r="F51" s="91">
        <v>0</v>
      </c>
      <c r="G51" s="91">
        <v>0</v>
      </c>
    </row>
    <row r="52" spans="1:7" x14ac:dyDescent="0.25">
      <c r="A52" s="90">
        <v>2</v>
      </c>
      <c r="B52" s="90" t="s">
        <v>963</v>
      </c>
      <c r="C52" s="89" t="s">
        <v>964</v>
      </c>
      <c r="D52" s="91">
        <v>6471.59</v>
      </c>
      <c r="E52" s="91">
        <v>6488.26</v>
      </c>
      <c r="F52" s="91">
        <v>6472</v>
      </c>
      <c r="G52" s="91">
        <v>6488</v>
      </c>
    </row>
    <row r="53" spans="1:7" x14ac:dyDescent="0.25">
      <c r="A53" s="90" t="s">
        <v>965</v>
      </c>
      <c r="B53" s="90" t="s">
        <v>966</v>
      </c>
      <c r="C53" s="89" t="s">
        <v>967</v>
      </c>
      <c r="D53" s="91">
        <v>0</v>
      </c>
      <c r="E53" s="91">
        <v>0</v>
      </c>
      <c r="F53" s="91">
        <v>0</v>
      </c>
      <c r="G53" s="91">
        <v>0</v>
      </c>
    </row>
    <row r="54" spans="1:7" x14ac:dyDescent="0.25">
      <c r="A54" s="90" t="s">
        <v>968</v>
      </c>
      <c r="B54" s="90" t="s">
        <v>969</v>
      </c>
      <c r="C54" s="89" t="s">
        <v>970</v>
      </c>
      <c r="D54" s="91">
        <v>0</v>
      </c>
      <c r="E54" s="91">
        <v>0</v>
      </c>
      <c r="F54" s="91">
        <v>0</v>
      </c>
      <c r="G54" s="91">
        <v>0</v>
      </c>
    </row>
    <row r="55" spans="1:7" x14ac:dyDescent="0.25">
      <c r="A55" s="90" t="s">
        <v>971</v>
      </c>
      <c r="B55" s="90" t="s">
        <v>972</v>
      </c>
      <c r="C55" s="89" t="s">
        <v>973</v>
      </c>
      <c r="D55" s="91">
        <v>294.52</v>
      </c>
      <c r="E55" s="91">
        <v>1629.52</v>
      </c>
      <c r="F55" s="91">
        <v>295</v>
      </c>
      <c r="G55" s="91">
        <v>1630</v>
      </c>
    </row>
    <row r="56" spans="1:7" x14ac:dyDescent="0.25">
      <c r="A56" s="90" t="s">
        <v>899</v>
      </c>
      <c r="B56" s="90" t="s">
        <v>974</v>
      </c>
      <c r="C56" s="89" t="s">
        <v>975</v>
      </c>
      <c r="D56" s="91">
        <v>-6766.11</v>
      </c>
      <c r="E56" s="91">
        <v>-8117.78</v>
      </c>
      <c r="F56" s="91">
        <v>-6767</v>
      </c>
      <c r="G56" s="91">
        <v>-8118</v>
      </c>
    </row>
    <row r="57" spans="1:7" x14ac:dyDescent="0.25">
      <c r="A57" s="90" t="s">
        <v>976</v>
      </c>
      <c r="B57" s="90" t="s">
        <v>977</v>
      </c>
      <c r="C57" s="89" t="s">
        <v>978</v>
      </c>
      <c r="D57" s="91">
        <v>9171.98</v>
      </c>
      <c r="E57" s="91">
        <v>27184.46</v>
      </c>
      <c r="F57" s="91">
        <v>9172</v>
      </c>
      <c r="G57" s="91">
        <v>27184</v>
      </c>
    </row>
    <row r="58" spans="1:7" x14ac:dyDescent="0.25">
      <c r="A58" s="90" t="s">
        <v>979</v>
      </c>
      <c r="B58" s="90" t="s">
        <v>980</v>
      </c>
      <c r="C58" s="89" t="s">
        <v>981</v>
      </c>
      <c r="D58" s="91">
        <v>1935.28</v>
      </c>
      <c r="E58" s="91">
        <v>4762.37</v>
      </c>
      <c r="F58" s="91">
        <v>1935</v>
      </c>
      <c r="G58" s="91">
        <v>4762</v>
      </c>
    </row>
    <row r="59" spans="1:7" x14ac:dyDescent="0.25">
      <c r="A59" s="90" t="s">
        <v>982</v>
      </c>
      <c r="B59" s="90" t="s">
        <v>983</v>
      </c>
      <c r="C59" s="89" t="s">
        <v>984</v>
      </c>
      <c r="D59" s="91">
        <v>1935.28</v>
      </c>
      <c r="E59" s="91">
        <v>4762.37</v>
      </c>
      <c r="F59" s="91">
        <v>1935</v>
      </c>
      <c r="G59" s="91">
        <v>4762</v>
      </c>
    </row>
    <row r="60" spans="1:7" x14ac:dyDescent="0.25">
      <c r="A60" s="90">
        <v>2</v>
      </c>
      <c r="B60" s="90" t="s">
        <v>985</v>
      </c>
      <c r="C60" s="89" t="s">
        <v>986</v>
      </c>
      <c r="D60" s="91">
        <v>0</v>
      </c>
      <c r="E60" s="91">
        <v>0</v>
      </c>
      <c r="F60" s="91">
        <v>0</v>
      </c>
      <c r="G60" s="91">
        <v>0</v>
      </c>
    </row>
    <row r="61" spans="1:7" x14ac:dyDescent="0.25">
      <c r="A61" s="90" t="s">
        <v>987</v>
      </c>
      <c r="B61" s="90" t="s">
        <v>988</v>
      </c>
      <c r="C61" s="89" t="s">
        <v>989</v>
      </c>
      <c r="D61" s="91">
        <v>0</v>
      </c>
      <c r="E61" s="91">
        <v>0</v>
      </c>
      <c r="F61" s="91">
        <v>0</v>
      </c>
      <c r="G61" s="91">
        <v>0</v>
      </c>
    </row>
    <row r="62" spans="1:7" x14ac:dyDescent="0.25">
      <c r="A62" s="90" t="s">
        <v>976</v>
      </c>
      <c r="B62" s="90" t="s">
        <v>990</v>
      </c>
      <c r="C62" s="89" t="s">
        <v>991</v>
      </c>
      <c r="D62" s="91">
        <v>7236.7</v>
      </c>
      <c r="E62" s="91">
        <v>22422.09</v>
      </c>
      <c r="F62" s="91">
        <v>7237</v>
      </c>
      <c r="G62" s="91">
        <v>22422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topLeftCell="A45" workbookViewId="0">
      <selection activeCell="B70" sqref="B70"/>
    </sheetView>
  </sheetViews>
  <sheetFormatPr defaultColWidth="9.140625" defaultRowHeight="15" x14ac:dyDescent="0.25"/>
  <cols>
    <col min="1" max="1" width="8.28515625" style="93" bestFit="1" customWidth="1"/>
    <col min="2" max="2" width="86.140625" style="93" bestFit="1" customWidth="1"/>
    <col min="3" max="3" width="4.42578125" style="92" bestFit="1" customWidth="1"/>
    <col min="4" max="7" width="15.28515625" style="94" bestFit="1" customWidth="1"/>
    <col min="8" max="16384" width="9.140625" style="88"/>
  </cols>
  <sheetData>
    <row r="1" spans="1:7" ht="33.75" x14ac:dyDescent="0.25">
      <c r="A1" s="99" t="s">
        <v>159</v>
      </c>
      <c r="B1" s="99" t="s">
        <v>167</v>
      </c>
      <c r="C1" s="98" t="s">
        <v>180</v>
      </c>
      <c r="D1" s="100" t="s">
        <v>181</v>
      </c>
      <c r="E1" s="100" t="s">
        <v>182</v>
      </c>
      <c r="F1" s="100" t="s">
        <v>166</v>
      </c>
      <c r="G1" s="100" t="s">
        <v>164</v>
      </c>
    </row>
    <row r="2" spans="1:7" x14ac:dyDescent="0.25">
      <c r="A2" s="93" t="s">
        <v>827</v>
      </c>
      <c r="B2" s="93" t="s">
        <v>828</v>
      </c>
      <c r="C2" s="92" t="s">
        <v>829</v>
      </c>
      <c r="D2" s="94">
        <v>0</v>
      </c>
      <c r="E2" s="94">
        <v>0</v>
      </c>
      <c r="F2" s="94">
        <v>0</v>
      </c>
      <c r="G2" s="94">
        <v>0</v>
      </c>
    </row>
    <row r="3" spans="1:7" x14ac:dyDescent="0.25">
      <c r="A3" s="93" t="s">
        <v>830</v>
      </c>
      <c r="B3" s="93" t="s">
        <v>831</v>
      </c>
      <c r="C3" s="92" t="s">
        <v>832</v>
      </c>
      <c r="D3" s="91">
        <v>285954.49</v>
      </c>
      <c r="E3" s="91">
        <v>217813</v>
      </c>
      <c r="F3" s="91">
        <v>285955</v>
      </c>
      <c r="G3" s="91">
        <v>217813</v>
      </c>
    </row>
    <row r="4" spans="1:7" x14ac:dyDescent="0.25">
      <c r="A4" s="93" t="s">
        <v>833</v>
      </c>
      <c r="B4" s="93" t="s">
        <v>834</v>
      </c>
      <c r="C4" s="92" t="s">
        <v>835</v>
      </c>
      <c r="D4" s="94">
        <v>0</v>
      </c>
      <c r="E4" s="94">
        <v>0</v>
      </c>
      <c r="F4" s="94">
        <v>0</v>
      </c>
      <c r="G4" s="94">
        <v>0</v>
      </c>
    </row>
    <row r="5" spans="1:7" x14ac:dyDescent="0.25">
      <c r="A5" s="93" t="s">
        <v>836</v>
      </c>
      <c r="B5" s="93" t="s">
        <v>837</v>
      </c>
      <c r="C5" s="92" t="s">
        <v>838</v>
      </c>
      <c r="D5" s="94">
        <v>77974.69</v>
      </c>
      <c r="E5" s="94">
        <v>48624</v>
      </c>
      <c r="F5" s="94">
        <v>77975</v>
      </c>
      <c r="G5" s="94">
        <v>48624</v>
      </c>
    </row>
    <row r="6" spans="1:7" x14ac:dyDescent="0.25">
      <c r="A6" s="93" t="s">
        <v>839</v>
      </c>
      <c r="B6" s="93" t="s">
        <v>840</v>
      </c>
      <c r="C6" s="92" t="s">
        <v>841</v>
      </c>
      <c r="D6" s="94">
        <v>3469.65</v>
      </c>
      <c r="E6" s="94">
        <v>0</v>
      </c>
      <c r="F6" s="94">
        <v>3470</v>
      </c>
      <c r="G6" s="94">
        <v>0</v>
      </c>
    </row>
    <row r="7" spans="1:7" x14ac:dyDescent="0.25">
      <c r="A7" s="93" t="s">
        <v>842</v>
      </c>
      <c r="B7" s="93" t="s">
        <v>843</v>
      </c>
      <c r="C7" s="92" t="s">
        <v>844</v>
      </c>
      <c r="D7" s="94">
        <v>2959.14</v>
      </c>
      <c r="E7" s="94">
        <v>-2278</v>
      </c>
      <c r="F7" s="94">
        <v>2959</v>
      </c>
      <c r="G7" s="94">
        <v>-2278</v>
      </c>
    </row>
    <row r="8" spans="1:7" x14ac:dyDescent="0.25">
      <c r="A8" s="93" t="s">
        <v>845</v>
      </c>
      <c r="B8" s="93" t="s">
        <v>846</v>
      </c>
      <c r="C8" s="92" t="s">
        <v>847</v>
      </c>
      <c r="D8" s="94">
        <v>0</v>
      </c>
      <c r="E8" s="94">
        <v>4475</v>
      </c>
      <c r="F8" s="94">
        <v>0</v>
      </c>
      <c r="G8" s="94">
        <v>4475</v>
      </c>
    </row>
    <row r="9" spans="1:7" x14ac:dyDescent="0.25">
      <c r="A9" s="93" t="s">
        <v>848</v>
      </c>
      <c r="B9" s="93" t="s">
        <v>849</v>
      </c>
      <c r="C9" s="92" t="s">
        <v>850</v>
      </c>
      <c r="D9" s="94">
        <v>3333.33</v>
      </c>
      <c r="E9" s="94">
        <v>4690</v>
      </c>
      <c r="F9" s="94">
        <v>3333</v>
      </c>
      <c r="G9" s="94">
        <v>4690</v>
      </c>
    </row>
    <row r="10" spans="1:7" x14ac:dyDescent="0.25">
      <c r="A10" s="93" t="s">
        <v>851</v>
      </c>
      <c r="B10" s="93" t="s">
        <v>852</v>
      </c>
      <c r="C10" s="92" t="s">
        <v>853</v>
      </c>
      <c r="D10" s="94">
        <v>198217.68</v>
      </c>
      <c r="E10" s="94">
        <v>162302</v>
      </c>
      <c r="F10" s="94">
        <v>198218</v>
      </c>
      <c r="G10" s="94">
        <v>162302</v>
      </c>
    </row>
    <row r="11" spans="1:7" x14ac:dyDescent="0.25">
      <c r="A11" s="93" t="s">
        <v>830</v>
      </c>
      <c r="B11" s="93" t="s">
        <v>854</v>
      </c>
      <c r="C11" s="92" t="s">
        <v>855</v>
      </c>
      <c r="D11" s="94">
        <v>250652.25</v>
      </c>
      <c r="E11" s="94">
        <v>196523</v>
      </c>
      <c r="F11" s="94">
        <v>250653</v>
      </c>
      <c r="G11" s="94">
        <v>196523</v>
      </c>
    </row>
    <row r="12" spans="1:7" x14ac:dyDescent="0.25">
      <c r="A12" s="93" t="s">
        <v>856</v>
      </c>
      <c r="B12" s="93" t="s">
        <v>857</v>
      </c>
      <c r="C12" s="92" t="s">
        <v>858</v>
      </c>
      <c r="D12" s="94">
        <v>0</v>
      </c>
      <c r="E12" s="94">
        <v>0</v>
      </c>
      <c r="F12" s="94">
        <v>0</v>
      </c>
      <c r="G12" s="94">
        <v>0</v>
      </c>
    </row>
    <row r="13" spans="1:7" x14ac:dyDescent="0.25">
      <c r="A13" s="93" t="s">
        <v>859</v>
      </c>
      <c r="B13" s="93" t="s">
        <v>860</v>
      </c>
      <c r="C13" s="92" t="s">
        <v>861</v>
      </c>
      <c r="D13" s="94">
        <v>55308.3</v>
      </c>
      <c r="E13" s="94">
        <v>33397</v>
      </c>
      <c r="F13" s="94">
        <v>55308</v>
      </c>
      <c r="G13" s="94">
        <v>33397</v>
      </c>
    </row>
    <row r="14" spans="1:7" x14ac:dyDescent="0.25">
      <c r="A14" s="93" t="s">
        <v>862</v>
      </c>
      <c r="B14" s="93" t="s">
        <v>863</v>
      </c>
      <c r="C14" s="92" t="s">
        <v>864</v>
      </c>
      <c r="D14" s="94">
        <v>0</v>
      </c>
      <c r="E14" s="94">
        <v>0</v>
      </c>
      <c r="F14" s="94">
        <v>0</v>
      </c>
      <c r="G14" s="94">
        <v>0</v>
      </c>
    </row>
    <row r="15" spans="1:7" x14ac:dyDescent="0.25">
      <c r="A15" s="93" t="s">
        <v>865</v>
      </c>
      <c r="B15" s="93" t="s">
        <v>866</v>
      </c>
      <c r="C15" s="92" t="s">
        <v>867</v>
      </c>
      <c r="D15" s="94">
        <v>63212.43</v>
      </c>
      <c r="E15" s="94">
        <v>44472</v>
      </c>
      <c r="F15" s="94">
        <v>63214</v>
      </c>
      <c r="G15" s="94">
        <v>44472</v>
      </c>
    </row>
    <row r="16" spans="1:7" x14ac:dyDescent="0.25">
      <c r="A16" s="93" t="s">
        <v>868</v>
      </c>
      <c r="B16" s="93" t="s">
        <v>869</v>
      </c>
      <c r="C16" s="92" t="s">
        <v>870</v>
      </c>
      <c r="D16" s="94">
        <v>104653.34</v>
      </c>
      <c r="E16" s="94">
        <v>79286</v>
      </c>
      <c r="F16" s="94">
        <v>104653</v>
      </c>
      <c r="G16" s="94">
        <v>79286</v>
      </c>
    </row>
    <row r="17" spans="1:7" x14ac:dyDescent="0.25">
      <c r="A17" s="93" t="s">
        <v>871</v>
      </c>
      <c r="B17" s="93" t="s">
        <v>872</v>
      </c>
      <c r="C17" s="92" t="s">
        <v>873</v>
      </c>
      <c r="D17" s="94">
        <v>75304.81</v>
      </c>
      <c r="E17" s="94">
        <v>56041</v>
      </c>
      <c r="F17" s="94">
        <v>75305</v>
      </c>
      <c r="G17" s="94">
        <v>56041</v>
      </c>
    </row>
    <row r="18" spans="1:7" x14ac:dyDescent="0.25">
      <c r="A18" s="93">
        <v>2</v>
      </c>
      <c r="B18" s="93" t="s">
        <v>874</v>
      </c>
      <c r="C18" s="92" t="s">
        <v>875</v>
      </c>
      <c r="D18" s="94">
        <v>0</v>
      </c>
      <c r="E18" s="94">
        <v>0</v>
      </c>
      <c r="F18" s="94">
        <v>0</v>
      </c>
      <c r="G18" s="94">
        <v>0</v>
      </c>
    </row>
    <row r="19" spans="1:7" x14ac:dyDescent="0.25">
      <c r="A19" s="93">
        <v>3</v>
      </c>
      <c r="B19" s="93" t="s">
        <v>876</v>
      </c>
      <c r="C19" s="92" t="s">
        <v>877</v>
      </c>
      <c r="D19" s="94">
        <v>26496.26</v>
      </c>
      <c r="E19" s="94">
        <v>18978</v>
      </c>
      <c r="F19" s="94">
        <v>26496</v>
      </c>
      <c r="G19" s="94">
        <v>18978</v>
      </c>
    </row>
    <row r="20" spans="1:7" x14ac:dyDescent="0.25">
      <c r="A20" s="93">
        <v>4</v>
      </c>
      <c r="B20" s="93" t="s">
        <v>878</v>
      </c>
      <c r="C20" s="92" t="s">
        <v>879</v>
      </c>
      <c r="D20" s="94">
        <v>2852.27</v>
      </c>
      <c r="E20" s="94">
        <v>4267</v>
      </c>
      <c r="F20" s="94">
        <v>2852</v>
      </c>
      <c r="G20" s="94">
        <v>4267</v>
      </c>
    </row>
    <row r="21" spans="1:7" x14ac:dyDescent="0.25">
      <c r="A21" s="93" t="s">
        <v>880</v>
      </c>
      <c r="B21" s="93" t="s">
        <v>881</v>
      </c>
      <c r="C21" s="92" t="s">
        <v>882</v>
      </c>
      <c r="D21" s="94">
        <v>1733.78</v>
      </c>
      <c r="E21" s="94">
        <v>1347</v>
      </c>
      <c r="F21" s="94">
        <v>1734</v>
      </c>
      <c r="G21" s="94">
        <v>1347</v>
      </c>
    </row>
    <row r="22" spans="1:7" x14ac:dyDescent="0.25">
      <c r="A22" s="93" t="s">
        <v>883</v>
      </c>
      <c r="B22" s="93" t="s">
        <v>884</v>
      </c>
      <c r="C22" s="92" t="s">
        <v>885</v>
      </c>
      <c r="D22" s="94">
        <v>22964.14</v>
      </c>
      <c r="E22" s="94">
        <v>16197</v>
      </c>
      <c r="F22" s="94">
        <v>22964</v>
      </c>
      <c r="G22" s="94">
        <v>16197</v>
      </c>
    </row>
    <row r="23" spans="1:7" x14ac:dyDescent="0.25">
      <c r="A23" s="93" t="s">
        <v>886</v>
      </c>
      <c r="B23" s="93" t="s">
        <v>887</v>
      </c>
      <c r="C23" s="92" t="s">
        <v>888</v>
      </c>
      <c r="D23" s="94">
        <v>22964.14</v>
      </c>
      <c r="E23" s="94">
        <v>16197</v>
      </c>
      <c r="F23" s="94">
        <v>22964</v>
      </c>
      <c r="G23" s="94">
        <v>16197</v>
      </c>
    </row>
    <row r="24" spans="1:7" x14ac:dyDescent="0.25">
      <c r="A24" s="93">
        <v>2</v>
      </c>
      <c r="B24" s="93" t="s">
        <v>889</v>
      </c>
      <c r="C24" s="92" t="s">
        <v>890</v>
      </c>
      <c r="D24" s="94">
        <v>0</v>
      </c>
      <c r="E24" s="94">
        <v>0</v>
      </c>
      <c r="F24" s="94">
        <v>0</v>
      </c>
      <c r="G24" s="94">
        <v>0</v>
      </c>
    </row>
    <row r="25" spans="1:7" x14ac:dyDescent="0.25">
      <c r="A25" s="93" t="s">
        <v>891</v>
      </c>
      <c r="B25" s="93" t="s">
        <v>892</v>
      </c>
      <c r="C25" s="92" t="s">
        <v>893</v>
      </c>
      <c r="D25" s="94">
        <v>0</v>
      </c>
      <c r="E25" s="94">
        <v>397</v>
      </c>
      <c r="F25" s="94">
        <v>0</v>
      </c>
      <c r="G25" s="94">
        <v>397</v>
      </c>
    </row>
    <row r="26" spans="1:7" x14ac:dyDescent="0.25">
      <c r="A26" s="93" t="s">
        <v>833</v>
      </c>
      <c r="B26" s="93" t="s">
        <v>894</v>
      </c>
      <c r="C26" s="92" t="s">
        <v>895</v>
      </c>
      <c r="D26" s="94">
        <v>0</v>
      </c>
      <c r="E26" s="94">
        <v>0</v>
      </c>
      <c r="F26" s="94">
        <v>0</v>
      </c>
      <c r="G26" s="94">
        <v>0</v>
      </c>
    </row>
    <row r="27" spans="1:7" x14ac:dyDescent="0.25">
      <c r="A27" s="93" t="s">
        <v>896</v>
      </c>
      <c r="B27" s="93" t="s">
        <v>897</v>
      </c>
      <c r="C27" s="92" t="s">
        <v>898</v>
      </c>
      <c r="D27" s="94">
        <v>2780.26</v>
      </c>
      <c r="E27" s="94">
        <v>21427</v>
      </c>
      <c r="F27" s="94">
        <v>2780</v>
      </c>
      <c r="G27" s="94">
        <v>21427</v>
      </c>
    </row>
    <row r="28" spans="1:7" x14ac:dyDescent="0.25">
      <c r="A28" s="93" t="s">
        <v>899</v>
      </c>
      <c r="B28" s="93" t="s">
        <v>900</v>
      </c>
      <c r="C28" s="92" t="s">
        <v>901</v>
      </c>
      <c r="D28" s="94">
        <v>35302.239999999998</v>
      </c>
      <c r="E28" s="94">
        <v>21290</v>
      </c>
      <c r="F28" s="94">
        <v>35302</v>
      </c>
      <c r="G28" s="94">
        <v>21290</v>
      </c>
    </row>
    <row r="29" spans="1:7" x14ac:dyDescent="0.25">
      <c r="A29" s="93" t="s">
        <v>827</v>
      </c>
      <c r="B29" s="93" t="s">
        <v>902</v>
      </c>
      <c r="C29" s="92" t="s">
        <v>903</v>
      </c>
      <c r="D29" s="94">
        <v>-34117.25</v>
      </c>
      <c r="E29" s="94">
        <v>-27048</v>
      </c>
      <c r="F29" s="94">
        <v>-34118</v>
      </c>
      <c r="G29" s="94">
        <v>-27048</v>
      </c>
    </row>
    <row r="30" spans="1:7" x14ac:dyDescent="0.25">
      <c r="A30" s="93" t="s">
        <v>830</v>
      </c>
      <c r="B30" s="93" t="s">
        <v>904</v>
      </c>
      <c r="C30" s="92" t="s">
        <v>905</v>
      </c>
      <c r="D30" s="94">
        <v>0</v>
      </c>
      <c r="E30" s="94">
        <v>0</v>
      </c>
      <c r="F30" s="94">
        <v>0</v>
      </c>
      <c r="G30" s="94">
        <v>0</v>
      </c>
    </row>
    <row r="31" spans="1:7" x14ac:dyDescent="0.25">
      <c r="A31" s="93" t="s">
        <v>906</v>
      </c>
      <c r="B31" s="93" t="s">
        <v>907</v>
      </c>
      <c r="C31" s="92" t="s">
        <v>908</v>
      </c>
      <c r="D31" s="94">
        <v>0</v>
      </c>
      <c r="E31" s="94">
        <v>0</v>
      </c>
      <c r="F31" s="94">
        <v>0</v>
      </c>
      <c r="G31" s="94">
        <v>0</v>
      </c>
    </row>
    <row r="32" spans="1:7" x14ac:dyDescent="0.25">
      <c r="A32" s="93" t="s">
        <v>909</v>
      </c>
      <c r="B32" s="93" t="s">
        <v>910</v>
      </c>
      <c r="C32" s="92" t="s">
        <v>911</v>
      </c>
      <c r="D32" s="94">
        <v>0</v>
      </c>
      <c r="E32" s="94">
        <v>0</v>
      </c>
      <c r="F32" s="94">
        <v>0</v>
      </c>
      <c r="G32" s="94">
        <v>0</v>
      </c>
    </row>
    <row r="33" spans="1:7" x14ac:dyDescent="0.25">
      <c r="A33" s="93" t="s">
        <v>912</v>
      </c>
      <c r="B33" s="93" t="s">
        <v>913</v>
      </c>
      <c r="C33" s="92" t="s">
        <v>914</v>
      </c>
      <c r="D33" s="94">
        <v>0</v>
      </c>
      <c r="E33" s="94">
        <v>0</v>
      </c>
      <c r="F33" s="94">
        <v>0</v>
      </c>
      <c r="G33" s="94">
        <v>0</v>
      </c>
    </row>
    <row r="34" spans="1:7" x14ac:dyDescent="0.25">
      <c r="A34" s="93">
        <v>2</v>
      </c>
      <c r="B34" s="93" t="s">
        <v>915</v>
      </c>
      <c r="C34" s="92" t="s">
        <v>916</v>
      </c>
      <c r="D34" s="94">
        <v>0</v>
      </c>
      <c r="E34" s="94">
        <v>0</v>
      </c>
      <c r="F34" s="94">
        <v>0</v>
      </c>
      <c r="G34" s="94">
        <v>0</v>
      </c>
    </row>
    <row r="35" spans="1:7" x14ac:dyDescent="0.25">
      <c r="A35" s="93">
        <v>3</v>
      </c>
      <c r="B35" s="93" t="s">
        <v>917</v>
      </c>
      <c r="C35" s="92" t="s">
        <v>918</v>
      </c>
      <c r="D35" s="94">
        <v>0</v>
      </c>
      <c r="E35" s="94">
        <v>0</v>
      </c>
      <c r="F35" s="94">
        <v>0</v>
      </c>
      <c r="G35" s="94">
        <v>0</v>
      </c>
    </row>
    <row r="36" spans="1:7" x14ac:dyDescent="0.25">
      <c r="A36" s="93" t="s">
        <v>919</v>
      </c>
      <c r="B36" s="93" t="s">
        <v>920</v>
      </c>
      <c r="C36" s="92" t="s">
        <v>921</v>
      </c>
      <c r="D36" s="94">
        <v>0</v>
      </c>
      <c r="E36" s="94">
        <v>0</v>
      </c>
      <c r="F36" s="94">
        <v>0</v>
      </c>
      <c r="G36" s="94">
        <v>0</v>
      </c>
    </row>
    <row r="37" spans="1:7" x14ac:dyDescent="0.25">
      <c r="A37" s="93" t="s">
        <v>922</v>
      </c>
      <c r="B37" s="93" t="s">
        <v>923</v>
      </c>
      <c r="C37" s="92" t="s">
        <v>924</v>
      </c>
      <c r="D37" s="94">
        <v>0</v>
      </c>
      <c r="E37" s="94">
        <v>0</v>
      </c>
      <c r="F37" s="94">
        <v>0</v>
      </c>
      <c r="G37" s="94">
        <v>0</v>
      </c>
    </row>
    <row r="38" spans="1:7" x14ac:dyDescent="0.25">
      <c r="A38" s="93">
        <v>2</v>
      </c>
      <c r="B38" s="93" t="s">
        <v>925</v>
      </c>
      <c r="C38" s="92" t="s">
        <v>926</v>
      </c>
      <c r="D38" s="94">
        <v>0</v>
      </c>
      <c r="E38" s="94">
        <v>0</v>
      </c>
      <c r="F38" s="94">
        <v>0</v>
      </c>
      <c r="G38" s="94">
        <v>0</v>
      </c>
    </row>
    <row r="39" spans="1:7" x14ac:dyDescent="0.25">
      <c r="A39" s="93">
        <v>3</v>
      </c>
      <c r="B39" s="93" t="s">
        <v>927</v>
      </c>
      <c r="C39" s="92" t="s">
        <v>928</v>
      </c>
      <c r="D39" s="94">
        <v>0</v>
      </c>
      <c r="E39" s="94">
        <v>0</v>
      </c>
      <c r="F39" s="94">
        <v>0</v>
      </c>
      <c r="G39" s="94">
        <v>0</v>
      </c>
    </row>
    <row r="40" spans="1:7" x14ac:dyDescent="0.25">
      <c r="A40" s="93" t="s">
        <v>929</v>
      </c>
      <c r="B40" s="93" t="s">
        <v>930</v>
      </c>
      <c r="C40" s="92" t="s">
        <v>931</v>
      </c>
      <c r="D40" s="94">
        <v>0</v>
      </c>
      <c r="E40" s="94">
        <v>0</v>
      </c>
      <c r="F40" s="94">
        <v>0</v>
      </c>
      <c r="G40" s="94">
        <v>0</v>
      </c>
    </row>
    <row r="41" spans="1:7" x14ac:dyDescent="0.25">
      <c r="A41" s="93" t="s">
        <v>932</v>
      </c>
      <c r="B41" s="93" t="s">
        <v>933</v>
      </c>
      <c r="C41" s="92" t="s">
        <v>934</v>
      </c>
      <c r="D41" s="94">
        <v>0</v>
      </c>
      <c r="E41" s="94">
        <v>0</v>
      </c>
      <c r="F41" s="94">
        <v>0</v>
      </c>
      <c r="G41" s="94">
        <v>0</v>
      </c>
    </row>
    <row r="42" spans="1:7" x14ac:dyDescent="0.25">
      <c r="A42" s="93">
        <v>2</v>
      </c>
      <c r="B42" s="93" t="s">
        <v>935</v>
      </c>
      <c r="C42" s="92" t="s">
        <v>936</v>
      </c>
      <c r="D42" s="94">
        <v>0</v>
      </c>
      <c r="E42" s="94">
        <v>0</v>
      </c>
      <c r="F42" s="94">
        <v>0</v>
      </c>
      <c r="G42" s="94">
        <v>0</v>
      </c>
    </row>
    <row r="43" spans="1:7" x14ac:dyDescent="0.25">
      <c r="A43" s="93" t="s">
        <v>937</v>
      </c>
      <c r="B43" s="93" t="s">
        <v>938</v>
      </c>
      <c r="C43" s="92" t="s">
        <v>939</v>
      </c>
      <c r="D43" s="94">
        <v>0</v>
      </c>
      <c r="E43" s="94">
        <v>0</v>
      </c>
      <c r="F43" s="94">
        <v>0</v>
      </c>
      <c r="G43" s="94">
        <v>0</v>
      </c>
    </row>
    <row r="44" spans="1:7" x14ac:dyDescent="0.25">
      <c r="A44" s="93" t="s">
        <v>940</v>
      </c>
      <c r="B44" s="93" t="s">
        <v>941</v>
      </c>
      <c r="C44" s="92" t="s">
        <v>942</v>
      </c>
      <c r="D44" s="94">
        <v>0</v>
      </c>
      <c r="E44" s="94">
        <v>0</v>
      </c>
      <c r="F44" s="94">
        <v>0</v>
      </c>
      <c r="G44" s="94">
        <v>0</v>
      </c>
    </row>
    <row r="45" spans="1:7" x14ac:dyDescent="0.25">
      <c r="A45" s="93" t="s">
        <v>943</v>
      </c>
      <c r="B45" s="93" t="s">
        <v>944</v>
      </c>
      <c r="C45" s="92" t="s">
        <v>945</v>
      </c>
      <c r="D45" s="94">
        <v>0</v>
      </c>
      <c r="E45" s="94">
        <v>0</v>
      </c>
      <c r="F45" s="94">
        <v>0</v>
      </c>
      <c r="G45" s="94">
        <v>0</v>
      </c>
    </row>
    <row r="46" spans="1:7" x14ac:dyDescent="0.25">
      <c r="A46" s="93" t="s">
        <v>830</v>
      </c>
      <c r="B46" s="93" t="s">
        <v>946</v>
      </c>
      <c r="C46" s="92" t="s">
        <v>947</v>
      </c>
      <c r="D46" s="94">
        <v>8117.78</v>
      </c>
      <c r="E46" s="94">
        <v>11353</v>
      </c>
      <c r="F46" s="94">
        <v>8118</v>
      </c>
      <c r="G46" s="94">
        <v>11353</v>
      </c>
    </row>
    <row r="47" spans="1:7" x14ac:dyDescent="0.25">
      <c r="A47" s="93" t="s">
        <v>948</v>
      </c>
      <c r="B47" s="93" t="s">
        <v>949</v>
      </c>
      <c r="C47" s="92" t="s">
        <v>950</v>
      </c>
      <c r="D47" s="94">
        <v>0</v>
      </c>
      <c r="E47" s="94">
        <v>0</v>
      </c>
      <c r="F47" s="94">
        <v>0</v>
      </c>
      <c r="G47" s="94">
        <v>0</v>
      </c>
    </row>
    <row r="48" spans="1:7" x14ac:dyDescent="0.25">
      <c r="A48" s="93" t="s">
        <v>951</v>
      </c>
      <c r="B48" s="93" t="s">
        <v>952</v>
      </c>
      <c r="C48" s="92" t="s">
        <v>953</v>
      </c>
      <c r="D48" s="94">
        <v>0</v>
      </c>
      <c r="E48" s="94">
        <v>0</v>
      </c>
      <c r="F48" s="94">
        <v>0</v>
      </c>
      <c r="G48" s="94">
        <v>0</v>
      </c>
    </row>
    <row r="49" spans="1:7" x14ac:dyDescent="0.25">
      <c r="A49" s="93" t="s">
        <v>954</v>
      </c>
      <c r="B49" s="93" t="s">
        <v>955</v>
      </c>
      <c r="C49" s="92" t="s">
        <v>956</v>
      </c>
      <c r="D49" s="94">
        <v>0</v>
      </c>
      <c r="E49" s="94">
        <v>0</v>
      </c>
      <c r="F49" s="94">
        <v>0</v>
      </c>
      <c r="G49" s="94">
        <v>0</v>
      </c>
    </row>
    <row r="50" spans="1:7" x14ac:dyDescent="0.25">
      <c r="A50" s="93" t="s">
        <v>957</v>
      </c>
      <c r="B50" s="93" t="s">
        <v>958</v>
      </c>
      <c r="C50" s="92" t="s">
        <v>959</v>
      </c>
      <c r="D50" s="94">
        <v>6488.26</v>
      </c>
      <c r="E50" s="94">
        <v>4078</v>
      </c>
      <c r="F50" s="94">
        <v>6488</v>
      </c>
      <c r="G50" s="94">
        <v>4078</v>
      </c>
    </row>
    <row r="51" spans="1:7" x14ac:dyDescent="0.25">
      <c r="A51" s="93" t="s">
        <v>960</v>
      </c>
      <c r="B51" s="93" t="s">
        <v>961</v>
      </c>
      <c r="C51" s="92" t="s">
        <v>962</v>
      </c>
      <c r="D51" s="94">
        <v>0</v>
      </c>
      <c r="E51" s="94">
        <v>0</v>
      </c>
      <c r="F51" s="94">
        <v>0</v>
      </c>
      <c r="G51" s="94">
        <v>0</v>
      </c>
    </row>
    <row r="52" spans="1:7" x14ac:dyDescent="0.25">
      <c r="A52" s="93">
        <v>2</v>
      </c>
      <c r="B52" s="93" t="s">
        <v>963</v>
      </c>
      <c r="C52" s="92" t="s">
        <v>964</v>
      </c>
      <c r="D52" s="94">
        <v>6488.26</v>
      </c>
      <c r="E52" s="94">
        <v>4078</v>
      </c>
      <c r="F52" s="94">
        <v>6488</v>
      </c>
      <c r="G52" s="94">
        <v>4078</v>
      </c>
    </row>
    <row r="53" spans="1:7" x14ac:dyDescent="0.25">
      <c r="A53" s="93" t="s">
        <v>965</v>
      </c>
      <c r="B53" s="93" t="s">
        <v>966</v>
      </c>
      <c r="C53" s="92" t="s">
        <v>967</v>
      </c>
      <c r="D53" s="94">
        <v>0</v>
      </c>
      <c r="E53" s="94">
        <v>0</v>
      </c>
      <c r="F53" s="94">
        <v>0</v>
      </c>
      <c r="G53" s="94">
        <v>0</v>
      </c>
    </row>
    <row r="54" spans="1:7" x14ac:dyDescent="0.25">
      <c r="A54" s="93" t="s">
        <v>968</v>
      </c>
      <c r="B54" s="93" t="s">
        <v>969</v>
      </c>
      <c r="C54" s="92" t="s">
        <v>970</v>
      </c>
      <c r="D54" s="94">
        <v>0</v>
      </c>
      <c r="E54" s="94">
        <v>0</v>
      </c>
      <c r="F54" s="94">
        <v>0</v>
      </c>
      <c r="G54" s="94">
        <v>0</v>
      </c>
    </row>
    <row r="55" spans="1:7" x14ac:dyDescent="0.25">
      <c r="A55" s="93" t="s">
        <v>971</v>
      </c>
      <c r="B55" s="93" t="s">
        <v>972</v>
      </c>
      <c r="C55" s="92" t="s">
        <v>973</v>
      </c>
      <c r="D55" s="94">
        <v>1629.52</v>
      </c>
      <c r="E55" s="94">
        <v>7275</v>
      </c>
      <c r="F55" s="94">
        <v>1630</v>
      </c>
      <c r="G55" s="94">
        <v>7275</v>
      </c>
    </row>
    <row r="56" spans="1:7" x14ac:dyDescent="0.25">
      <c r="A56" s="93" t="s">
        <v>899</v>
      </c>
      <c r="B56" s="93" t="s">
        <v>974</v>
      </c>
      <c r="C56" s="92" t="s">
        <v>975</v>
      </c>
      <c r="D56" s="94">
        <v>-8117.78</v>
      </c>
      <c r="E56" s="94">
        <v>-11353</v>
      </c>
      <c r="F56" s="94">
        <v>-8118</v>
      </c>
      <c r="G56" s="94">
        <v>-11353</v>
      </c>
    </row>
    <row r="57" spans="1:7" x14ac:dyDescent="0.25">
      <c r="A57" s="93" t="s">
        <v>976</v>
      </c>
      <c r="B57" s="93" t="s">
        <v>977</v>
      </c>
      <c r="C57" s="92" t="s">
        <v>978</v>
      </c>
      <c r="D57" s="94">
        <v>27184.46</v>
      </c>
      <c r="E57" s="94">
        <v>9937</v>
      </c>
      <c r="F57" s="94">
        <v>27184</v>
      </c>
      <c r="G57" s="94">
        <v>9937</v>
      </c>
    </row>
    <row r="58" spans="1:7" x14ac:dyDescent="0.25">
      <c r="A58" s="93" t="s">
        <v>979</v>
      </c>
      <c r="B58" s="93" t="s">
        <v>980</v>
      </c>
      <c r="C58" s="92" t="s">
        <v>981</v>
      </c>
      <c r="D58" s="94">
        <v>4762.37</v>
      </c>
      <c r="E58" s="94">
        <v>3369</v>
      </c>
      <c r="F58" s="94">
        <v>4762</v>
      </c>
      <c r="G58" s="94">
        <v>3369</v>
      </c>
    </row>
    <row r="59" spans="1:7" x14ac:dyDescent="0.25">
      <c r="A59" s="93" t="s">
        <v>982</v>
      </c>
      <c r="B59" s="93" t="s">
        <v>983</v>
      </c>
      <c r="C59" s="92" t="s">
        <v>984</v>
      </c>
      <c r="D59" s="94">
        <v>4762.37</v>
      </c>
      <c r="E59" s="94">
        <v>3369</v>
      </c>
      <c r="F59" s="94">
        <v>4762</v>
      </c>
      <c r="G59" s="94">
        <v>3369</v>
      </c>
    </row>
    <row r="60" spans="1:7" x14ac:dyDescent="0.25">
      <c r="A60" s="93">
        <v>2</v>
      </c>
      <c r="B60" s="93" t="s">
        <v>985</v>
      </c>
      <c r="C60" s="92" t="s">
        <v>986</v>
      </c>
      <c r="D60" s="94">
        <v>0</v>
      </c>
      <c r="E60" s="94">
        <v>0</v>
      </c>
      <c r="F60" s="94">
        <v>0</v>
      </c>
      <c r="G60" s="94">
        <v>0</v>
      </c>
    </row>
    <row r="61" spans="1:7" x14ac:dyDescent="0.25">
      <c r="A61" s="93" t="s">
        <v>987</v>
      </c>
      <c r="B61" s="93" t="s">
        <v>988</v>
      </c>
      <c r="C61" s="92" t="s">
        <v>989</v>
      </c>
      <c r="D61" s="94">
        <v>0</v>
      </c>
      <c r="E61" s="94">
        <v>0</v>
      </c>
      <c r="F61" s="94">
        <v>0</v>
      </c>
      <c r="G61" s="94">
        <v>0</v>
      </c>
    </row>
    <row r="62" spans="1:7" x14ac:dyDescent="0.25">
      <c r="A62" s="93" t="s">
        <v>976</v>
      </c>
      <c r="B62" s="93" t="s">
        <v>990</v>
      </c>
      <c r="C62" s="92" t="s">
        <v>991</v>
      </c>
      <c r="D62" s="94">
        <v>22422.09</v>
      </c>
      <c r="E62" s="94">
        <v>6568</v>
      </c>
      <c r="F62" s="94">
        <v>22422</v>
      </c>
      <c r="G62" s="94">
        <v>6568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workbookViewId="0">
      <selection activeCell="B19" sqref="B19"/>
    </sheetView>
  </sheetViews>
  <sheetFormatPr defaultColWidth="9.140625" defaultRowHeight="15" x14ac:dyDescent="0.25"/>
  <cols>
    <col min="1" max="1" width="8.28515625" style="95" bestFit="1" customWidth="1"/>
    <col min="2" max="2" width="63.5703125" style="95" bestFit="1" customWidth="1"/>
    <col min="3" max="3" width="4.42578125" style="96" bestFit="1" customWidth="1"/>
    <col min="4" max="11" width="15.28515625" style="97" bestFit="1" customWidth="1"/>
    <col min="12" max="16384" width="9.140625" style="88"/>
  </cols>
  <sheetData>
    <row r="1" spans="1:11" ht="22.5" x14ac:dyDescent="0.25">
      <c r="A1" s="99" t="s">
        <v>159</v>
      </c>
      <c r="B1" s="99" t="s">
        <v>160</v>
      </c>
      <c r="C1" s="98" t="s">
        <v>180</v>
      </c>
      <c r="D1" s="100" t="s">
        <v>183</v>
      </c>
      <c r="E1" s="100" t="s">
        <v>184</v>
      </c>
      <c r="F1" s="100" t="s">
        <v>185</v>
      </c>
      <c r="G1" s="100" t="s">
        <v>186</v>
      </c>
      <c r="H1" s="100" t="s">
        <v>161</v>
      </c>
      <c r="I1" s="100" t="s">
        <v>162</v>
      </c>
      <c r="J1" s="100" t="s">
        <v>163</v>
      </c>
      <c r="K1" s="100" t="s">
        <v>164</v>
      </c>
    </row>
    <row r="2" spans="1:11" x14ac:dyDescent="0.25">
      <c r="A2" s="90"/>
      <c r="B2" s="90" t="s">
        <v>992</v>
      </c>
      <c r="C2" s="89" t="s">
        <v>993</v>
      </c>
      <c r="D2" s="91">
        <v>546592.39</v>
      </c>
      <c r="E2" s="91">
        <v>291468.74</v>
      </c>
      <c r="F2" s="91">
        <v>255123.65</v>
      </c>
      <c r="G2" s="91">
        <v>264275.36</v>
      </c>
      <c r="H2" s="91">
        <v>546592</v>
      </c>
      <c r="I2" s="91">
        <v>291468</v>
      </c>
      <c r="J2" s="91">
        <v>255124</v>
      </c>
      <c r="K2" s="91">
        <v>264275</v>
      </c>
    </row>
    <row r="3" spans="1:11" x14ac:dyDescent="0.25">
      <c r="A3" s="90" t="s">
        <v>856</v>
      </c>
      <c r="B3" s="90" t="s">
        <v>994</v>
      </c>
      <c r="C3" s="89" t="s">
        <v>995</v>
      </c>
      <c r="D3" s="91">
        <v>416859.69</v>
      </c>
      <c r="E3" s="91">
        <v>291468.74</v>
      </c>
      <c r="F3" s="91">
        <v>125390.95</v>
      </c>
      <c r="G3" s="91">
        <v>101612.22</v>
      </c>
      <c r="H3" s="91">
        <v>416859</v>
      </c>
      <c r="I3" s="91">
        <v>291468</v>
      </c>
      <c r="J3" s="91">
        <v>125391</v>
      </c>
      <c r="K3" s="91">
        <v>101613</v>
      </c>
    </row>
    <row r="4" spans="1:11" x14ac:dyDescent="0.25">
      <c r="A4" s="90" t="s">
        <v>996</v>
      </c>
      <c r="B4" s="90" t="s">
        <v>997</v>
      </c>
      <c r="C4" s="89" t="s">
        <v>998</v>
      </c>
      <c r="D4" s="91">
        <v>0</v>
      </c>
      <c r="E4" s="91">
        <v>0</v>
      </c>
      <c r="F4" s="91">
        <v>0</v>
      </c>
      <c r="G4" s="91">
        <v>0</v>
      </c>
      <c r="H4" s="91">
        <v>0</v>
      </c>
      <c r="I4" s="91">
        <v>0</v>
      </c>
      <c r="J4" s="91">
        <v>0</v>
      </c>
      <c r="K4" s="91">
        <v>0</v>
      </c>
    </row>
    <row r="5" spans="1:11" x14ac:dyDescent="0.25">
      <c r="A5" s="90" t="s">
        <v>999</v>
      </c>
      <c r="B5" s="90" t="s">
        <v>1000</v>
      </c>
      <c r="C5" s="89" t="s">
        <v>1001</v>
      </c>
      <c r="D5" s="91">
        <v>0</v>
      </c>
      <c r="E5" s="91">
        <v>0</v>
      </c>
      <c r="F5" s="91">
        <v>0</v>
      </c>
      <c r="G5" s="91">
        <v>0</v>
      </c>
      <c r="H5" s="91">
        <v>0</v>
      </c>
      <c r="I5" s="91">
        <v>0</v>
      </c>
      <c r="J5" s="91">
        <v>0</v>
      </c>
      <c r="K5" s="91">
        <v>0</v>
      </c>
    </row>
    <row r="6" spans="1:11" x14ac:dyDescent="0.25">
      <c r="A6" s="90">
        <v>2</v>
      </c>
      <c r="B6" s="90" t="s">
        <v>1002</v>
      </c>
      <c r="C6" s="89" t="s">
        <v>1003</v>
      </c>
      <c r="D6" s="91">
        <v>0</v>
      </c>
      <c r="E6" s="91">
        <v>0</v>
      </c>
      <c r="F6" s="91">
        <v>0</v>
      </c>
      <c r="G6" s="91">
        <v>0</v>
      </c>
      <c r="H6" s="91">
        <v>0</v>
      </c>
      <c r="I6" s="91">
        <v>0</v>
      </c>
      <c r="J6" s="91">
        <v>0</v>
      </c>
      <c r="K6" s="91">
        <v>0</v>
      </c>
    </row>
    <row r="7" spans="1:11" x14ac:dyDescent="0.25">
      <c r="A7" s="90">
        <v>3</v>
      </c>
      <c r="B7" s="90" t="s">
        <v>1004</v>
      </c>
      <c r="C7" s="89" t="s">
        <v>1005</v>
      </c>
      <c r="D7" s="91">
        <v>0</v>
      </c>
      <c r="E7" s="91">
        <v>0</v>
      </c>
      <c r="F7" s="91">
        <v>0</v>
      </c>
      <c r="G7" s="91">
        <v>0</v>
      </c>
      <c r="H7" s="91">
        <v>0</v>
      </c>
      <c r="I7" s="91">
        <v>0</v>
      </c>
      <c r="J7" s="91">
        <v>0</v>
      </c>
      <c r="K7" s="91">
        <v>0</v>
      </c>
    </row>
    <row r="8" spans="1:11" x14ac:dyDescent="0.25">
      <c r="A8" s="90">
        <v>4</v>
      </c>
      <c r="B8" s="90" t="s">
        <v>1006</v>
      </c>
      <c r="C8" s="89" t="s">
        <v>1007</v>
      </c>
      <c r="D8" s="91">
        <v>0</v>
      </c>
      <c r="E8" s="91">
        <v>0</v>
      </c>
      <c r="F8" s="91">
        <v>0</v>
      </c>
      <c r="G8" s="91">
        <v>0</v>
      </c>
      <c r="H8" s="91">
        <v>0</v>
      </c>
      <c r="I8" s="91">
        <v>0</v>
      </c>
      <c r="J8" s="91">
        <v>0</v>
      </c>
      <c r="K8" s="91">
        <v>0</v>
      </c>
    </row>
    <row r="9" spans="1:11" x14ac:dyDescent="0.25">
      <c r="A9" s="90">
        <v>5</v>
      </c>
      <c r="B9" s="90" t="s">
        <v>1008</v>
      </c>
      <c r="C9" s="89" t="s">
        <v>1009</v>
      </c>
      <c r="D9" s="91">
        <v>0</v>
      </c>
      <c r="E9" s="91">
        <v>0</v>
      </c>
      <c r="F9" s="91">
        <v>0</v>
      </c>
      <c r="G9" s="91">
        <v>0</v>
      </c>
      <c r="H9" s="91">
        <v>0</v>
      </c>
      <c r="I9" s="91">
        <v>0</v>
      </c>
      <c r="J9" s="91">
        <v>0</v>
      </c>
      <c r="K9" s="91">
        <v>0</v>
      </c>
    </row>
    <row r="10" spans="1:11" x14ac:dyDescent="0.25">
      <c r="A10" s="90">
        <v>6</v>
      </c>
      <c r="B10" s="90" t="s">
        <v>1010</v>
      </c>
      <c r="C10" s="89" t="s">
        <v>1011</v>
      </c>
      <c r="D10" s="91">
        <v>0</v>
      </c>
      <c r="E10" s="91">
        <v>0</v>
      </c>
      <c r="F10" s="91">
        <v>0</v>
      </c>
      <c r="G10" s="91">
        <v>0</v>
      </c>
      <c r="H10" s="91">
        <v>0</v>
      </c>
      <c r="I10" s="91">
        <v>0</v>
      </c>
      <c r="J10" s="91">
        <v>0</v>
      </c>
      <c r="K10" s="91">
        <v>0</v>
      </c>
    </row>
    <row r="11" spans="1:11" x14ac:dyDescent="0.25">
      <c r="A11" s="90">
        <v>7</v>
      </c>
      <c r="B11" s="90" t="s">
        <v>1012</v>
      </c>
      <c r="C11" s="89" t="s">
        <v>1013</v>
      </c>
      <c r="D11" s="91">
        <v>0</v>
      </c>
      <c r="E11" s="91">
        <v>0</v>
      </c>
      <c r="F11" s="91">
        <v>0</v>
      </c>
      <c r="G11" s="91">
        <v>0</v>
      </c>
      <c r="H11" s="91">
        <v>0</v>
      </c>
      <c r="I11" s="91">
        <v>0</v>
      </c>
      <c r="J11" s="91">
        <v>0</v>
      </c>
      <c r="K11" s="91">
        <v>0</v>
      </c>
    </row>
    <row r="12" spans="1:11" x14ac:dyDescent="0.25">
      <c r="A12" s="90" t="s">
        <v>1014</v>
      </c>
      <c r="B12" s="90" t="s">
        <v>1015</v>
      </c>
      <c r="C12" s="89" t="s">
        <v>1016</v>
      </c>
      <c r="D12" s="91">
        <v>416859.69</v>
      </c>
      <c r="E12" s="91">
        <v>291468.74</v>
      </c>
      <c r="F12" s="91">
        <v>125390.95</v>
      </c>
      <c r="G12" s="91">
        <v>101612.22</v>
      </c>
      <c r="H12" s="91">
        <v>416859</v>
      </c>
      <c r="I12" s="91">
        <v>291468</v>
      </c>
      <c r="J12" s="91">
        <v>125391</v>
      </c>
      <c r="K12" s="91">
        <v>101613</v>
      </c>
    </row>
    <row r="13" spans="1:11" x14ac:dyDescent="0.25">
      <c r="A13" s="90" t="s">
        <v>1017</v>
      </c>
      <c r="B13" s="90" t="s">
        <v>1018</v>
      </c>
      <c r="C13" s="89" t="s">
        <v>1019</v>
      </c>
      <c r="D13" s="91">
        <v>34329.360000000001</v>
      </c>
      <c r="E13" s="91">
        <v>0</v>
      </c>
      <c r="F13" s="91">
        <v>34329.360000000001</v>
      </c>
      <c r="G13" s="91">
        <v>34990.660000000003</v>
      </c>
      <c r="H13" s="91">
        <v>34329</v>
      </c>
      <c r="I13" s="91">
        <v>0</v>
      </c>
      <c r="J13" s="91">
        <v>34329</v>
      </c>
      <c r="K13" s="91">
        <v>34991</v>
      </c>
    </row>
    <row r="14" spans="1:11" x14ac:dyDescent="0.25">
      <c r="A14" s="90">
        <v>2</v>
      </c>
      <c r="B14" s="90" t="s">
        <v>1020</v>
      </c>
      <c r="C14" s="89" t="s">
        <v>1021</v>
      </c>
      <c r="D14" s="91">
        <v>80931.33</v>
      </c>
      <c r="E14" s="91">
        <v>68256.36</v>
      </c>
      <c r="F14" s="91">
        <v>12674.97</v>
      </c>
      <c r="G14" s="91">
        <v>15074.97</v>
      </c>
      <c r="H14" s="91">
        <v>80931</v>
      </c>
      <c r="I14" s="91">
        <v>68256</v>
      </c>
      <c r="J14" s="91">
        <v>12675</v>
      </c>
      <c r="K14" s="91">
        <v>15075</v>
      </c>
    </row>
    <row r="15" spans="1:11" x14ac:dyDescent="0.25">
      <c r="A15" s="90">
        <v>3</v>
      </c>
      <c r="B15" s="90" t="s">
        <v>1022</v>
      </c>
      <c r="C15" s="89" t="s">
        <v>1023</v>
      </c>
      <c r="D15" s="91">
        <v>250868.24</v>
      </c>
      <c r="E15" s="91">
        <v>188800.41</v>
      </c>
      <c r="F15" s="91">
        <v>62067.83</v>
      </c>
      <c r="G15" s="91">
        <v>35308</v>
      </c>
      <c r="H15" s="91">
        <v>250868</v>
      </c>
      <c r="I15" s="91">
        <v>188800</v>
      </c>
      <c r="J15" s="91">
        <v>62068</v>
      </c>
      <c r="K15" s="91">
        <v>35308</v>
      </c>
    </row>
    <row r="16" spans="1:11" x14ac:dyDescent="0.25">
      <c r="A16" s="90">
        <v>4</v>
      </c>
      <c r="B16" s="90" t="s">
        <v>1024</v>
      </c>
      <c r="C16" s="89" t="s">
        <v>1025</v>
      </c>
      <c r="D16" s="91">
        <v>0</v>
      </c>
      <c r="E16" s="91">
        <v>0</v>
      </c>
      <c r="F16" s="91">
        <v>0</v>
      </c>
      <c r="G16" s="91">
        <v>0</v>
      </c>
      <c r="H16" s="91">
        <v>0</v>
      </c>
      <c r="I16" s="91">
        <v>0</v>
      </c>
      <c r="J16" s="91">
        <v>0</v>
      </c>
      <c r="K16" s="91">
        <v>0</v>
      </c>
    </row>
    <row r="17" spans="1:11" x14ac:dyDescent="0.25">
      <c r="A17" s="90">
        <v>5</v>
      </c>
      <c r="B17" s="90" t="s">
        <v>1026</v>
      </c>
      <c r="C17" s="89" t="s">
        <v>1027</v>
      </c>
      <c r="D17" s="91">
        <v>40047.760000000002</v>
      </c>
      <c r="E17" s="91">
        <v>29596.3</v>
      </c>
      <c r="F17" s="91">
        <v>10451.459999999999</v>
      </c>
      <c r="G17" s="91">
        <v>8590.26</v>
      </c>
      <c r="H17" s="91">
        <v>40048</v>
      </c>
      <c r="I17" s="91">
        <v>29596</v>
      </c>
      <c r="J17" s="91">
        <v>10452</v>
      </c>
      <c r="K17" s="91">
        <v>8591</v>
      </c>
    </row>
    <row r="18" spans="1:11" x14ac:dyDescent="0.25">
      <c r="A18" s="90">
        <v>6</v>
      </c>
      <c r="B18" s="90" t="s">
        <v>1028</v>
      </c>
      <c r="C18" s="89" t="s">
        <v>1029</v>
      </c>
      <c r="D18" s="91">
        <v>10683</v>
      </c>
      <c r="E18" s="91">
        <v>4815.67</v>
      </c>
      <c r="F18" s="91">
        <v>5867.33</v>
      </c>
      <c r="G18" s="91">
        <v>7648.33</v>
      </c>
      <c r="H18" s="91">
        <v>10683</v>
      </c>
      <c r="I18" s="91">
        <v>4816</v>
      </c>
      <c r="J18" s="91">
        <v>5867</v>
      </c>
      <c r="K18" s="91">
        <v>7648</v>
      </c>
    </row>
    <row r="19" spans="1:11" x14ac:dyDescent="0.25">
      <c r="A19" s="90">
        <v>7</v>
      </c>
      <c r="B19" s="90" t="s">
        <v>1030</v>
      </c>
      <c r="C19" s="89" t="s">
        <v>1031</v>
      </c>
      <c r="D19" s="91">
        <v>0</v>
      </c>
      <c r="E19" s="91">
        <v>0</v>
      </c>
      <c r="F19" s="91">
        <v>0</v>
      </c>
      <c r="G19" s="91">
        <v>0</v>
      </c>
      <c r="H19" s="91">
        <v>0</v>
      </c>
      <c r="I19" s="91">
        <v>0</v>
      </c>
      <c r="J19" s="91">
        <v>0</v>
      </c>
      <c r="K19" s="91">
        <v>0</v>
      </c>
    </row>
    <row r="20" spans="1:11" x14ac:dyDescent="0.25">
      <c r="A20" s="90">
        <v>8</v>
      </c>
      <c r="B20" s="90" t="s">
        <v>1032</v>
      </c>
      <c r="C20" s="89" t="s">
        <v>1033</v>
      </c>
      <c r="D20" s="91">
        <v>0</v>
      </c>
      <c r="E20" s="91">
        <v>0</v>
      </c>
      <c r="F20" s="91">
        <v>0</v>
      </c>
      <c r="G20" s="91">
        <v>0</v>
      </c>
      <c r="H20" s="91">
        <v>0</v>
      </c>
      <c r="I20" s="91">
        <v>0</v>
      </c>
      <c r="J20" s="91">
        <v>0</v>
      </c>
      <c r="K20" s="91">
        <v>0</v>
      </c>
    </row>
    <row r="21" spans="1:11" x14ac:dyDescent="0.25">
      <c r="A21" s="90">
        <v>9</v>
      </c>
      <c r="B21" s="90" t="s">
        <v>1034</v>
      </c>
      <c r="C21" s="89" t="s">
        <v>1035</v>
      </c>
      <c r="D21" s="91">
        <v>0</v>
      </c>
      <c r="E21" s="91">
        <v>0</v>
      </c>
      <c r="F21" s="91">
        <v>0</v>
      </c>
      <c r="G21" s="91">
        <v>0</v>
      </c>
      <c r="H21" s="91">
        <v>0</v>
      </c>
      <c r="I21" s="91">
        <v>0</v>
      </c>
      <c r="J21" s="91">
        <v>0</v>
      </c>
      <c r="K21" s="91">
        <v>0</v>
      </c>
    </row>
    <row r="22" spans="1:11" x14ac:dyDescent="0.25">
      <c r="A22" s="90" t="s">
        <v>1036</v>
      </c>
      <c r="B22" s="90" t="s">
        <v>1037</v>
      </c>
      <c r="C22" s="89" t="s">
        <v>712</v>
      </c>
      <c r="D22" s="91">
        <v>0</v>
      </c>
      <c r="E22" s="91">
        <v>0</v>
      </c>
      <c r="F22" s="91">
        <v>0</v>
      </c>
      <c r="G22" s="91">
        <v>0</v>
      </c>
      <c r="H22" s="91">
        <v>0</v>
      </c>
      <c r="I22" s="91">
        <v>0</v>
      </c>
      <c r="J22" s="91">
        <v>0</v>
      </c>
      <c r="K22" s="91">
        <v>0</v>
      </c>
    </row>
    <row r="23" spans="1:11" x14ac:dyDescent="0.25">
      <c r="A23" s="90" t="s">
        <v>1038</v>
      </c>
      <c r="B23" s="90" t="s">
        <v>1039</v>
      </c>
      <c r="C23" s="89" t="s">
        <v>713</v>
      </c>
      <c r="D23" s="91">
        <v>0</v>
      </c>
      <c r="E23" s="91">
        <v>0</v>
      </c>
      <c r="F23" s="91">
        <v>0</v>
      </c>
      <c r="G23" s="91">
        <v>0</v>
      </c>
      <c r="H23" s="91">
        <v>0</v>
      </c>
      <c r="I23" s="91">
        <v>0</v>
      </c>
      <c r="J23" s="91">
        <v>0</v>
      </c>
      <c r="K23" s="91">
        <v>0</v>
      </c>
    </row>
    <row r="24" spans="1:11" x14ac:dyDescent="0.25">
      <c r="A24" s="90">
        <v>2</v>
      </c>
      <c r="B24" s="90" t="s">
        <v>1040</v>
      </c>
      <c r="C24" s="89" t="s">
        <v>1041</v>
      </c>
      <c r="D24" s="91">
        <v>0</v>
      </c>
      <c r="E24" s="91">
        <v>0</v>
      </c>
      <c r="F24" s="91">
        <v>0</v>
      </c>
      <c r="G24" s="91">
        <v>0</v>
      </c>
      <c r="H24" s="91">
        <v>0</v>
      </c>
      <c r="I24" s="91">
        <v>0</v>
      </c>
      <c r="J24" s="91">
        <v>0</v>
      </c>
      <c r="K24" s="91">
        <v>0</v>
      </c>
    </row>
    <row r="25" spans="1:11" x14ac:dyDescent="0.25">
      <c r="A25" s="90">
        <v>3</v>
      </c>
      <c r="B25" s="90" t="s">
        <v>1042</v>
      </c>
      <c r="C25" s="89" t="s">
        <v>1043</v>
      </c>
      <c r="D25" s="91">
        <v>0</v>
      </c>
      <c r="E25" s="91">
        <v>0</v>
      </c>
      <c r="F25" s="91">
        <v>0</v>
      </c>
      <c r="G25" s="91">
        <v>0</v>
      </c>
      <c r="H25" s="91">
        <v>0</v>
      </c>
      <c r="I25" s="91">
        <v>0</v>
      </c>
      <c r="J25" s="91">
        <v>0</v>
      </c>
      <c r="K25" s="91">
        <v>0</v>
      </c>
    </row>
    <row r="26" spans="1:11" x14ac:dyDescent="0.25">
      <c r="A26" s="90">
        <v>4</v>
      </c>
      <c r="B26" s="90" t="s">
        <v>1044</v>
      </c>
      <c r="C26" s="89" t="s">
        <v>1045</v>
      </c>
      <c r="D26" s="91">
        <v>0</v>
      </c>
      <c r="E26" s="91">
        <v>0</v>
      </c>
      <c r="F26" s="91">
        <v>0</v>
      </c>
      <c r="G26" s="91">
        <v>0</v>
      </c>
      <c r="H26" s="91">
        <v>0</v>
      </c>
      <c r="I26" s="91">
        <v>0</v>
      </c>
      <c r="J26" s="91">
        <v>0</v>
      </c>
      <c r="K26" s="91">
        <v>0</v>
      </c>
    </row>
    <row r="27" spans="1:11" x14ac:dyDescent="0.25">
      <c r="A27" s="90">
        <v>5</v>
      </c>
      <c r="B27" s="90" t="s">
        <v>1046</v>
      </c>
      <c r="C27" s="89" t="s">
        <v>715</v>
      </c>
      <c r="D27" s="91">
        <v>0</v>
      </c>
      <c r="E27" s="91">
        <v>0</v>
      </c>
      <c r="F27" s="91">
        <v>0</v>
      </c>
      <c r="G27" s="91">
        <v>0</v>
      </c>
      <c r="H27" s="91">
        <v>0</v>
      </c>
      <c r="I27" s="91">
        <v>0</v>
      </c>
      <c r="J27" s="91">
        <v>0</v>
      </c>
      <c r="K27" s="91">
        <v>0</v>
      </c>
    </row>
    <row r="28" spans="1:11" x14ac:dyDescent="0.25">
      <c r="A28" s="90">
        <v>6</v>
      </c>
      <c r="B28" s="90" t="s">
        <v>1047</v>
      </c>
      <c r="C28" s="89" t="s">
        <v>1048</v>
      </c>
      <c r="D28" s="91">
        <v>0</v>
      </c>
      <c r="E28" s="91">
        <v>0</v>
      </c>
      <c r="F28" s="91">
        <v>0</v>
      </c>
      <c r="G28" s="91">
        <v>0</v>
      </c>
      <c r="H28" s="91">
        <v>0</v>
      </c>
      <c r="I28" s="91">
        <v>0</v>
      </c>
      <c r="J28" s="91">
        <v>0</v>
      </c>
      <c r="K28" s="91">
        <v>0</v>
      </c>
    </row>
    <row r="29" spans="1:11" x14ac:dyDescent="0.25">
      <c r="A29" s="90">
        <v>7</v>
      </c>
      <c r="B29" s="90" t="s">
        <v>1049</v>
      </c>
      <c r="C29" s="89" t="s">
        <v>1050</v>
      </c>
      <c r="D29" s="91">
        <v>0</v>
      </c>
      <c r="E29" s="91">
        <v>0</v>
      </c>
      <c r="F29" s="91">
        <v>0</v>
      </c>
      <c r="G29" s="91">
        <v>0</v>
      </c>
      <c r="H29" s="91">
        <v>0</v>
      </c>
      <c r="I29" s="91">
        <v>0</v>
      </c>
      <c r="J29" s="91">
        <v>0</v>
      </c>
      <c r="K29" s="91">
        <v>0</v>
      </c>
    </row>
    <row r="30" spans="1:11" x14ac:dyDescent="0.25">
      <c r="A30" s="90">
        <v>8</v>
      </c>
      <c r="B30" s="90" t="s">
        <v>1051</v>
      </c>
      <c r="C30" s="89" t="s">
        <v>717</v>
      </c>
      <c r="D30" s="91">
        <v>0</v>
      </c>
      <c r="E30" s="91">
        <v>0</v>
      </c>
      <c r="F30" s="91">
        <v>0</v>
      </c>
      <c r="G30" s="91">
        <v>0</v>
      </c>
      <c r="H30" s="91">
        <v>0</v>
      </c>
      <c r="I30" s="91">
        <v>0</v>
      </c>
      <c r="J30" s="91">
        <v>0</v>
      </c>
      <c r="K30" s="91">
        <v>0</v>
      </c>
    </row>
    <row r="31" spans="1:11" x14ac:dyDescent="0.25">
      <c r="A31" s="90">
        <v>9</v>
      </c>
      <c r="B31" s="90" t="s">
        <v>1052</v>
      </c>
      <c r="C31" s="89" t="s">
        <v>1053</v>
      </c>
      <c r="D31" s="91">
        <v>0</v>
      </c>
      <c r="E31" s="91">
        <v>0</v>
      </c>
      <c r="F31" s="91">
        <v>0</v>
      </c>
      <c r="G31" s="91">
        <v>0</v>
      </c>
      <c r="H31" s="91">
        <v>0</v>
      </c>
      <c r="I31" s="91">
        <v>0</v>
      </c>
      <c r="J31" s="91">
        <v>0</v>
      </c>
      <c r="K31" s="91">
        <v>0</v>
      </c>
    </row>
    <row r="32" spans="1:11" x14ac:dyDescent="0.25">
      <c r="A32" s="90">
        <v>10</v>
      </c>
      <c r="B32" s="90" t="s">
        <v>1054</v>
      </c>
      <c r="C32" s="89" t="s">
        <v>719</v>
      </c>
      <c r="D32" s="91">
        <v>0</v>
      </c>
      <c r="E32" s="91">
        <v>0</v>
      </c>
      <c r="F32" s="91">
        <v>0</v>
      </c>
      <c r="G32" s="91">
        <v>0</v>
      </c>
      <c r="H32" s="91">
        <v>0</v>
      </c>
      <c r="I32" s="91">
        <v>0</v>
      </c>
      <c r="J32" s="91">
        <v>0</v>
      </c>
      <c r="K32" s="91">
        <v>0</v>
      </c>
    </row>
    <row r="33" spans="1:11" x14ac:dyDescent="0.25">
      <c r="A33" s="90">
        <v>11</v>
      </c>
      <c r="B33" s="90" t="s">
        <v>1055</v>
      </c>
      <c r="C33" s="89" t="s">
        <v>1056</v>
      </c>
      <c r="D33" s="91">
        <v>0</v>
      </c>
      <c r="E33" s="91">
        <v>0</v>
      </c>
      <c r="F33" s="91">
        <v>0</v>
      </c>
      <c r="G33" s="91">
        <v>0</v>
      </c>
      <c r="H33" s="91">
        <v>0</v>
      </c>
      <c r="I33" s="91">
        <v>0</v>
      </c>
      <c r="J33" s="91">
        <v>0</v>
      </c>
      <c r="K33" s="91">
        <v>0</v>
      </c>
    </row>
    <row r="34" spans="1:11" x14ac:dyDescent="0.25">
      <c r="A34" s="90" t="s">
        <v>859</v>
      </c>
      <c r="B34" s="90" t="s">
        <v>1057</v>
      </c>
      <c r="C34" s="89" t="s">
        <v>1058</v>
      </c>
      <c r="D34" s="91">
        <v>129732.7</v>
      </c>
      <c r="E34" s="91">
        <v>0</v>
      </c>
      <c r="F34" s="91">
        <v>129732.7</v>
      </c>
      <c r="G34" s="91">
        <v>162663.14000000001</v>
      </c>
      <c r="H34" s="91">
        <v>129733</v>
      </c>
      <c r="I34" s="91">
        <v>0</v>
      </c>
      <c r="J34" s="91">
        <v>129733</v>
      </c>
      <c r="K34" s="91">
        <v>162662</v>
      </c>
    </row>
    <row r="35" spans="1:11" x14ac:dyDescent="0.25">
      <c r="A35" s="90" t="s">
        <v>1059</v>
      </c>
      <c r="B35" s="90" t="s">
        <v>1060</v>
      </c>
      <c r="C35" s="89" t="s">
        <v>1061</v>
      </c>
      <c r="D35" s="91">
        <v>45122</v>
      </c>
      <c r="E35" s="91">
        <v>0</v>
      </c>
      <c r="F35" s="91">
        <v>45122</v>
      </c>
      <c r="G35" s="91">
        <v>12601.85</v>
      </c>
      <c r="H35" s="91">
        <v>45122</v>
      </c>
      <c r="I35" s="91">
        <v>0</v>
      </c>
      <c r="J35" s="91">
        <v>45122</v>
      </c>
      <c r="K35" s="91">
        <v>12602</v>
      </c>
    </row>
    <row r="36" spans="1:11" x14ac:dyDescent="0.25">
      <c r="A36" s="90" t="s">
        <v>1062</v>
      </c>
      <c r="B36" s="90" t="s">
        <v>1063</v>
      </c>
      <c r="C36" s="89" t="s">
        <v>1064</v>
      </c>
      <c r="D36" s="91">
        <v>17457.400000000001</v>
      </c>
      <c r="E36" s="91">
        <v>0</v>
      </c>
      <c r="F36" s="91">
        <v>17457.400000000001</v>
      </c>
      <c r="G36" s="91">
        <v>4346.25</v>
      </c>
      <c r="H36" s="91">
        <v>17457</v>
      </c>
      <c r="I36" s="91">
        <v>0</v>
      </c>
      <c r="J36" s="91">
        <v>17457</v>
      </c>
      <c r="K36" s="91">
        <v>4346</v>
      </c>
    </row>
    <row r="37" spans="1:11" x14ac:dyDescent="0.25">
      <c r="A37" s="90">
        <v>2</v>
      </c>
      <c r="B37" s="90" t="s">
        <v>1065</v>
      </c>
      <c r="C37" s="89" t="s">
        <v>1066</v>
      </c>
      <c r="D37" s="91">
        <v>0</v>
      </c>
      <c r="E37" s="91">
        <v>0</v>
      </c>
      <c r="F37" s="91">
        <v>0</v>
      </c>
      <c r="G37" s="91">
        <v>0</v>
      </c>
      <c r="H37" s="91">
        <v>0</v>
      </c>
      <c r="I37" s="91">
        <v>0</v>
      </c>
      <c r="J37" s="91">
        <v>0</v>
      </c>
      <c r="K37" s="91">
        <v>0</v>
      </c>
    </row>
    <row r="38" spans="1:11" x14ac:dyDescent="0.25">
      <c r="A38" s="90">
        <v>3</v>
      </c>
      <c r="B38" s="90" t="s">
        <v>1067</v>
      </c>
      <c r="C38" s="89" t="s">
        <v>1068</v>
      </c>
      <c r="D38" s="91">
        <v>11864.6</v>
      </c>
      <c r="E38" s="91">
        <v>0</v>
      </c>
      <c r="F38" s="91">
        <v>11864.6</v>
      </c>
      <c r="G38" s="91">
        <v>8255.6</v>
      </c>
      <c r="H38" s="91">
        <v>11865</v>
      </c>
      <c r="I38" s="91">
        <v>0</v>
      </c>
      <c r="J38" s="91">
        <v>11865</v>
      </c>
      <c r="K38" s="91">
        <v>8256</v>
      </c>
    </row>
    <row r="39" spans="1:11" x14ac:dyDescent="0.25">
      <c r="A39" s="90">
        <v>4</v>
      </c>
      <c r="B39" s="90" t="s">
        <v>1069</v>
      </c>
      <c r="C39" s="89" t="s">
        <v>1070</v>
      </c>
      <c r="D39" s="91">
        <v>15800</v>
      </c>
      <c r="E39" s="91">
        <v>0</v>
      </c>
      <c r="F39" s="91">
        <v>15800</v>
      </c>
      <c r="G39" s="91">
        <v>0</v>
      </c>
      <c r="H39" s="91">
        <v>15800</v>
      </c>
      <c r="I39" s="91">
        <v>0</v>
      </c>
      <c r="J39" s="91">
        <v>15800</v>
      </c>
      <c r="K39" s="91">
        <v>0</v>
      </c>
    </row>
    <row r="40" spans="1:11" x14ac:dyDescent="0.25">
      <c r="A40" s="90">
        <v>5</v>
      </c>
      <c r="B40" s="90" t="s">
        <v>1071</v>
      </c>
      <c r="C40" s="89" t="s">
        <v>1072</v>
      </c>
      <c r="D40" s="91">
        <v>0</v>
      </c>
      <c r="E40" s="91">
        <v>0</v>
      </c>
      <c r="F40" s="91">
        <v>0</v>
      </c>
      <c r="G40" s="91">
        <v>0</v>
      </c>
      <c r="H40" s="91">
        <v>0</v>
      </c>
      <c r="I40" s="91">
        <v>0</v>
      </c>
      <c r="J40" s="91">
        <v>0</v>
      </c>
      <c r="K40" s="91">
        <v>0</v>
      </c>
    </row>
    <row r="41" spans="1:11" x14ac:dyDescent="0.25">
      <c r="A41" s="90">
        <v>6</v>
      </c>
      <c r="B41" s="90" t="s">
        <v>1073</v>
      </c>
      <c r="C41" s="89" t="s">
        <v>1074</v>
      </c>
      <c r="D41" s="91">
        <v>0</v>
      </c>
      <c r="E41" s="91">
        <v>0</v>
      </c>
      <c r="F41" s="91">
        <v>0</v>
      </c>
      <c r="G41" s="91">
        <v>0</v>
      </c>
      <c r="H41" s="91">
        <v>0</v>
      </c>
      <c r="I41" s="91">
        <v>0</v>
      </c>
      <c r="J41" s="91">
        <v>0</v>
      </c>
      <c r="K41" s="91">
        <v>0</v>
      </c>
    </row>
    <row r="42" spans="1:11" x14ac:dyDescent="0.25">
      <c r="A42" s="90" t="s">
        <v>1075</v>
      </c>
      <c r="B42" s="90" t="s">
        <v>1076</v>
      </c>
      <c r="C42" s="89" t="s">
        <v>1077</v>
      </c>
      <c r="D42" s="91">
        <v>0</v>
      </c>
      <c r="E42" s="91">
        <v>0</v>
      </c>
      <c r="F42" s="91">
        <v>0</v>
      </c>
      <c r="G42" s="91">
        <v>0</v>
      </c>
      <c r="H42" s="91">
        <v>0</v>
      </c>
      <c r="I42" s="91">
        <v>0</v>
      </c>
      <c r="J42" s="91">
        <v>0</v>
      </c>
      <c r="K42" s="91">
        <v>0</v>
      </c>
    </row>
    <row r="43" spans="1:11" x14ac:dyDescent="0.25">
      <c r="A43" s="90" t="s">
        <v>1078</v>
      </c>
      <c r="B43" s="90" t="s">
        <v>1079</v>
      </c>
      <c r="C43" s="89" t="s">
        <v>720</v>
      </c>
      <c r="D43" s="91">
        <v>0</v>
      </c>
      <c r="E43" s="91">
        <v>0</v>
      </c>
      <c r="F43" s="91">
        <v>0</v>
      </c>
      <c r="G43" s="91">
        <v>0</v>
      </c>
      <c r="H43" s="91">
        <v>0</v>
      </c>
      <c r="I43" s="91">
        <v>0</v>
      </c>
      <c r="J43" s="91">
        <v>0</v>
      </c>
      <c r="K43" s="91">
        <v>0</v>
      </c>
    </row>
    <row r="44" spans="1:11" x14ac:dyDescent="0.25">
      <c r="A44" s="90" t="s">
        <v>1080</v>
      </c>
      <c r="B44" s="90" t="s">
        <v>1081</v>
      </c>
      <c r="C44" s="89" t="s">
        <v>1082</v>
      </c>
      <c r="D44" s="91">
        <v>0</v>
      </c>
      <c r="E44" s="91">
        <v>0</v>
      </c>
      <c r="F44" s="91">
        <v>0</v>
      </c>
      <c r="G44" s="91">
        <v>0</v>
      </c>
      <c r="H44" s="91">
        <v>0</v>
      </c>
      <c r="I44" s="91">
        <v>0</v>
      </c>
      <c r="J44" s="91">
        <v>0</v>
      </c>
      <c r="K44" s="91">
        <v>0</v>
      </c>
    </row>
    <row r="45" spans="1:11" x14ac:dyDescent="0.25">
      <c r="A45" s="90" t="s">
        <v>1083</v>
      </c>
      <c r="B45" s="90" t="s">
        <v>1084</v>
      </c>
      <c r="C45" s="89" t="s">
        <v>1085</v>
      </c>
      <c r="D45" s="91">
        <v>0</v>
      </c>
      <c r="E45" s="91">
        <v>0</v>
      </c>
      <c r="F45" s="91">
        <v>0</v>
      </c>
      <c r="G45" s="91">
        <v>0</v>
      </c>
      <c r="H45" s="91">
        <v>0</v>
      </c>
      <c r="I45" s="91">
        <v>0</v>
      </c>
      <c r="J45" s="91">
        <v>0</v>
      </c>
      <c r="K45" s="91">
        <v>0</v>
      </c>
    </row>
    <row r="46" spans="1:11" x14ac:dyDescent="0.25">
      <c r="A46" s="90" t="s">
        <v>1086</v>
      </c>
      <c r="B46" s="90" t="s">
        <v>1087</v>
      </c>
      <c r="C46" s="89" t="s">
        <v>1088</v>
      </c>
      <c r="D46" s="91">
        <v>0</v>
      </c>
      <c r="E46" s="91">
        <v>0</v>
      </c>
      <c r="F46" s="91">
        <v>0</v>
      </c>
      <c r="G46" s="91">
        <v>0</v>
      </c>
      <c r="H46" s="91">
        <v>0</v>
      </c>
      <c r="I46" s="91">
        <v>0</v>
      </c>
      <c r="J46" s="91">
        <v>0</v>
      </c>
      <c r="K46" s="91">
        <v>0</v>
      </c>
    </row>
    <row r="47" spans="1:11" x14ac:dyDescent="0.25">
      <c r="A47" s="90">
        <v>2</v>
      </c>
      <c r="B47" s="90" t="s">
        <v>1089</v>
      </c>
      <c r="C47" s="89" t="s">
        <v>1090</v>
      </c>
      <c r="D47" s="91">
        <v>0</v>
      </c>
      <c r="E47" s="91">
        <v>0</v>
      </c>
      <c r="F47" s="91">
        <v>0</v>
      </c>
      <c r="G47" s="91">
        <v>0</v>
      </c>
      <c r="H47" s="91">
        <v>0</v>
      </c>
      <c r="I47" s="91">
        <v>0</v>
      </c>
      <c r="J47" s="91">
        <v>0</v>
      </c>
      <c r="K47" s="91">
        <v>0</v>
      </c>
    </row>
    <row r="48" spans="1:11" x14ac:dyDescent="0.25">
      <c r="A48" s="90">
        <v>3</v>
      </c>
      <c r="B48" s="90" t="s">
        <v>1091</v>
      </c>
      <c r="C48" s="89" t="s">
        <v>1092</v>
      </c>
      <c r="D48" s="91">
        <v>0</v>
      </c>
      <c r="E48" s="91">
        <v>0</v>
      </c>
      <c r="F48" s="91">
        <v>0</v>
      </c>
      <c r="G48" s="91">
        <v>0</v>
      </c>
      <c r="H48" s="91">
        <v>0</v>
      </c>
      <c r="I48" s="91">
        <v>0</v>
      </c>
      <c r="J48" s="91">
        <v>0</v>
      </c>
      <c r="K48" s="91">
        <v>0</v>
      </c>
    </row>
    <row r="49" spans="1:11" x14ac:dyDescent="0.25">
      <c r="A49" s="90">
        <v>4</v>
      </c>
      <c r="B49" s="90" t="s">
        <v>1093</v>
      </c>
      <c r="C49" s="89" t="s">
        <v>1094</v>
      </c>
      <c r="D49" s="91">
        <v>0</v>
      </c>
      <c r="E49" s="91">
        <v>0</v>
      </c>
      <c r="F49" s="91">
        <v>0</v>
      </c>
      <c r="G49" s="91">
        <v>0</v>
      </c>
      <c r="H49" s="91">
        <v>0</v>
      </c>
      <c r="I49" s="91">
        <v>0</v>
      </c>
      <c r="J49" s="91">
        <v>0</v>
      </c>
      <c r="K49" s="91">
        <v>0</v>
      </c>
    </row>
    <row r="50" spans="1:11" x14ac:dyDescent="0.25">
      <c r="A50" s="90">
        <v>5</v>
      </c>
      <c r="B50" s="90" t="s">
        <v>1095</v>
      </c>
      <c r="C50" s="89" t="s">
        <v>1096</v>
      </c>
      <c r="D50" s="91">
        <v>0</v>
      </c>
      <c r="E50" s="91">
        <v>0</v>
      </c>
      <c r="F50" s="91">
        <v>0</v>
      </c>
      <c r="G50" s="91">
        <v>0</v>
      </c>
      <c r="H50" s="91">
        <v>0</v>
      </c>
      <c r="I50" s="91">
        <v>0</v>
      </c>
      <c r="J50" s="91">
        <v>0</v>
      </c>
      <c r="K50" s="91">
        <v>0</v>
      </c>
    </row>
    <row r="51" spans="1:11" x14ac:dyDescent="0.25">
      <c r="A51" s="90">
        <v>6</v>
      </c>
      <c r="B51" s="90" t="s">
        <v>1097</v>
      </c>
      <c r="C51" s="89" t="s">
        <v>1098</v>
      </c>
      <c r="D51" s="91">
        <v>0</v>
      </c>
      <c r="E51" s="91">
        <v>0</v>
      </c>
      <c r="F51" s="91">
        <v>0</v>
      </c>
      <c r="G51" s="91">
        <v>0</v>
      </c>
      <c r="H51" s="91">
        <v>0</v>
      </c>
      <c r="I51" s="91">
        <v>0</v>
      </c>
      <c r="J51" s="91">
        <v>0</v>
      </c>
      <c r="K51" s="91">
        <v>0</v>
      </c>
    </row>
    <row r="52" spans="1:11" x14ac:dyDescent="0.25">
      <c r="A52" s="90">
        <v>7</v>
      </c>
      <c r="B52" s="90" t="s">
        <v>1099</v>
      </c>
      <c r="C52" s="89" t="s">
        <v>1100</v>
      </c>
      <c r="D52" s="91">
        <v>0</v>
      </c>
      <c r="E52" s="91">
        <v>0</v>
      </c>
      <c r="F52" s="91">
        <v>0</v>
      </c>
      <c r="G52" s="91">
        <v>0</v>
      </c>
      <c r="H52" s="91">
        <v>0</v>
      </c>
      <c r="I52" s="91">
        <v>0</v>
      </c>
      <c r="J52" s="91">
        <v>0</v>
      </c>
      <c r="K52" s="91">
        <v>0</v>
      </c>
    </row>
    <row r="53" spans="1:11" x14ac:dyDescent="0.25">
      <c r="A53" s="90">
        <v>8</v>
      </c>
      <c r="B53" s="90" t="s">
        <v>1101</v>
      </c>
      <c r="C53" s="89" t="s">
        <v>1102</v>
      </c>
      <c r="D53" s="91">
        <v>0</v>
      </c>
      <c r="E53" s="91">
        <v>0</v>
      </c>
      <c r="F53" s="91">
        <v>0</v>
      </c>
      <c r="G53" s="91">
        <v>0</v>
      </c>
      <c r="H53" s="91">
        <v>0</v>
      </c>
      <c r="I53" s="91">
        <v>0</v>
      </c>
      <c r="J53" s="91">
        <v>0</v>
      </c>
      <c r="K53" s="91">
        <v>0</v>
      </c>
    </row>
    <row r="54" spans="1:11" x14ac:dyDescent="0.25">
      <c r="A54" s="90" t="s">
        <v>1103</v>
      </c>
      <c r="B54" s="90" t="s">
        <v>1104</v>
      </c>
      <c r="C54" s="89" t="s">
        <v>1105</v>
      </c>
      <c r="D54" s="91">
        <v>83722.06</v>
      </c>
      <c r="E54" s="91">
        <v>0</v>
      </c>
      <c r="F54" s="91">
        <v>83722.06</v>
      </c>
      <c r="G54" s="91">
        <v>141620.85999999999</v>
      </c>
      <c r="H54" s="91">
        <v>83722</v>
      </c>
      <c r="I54" s="91">
        <v>0</v>
      </c>
      <c r="J54" s="91">
        <v>83722</v>
      </c>
      <c r="K54" s="91">
        <v>141620</v>
      </c>
    </row>
    <row r="55" spans="1:11" x14ac:dyDescent="0.25">
      <c r="A55" s="90" t="s">
        <v>1106</v>
      </c>
      <c r="B55" s="90" t="s">
        <v>1107</v>
      </c>
      <c r="C55" s="89" t="s">
        <v>1108</v>
      </c>
      <c r="D55" s="91">
        <v>922.23</v>
      </c>
      <c r="E55" s="91">
        <v>0</v>
      </c>
      <c r="F55" s="91">
        <v>922.23</v>
      </c>
      <c r="G55" s="91">
        <v>631.44000000000005</v>
      </c>
      <c r="H55" s="91">
        <v>922</v>
      </c>
      <c r="I55" s="91">
        <v>0</v>
      </c>
      <c r="J55" s="91">
        <v>922</v>
      </c>
      <c r="K55" s="91">
        <v>631</v>
      </c>
    </row>
    <row r="56" spans="1:11" x14ac:dyDescent="0.25">
      <c r="A56" s="90" t="s">
        <v>1080</v>
      </c>
      <c r="B56" s="90" t="s">
        <v>1081</v>
      </c>
      <c r="C56" s="89" t="s">
        <v>1109</v>
      </c>
      <c r="D56" s="91">
        <v>0</v>
      </c>
      <c r="E56" s="91">
        <v>0</v>
      </c>
      <c r="F56" s="91">
        <v>0</v>
      </c>
      <c r="G56" s="91">
        <v>0</v>
      </c>
      <c r="H56" s="91">
        <v>0</v>
      </c>
      <c r="I56" s="91">
        <v>0</v>
      </c>
      <c r="J56" s="91">
        <v>0</v>
      </c>
      <c r="K56" s="91">
        <v>0</v>
      </c>
    </row>
    <row r="57" spans="1:11" x14ac:dyDescent="0.25">
      <c r="A57" s="90" t="s">
        <v>1083</v>
      </c>
      <c r="B57" s="90" t="s">
        <v>1084</v>
      </c>
      <c r="C57" s="89" t="s">
        <v>1110</v>
      </c>
      <c r="D57" s="91">
        <v>0</v>
      </c>
      <c r="E57" s="91">
        <v>0</v>
      </c>
      <c r="F57" s="91">
        <v>0</v>
      </c>
      <c r="G57" s="91">
        <v>0</v>
      </c>
      <c r="H57" s="91">
        <v>0</v>
      </c>
      <c r="I57" s="91">
        <v>0</v>
      </c>
      <c r="J57" s="91">
        <v>0</v>
      </c>
      <c r="K57" s="91">
        <v>0</v>
      </c>
    </row>
    <row r="58" spans="1:11" x14ac:dyDescent="0.25">
      <c r="A58" s="90" t="s">
        <v>1086</v>
      </c>
      <c r="B58" s="90" t="s">
        <v>1087</v>
      </c>
      <c r="C58" s="89" t="s">
        <v>1111</v>
      </c>
      <c r="D58" s="91">
        <v>922.23</v>
      </c>
      <c r="E58" s="91">
        <v>0</v>
      </c>
      <c r="F58" s="91">
        <v>922.23</v>
      </c>
      <c r="G58" s="91">
        <v>631.44000000000005</v>
      </c>
      <c r="H58" s="91">
        <v>922</v>
      </c>
      <c r="I58" s="91">
        <v>0</v>
      </c>
      <c r="J58" s="91">
        <v>922</v>
      </c>
      <c r="K58" s="91">
        <v>631</v>
      </c>
    </row>
    <row r="59" spans="1:11" x14ac:dyDescent="0.25">
      <c r="A59" s="90">
        <v>2</v>
      </c>
      <c r="B59" s="90" t="s">
        <v>1089</v>
      </c>
      <c r="C59" s="89" t="s">
        <v>1112</v>
      </c>
      <c r="D59" s="91">
        <v>0</v>
      </c>
      <c r="E59" s="91">
        <v>0</v>
      </c>
      <c r="F59" s="91">
        <v>0</v>
      </c>
      <c r="G59" s="91">
        <v>0</v>
      </c>
      <c r="H59" s="91">
        <v>0</v>
      </c>
      <c r="I59" s="91">
        <v>0</v>
      </c>
      <c r="J59" s="91">
        <v>0</v>
      </c>
      <c r="K59" s="91">
        <v>0</v>
      </c>
    </row>
    <row r="60" spans="1:11" x14ac:dyDescent="0.25">
      <c r="A60" s="90">
        <v>3</v>
      </c>
      <c r="B60" s="90" t="s">
        <v>1091</v>
      </c>
      <c r="C60" s="89" t="s">
        <v>1113</v>
      </c>
      <c r="D60" s="91">
        <v>0</v>
      </c>
      <c r="E60" s="91">
        <v>0</v>
      </c>
      <c r="F60" s="91">
        <v>0</v>
      </c>
      <c r="G60" s="91">
        <v>0</v>
      </c>
      <c r="H60" s="91">
        <v>0</v>
      </c>
      <c r="I60" s="91">
        <v>0</v>
      </c>
      <c r="J60" s="91">
        <v>0</v>
      </c>
      <c r="K60" s="91">
        <v>0</v>
      </c>
    </row>
    <row r="61" spans="1:11" x14ac:dyDescent="0.25">
      <c r="A61" s="90">
        <v>4</v>
      </c>
      <c r="B61" s="90" t="s">
        <v>1093</v>
      </c>
      <c r="C61" s="89" t="s">
        <v>1114</v>
      </c>
      <c r="D61" s="91">
        <v>0</v>
      </c>
      <c r="E61" s="91">
        <v>0</v>
      </c>
      <c r="F61" s="91">
        <v>0</v>
      </c>
      <c r="G61" s="91">
        <v>0</v>
      </c>
      <c r="H61" s="91">
        <v>0</v>
      </c>
      <c r="I61" s="91">
        <v>0</v>
      </c>
      <c r="J61" s="91">
        <v>0</v>
      </c>
      <c r="K61" s="91">
        <v>0</v>
      </c>
    </row>
    <row r="62" spans="1:11" x14ac:dyDescent="0.25">
      <c r="A62" s="90">
        <v>5</v>
      </c>
      <c r="B62" s="90" t="s">
        <v>1115</v>
      </c>
      <c r="C62" s="89" t="s">
        <v>1116</v>
      </c>
      <c r="D62" s="91">
        <v>0</v>
      </c>
      <c r="E62" s="91">
        <v>0</v>
      </c>
      <c r="F62" s="91">
        <v>0</v>
      </c>
      <c r="G62" s="91">
        <v>0</v>
      </c>
      <c r="H62" s="91">
        <v>0</v>
      </c>
      <c r="I62" s="91">
        <v>0</v>
      </c>
      <c r="J62" s="91">
        <v>0</v>
      </c>
      <c r="K62" s="91">
        <v>0</v>
      </c>
    </row>
    <row r="63" spans="1:11" x14ac:dyDescent="0.25">
      <c r="A63" s="90" t="s">
        <v>1117</v>
      </c>
      <c r="B63" s="90" t="s">
        <v>1118</v>
      </c>
      <c r="C63" s="89" t="s">
        <v>1119</v>
      </c>
      <c r="D63" s="91">
        <v>0</v>
      </c>
      <c r="E63" s="91">
        <v>0</v>
      </c>
      <c r="F63" s="91">
        <v>0</v>
      </c>
      <c r="G63" s="91">
        <v>0</v>
      </c>
      <c r="H63" s="91">
        <v>0</v>
      </c>
      <c r="I63" s="91">
        <v>0</v>
      </c>
      <c r="J63" s="91">
        <v>0</v>
      </c>
      <c r="K63" s="91">
        <v>0</v>
      </c>
    </row>
    <row r="64" spans="1:11" x14ac:dyDescent="0.25">
      <c r="A64" s="90">
        <v>7</v>
      </c>
      <c r="B64" s="90" t="s">
        <v>1120</v>
      </c>
      <c r="C64" s="89" t="s">
        <v>1121</v>
      </c>
      <c r="D64" s="91">
        <v>82799.83</v>
      </c>
      <c r="E64" s="91">
        <v>0</v>
      </c>
      <c r="F64" s="91">
        <v>82799.83</v>
      </c>
      <c r="G64" s="91">
        <v>140989.42000000001</v>
      </c>
      <c r="H64" s="91">
        <v>82800</v>
      </c>
      <c r="I64" s="91">
        <v>0</v>
      </c>
      <c r="J64" s="91">
        <v>82800</v>
      </c>
      <c r="K64" s="91">
        <v>140989</v>
      </c>
    </row>
    <row r="65" spans="1:11" x14ac:dyDescent="0.25">
      <c r="A65" s="90">
        <v>8</v>
      </c>
      <c r="B65" s="90" t="s">
        <v>1097</v>
      </c>
      <c r="C65" s="89" t="s">
        <v>1122</v>
      </c>
      <c r="D65" s="91">
        <v>0</v>
      </c>
      <c r="E65" s="91">
        <v>0</v>
      </c>
      <c r="F65" s="91">
        <v>0</v>
      </c>
      <c r="G65" s="91">
        <v>0</v>
      </c>
      <c r="H65" s="91">
        <v>0</v>
      </c>
      <c r="I65" s="91">
        <v>0</v>
      </c>
      <c r="J65" s="91">
        <v>0</v>
      </c>
      <c r="K65" s="91">
        <v>0</v>
      </c>
    </row>
    <row r="66" spans="1:11" x14ac:dyDescent="0.25">
      <c r="A66" s="90">
        <v>9</v>
      </c>
      <c r="B66" s="90" t="s">
        <v>1123</v>
      </c>
      <c r="C66" s="89" t="s">
        <v>1124</v>
      </c>
      <c r="D66" s="91">
        <v>0</v>
      </c>
      <c r="E66" s="91">
        <v>0</v>
      </c>
      <c r="F66" s="91">
        <v>0</v>
      </c>
      <c r="G66" s="91">
        <v>0</v>
      </c>
      <c r="H66" s="91">
        <v>0</v>
      </c>
      <c r="I66" s="91">
        <v>0</v>
      </c>
      <c r="J66" s="91">
        <v>0</v>
      </c>
      <c r="K66" s="91">
        <v>0</v>
      </c>
    </row>
    <row r="67" spans="1:11" x14ac:dyDescent="0.25">
      <c r="A67" s="90" t="s">
        <v>1125</v>
      </c>
      <c r="B67" s="90" t="s">
        <v>1126</v>
      </c>
      <c r="C67" s="89" t="s">
        <v>1127</v>
      </c>
      <c r="D67" s="91">
        <v>0</v>
      </c>
      <c r="E67" s="91">
        <v>0</v>
      </c>
      <c r="F67" s="91">
        <v>0</v>
      </c>
      <c r="G67" s="91">
        <v>0</v>
      </c>
      <c r="H67" s="91">
        <v>0</v>
      </c>
      <c r="I67" s="91">
        <v>0</v>
      </c>
      <c r="J67" s="91">
        <v>0</v>
      </c>
      <c r="K67" s="91">
        <v>0</v>
      </c>
    </row>
    <row r="68" spans="1:11" x14ac:dyDescent="0.25">
      <c r="A68" s="90" t="s">
        <v>1128</v>
      </c>
      <c r="B68" s="90" t="s">
        <v>1129</v>
      </c>
      <c r="C68" s="89" t="s">
        <v>1130</v>
      </c>
      <c r="D68" s="91">
        <v>0</v>
      </c>
      <c r="E68" s="91">
        <v>0</v>
      </c>
      <c r="F68" s="91">
        <v>0</v>
      </c>
      <c r="G68" s="91">
        <v>0</v>
      </c>
      <c r="H68" s="91">
        <v>0</v>
      </c>
      <c r="I68" s="91">
        <v>0</v>
      </c>
      <c r="J68" s="91">
        <v>0</v>
      </c>
      <c r="K68" s="91">
        <v>0</v>
      </c>
    </row>
    <row r="69" spans="1:11" x14ac:dyDescent="0.25">
      <c r="A69" s="95">
        <v>2</v>
      </c>
      <c r="B69" s="95" t="s">
        <v>1131</v>
      </c>
      <c r="C69" s="96" t="s">
        <v>1132</v>
      </c>
      <c r="D69" s="97">
        <v>0</v>
      </c>
      <c r="E69" s="97">
        <v>0</v>
      </c>
      <c r="F69" s="97">
        <v>0</v>
      </c>
      <c r="G69" s="97">
        <v>0</v>
      </c>
      <c r="H69" s="97">
        <v>0</v>
      </c>
      <c r="I69" s="97">
        <v>0</v>
      </c>
      <c r="J69" s="97">
        <v>0</v>
      </c>
      <c r="K69" s="97">
        <v>0</v>
      </c>
    </row>
    <row r="70" spans="1:11" x14ac:dyDescent="0.25">
      <c r="A70" s="95">
        <v>3</v>
      </c>
      <c r="B70" s="95" t="s">
        <v>1133</v>
      </c>
      <c r="C70" s="96" t="s">
        <v>1134</v>
      </c>
      <c r="D70" s="97">
        <v>0</v>
      </c>
      <c r="E70" s="97">
        <v>0</v>
      </c>
      <c r="F70" s="97">
        <v>0</v>
      </c>
      <c r="G70" s="97">
        <v>0</v>
      </c>
      <c r="H70" s="97">
        <v>0</v>
      </c>
      <c r="I70" s="97">
        <v>0</v>
      </c>
      <c r="J70" s="97">
        <v>0</v>
      </c>
      <c r="K70" s="97">
        <v>0</v>
      </c>
    </row>
    <row r="71" spans="1:11" x14ac:dyDescent="0.25">
      <c r="A71" s="95">
        <v>4</v>
      </c>
      <c r="B71" s="95" t="s">
        <v>1135</v>
      </c>
      <c r="C71" s="96" t="s">
        <v>1136</v>
      </c>
      <c r="D71" s="97">
        <v>0</v>
      </c>
      <c r="E71" s="97">
        <v>0</v>
      </c>
      <c r="F71" s="97">
        <v>0</v>
      </c>
      <c r="G71" s="97">
        <v>0</v>
      </c>
      <c r="H71" s="97">
        <v>0</v>
      </c>
      <c r="I71" s="97">
        <v>0</v>
      </c>
      <c r="J71" s="97">
        <v>0</v>
      </c>
      <c r="K71" s="97">
        <v>0</v>
      </c>
    </row>
    <row r="72" spans="1:11" x14ac:dyDescent="0.25">
      <c r="A72" s="95" t="s">
        <v>1137</v>
      </c>
      <c r="B72" s="95" t="s">
        <v>1138</v>
      </c>
      <c r="C72" s="96" t="s">
        <v>1139</v>
      </c>
      <c r="D72" s="97">
        <v>888.64</v>
      </c>
      <c r="E72" s="97">
        <v>0</v>
      </c>
      <c r="F72" s="97">
        <v>888.64</v>
      </c>
      <c r="G72" s="97">
        <v>8440.43</v>
      </c>
      <c r="H72" s="97">
        <v>889</v>
      </c>
      <c r="I72" s="97">
        <v>0</v>
      </c>
      <c r="J72" s="97">
        <v>889</v>
      </c>
      <c r="K72" s="97">
        <v>8440</v>
      </c>
    </row>
    <row r="73" spans="1:11" x14ac:dyDescent="0.25">
      <c r="A73" s="95" t="s">
        <v>1140</v>
      </c>
      <c r="B73" s="95" t="s">
        <v>1141</v>
      </c>
      <c r="C73" s="96" t="s">
        <v>1142</v>
      </c>
      <c r="D73" s="97">
        <v>51.91</v>
      </c>
      <c r="E73" s="97">
        <v>0</v>
      </c>
      <c r="F73" s="97">
        <v>51.91</v>
      </c>
      <c r="G73" s="97">
        <v>811.16</v>
      </c>
      <c r="H73" s="97">
        <v>52</v>
      </c>
      <c r="I73" s="97">
        <v>0</v>
      </c>
      <c r="J73" s="97">
        <v>52</v>
      </c>
      <c r="K73" s="97">
        <v>811</v>
      </c>
    </row>
    <row r="74" spans="1:11" x14ac:dyDescent="0.25">
      <c r="A74" s="95">
        <v>2</v>
      </c>
      <c r="B74" s="95" t="s">
        <v>1143</v>
      </c>
      <c r="C74" s="96" t="s">
        <v>1144</v>
      </c>
      <c r="D74" s="97">
        <v>836.73</v>
      </c>
      <c r="E74" s="97">
        <v>0</v>
      </c>
      <c r="F74" s="97">
        <v>836.73</v>
      </c>
      <c r="G74" s="97">
        <v>7629.27</v>
      </c>
      <c r="H74" s="97">
        <v>837</v>
      </c>
      <c r="I74" s="97">
        <v>0</v>
      </c>
      <c r="J74" s="97">
        <v>837</v>
      </c>
      <c r="K74" s="97">
        <v>7629</v>
      </c>
    </row>
    <row r="75" spans="1:11" x14ac:dyDescent="0.25">
      <c r="A75" s="95" t="s">
        <v>862</v>
      </c>
      <c r="B75" s="95" t="s">
        <v>1145</v>
      </c>
      <c r="C75" s="96" t="s">
        <v>1146</v>
      </c>
      <c r="D75" s="97">
        <v>0</v>
      </c>
      <c r="E75" s="97">
        <v>0</v>
      </c>
      <c r="F75" s="97">
        <v>0</v>
      </c>
      <c r="G75" s="97">
        <v>0</v>
      </c>
      <c r="H75" s="97">
        <v>0</v>
      </c>
      <c r="I75" s="97">
        <v>0</v>
      </c>
      <c r="J75" s="97">
        <v>0</v>
      </c>
      <c r="K75" s="97">
        <v>0</v>
      </c>
    </row>
    <row r="76" spans="1:11" x14ac:dyDescent="0.25">
      <c r="A76" s="95" t="s">
        <v>1147</v>
      </c>
      <c r="B76" s="95" t="s">
        <v>1148</v>
      </c>
      <c r="C76" s="96" t="s">
        <v>1149</v>
      </c>
      <c r="D76" s="97">
        <v>0</v>
      </c>
      <c r="E76" s="97">
        <v>0</v>
      </c>
      <c r="F76" s="97">
        <v>0</v>
      </c>
      <c r="G76" s="97">
        <v>0</v>
      </c>
      <c r="H76" s="97">
        <v>0</v>
      </c>
      <c r="I76" s="97">
        <v>0</v>
      </c>
      <c r="J76" s="97">
        <v>0</v>
      </c>
      <c r="K76" s="97">
        <v>0</v>
      </c>
    </row>
    <row r="77" spans="1:11" x14ac:dyDescent="0.25">
      <c r="A77" s="95">
        <v>2</v>
      </c>
      <c r="B77" s="95" t="s">
        <v>1150</v>
      </c>
      <c r="C77" s="96" t="s">
        <v>1151</v>
      </c>
      <c r="D77" s="97">
        <v>0</v>
      </c>
      <c r="E77" s="97">
        <v>0</v>
      </c>
      <c r="F77" s="97">
        <v>0</v>
      </c>
      <c r="G77" s="97">
        <v>0</v>
      </c>
      <c r="H77" s="97">
        <v>0</v>
      </c>
      <c r="I77" s="97">
        <v>0</v>
      </c>
      <c r="J77" s="97">
        <v>0</v>
      </c>
      <c r="K77" s="97">
        <v>0</v>
      </c>
    </row>
    <row r="78" spans="1:11" x14ac:dyDescent="0.25">
      <c r="A78" s="95">
        <v>3</v>
      </c>
      <c r="B78" s="95" t="s">
        <v>1152</v>
      </c>
      <c r="C78" s="96" t="s">
        <v>1153</v>
      </c>
      <c r="D78" s="97">
        <v>0</v>
      </c>
      <c r="E78" s="97">
        <v>0</v>
      </c>
      <c r="F78" s="97">
        <v>0</v>
      </c>
      <c r="G78" s="97">
        <v>0</v>
      </c>
      <c r="H78" s="97">
        <v>0</v>
      </c>
      <c r="I78" s="97">
        <v>0</v>
      </c>
      <c r="J78" s="97">
        <v>0</v>
      </c>
      <c r="K78" s="97">
        <v>0</v>
      </c>
    </row>
    <row r="79" spans="1:11" x14ac:dyDescent="0.25">
      <c r="A79" s="95">
        <v>4</v>
      </c>
      <c r="B79" s="95" t="s">
        <v>1154</v>
      </c>
      <c r="C79" s="96" t="s">
        <v>1155</v>
      </c>
      <c r="D79" s="97">
        <v>0</v>
      </c>
      <c r="E79" s="97">
        <v>0</v>
      </c>
      <c r="F79" s="97">
        <v>0</v>
      </c>
      <c r="G79" s="97">
        <v>0</v>
      </c>
      <c r="H79" s="97">
        <v>0</v>
      </c>
      <c r="I79" s="97">
        <v>0</v>
      </c>
      <c r="J79" s="97">
        <v>0</v>
      </c>
      <c r="K79" s="9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C6"/>
  <sheetViews>
    <sheetView showGridLines="0" zoomScaleNormal="100" workbookViewId="0">
      <selection activeCell="B4" sqref="B4"/>
    </sheetView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1" t="s">
        <v>0</v>
      </c>
    </row>
    <row r="2" spans="1:3" ht="21.75" customHeight="1" thickTop="1" thickBot="1" x14ac:dyDescent="0.3">
      <c r="A2" s="9" t="s">
        <v>1</v>
      </c>
      <c r="B2" s="10" t="s">
        <v>2</v>
      </c>
      <c r="C2" s="10" t="s">
        <v>3</v>
      </c>
    </row>
    <row r="3" spans="1:3" ht="22.5" customHeight="1" thickTop="1" thickBot="1" x14ac:dyDescent="0.3">
      <c r="A3" s="11" t="s">
        <v>4</v>
      </c>
      <c r="B3" s="12">
        <v>7</v>
      </c>
      <c r="C3" s="12">
        <v>5</v>
      </c>
    </row>
    <row r="4" spans="1:3" ht="22.5" customHeight="1" thickBot="1" x14ac:dyDescent="0.3">
      <c r="A4" s="13" t="s">
        <v>5</v>
      </c>
      <c r="B4" s="14">
        <v>7</v>
      </c>
      <c r="C4" s="14">
        <v>5</v>
      </c>
    </row>
    <row r="5" spans="1:3" ht="22.5" customHeight="1" thickBot="1" x14ac:dyDescent="0.3">
      <c r="A5" s="15" t="s">
        <v>6</v>
      </c>
      <c r="B5" s="16">
        <v>2</v>
      </c>
      <c r="C5" s="16">
        <v>2</v>
      </c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8"/>
  <sheetViews>
    <sheetView topLeftCell="A2" workbookViewId="0">
      <selection activeCell="C19" sqref="C19"/>
    </sheetView>
  </sheetViews>
  <sheetFormatPr defaultColWidth="9.140625" defaultRowHeight="15" x14ac:dyDescent="0.25"/>
  <cols>
    <col min="1" max="1" width="9.140625" style="93"/>
    <col min="2" max="2" width="79.42578125" style="93" bestFit="1" customWidth="1"/>
    <col min="3" max="3" width="4.42578125" style="92" bestFit="1" customWidth="1"/>
    <col min="4" max="7" width="15.28515625" style="94" bestFit="1" customWidth="1"/>
    <col min="8" max="16384" width="9.140625" style="88"/>
  </cols>
  <sheetData>
    <row r="1" spans="1:7" ht="22.5" x14ac:dyDescent="0.25">
      <c r="A1" s="99" t="s">
        <v>159</v>
      </c>
      <c r="B1" s="99" t="s">
        <v>165</v>
      </c>
      <c r="C1" s="98" t="s">
        <v>180</v>
      </c>
      <c r="D1" s="100" t="s">
        <v>187</v>
      </c>
      <c r="E1" s="100" t="s">
        <v>188</v>
      </c>
      <c r="F1" s="100" t="s">
        <v>166</v>
      </c>
      <c r="G1" s="100" t="s">
        <v>164</v>
      </c>
    </row>
    <row r="2" spans="1:7" ht="23.25" x14ac:dyDescent="0.25">
      <c r="B2" s="192" t="s">
        <v>1156</v>
      </c>
      <c r="C2" s="92" t="s">
        <v>1157</v>
      </c>
      <c r="D2" s="94">
        <v>255123.65</v>
      </c>
      <c r="E2" s="94">
        <v>264275.36</v>
      </c>
      <c r="F2" s="94">
        <v>255124</v>
      </c>
      <c r="G2" s="94">
        <v>264275</v>
      </c>
    </row>
    <row r="3" spans="1:7" x14ac:dyDescent="0.25">
      <c r="A3" s="93" t="s">
        <v>856</v>
      </c>
      <c r="B3" s="93" t="s">
        <v>1158</v>
      </c>
      <c r="C3" s="92" t="s">
        <v>1159</v>
      </c>
      <c r="D3" s="91">
        <v>87606.79</v>
      </c>
      <c r="E3" s="91">
        <v>80370.09</v>
      </c>
      <c r="F3" s="91">
        <v>87607</v>
      </c>
      <c r="G3" s="91">
        <v>80370</v>
      </c>
    </row>
    <row r="4" spans="1:7" x14ac:dyDescent="0.25">
      <c r="A4" s="93" t="s">
        <v>996</v>
      </c>
      <c r="B4" s="93" t="s">
        <v>1160</v>
      </c>
      <c r="C4" s="92" t="s">
        <v>721</v>
      </c>
      <c r="D4" s="94">
        <v>6638.78</v>
      </c>
      <c r="E4" s="94">
        <v>6638.78</v>
      </c>
      <c r="F4" s="94">
        <v>6639</v>
      </c>
      <c r="G4" s="94">
        <v>6639</v>
      </c>
    </row>
    <row r="5" spans="1:7" x14ac:dyDescent="0.25">
      <c r="A5" s="93" t="s">
        <v>1161</v>
      </c>
      <c r="B5" s="93" t="s">
        <v>1162</v>
      </c>
      <c r="C5" s="92" t="s">
        <v>723</v>
      </c>
      <c r="D5" s="94">
        <v>6638.78</v>
      </c>
      <c r="E5" s="94">
        <v>6638.78</v>
      </c>
      <c r="F5" s="94">
        <v>6639</v>
      </c>
      <c r="G5" s="94">
        <v>6639</v>
      </c>
    </row>
    <row r="6" spans="1:7" x14ac:dyDescent="0.25">
      <c r="A6" s="93">
        <v>2</v>
      </c>
      <c r="B6" s="93" t="s">
        <v>1163</v>
      </c>
      <c r="C6" s="92" t="s">
        <v>1164</v>
      </c>
      <c r="D6" s="94">
        <v>0</v>
      </c>
      <c r="E6" s="94">
        <v>0</v>
      </c>
      <c r="F6" s="94">
        <v>0</v>
      </c>
      <c r="G6" s="94">
        <v>0</v>
      </c>
    </row>
    <row r="7" spans="1:7" x14ac:dyDescent="0.25">
      <c r="A7" s="93">
        <v>3</v>
      </c>
      <c r="B7" s="93" t="s">
        <v>1165</v>
      </c>
      <c r="C7" s="92" t="s">
        <v>1166</v>
      </c>
      <c r="D7" s="94">
        <v>0</v>
      </c>
      <c r="E7" s="94">
        <v>0</v>
      </c>
      <c r="F7" s="94">
        <v>0</v>
      </c>
      <c r="G7" s="94">
        <v>0</v>
      </c>
    </row>
    <row r="8" spans="1:7" x14ac:dyDescent="0.25">
      <c r="A8" s="93" t="s">
        <v>1014</v>
      </c>
      <c r="B8" s="93" t="s">
        <v>1167</v>
      </c>
      <c r="C8" s="92" t="s">
        <v>1168</v>
      </c>
      <c r="D8" s="94">
        <v>0</v>
      </c>
      <c r="E8" s="94">
        <v>0</v>
      </c>
      <c r="F8" s="94">
        <v>0</v>
      </c>
      <c r="G8" s="94">
        <v>0</v>
      </c>
    </row>
    <row r="9" spans="1:7" x14ac:dyDescent="0.25">
      <c r="A9" s="93" t="s">
        <v>1169</v>
      </c>
      <c r="B9" s="93" t="s">
        <v>1170</v>
      </c>
      <c r="C9" s="92" t="s">
        <v>725</v>
      </c>
      <c r="D9" s="94">
        <v>0</v>
      </c>
      <c r="E9" s="94">
        <v>0</v>
      </c>
      <c r="F9" s="94">
        <v>0</v>
      </c>
      <c r="G9" s="94">
        <v>0</v>
      </c>
    </row>
    <row r="10" spans="1:7" x14ac:dyDescent="0.25">
      <c r="A10" s="93" t="s">
        <v>1171</v>
      </c>
      <c r="B10" s="93" t="s">
        <v>1172</v>
      </c>
      <c r="C10" s="92" t="s">
        <v>1173</v>
      </c>
      <c r="D10" s="94">
        <v>3832.37</v>
      </c>
      <c r="E10" s="94">
        <v>3832.37</v>
      </c>
      <c r="F10" s="94">
        <v>3832</v>
      </c>
      <c r="G10" s="94">
        <v>3832</v>
      </c>
    </row>
    <row r="11" spans="1:7" x14ac:dyDescent="0.25">
      <c r="A11" s="93" t="s">
        <v>1174</v>
      </c>
      <c r="B11" s="93" t="s">
        <v>1175</v>
      </c>
      <c r="C11" s="92" t="s">
        <v>1176</v>
      </c>
      <c r="D11" s="94">
        <v>3832.37</v>
      </c>
      <c r="E11" s="94">
        <v>3832.37</v>
      </c>
      <c r="F11" s="94">
        <v>3832</v>
      </c>
      <c r="G11" s="94">
        <v>3832</v>
      </c>
    </row>
    <row r="12" spans="1:7" x14ac:dyDescent="0.25">
      <c r="A12" s="93">
        <v>2</v>
      </c>
      <c r="B12" s="93" t="s">
        <v>1177</v>
      </c>
      <c r="C12" s="92" t="s">
        <v>727</v>
      </c>
      <c r="D12" s="94">
        <v>0</v>
      </c>
      <c r="E12" s="94">
        <v>0</v>
      </c>
      <c r="F12" s="94">
        <v>0</v>
      </c>
      <c r="G12" s="94">
        <v>0</v>
      </c>
    </row>
    <row r="13" spans="1:7" x14ac:dyDescent="0.25">
      <c r="A13" s="93" t="s">
        <v>1178</v>
      </c>
      <c r="B13" s="93" t="s">
        <v>1179</v>
      </c>
      <c r="C13" s="92" t="s">
        <v>1180</v>
      </c>
      <c r="D13" s="94">
        <v>0</v>
      </c>
      <c r="E13" s="94">
        <v>0</v>
      </c>
      <c r="F13" s="94">
        <v>0</v>
      </c>
      <c r="G13" s="94">
        <v>0</v>
      </c>
    </row>
    <row r="14" spans="1:7" x14ac:dyDescent="0.25">
      <c r="A14" s="93" t="s">
        <v>1181</v>
      </c>
      <c r="B14" s="93" t="s">
        <v>1182</v>
      </c>
      <c r="C14" s="92" t="s">
        <v>1183</v>
      </c>
      <c r="D14" s="94">
        <v>0</v>
      </c>
      <c r="E14" s="94">
        <v>0</v>
      </c>
      <c r="F14" s="94">
        <v>0</v>
      </c>
      <c r="G14" s="94">
        <v>0</v>
      </c>
    </row>
    <row r="15" spans="1:7" x14ac:dyDescent="0.25">
      <c r="A15" s="93">
        <v>2</v>
      </c>
      <c r="B15" s="93" t="s">
        <v>1184</v>
      </c>
      <c r="C15" s="92" t="s">
        <v>1185</v>
      </c>
      <c r="D15" s="94">
        <v>0</v>
      </c>
      <c r="E15" s="94">
        <v>0</v>
      </c>
      <c r="F15" s="94">
        <v>0</v>
      </c>
      <c r="G15" s="94">
        <v>0</v>
      </c>
    </row>
    <row r="16" spans="1:7" x14ac:dyDescent="0.25">
      <c r="A16" s="93" t="s">
        <v>1186</v>
      </c>
      <c r="B16" s="93" t="s">
        <v>1187</v>
      </c>
      <c r="C16" s="92" t="s">
        <v>1188</v>
      </c>
      <c r="D16" s="94">
        <v>0</v>
      </c>
      <c r="E16" s="94">
        <v>0</v>
      </c>
      <c r="F16" s="94">
        <v>0</v>
      </c>
      <c r="G16" s="94">
        <v>0</v>
      </c>
    </row>
    <row r="17" spans="1:7" x14ac:dyDescent="0.25">
      <c r="A17" s="93" t="s">
        <v>1189</v>
      </c>
      <c r="B17" s="93" t="s">
        <v>1190</v>
      </c>
      <c r="C17" s="92" t="s">
        <v>1191</v>
      </c>
      <c r="D17" s="94">
        <v>0</v>
      </c>
      <c r="E17" s="94">
        <v>0</v>
      </c>
      <c r="F17" s="94">
        <v>0</v>
      </c>
      <c r="G17" s="94">
        <v>0</v>
      </c>
    </row>
    <row r="18" spans="1:7" x14ac:dyDescent="0.25">
      <c r="A18" s="93">
        <v>2</v>
      </c>
      <c r="B18" s="93" t="s">
        <v>1192</v>
      </c>
      <c r="C18" s="92" t="s">
        <v>1193</v>
      </c>
      <c r="D18" s="94">
        <v>0</v>
      </c>
      <c r="E18" s="94">
        <v>0</v>
      </c>
      <c r="F18" s="94">
        <v>0</v>
      </c>
      <c r="G18" s="94">
        <v>0</v>
      </c>
    </row>
    <row r="19" spans="1:7" x14ac:dyDescent="0.25">
      <c r="A19" s="93">
        <v>3</v>
      </c>
      <c r="B19" s="93" t="s">
        <v>1194</v>
      </c>
      <c r="C19" s="92" t="s">
        <v>1195</v>
      </c>
      <c r="D19" s="94">
        <v>0</v>
      </c>
      <c r="E19" s="94">
        <v>0</v>
      </c>
      <c r="F19" s="94">
        <v>0</v>
      </c>
      <c r="G19" s="94">
        <v>0</v>
      </c>
    </row>
    <row r="20" spans="1:7" x14ac:dyDescent="0.25">
      <c r="A20" s="93" t="s">
        <v>1196</v>
      </c>
      <c r="B20" s="93" t="s">
        <v>1197</v>
      </c>
      <c r="C20" s="92" t="s">
        <v>1198</v>
      </c>
      <c r="D20" s="94">
        <v>69898.94</v>
      </c>
      <c r="E20" s="94">
        <v>47476.85</v>
      </c>
      <c r="F20" s="94">
        <v>69899</v>
      </c>
      <c r="G20" s="94">
        <v>47477</v>
      </c>
    </row>
    <row r="21" spans="1:7" x14ac:dyDescent="0.25">
      <c r="A21" s="93" t="s">
        <v>1199</v>
      </c>
      <c r="B21" s="93" t="s">
        <v>1200</v>
      </c>
      <c r="C21" s="92" t="s">
        <v>1201</v>
      </c>
      <c r="D21" s="94">
        <v>69898.94</v>
      </c>
      <c r="E21" s="94">
        <v>47476.85</v>
      </c>
      <c r="F21" s="94">
        <v>69899</v>
      </c>
      <c r="G21" s="94">
        <v>47477</v>
      </c>
    </row>
    <row r="22" spans="1:7" x14ac:dyDescent="0.25">
      <c r="A22" s="93">
        <v>2</v>
      </c>
      <c r="B22" s="93" t="s">
        <v>1202</v>
      </c>
      <c r="C22" s="92" t="s">
        <v>1203</v>
      </c>
      <c r="D22" s="94">
        <v>0</v>
      </c>
      <c r="E22" s="94">
        <v>0</v>
      </c>
      <c r="F22" s="94">
        <v>0</v>
      </c>
      <c r="G22" s="94">
        <v>0</v>
      </c>
    </row>
    <row r="23" spans="1:7" x14ac:dyDescent="0.25">
      <c r="A23" s="93" t="s">
        <v>1204</v>
      </c>
      <c r="B23" s="93" t="s">
        <v>1205</v>
      </c>
      <c r="C23" s="92" t="s">
        <v>1206</v>
      </c>
      <c r="D23" s="94">
        <v>7236.7</v>
      </c>
      <c r="E23" s="94">
        <v>22422.09</v>
      </c>
      <c r="F23" s="94">
        <v>7237</v>
      </c>
      <c r="G23" s="94">
        <v>22422</v>
      </c>
    </row>
    <row r="24" spans="1:7" x14ac:dyDescent="0.25">
      <c r="A24" s="93" t="s">
        <v>859</v>
      </c>
      <c r="B24" s="93" t="s">
        <v>1207</v>
      </c>
      <c r="C24" s="92" t="s">
        <v>1208</v>
      </c>
      <c r="D24" s="94">
        <v>167516.85999999999</v>
      </c>
      <c r="E24" s="94">
        <v>183905.27</v>
      </c>
      <c r="F24" s="94">
        <v>167517</v>
      </c>
      <c r="G24" s="94">
        <v>183905</v>
      </c>
    </row>
    <row r="25" spans="1:7" x14ac:dyDescent="0.25">
      <c r="A25" s="93" t="s">
        <v>1059</v>
      </c>
      <c r="B25" s="93" t="s">
        <v>1209</v>
      </c>
      <c r="C25" s="92" t="s">
        <v>1210</v>
      </c>
      <c r="D25" s="94">
        <v>16014.1</v>
      </c>
      <c r="E25" s="94">
        <v>23226.51</v>
      </c>
      <c r="F25" s="94">
        <v>16014</v>
      </c>
      <c r="G25" s="94">
        <v>23227</v>
      </c>
    </row>
    <row r="26" spans="1:7" x14ac:dyDescent="0.25">
      <c r="A26" s="93" t="s">
        <v>1062</v>
      </c>
      <c r="B26" s="93" t="s">
        <v>1211</v>
      </c>
      <c r="C26" s="92" t="s">
        <v>1212</v>
      </c>
      <c r="D26" s="94">
        <v>0</v>
      </c>
      <c r="E26" s="94">
        <v>0</v>
      </c>
      <c r="F26" s="94">
        <v>0</v>
      </c>
      <c r="G26" s="94">
        <v>0</v>
      </c>
    </row>
    <row r="27" spans="1:7" x14ac:dyDescent="0.25">
      <c r="A27" s="93" t="s">
        <v>1080</v>
      </c>
      <c r="B27" s="93" t="s">
        <v>1213</v>
      </c>
      <c r="C27" s="92" t="s">
        <v>1214</v>
      </c>
      <c r="D27" s="94">
        <v>0</v>
      </c>
      <c r="E27" s="94">
        <v>0</v>
      </c>
      <c r="F27" s="94">
        <v>0</v>
      </c>
      <c r="G27" s="94">
        <v>0</v>
      </c>
    </row>
    <row r="28" spans="1:7" x14ac:dyDescent="0.25">
      <c r="A28" s="93" t="s">
        <v>1083</v>
      </c>
      <c r="B28" s="93" t="s">
        <v>1215</v>
      </c>
      <c r="C28" s="92" t="s">
        <v>1216</v>
      </c>
      <c r="D28" s="94">
        <v>0</v>
      </c>
      <c r="E28" s="94">
        <v>0</v>
      </c>
      <c r="F28" s="94">
        <v>0</v>
      </c>
      <c r="G28" s="94">
        <v>0</v>
      </c>
    </row>
    <row r="29" spans="1:7" x14ac:dyDescent="0.25">
      <c r="A29" s="93" t="s">
        <v>1086</v>
      </c>
      <c r="B29" s="93" t="s">
        <v>1217</v>
      </c>
      <c r="C29" s="92" t="s">
        <v>1218</v>
      </c>
      <c r="D29" s="94">
        <v>0</v>
      </c>
      <c r="E29" s="94">
        <v>0</v>
      </c>
      <c r="F29" s="94">
        <v>0</v>
      </c>
      <c r="G29" s="94">
        <v>0</v>
      </c>
    </row>
    <row r="30" spans="1:7" x14ac:dyDescent="0.25">
      <c r="A30" s="93">
        <v>2</v>
      </c>
      <c r="B30" s="93" t="s">
        <v>1089</v>
      </c>
      <c r="C30" s="92" t="s">
        <v>1219</v>
      </c>
      <c r="D30" s="94">
        <v>0</v>
      </c>
      <c r="E30" s="94">
        <v>0</v>
      </c>
      <c r="F30" s="94">
        <v>0</v>
      </c>
      <c r="G30" s="94">
        <v>0</v>
      </c>
    </row>
    <row r="31" spans="1:7" x14ac:dyDescent="0.25">
      <c r="A31" s="93">
        <v>3</v>
      </c>
      <c r="B31" s="93" t="s">
        <v>1220</v>
      </c>
      <c r="C31" s="92" t="s">
        <v>1221</v>
      </c>
      <c r="D31" s="94">
        <v>0</v>
      </c>
      <c r="E31" s="94">
        <v>0</v>
      </c>
      <c r="F31" s="94">
        <v>0</v>
      </c>
      <c r="G31" s="94">
        <v>0</v>
      </c>
    </row>
    <row r="32" spans="1:7" x14ac:dyDescent="0.25">
      <c r="A32" s="93">
        <v>4</v>
      </c>
      <c r="B32" s="93" t="s">
        <v>1222</v>
      </c>
      <c r="C32" s="92" t="s">
        <v>1223</v>
      </c>
      <c r="D32" s="94">
        <v>0</v>
      </c>
      <c r="E32" s="94">
        <v>0</v>
      </c>
      <c r="F32" s="94">
        <v>0</v>
      </c>
      <c r="G32" s="94">
        <v>0</v>
      </c>
    </row>
    <row r="33" spans="1:7" x14ac:dyDescent="0.25">
      <c r="A33" s="93">
        <v>5</v>
      </c>
      <c r="B33" s="93" t="s">
        <v>1224</v>
      </c>
      <c r="C33" s="92" t="s">
        <v>1225</v>
      </c>
      <c r="D33" s="94">
        <v>0</v>
      </c>
      <c r="E33" s="94">
        <v>396</v>
      </c>
      <c r="F33" s="94">
        <v>0</v>
      </c>
      <c r="G33" s="94">
        <v>396</v>
      </c>
    </row>
    <row r="34" spans="1:7" x14ac:dyDescent="0.25">
      <c r="A34" s="93">
        <v>6</v>
      </c>
      <c r="B34" s="93" t="s">
        <v>1226</v>
      </c>
      <c r="C34" s="92" t="s">
        <v>729</v>
      </c>
      <c r="D34" s="94">
        <v>0</v>
      </c>
      <c r="E34" s="94">
        <v>0</v>
      </c>
      <c r="F34" s="94">
        <v>0</v>
      </c>
      <c r="G34" s="94">
        <v>0</v>
      </c>
    </row>
    <row r="35" spans="1:7" x14ac:dyDescent="0.25">
      <c r="A35" s="93">
        <v>7</v>
      </c>
      <c r="B35" s="93" t="s">
        <v>1227</v>
      </c>
      <c r="C35" s="92" t="s">
        <v>731</v>
      </c>
      <c r="D35" s="94">
        <v>0</v>
      </c>
      <c r="E35" s="94">
        <v>0</v>
      </c>
      <c r="F35" s="94">
        <v>0</v>
      </c>
      <c r="G35" s="94">
        <v>0</v>
      </c>
    </row>
    <row r="36" spans="1:7" x14ac:dyDescent="0.25">
      <c r="A36" s="93">
        <v>8</v>
      </c>
      <c r="B36" s="93" t="s">
        <v>1228</v>
      </c>
      <c r="C36" s="92" t="s">
        <v>1229</v>
      </c>
      <c r="D36" s="94">
        <v>0</v>
      </c>
      <c r="E36" s="94">
        <v>0</v>
      </c>
      <c r="F36" s="94">
        <v>0</v>
      </c>
      <c r="G36" s="94">
        <v>0</v>
      </c>
    </row>
    <row r="37" spans="1:7" x14ac:dyDescent="0.25">
      <c r="A37" s="93">
        <v>9</v>
      </c>
      <c r="B37" s="93" t="s">
        <v>1230</v>
      </c>
      <c r="C37" s="92" t="s">
        <v>1231</v>
      </c>
      <c r="D37" s="94">
        <v>1204.18</v>
      </c>
      <c r="E37" s="94">
        <v>2505.62</v>
      </c>
      <c r="F37" s="94">
        <v>1204</v>
      </c>
      <c r="G37" s="94">
        <v>2506</v>
      </c>
    </row>
    <row r="38" spans="1:7" x14ac:dyDescent="0.25">
      <c r="A38" s="93">
        <v>10</v>
      </c>
      <c r="B38" s="93" t="s">
        <v>1232</v>
      </c>
      <c r="C38" s="92" t="s">
        <v>1233</v>
      </c>
      <c r="D38" s="94">
        <v>14809.92</v>
      </c>
      <c r="E38" s="94">
        <v>20324.89</v>
      </c>
      <c r="F38" s="94">
        <v>14810</v>
      </c>
      <c r="G38" s="94">
        <v>20325</v>
      </c>
    </row>
    <row r="39" spans="1:7" x14ac:dyDescent="0.25">
      <c r="A39" s="93">
        <v>11</v>
      </c>
      <c r="B39" s="93" t="s">
        <v>1234</v>
      </c>
      <c r="C39" s="92" t="s">
        <v>1235</v>
      </c>
      <c r="D39" s="94">
        <v>0</v>
      </c>
      <c r="E39" s="94">
        <v>0</v>
      </c>
      <c r="F39" s="94">
        <v>0</v>
      </c>
      <c r="G39" s="94">
        <v>0</v>
      </c>
    </row>
    <row r="40" spans="1:7" x14ac:dyDescent="0.25">
      <c r="A40" s="93">
        <v>12</v>
      </c>
      <c r="B40" s="93" t="s">
        <v>1236</v>
      </c>
      <c r="C40" s="92" t="s">
        <v>1237</v>
      </c>
      <c r="D40" s="94">
        <v>0</v>
      </c>
      <c r="E40" s="94">
        <v>0</v>
      </c>
      <c r="F40" s="94">
        <v>0</v>
      </c>
      <c r="G40" s="94">
        <v>0</v>
      </c>
    </row>
    <row r="41" spans="1:7" x14ac:dyDescent="0.25">
      <c r="A41" s="93" t="s">
        <v>1238</v>
      </c>
      <c r="B41" s="93" t="s">
        <v>1239</v>
      </c>
      <c r="C41" s="92" t="s">
        <v>1240</v>
      </c>
      <c r="D41" s="94">
        <v>0</v>
      </c>
      <c r="E41" s="94">
        <v>0</v>
      </c>
      <c r="F41" s="94">
        <v>0</v>
      </c>
      <c r="G41" s="94">
        <v>0</v>
      </c>
    </row>
    <row r="42" spans="1:7" x14ac:dyDescent="0.25">
      <c r="A42" s="93" t="s">
        <v>1241</v>
      </c>
      <c r="B42" s="93" t="s">
        <v>1242</v>
      </c>
      <c r="C42" s="92" t="s">
        <v>1243</v>
      </c>
      <c r="D42" s="94">
        <v>0</v>
      </c>
      <c r="E42" s="94">
        <v>0</v>
      </c>
      <c r="F42" s="94">
        <v>0</v>
      </c>
      <c r="G42" s="94">
        <v>0</v>
      </c>
    </row>
    <row r="43" spans="1:7" x14ac:dyDescent="0.25">
      <c r="A43" s="93">
        <v>2</v>
      </c>
      <c r="B43" s="93" t="s">
        <v>1244</v>
      </c>
      <c r="C43" s="92" t="s">
        <v>1245</v>
      </c>
      <c r="D43" s="94">
        <v>0</v>
      </c>
      <c r="E43" s="94">
        <v>0</v>
      </c>
      <c r="F43" s="94">
        <v>0</v>
      </c>
      <c r="G43" s="94">
        <v>0</v>
      </c>
    </row>
    <row r="44" spans="1:7" x14ac:dyDescent="0.25">
      <c r="A44" s="93" t="s">
        <v>1246</v>
      </c>
      <c r="B44" s="93" t="s">
        <v>1247</v>
      </c>
      <c r="C44" s="92" t="s">
        <v>1248</v>
      </c>
      <c r="D44" s="94">
        <v>0</v>
      </c>
      <c r="E44" s="94">
        <v>0</v>
      </c>
      <c r="F44" s="94">
        <v>0</v>
      </c>
      <c r="G44" s="94">
        <v>0</v>
      </c>
    </row>
    <row r="45" spans="1:7" x14ac:dyDescent="0.25">
      <c r="A45" s="93" t="s">
        <v>1249</v>
      </c>
      <c r="B45" s="93" t="s">
        <v>1250</v>
      </c>
      <c r="C45" s="92" t="s">
        <v>1251</v>
      </c>
      <c r="D45" s="94">
        <v>128332.37</v>
      </c>
      <c r="E45" s="94">
        <v>69552.42</v>
      </c>
      <c r="F45" s="94">
        <v>128333</v>
      </c>
      <c r="G45" s="94">
        <v>69551</v>
      </c>
    </row>
    <row r="46" spans="1:7" x14ac:dyDescent="0.25">
      <c r="A46" s="93" t="s">
        <v>1252</v>
      </c>
      <c r="B46" s="93" t="s">
        <v>1253</v>
      </c>
      <c r="C46" s="92" t="s">
        <v>733</v>
      </c>
      <c r="D46" s="94">
        <v>31331.37</v>
      </c>
      <c r="E46" s="94">
        <v>23702.34</v>
      </c>
      <c r="F46" s="94">
        <v>31331</v>
      </c>
      <c r="G46" s="94">
        <v>23701</v>
      </c>
    </row>
    <row r="47" spans="1:7" x14ac:dyDescent="0.25">
      <c r="A47" s="93" t="s">
        <v>1080</v>
      </c>
      <c r="B47" s="93" t="s">
        <v>1254</v>
      </c>
      <c r="C47" s="92" t="s">
        <v>734</v>
      </c>
      <c r="D47" s="94">
        <v>0</v>
      </c>
      <c r="E47" s="94">
        <v>0</v>
      </c>
      <c r="F47" s="94">
        <v>0</v>
      </c>
      <c r="G47" s="94">
        <v>0</v>
      </c>
    </row>
    <row r="48" spans="1:7" x14ac:dyDescent="0.25">
      <c r="A48" s="93" t="s">
        <v>1083</v>
      </c>
      <c r="B48" s="93" t="s">
        <v>1255</v>
      </c>
      <c r="C48" s="92" t="s">
        <v>1256</v>
      </c>
      <c r="D48" s="94">
        <v>0</v>
      </c>
      <c r="E48" s="94">
        <v>0</v>
      </c>
      <c r="F48" s="94">
        <v>0</v>
      </c>
      <c r="G48" s="94">
        <v>0</v>
      </c>
    </row>
    <row r="49" spans="1:7" x14ac:dyDescent="0.25">
      <c r="A49" s="93" t="s">
        <v>1086</v>
      </c>
      <c r="B49" s="93" t="s">
        <v>1257</v>
      </c>
      <c r="C49" s="92" t="s">
        <v>1258</v>
      </c>
      <c r="D49" s="94">
        <v>31331.37</v>
      </c>
      <c r="E49" s="94">
        <v>23702.34</v>
      </c>
      <c r="F49" s="94">
        <v>31331</v>
      </c>
      <c r="G49" s="94">
        <v>23701</v>
      </c>
    </row>
    <row r="50" spans="1:7" x14ac:dyDescent="0.25">
      <c r="A50" s="93">
        <v>2</v>
      </c>
      <c r="B50" s="93" t="s">
        <v>1089</v>
      </c>
      <c r="C50" s="92" t="s">
        <v>1259</v>
      </c>
      <c r="D50" s="94">
        <v>0</v>
      </c>
      <c r="E50" s="94">
        <v>0</v>
      </c>
      <c r="F50" s="94">
        <v>0</v>
      </c>
      <c r="G50" s="94">
        <v>0</v>
      </c>
    </row>
    <row r="51" spans="1:7" x14ac:dyDescent="0.25">
      <c r="A51" s="93">
        <v>3</v>
      </c>
      <c r="B51" s="93" t="s">
        <v>1260</v>
      </c>
      <c r="C51" s="92" t="s">
        <v>1261</v>
      </c>
      <c r="D51" s="94">
        <v>0</v>
      </c>
      <c r="E51" s="94">
        <v>0</v>
      </c>
      <c r="F51" s="94">
        <v>0</v>
      </c>
      <c r="G51" s="94">
        <v>0</v>
      </c>
    </row>
    <row r="52" spans="1:7" x14ac:dyDescent="0.25">
      <c r="A52" s="93">
        <v>4</v>
      </c>
      <c r="B52" s="93" t="s">
        <v>1262</v>
      </c>
      <c r="C52" s="92" t="s">
        <v>1263</v>
      </c>
      <c r="D52" s="94">
        <v>0</v>
      </c>
      <c r="E52" s="94">
        <v>0</v>
      </c>
      <c r="F52" s="94">
        <v>0</v>
      </c>
      <c r="G52" s="94">
        <v>0</v>
      </c>
    </row>
    <row r="53" spans="1:7" x14ac:dyDescent="0.25">
      <c r="A53" s="93">
        <v>5</v>
      </c>
      <c r="B53" s="93" t="s">
        <v>1264</v>
      </c>
      <c r="C53" s="92" t="s">
        <v>1265</v>
      </c>
      <c r="D53" s="94">
        <v>81398.600000000006</v>
      </c>
      <c r="E53" s="94">
        <v>31553.599999999999</v>
      </c>
      <c r="F53" s="94">
        <v>81399</v>
      </c>
      <c r="G53" s="94">
        <v>31554</v>
      </c>
    </row>
    <row r="54" spans="1:7" x14ac:dyDescent="0.25">
      <c r="A54" s="93">
        <v>6</v>
      </c>
      <c r="B54" s="93" t="s">
        <v>1266</v>
      </c>
      <c r="C54" s="92" t="s">
        <v>1267</v>
      </c>
      <c r="D54" s="94">
        <v>8365.82</v>
      </c>
      <c r="E54" s="94">
        <v>6100.75</v>
      </c>
      <c r="F54" s="94">
        <v>8366</v>
      </c>
      <c r="G54" s="94">
        <v>6101</v>
      </c>
    </row>
    <row r="55" spans="1:7" x14ac:dyDescent="0.25">
      <c r="A55" s="93">
        <v>7</v>
      </c>
      <c r="B55" s="93" t="s">
        <v>1268</v>
      </c>
      <c r="C55" s="92" t="s">
        <v>1269</v>
      </c>
      <c r="D55" s="94">
        <v>4731.72</v>
      </c>
      <c r="E55" s="94">
        <v>3320.28</v>
      </c>
      <c r="F55" s="94">
        <v>4732</v>
      </c>
      <c r="G55" s="94">
        <v>3320</v>
      </c>
    </row>
    <row r="56" spans="1:7" x14ac:dyDescent="0.25">
      <c r="A56" s="93">
        <v>8</v>
      </c>
      <c r="B56" s="93" t="s">
        <v>1270</v>
      </c>
      <c r="C56" s="92" t="s">
        <v>1271</v>
      </c>
      <c r="D56" s="94">
        <v>2384.73</v>
      </c>
      <c r="E56" s="94">
        <v>4875.45</v>
      </c>
      <c r="F56" s="94">
        <v>2385</v>
      </c>
      <c r="G56" s="94">
        <v>4875</v>
      </c>
    </row>
    <row r="57" spans="1:7" x14ac:dyDescent="0.25">
      <c r="A57" s="93">
        <v>9</v>
      </c>
      <c r="B57" s="93" t="s">
        <v>1272</v>
      </c>
      <c r="C57" s="92" t="s">
        <v>1273</v>
      </c>
      <c r="D57" s="94">
        <v>0</v>
      </c>
      <c r="E57" s="94">
        <v>0</v>
      </c>
      <c r="F57" s="94">
        <v>0</v>
      </c>
      <c r="G57" s="94">
        <v>0</v>
      </c>
    </row>
    <row r="58" spans="1:7" x14ac:dyDescent="0.25">
      <c r="A58" s="93">
        <v>10</v>
      </c>
      <c r="B58" s="93" t="s">
        <v>1274</v>
      </c>
      <c r="C58" s="92" t="s">
        <v>1275</v>
      </c>
      <c r="D58" s="94">
        <v>120.13</v>
      </c>
      <c r="E58" s="94">
        <v>0</v>
      </c>
      <c r="F58" s="94">
        <v>120</v>
      </c>
      <c r="G58" s="94">
        <v>0</v>
      </c>
    </row>
    <row r="59" spans="1:7" x14ac:dyDescent="0.25">
      <c r="A59" s="93" t="s">
        <v>1137</v>
      </c>
      <c r="B59" s="93" t="s">
        <v>1276</v>
      </c>
      <c r="C59" s="92" t="s">
        <v>1277</v>
      </c>
      <c r="D59" s="94">
        <v>462.41</v>
      </c>
      <c r="E59" s="94">
        <v>3062.57</v>
      </c>
      <c r="F59" s="94">
        <v>462</v>
      </c>
      <c r="G59" s="94">
        <v>3063</v>
      </c>
    </row>
    <row r="60" spans="1:7" x14ac:dyDescent="0.25">
      <c r="A60" s="93" t="s">
        <v>1140</v>
      </c>
      <c r="B60" s="93" t="s">
        <v>1278</v>
      </c>
      <c r="C60" s="92" t="s">
        <v>1279</v>
      </c>
      <c r="D60" s="94">
        <v>462.41</v>
      </c>
      <c r="E60" s="94">
        <v>3062.57</v>
      </c>
      <c r="F60" s="94">
        <v>462</v>
      </c>
      <c r="G60" s="94">
        <v>3063</v>
      </c>
    </row>
    <row r="61" spans="1:7" x14ac:dyDescent="0.25">
      <c r="A61" s="93">
        <v>2</v>
      </c>
      <c r="B61" s="93" t="s">
        <v>1280</v>
      </c>
      <c r="C61" s="92" t="s">
        <v>1281</v>
      </c>
      <c r="D61" s="94">
        <v>0</v>
      </c>
      <c r="E61" s="94">
        <v>0</v>
      </c>
      <c r="F61" s="94">
        <v>0</v>
      </c>
      <c r="G61" s="94">
        <v>0</v>
      </c>
    </row>
    <row r="62" spans="1:7" x14ac:dyDescent="0.25">
      <c r="A62" s="93" t="s">
        <v>1282</v>
      </c>
      <c r="B62" s="93" t="s">
        <v>1283</v>
      </c>
      <c r="C62" s="92" t="s">
        <v>1284</v>
      </c>
      <c r="D62" s="94">
        <v>22707.98</v>
      </c>
      <c r="E62" s="94">
        <v>88063.77</v>
      </c>
      <c r="F62" s="94">
        <v>22708</v>
      </c>
      <c r="G62" s="94">
        <v>88064</v>
      </c>
    </row>
    <row r="63" spans="1:7" x14ac:dyDescent="0.25">
      <c r="A63" s="93" t="s">
        <v>1285</v>
      </c>
      <c r="B63" s="93" t="s">
        <v>1286</v>
      </c>
      <c r="C63" s="92" t="s">
        <v>1287</v>
      </c>
      <c r="D63" s="94">
        <v>0</v>
      </c>
      <c r="E63" s="94">
        <v>0</v>
      </c>
      <c r="F63" s="94">
        <v>0</v>
      </c>
      <c r="G63" s="94">
        <v>0</v>
      </c>
    </row>
    <row r="64" spans="1:7" x14ac:dyDescent="0.25">
      <c r="A64" s="93" t="s">
        <v>862</v>
      </c>
      <c r="B64" s="93" t="s">
        <v>1288</v>
      </c>
      <c r="C64" s="92" t="s">
        <v>1289</v>
      </c>
      <c r="D64" s="94">
        <v>0</v>
      </c>
      <c r="E64" s="94">
        <v>0</v>
      </c>
      <c r="F64" s="94">
        <v>0</v>
      </c>
      <c r="G64" s="94">
        <v>0</v>
      </c>
    </row>
    <row r="65" spans="1:7" x14ac:dyDescent="0.25">
      <c r="A65" s="93" t="s">
        <v>1147</v>
      </c>
      <c r="B65" s="93" t="s">
        <v>1290</v>
      </c>
      <c r="C65" s="92" t="s">
        <v>1291</v>
      </c>
      <c r="D65" s="94">
        <v>0</v>
      </c>
      <c r="E65" s="94">
        <v>0</v>
      </c>
      <c r="F65" s="94">
        <v>0</v>
      </c>
      <c r="G65" s="94">
        <v>0</v>
      </c>
    </row>
    <row r="66" spans="1:7" x14ac:dyDescent="0.25">
      <c r="A66" s="93">
        <v>2</v>
      </c>
      <c r="B66" s="93" t="s">
        <v>1292</v>
      </c>
      <c r="C66" s="92" t="s">
        <v>1293</v>
      </c>
      <c r="D66" s="94">
        <v>0</v>
      </c>
      <c r="E66" s="94">
        <v>0</v>
      </c>
      <c r="F66" s="94">
        <v>0</v>
      </c>
      <c r="G66" s="94">
        <v>0</v>
      </c>
    </row>
    <row r="67" spans="1:7" x14ac:dyDescent="0.25">
      <c r="A67" s="93">
        <v>3</v>
      </c>
      <c r="B67" s="93" t="s">
        <v>1294</v>
      </c>
      <c r="C67" s="92" t="s">
        <v>1295</v>
      </c>
      <c r="D67" s="94">
        <v>0</v>
      </c>
      <c r="E67" s="94">
        <v>0</v>
      </c>
      <c r="F67" s="94">
        <v>0</v>
      </c>
      <c r="G67" s="94">
        <v>0</v>
      </c>
    </row>
    <row r="68" spans="1:7" x14ac:dyDescent="0.25">
      <c r="A68" s="93">
        <v>4</v>
      </c>
      <c r="B68" s="93" t="s">
        <v>1296</v>
      </c>
      <c r="C68" s="92" t="s">
        <v>1297</v>
      </c>
      <c r="D68" s="94">
        <v>0</v>
      </c>
      <c r="E68" s="94">
        <v>0</v>
      </c>
      <c r="F68" s="94">
        <v>0</v>
      </c>
      <c r="G68" s="94">
        <v>0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workbookViewId="0">
      <selection activeCell="G20" sqref="G20"/>
    </sheetView>
  </sheetViews>
  <sheetFormatPr defaultColWidth="9.140625" defaultRowHeight="15" x14ac:dyDescent="0.25"/>
  <cols>
    <col min="1" max="1" width="8.28515625" style="93" bestFit="1" customWidth="1"/>
    <col min="2" max="2" width="63.5703125" style="93" bestFit="1" customWidth="1"/>
    <col min="3" max="3" width="4.42578125" style="92" bestFit="1" customWidth="1"/>
    <col min="4" max="11" width="15.28515625" style="94" bestFit="1" customWidth="1"/>
    <col min="12" max="16384" width="9.140625" style="88"/>
  </cols>
  <sheetData>
    <row r="1" spans="1:11" ht="22.5" x14ac:dyDescent="0.25">
      <c r="A1" s="99" t="s">
        <v>159</v>
      </c>
      <c r="B1" s="99" t="s">
        <v>160</v>
      </c>
      <c r="C1" s="98" t="s">
        <v>180</v>
      </c>
      <c r="D1" s="100" t="s">
        <v>183</v>
      </c>
      <c r="E1" s="100" t="s">
        <v>184</v>
      </c>
      <c r="F1" s="100" t="s">
        <v>185</v>
      </c>
      <c r="G1" s="100" t="s">
        <v>186</v>
      </c>
      <c r="H1" s="100" t="s">
        <v>161</v>
      </c>
      <c r="I1" s="100" t="s">
        <v>162</v>
      </c>
      <c r="J1" s="100" t="s">
        <v>163</v>
      </c>
      <c r="K1" s="100" t="s">
        <v>164</v>
      </c>
    </row>
    <row r="2" spans="1:11" x14ac:dyDescent="0.25">
      <c r="B2" s="93" t="s">
        <v>992</v>
      </c>
      <c r="C2" s="92" t="s">
        <v>993</v>
      </c>
      <c r="D2" s="94">
        <v>531030.06000000006</v>
      </c>
      <c r="E2" s="94">
        <v>266754.7</v>
      </c>
      <c r="F2" s="94">
        <v>264275.36</v>
      </c>
      <c r="G2" s="94">
        <v>227791</v>
      </c>
      <c r="H2" s="94">
        <v>531029</v>
      </c>
      <c r="I2" s="94">
        <v>266754</v>
      </c>
      <c r="J2" s="94">
        <v>264275</v>
      </c>
      <c r="K2" s="94">
        <v>227791</v>
      </c>
    </row>
    <row r="3" spans="1:11" x14ac:dyDescent="0.25">
      <c r="A3" s="93" t="s">
        <v>856</v>
      </c>
      <c r="B3" s="93" t="s">
        <v>994</v>
      </c>
      <c r="C3" s="92" t="s">
        <v>995</v>
      </c>
      <c r="D3" s="91">
        <v>368366.92</v>
      </c>
      <c r="E3" s="91">
        <v>266754.7</v>
      </c>
      <c r="F3" s="91">
        <v>101612.22</v>
      </c>
      <c r="G3" s="91">
        <v>75097</v>
      </c>
      <c r="H3" s="91">
        <v>368367</v>
      </c>
      <c r="I3" s="91">
        <v>266754</v>
      </c>
      <c r="J3" s="91">
        <v>101613</v>
      </c>
      <c r="K3" s="91">
        <v>75097</v>
      </c>
    </row>
    <row r="4" spans="1:11" x14ac:dyDescent="0.25">
      <c r="A4" s="93" t="s">
        <v>996</v>
      </c>
      <c r="B4" s="93" t="s">
        <v>997</v>
      </c>
      <c r="C4" s="92" t="s">
        <v>998</v>
      </c>
      <c r="D4" s="94">
        <v>0</v>
      </c>
      <c r="E4" s="94">
        <v>0</v>
      </c>
      <c r="F4" s="94">
        <v>0</v>
      </c>
      <c r="G4" s="94">
        <v>0</v>
      </c>
      <c r="H4" s="94">
        <v>0</v>
      </c>
      <c r="I4" s="94">
        <v>0</v>
      </c>
      <c r="J4" s="94">
        <v>0</v>
      </c>
      <c r="K4" s="94">
        <v>0</v>
      </c>
    </row>
    <row r="5" spans="1:11" x14ac:dyDescent="0.25">
      <c r="A5" s="93" t="s">
        <v>999</v>
      </c>
      <c r="B5" s="93" t="s">
        <v>1000</v>
      </c>
      <c r="C5" s="92" t="s">
        <v>1001</v>
      </c>
      <c r="D5" s="94">
        <v>0</v>
      </c>
      <c r="E5" s="94">
        <v>0</v>
      </c>
      <c r="F5" s="94">
        <v>0</v>
      </c>
      <c r="G5" s="94">
        <v>0</v>
      </c>
      <c r="H5" s="94">
        <v>0</v>
      </c>
      <c r="I5" s="94">
        <v>0</v>
      </c>
      <c r="J5" s="94">
        <v>0</v>
      </c>
      <c r="K5" s="94">
        <v>0</v>
      </c>
    </row>
    <row r="6" spans="1:11" x14ac:dyDescent="0.25">
      <c r="A6" s="93">
        <v>2</v>
      </c>
      <c r="B6" s="93" t="s">
        <v>1002</v>
      </c>
      <c r="C6" s="92" t="s">
        <v>1003</v>
      </c>
      <c r="D6" s="94">
        <v>0</v>
      </c>
      <c r="E6" s="94">
        <v>0</v>
      </c>
      <c r="F6" s="94">
        <v>0</v>
      </c>
      <c r="G6" s="94">
        <v>0</v>
      </c>
      <c r="H6" s="94">
        <v>0</v>
      </c>
      <c r="I6" s="94">
        <v>0</v>
      </c>
      <c r="J6" s="94">
        <v>0</v>
      </c>
      <c r="K6" s="94">
        <v>0</v>
      </c>
    </row>
    <row r="7" spans="1:11" x14ac:dyDescent="0.25">
      <c r="A7" s="93">
        <v>3</v>
      </c>
      <c r="B7" s="93" t="s">
        <v>1004</v>
      </c>
      <c r="C7" s="92" t="s">
        <v>1005</v>
      </c>
      <c r="D7" s="94">
        <v>0</v>
      </c>
      <c r="E7" s="94">
        <v>0</v>
      </c>
      <c r="F7" s="94">
        <v>0</v>
      </c>
      <c r="G7" s="94">
        <v>0</v>
      </c>
      <c r="H7" s="94">
        <v>0</v>
      </c>
      <c r="I7" s="94">
        <v>0</v>
      </c>
      <c r="J7" s="94">
        <v>0</v>
      </c>
      <c r="K7" s="94">
        <v>0</v>
      </c>
    </row>
    <row r="8" spans="1:11" x14ac:dyDescent="0.25">
      <c r="A8" s="93">
        <v>4</v>
      </c>
      <c r="B8" s="93" t="s">
        <v>1006</v>
      </c>
      <c r="C8" s="92" t="s">
        <v>1007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x14ac:dyDescent="0.25">
      <c r="A9" s="93">
        <v>5</v>
      </c>
      <c r="B9" s="93" t="s">
        <v>1008</v>
      </c>
      <c r="C9" s="92" t="s">
        <v>1009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94">
        <v>0</v>
      </c>
    </row>
    <row r="10" spans="1:11" x14ac:dyDescent="0.25">
      <c r="A10" s="93">
        <v>6</v>
      </c>
      <c r="B10" s="93" t="s">
        <v>1010</v>
      </c>
      <c r="C10" s="92" t="s">
        <v>1011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x14ac:dyDescent="0.25">
      <c r="A11" s="93">
        <v>7</v>
      </c>
      <c r="B11" s="93" t="s">
        <v>1012</v>
      </c>
      <c r="C11" s="92" t="s">
        <v>1013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94">
        <v>0</v>
      </c>
    </row>
    <row r="12" spans="1:11" x14ac:dyDescent="0.25">
      <c r="A12" s="93" t="s">
        <v>1014</v>
      </c>
      <c r="B12" s="93" t="s">
        <v>1015</v>
      </c>
      <c r="C12" s="92" t="s">
        <v>1016</v>
      </c>
      <c r="D12" s="94">
        <v>368366.92</v>
      </c>
      <c r="E12" s="94">
        <v>266754.7</v>
      </c>
      <c r="F12" s="94">
        <v>101612.22</v>
      </c>
      <c r="G12" s="94">
        <v>75097</v>
      </c>
      <c r="H12" s="94">
        <v>368367</v>
      </c>
      <c r="I12" s="94">
        <v>266754</v>
      </c>
      <c r="J12" s="94">
        <v>101613</v>
      </c>
      <c r="K12" s="94">
        <v>75097</v>
      </c>
    </row>
    <row r="13" spans="1:11" x14ac:dyDescent="0.25">
      <c r="A13" s="93" t="s">
        <v>1017</v>
      </c>
      <c r="B13" s="93" t="s">
        <v>1018</v>
      </c>
      <c r="C13" s="92" t="s">
        <v>1019</v>
      </c>
      <c r="D13" s="94">
        <v>34990.660000000003</v>
      </c>
      <c r="E13" s="94">
        <v>0</v>
      </c>
      <c r="F13" s="94">
        <v>34990.660000000003</v>
      </c>
      <c r="G13" s="94">
        <v>34991</v>
      </c>
      <c r="H13" s="94">
        <v>34991</v>
      </c>
      <c r="I13" s="94">
        <v>0</v>
      </c>
      <c r="J13" s="94">
        <v>34991</v>
      </c>
      <c r="K13" s="94">
        <v>34991</v>
      </c>
    </row>
    <row r="14" spans="1:11" x14ac:dyDescent="0.25">
      <c r="A14" s="93">
        <v>2</v>
      </c>
      <c r="B14" s="93" t="s">
        <v>1020</v>
      </c>
      <c r="C14" s="92" t="s">
        <v>1021</v>
      </c>
      <c r="D14" s="94">
        <v>80931.33</v>
      </c>
      <c r="E14" s="94">
        <v>65856.36</v>
      </c>
      <c r="F14" s="94">
        <v>15074.97</v>
      </c>
      <c r="G14" s="94">
        <v>17475</v>
      </c>
      <c r="H14" s="94">
        <v>80931</v>
      </c>
      <c r="I14" s="94">
        <v>65856</v>
      </c>
      <c r="J14" s="94">
        <v>15075</v>
      </c>
      <c r="K14" s="94">
        <v>17475</v>
      </c>
    </row>
    <row r="15" spans="1:11" x14ac:dyDescent="0.25">
      <c r="A15" s="93">
        <v>3</v>
      </c>
      <c r="B15" s="93" t="s">
        <v>1022</v>
      </c>
      <c r="C15" s="92" t="s">
        <v>1023</v>
      </c>
      <c r="D15" s="94">
        <v>206015.41</v>
      </c>
      <c r="E15" s="94">
        <v>170707.41</v>
      </c>
      <c r="F15" s="94">
        <v>35308</v>
      </c>
      <c r="G15" s="94">
        <v>10683</v>
      </c>
      <c r="H15" s="94">
        <v>206015</v>
      </c>
      <c r="I15" s="94">
        <v>170707</v>
      </c>
      <c r="J15" s="94">
        <v>35308</v>
      </c>
      <c r="K15" s="94">
        <v>10683</v>
      </c>
    </row>
    <row r="16" spans="1:11" x14ac:dyDescent="0.25">
      <c r="A16" s="93">
        <v>4</v>
      </c>
      <c r="B16" s="93" t="s">
        <v>1024</v>
      </c>
      <c r="C16" s="92" t="s">
        <v>1025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x14ac:dyDescent="0.25">
      <c r="A17" s="93">
        <v>5</v>
      </c>
      <c r="B17" s="93" t="s">
        <v>1026</v>
      </c>
      <c r="C17" s="92" t="s">
        <v>1027</v>
      </c>
      <c r="D17" s="94">
        <v>35746.519999999997</v>
      </c>
      <c r="E17" s="94">
        <v>27156.26</v>
      </c>
      <c r="F17" s="94">
        <v>8590.26</v>
      </c>
      <c r="G17" s="94">
        <v>0</v>
      </c>
      <c r="H17" s="94">
        <v>35747</v>
      </c>
      <c r="I17" s="94">
        <v>27156</v>
      </c>
      <c r="J17" s="94">
        <v>8591</v>
      </c>
      <c r="K17" s="94">
        <v>0</v>
      </c>
    </row>
    <row r="18" spans="1:11" x14ac:dyDescent="0.25">
      <c r="A18" s="93">
        <v>6</v>
      </c>
      <c r="B18" s="93" t="s">
        <v>1028</v>
      </c>
      <c r="C18" s="92" t="s">
        <v>1029</v>
      </c>
      <c r="D18" s="94">
        <v>10683</v>
      </c>
      <c r="E18" s="94">
        <v>3034.67</v>
      </c>
      <c r="F18" s="94">
        <v>7648.33</v>
      </c>
      <c r="G18" s="94">
        <v>11948</v>
      </c>
      <c r="H18" s="94">
        <v>10683</v>
      </c>
      <c r="I18" s="94">
        <v>3035</v>
      </c>
      <c r="J18" s="94">
        <v>7648</v>
      </c>
      <c r="K18" s="94">
        <v>11948</v>
      </c>
    </row>
    <row r="19" spans="1:11" x14ac:dyDescent="0.25">
      <c r="A19" s="93">
        <v>7</v>
      </c>
      <c r="B19" s="93" t="s">
        <v>1030</v>
      </c>
      <c r="C19" s="92" t="s">
        <v>1031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94">
        <v>0</v>
      </c>
    </row>
    <row r="20" spans="1:11" x14ac:dyDescent="0.25">
      <c r="A20" s="93">
        <v>8</v>
      </c>
      <c r="B20" s="93" t="s">
        <v>1032</v>
      </c>
      <c r="C20" s="92" t="s">
        <v>1033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x14ac:dyDescent="0.25">
      <c r="A21" s="93">
        <v>9</v>
      </c>
      <c r="B21" s="93" t="s">
        <v>1034</v>
      </c>
      <c r="C21" s="92" t="s">
        <v>1035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0</v>
      </c>
      <c r="K21" s="94">
        <v>0</v>
      </c>
    </row>
    <row r="22" spans="1:11" x14ac:dyDescent="0.25">
      <c r="A22" s="93" t="s">
        <v>1036</v>
      </c>
      <c r="B22" s="93" t="s">
        <v>1037</v>
      </c>
      <c r="C22" s="92" t="s">
        <v>712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</row>
    <row r="23" spans="1:11" x14ac:dyDescent="0.25">
      <c r="A23" s="93" t="s">
        <v>1038</v>
      </c>
      <c r="B23" s="93" t="s">
        <v>1039</v>
      </c>
      <c r="C23" s="92" t="s">
        <v>713</v>
      </c>
      <c r="D23" s="94">
        <v>0</v>
      </c>
      <c r="E23" s="94">
        <v>0</v>
      </c>
      <c r="F23" s="94">
        <v>0</v>
      </c>
      <c r="G23" s="94">
        <v>0</v>
      </c>
      <c r="H23" s="94">
        <v>0</v>
      </c>
      <c r="I23" s="94">
        <v>0</v>
      </c>
      <c r="J23" s="94">
        <v>0</v>
      </c>
      <c r="K23" s="94">
        <v>0</v>
      </c>
    </row>
    <row r="24" spans="1:11" x14ac:dyDescent="0.25">
      <c r="A24" s="93">
        <v>2</v>
      </c>
      <c r="B24" s="93" t="s">
        <v>1040</v>
      </c>
      <c r="C24" s="92" t="s">
        <v>1041</v>
      </c>
      <c r="D24" s="94">
        <v>0</v>
      </c>
      <c r="E24" s="94">
        <v>0</v>
      </c>
      <c r="F24" s="94">
        <v>0</v>
      </c>
      <c r="G24" s="94">
        <v>0</v>
      </c>
      <c r="H24" s="94">
        <v>0</v>
      </c>
      <c r="I24" s="94">
        <v>0</v>
      </c>
      <c r="J24" s="94">
        <v>0</v>
      </c>
      <c r="K24" s="94">
        <v>0</v>
      </c>
    </row>
    <row r="25" spans="1:11" x14ac:dyDescent="0.25">
      <c r="A25" s="93">
        <v>3</v>
      </c>
      <c r="B25" s="93" t="s">
        <v>1042</v>
      </c>
      <c r="C25" s="92" t="s">
        <v>1043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94">
        <v>0</v>
      </c>
    </row>
    <row r="26" spans="1:11" x14ac:dyDescent="0.25">
      <c r="A26" s="93">
        <v>4</v>
      </c>
      <c r="B26" s="93" t="s">
        <v>1044</v>
      </c>
      <c r="C26" s="92" t="s">
        <v>1045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x14ac:dyDescent="0.25">
      <c r="A27" s="93">
        <v>5</v>
      </c>
      <c r="B27" s="93" t="s">
        <v>1046</v>
      </c>
      <c r="C27" s="92" t="s">
        <v>715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</row>
    <row r="28" spans="1:11" x14ac:dyDescent="0.25">
      <c r="A28" s="93">
        <v>6</v>
      </c>
      <c r="B28" s="93" t="s">
        <v>1047</v>
      </c>
      <c r="C28" s="92" t="s">
        <v>1048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x14ac:dyDescent="0.25">
      <c r="A29" s="93">
        <v>7</v>
      </c>
      <c r="B29" s="93" t="s">
        <v>1049</v>
      </c>
      <c r="C29" s="92" t="s">
        <v>1050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94">
        <v>0</v>
      </c>
    </row>
    <row r="30" spans="1:11" x14ac:dyDescent="0.25">
      <c r="A30" s="93">
        <v>8</v>
      </c>
      <c r="B30" s="93" t="s">
        <v>1051</v>
      </c>
      <c r="C30" s="92" t="s">
        <v>717</v>
      </c>
      <c r="D30" s="94">
        <v>0</v>
      </c>
      <c r="E30" s="94">
        <v>0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x14ac:dyDescent="0.25">
      <c r="A31" s="93">
        <v>9</v>
      </c>
      <c r="B31" s="93" t="s">
        <v>1052</v>
      </c>
      <c r="C31" s="92" t="s">
        <v>1053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94">
        <v>0</v>
      </c>
    </row>
    <row r="32" spans="1:11" x14ac:dyDescent="0.25">
      <c r="A32" s="93">
        <v>10</v>
      </c>
      <c r="B32" s="93" t="s">
        <v>1054</v>
      </c>
      <c r="C32" s="92" t="s">
        <v>719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x14ac:dyDescent="0.25">
      <c r="A33" s="93">
        <v>11</v>
      </c>
      <c r="B33" s="93" t="s">
        <v>1055</v>
      </c>
      <c r="C33" s="92" t="s">
        <v>1056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94">
        <v>0</v>
      </c>
    </row>
    <row r="34" spans="1:11" x14ac:dyDescent="0.25">
      <c r="A34" s="93" t="s">
        <v>859</v>
      </c>
      <c r="B34" s="93" t="s">
        <v>1057</v>
      </c>
      <c r="C34" s="92" t="s">
        <v>1058</v>
      </c>
      <c r="D34" s="94">
        <v>162663.14000000001</v>
      </c>
      <c r="E34" s="94">
        <v>0</v>
      </c>
      <c r="F34" s="94">
        <v>162663.14000000001</v>
      </c>
      <c r="G34" s="94">
        <v>152694</v>
      </c>
      <c r="H34" s="94">
        <v>162662</v>
      </c>
      <c r="I34" s="94">
        <v>0</v>
      </c>
      <c r="J34" s="94">
        <v>162662</v>
      </c>
      <c r="K34" s="94">
        <v>152694</v>
      </c>
    </row>
    <row r="35" spans="1:11" x14ac:dyDescent="0.25">
      <c r="A35" s="93" t="s">
        <v>1059</v>
      </c>
      <c r="B35" s="93" t="s">
        <v>1060</v>
      </c>
      <c r="C35" s="92" t="s">
        <v>1061</v>
      </c>
      <c r="D35" s="94">
        <v>12601.85</v>
      </c>
      <c r="E35" s="94">
        <v>0</v>
      </c>
      <c r="F35" s="94">
        <v>12601.85</v>
      </c>
      <c r="G35" s="94">
        <v>12578</v>
      </c>
      <c r="H35" s="94">
        <v>12602</v>
      </c>
      <c r="I35" s="94">
        <v>0</v>
      </c>
      <c r="J35" s="94">
        <v>12602</v>
      </c>
      <c r="K35" s="94">
        <v>12578</v>
      </c>
    </row>
    <row r="36" spans="1:11" x14ac:dyDescent="0.25">
      <c r="A36" s="93" t="s">
        <v>1062</v>
      </c>
      <c r="B36" s="93" t="s">
        <v>1063</v>
      </c>
      <c r="C36" s="92" t="s">
        <v>1064</v>
      </c>
      <c r="D36" s="94">
        <v>4346.25</v>
      </c>
      <c r="E36" s="94">
        <v>0</v>
      </c>
      <c r="F36" s="94">
        <v>4346.25</v>
      </c>
      <c r="G36" s="94">
        <v>2002</v>
      </c>
      <c r="H36" s="94">
        <v>4346</v>
      </c>
      <c r="I36" s="94">
        <v>0</v>
      </c>
      <c r="J36" s="94">
        <v>4346</v>
      </c>
      <c r="K36" s="94">
        <v>2002</v>
      </c>
    </row>
    <row r="37" spans="1:11" x14ac:dyDescent="0.25">
      <c r="A37" s="93">
        <v>2</v>
      </c>
      <c r="B37" s="93" t="s">
        <v>1065</v>
      </c>
      <c r="C37" s="92" t="s">
        <v>1066</v>
      </c>
      <c r="D37" s="94">
        <v>0</v>
      </c>
      <c r="E37" s="94">
        <v>0</v>
      </c>
      <c r="F37" s="94">
        <v>0</v>
      </c>
      <c r="G37" s="94">
        <v>0</v>
      </c>
      <c r="H37" s="94">
        <v>0</v>
      </c>
      <c r="I37" s="94">
        <v>0</v>
      </c>
      <c r="J37" s="94">
        <v>0</v>
      </c>
      <c r="K37" s="94">
        <v>0</v>
      </c>
    </row>
    <row r="38" spans="1:11" x14ac:dyDescent="0.25">
      <c r="A38" s="93">
        <v>3</v>
      </c>
      <c r="B38" s="93" t="s">
        <v>1067</v>
      </c>
      <c r="C38" s="92" t="s">
        <v>1068</v>
      </c>
      <c r="D38" s="94">
        <v>8255.6</v>
      </c>
      <c r="E38" s="94">
        <v>0</v>
      </c>
      <c r="F38" s="94">
        <v>8255.6</v>
      </c>
      <c r="G38" s="94">
        <v>8620</v>
      </c>
      <c r="H38" s="94">
        <v>8256</v>
      </c>
      <c r="I38" s="94">
        <v>0</v>
      </c>
      <c r="J38" s="94">
        <v>8256</v>
      </c>
      <c r="K38" s="94">
        <v>8620</v>
      </c>
    </row>
    <row r="39" spans="1:11" x14ac:dyDescent="0.25">
      <c r="A39" s="93">
        <v>4</v>
      </c>
      <c r="B39" s="93" t="s">
        <v>1069</v>
      </c>
      <c r="C39" s="92" t="s">
        <v>1070</v>
      </c>
      <c r="D39" s="94">
        <v>0</v>
      </c>
      <c r="E39" s="94">
        <v>0</v>
      </c>
      <c r="F39" s="94">
        <v>0</v>
      </c>
      <c r="G39" s="94">
        <v>1956</v>
      </c>
      <c r="H39" s="94">
        <v>0</v>
      </c>
      <c r="I39" s="94">
        <v>0</v>
      </c>
      <c r="J39" s="94">
        <v>0</v>
      </c>
      <c r="K39" s="94">
        <v>1956</v>
      </c>
    </row>
    <row r="40" spans="1:11" x14ac:dyDescent="0.25">
      <c r="A40" s="93">
        <v>5</v>
      </c>
      <c r="B40" s="93" t="s">
        <v>1071</v>
      </c>
      <c r="C40" s="92" t="s">
        <v>1072</v>
      </c>
      <c r="D40" s="94">
        <v>0</v>
      </c>
      <c r="E40" s="94">
        <v>0</v>
      </c>
      <c r="F40" s="94">
        <v>0</v>
      </c>
      <c r="G40" s="94">
        <v>0</v>
      </c>
      <c r="H40" s="94">
        <v>0</v>
      </c>
      <c r="I40" s="94">
        <v>0</v>
      </c>
      <c r="J40" s="94">
        <v>0</v>
      </c>
      <c r="K40" s="94">
        <v>0</v>
      </c>
    </row>
    <row r="41" spans="1:11" x14ac:dyDescent="0.25">
      <c r="A41" s="93">
        <v>6</v>
      </c>
      <c r="B41" s="93" t="s">
        <v>1073</v>
      </c>
      <c r="C41" s="92" t="s">
        <v>1074</v>
      </c>
      <c r="D41" s="94">
        <v>0</v>
      </c>
      <c r="E41" s="94">
        <v>0</v>
      </c>
      <c r="F41" s="94">
        <v>0</v>
      </c>
      <c r="G41" s="94">
        <v>0</v>
      </c>
      <c r="H41" s="94">
        <v>0</v>
      </c>
      <c r="I41" s="94">
        <v>0</v>
      </c>
      <c r="J41" s="94">
        <v>0</v>
      </c>
      <c r="K41" s="94">
        <v>0</v>
      </c>
    </row>
    <row r="42" spans="1:11" x14ac:dyDescent="0.25">
      <c r="A42" s="93" t="s">
        <v>1075</v>
      </c>
      <c r="B42" s="93" t="s">
        <v>1076</v>
      </c>
      <c r="C42" s="92" t="s">
        <v>1077</v>
      </c>
      <c r="D42" s="94">
        <v>0</v>
      </c>
      <c r="E42" s="94">
        <v>0</v>
      </c>
      <c r="F42" s="94">
        <v>0</v>
      </c>
      <c r="G42" s="94">
        <v>0</v>
      </c>
      <c r="H42" s="94">
        <v>0</v>
      </c>
      <c r="I42" s="94">
        <v>0</v>
      </c>
      <c r="J42" s="94">
        <v>0</v>
      </c>
      <c r="K42" s="94">
        <v>0</v>
      </c>
    </row>
    <row r="43" spans="1:11" x14ac:dyDescent="0.25">
      <c r="A43" s="93" t="s">
        <v>1078</v>
      </c>
      <c r="B43" s="93" t="s">
        <v>1079</v>
      </c>
      <c r="C43" s="92" t="s">
        <v>720</v>
      </c>
      <c r="D43" s="94">
        <v>0</v>
      </c>
      <c r="E43" s="94">
        <v>0</v>
      </c>
      <c r="F43" s="94">
        <v>0</v>
      </c>
      <c r="G43" s="94">
        <v>0</v>
      </c>
      <c r="H43" s="94">
        <v>0</v>
      </c>
      <c r="I43" s="94">
        <v>0</v>
      </c>
      <c r="J43" s="94">
        <v>0</v>
      </c>
      <c r="K43" s="94">
        <v>0</v>
      </c>
    </row>
    <row r="44" spans="1:11" x14ac:dyDescent="0.25">
      <c r="A44" s="93" t="s">
        <v>1080</v>
      </c>
      <c r="B44" s="93" t="s">
        <v>1081</v>
      </c>
      <c r="C44" s="92" t="s">
        <v>1082</v>
      </c>
      <c r="D44" s="94">
        <v>0</v>
      </c>
      <c r="E44" s="94">
        <v>0</v>
      </c>
      <c r="F44" s="94">
        <v>0</v>
      </c>
      <c r="G44" s="94">
        <v>0</v>
      </c>
      <c r="H44" s="94">
        <v>0</v>
      </c>
      <c r="I44" s="94">
        <v>0</v>
      </c>
      <c r="J44" s="94">
        <v>0</v>
      </c>
      <c r="K44" s="94">
        <v>0</v>
      </c>
    </row>
    <row r="45" spans="1:11" x14ac:dyDescent="0.25">
      <c r="A45" s="93" t="s">
        <v>1083</v>
      </c>
      <c r="B45" s="93" t="s">
        <v>1084</v>
      </c>
      <c r="C45" s="92" t="s">
        <v>1085</v>
      </c>
      <c r="D45" s="94">
        <v>0</v>
      </c>
      <c r="E45" s="94">
        <v>0</v>
      </c>
      <c r="F45" s="94">
        <v>0</v>
      </c>
      <c r="G45" s="94">
        <v>0</v>
      </c>
      <c r="H45" s="94">
        <v>0</v>
      </c>
      <c r="I45" s="94">
        <v>0</v>
      </c>
      <c r="J45" s="94">
        <v>0</v>
      </c>
      <c r="K45" s="94">
        <v>0</v>
      </c>
    </row>
    <row r="46" spans="1:11" x14ac:dyDescent="0.25">
      <c r="A46" s="93" t="s">
        <v>1086</v>
      </c>
      <c r="B46" s="93" t="s">
        <v>1087</v>
      </c>
      <c r="C46" s="92" t="s">
        <v>1088</v>
      </c>
      <c r="D46" s="94">
        <v>0</v>
      </c>
      <c r="E46" s="94">
        <v>0</v>
      </c>
      <c r="F46" s="94">
        <v>0</v>
      </c>
      <c r="G46" s="94">
        <v>0</v>
      </c>
      <c r="H46" s="94">
        <v>0</v>
      </c>
      <c r="I46" s="94">
        <v>0</v>
      </c>
      <c r="J46" s="94">
        <v>0</v>
      </c>
      <c r="K46" s="94">
        <v>0</v>
      </c>
    </row>
    <row r="47" spans="1:11" x14ac:dyDescent="0.25">
      <c r="A47" s="93">
        <v>2</v>
      </c>
      <c r="B47" s="93" t="s">
        <v>1089</v>
      </c>
      <c r="C47" s="92" t="s">
        <v>1090</v>
      </c>
      <c r="D47" s="94">
        <v>0</v>
      </c>
      <c r="E47" s="94">
        <v>0</v>
      </c>
      <c r="F47" s="94">
        <v>0</v>
      </c>
      <c r="G47" s="94">
        <v>0</v>
      </c>
      <c r="H47" s="94">
        <v>0</v>
      </c>
      <c r="I47" s="94">
        <v>0</v>
      </c>
      <c r="J47" s="94">
        <v>0</v>
      </c>
      <c r="K47" s="94">
        <v>0</v>
      </c>
    </row>
    <row r="48" spans="1:11" x14ac:dyDescent="0.25">
      <c r="A48" s="93">
        <v>3</v>
      </c>
      <c r="B48" s="93" t="s">
        <v>1091</v>
      </c>
      <c r="C48" s="92" t="s">
        <v>1092</v>
      </c>
      <c r="D48" s="94">
        <v>0</v>
      </c>
      <c r="E48" s="94">
        <v>0</v>
      </c>
      <c r="F48" s="94">
        <v>0</v>
      </c>
      <c r="G48" s="94">
        <v>0</v>
      </c>
      <c r="H48" s="94">
        <v>0</v>
      </c>
      <c r="I48" s="94">
        <v>0</v>
      </c>
      <c r="J48" s="94">
        <v>0</v>
      </c>
      <c r="K48" s="94">
        <v>0</v>
      </c>
    </row>
    <row r="49" spans="1:11" x14ac:dyDescent="0.25">
      <c r="A49" s="93">
        <v>4</v>
      </c>
      <c r="B49" s="93" t="s">
        <v>1093</v>
      </c>
      <c r="C49" s="92" t="s">
        <v>1094</v>
      </c>
      <c r="D49" s="94">
        <v>0</v>
      </c>
      <c r="E49" s="94">
        <v>0</v>
      </c>
      <c r="F49" s="94">
        <v>0</v>
      </c>
      <c r="G49" s="94">
        <v>0</v>
      </c>
      <c r="H49" s="94">
        <v>0</v>
      </c>
      <c r="I49" s="94">
        <v>0</v>
      </c>
      <c r="J49" s="94">
        <v>0</v>
      </c>
      <c r="K49" s="94">
        <v>0</v>
      </c>
    </row>
    <row r="50" spans="1:11" x14ac:dyDescent="0.25">
      <c r="A50" s="93">
        <v>5</v>
      </c>
      <c r="B50" s="93" t="s">
        <v>1095</v>
      </c>
      <c r="C50" s="92" t="s">
        <v>1096</v>
      </c>
      <c r="D50" s="94">
        <v>0</v>
      </c>
      <c r="E50" s="94">
        <v>0</v>
      </c>
      <c r="F50" s="94">
        <v>0</v>
      </c>
      <c r="G50" s="94">
        <v>0</v>
      </c>
      <c r="H50" s="94">
        <v>0</v>
      </c>
      <c r="I50" s="94">
        <v>0</v>
      </c>
      <c r="J50" s="94">
        <v>0</v>
      </c>
      <c r="K50" s="94">
        <v>0</v>
      </c>
    </row>
    <row r="51" spans="1:11" x14ac:dyDescent="0.25">
      <c r="A51" s="93">
        <v>6</v>
      </c>
      <c r="B51" s="93" t="s">
        <v>1097</v>
      </c>
      <c r="C51" s="92" t="s">
        <v>1098</v>
      </c>
      <c r="D51" s="94">
        <v>0</v>
      </c>
      <c r="E51" s="94">
        <v>0</v>
      </c>
      <c r="F51" s="94">
        <v>0</v>
      </c>
      <c r="G51" s="94">
        <v>0</v>
      </c>
      <c r="H51" s="94">
        <v>0</v>
      </c>
      <c r="I51" s="94">
        <v>0</v>
      </c>
      <c r="J51" s="94">
        <v>0</v>
      </c>
      <c r="K51" s="94">
        <v>0</v>
      </c>
    </row>
    <row r="52" spans="1:11" x14ac:dyDescent="0.25">
      <c r="A52" s="93">
        <v>7</v>
      </c>
      <c r="B52" s="93" t="s">
        <v>1099</v>
      </c>
      <c r="C52" s="92" t="s">
        <v>1100</v>
      </c>
      <c r="D52" s="94">
        <v>0</v>
      </c>
      <c r="E52" s="94">
        <v>0</v>
      </c>
      <c r="F52" s="94">
        <v>0</v>
      </c>
      <c r="G52" s="94">
        <v>0</v>
      </c>
      <c r="H52" s="94">
        <v>0</v>
      </c>
      <c r="I52" s="94">
        <v>0</v>
      </c>
      <c r="J52" s="94">
        <v>0</v>
      </c>
      <c r="K52" s="94">
        <v>0</v>
      </c>
    </row>
    <row r="53" spans="1:11" x14ac:dyDescent="0.25">
      <c r="A53" s="93">
        <v>8</v>
      </c>
      <c r="B53" s="93" t="s">
        <v>1101</v>
      </c>
      <c r="C53" s="92" t="s">
        <v>1102</v>
      </c>
      <c r="D53" s="94">
        <v>0</v>
      </c>
      <c r="E53" s="94">
        <v>0</v>
      </c>
      <c r="F53" s="94">
        <v>0</v>
      </c>
      <c r="G53" s="94">
        <v>0</v>
      </c>
      <c r="H53" s="94">
        <v>0</v>
      </c>
      <c r="I53" s="94">
        <v>0</v>
      </c>
      <c r="J53" s="94">
        <v>0</v>
      </c>
      <c r="K53" s="94">
        <v>0</v>
      </c>
    </row>
    <row r="54" spans="1:11" x14ac:dyDescent="0.25">
      <c r="A54" s="93" t="s">
        <v>1103</v>
      </c>
      <c r="B54" s="93" t="s">
        <v>1104</v>
      </c>
      <c r="C54" s="92" t="s">
        <v>1105</v>
      </c>
      <c r="D54" s="94">
        <v>141620.85999999999</v>
      </c>
      <c r="E54" s="94">
        <v>0</v>
      </c>
      <c r="F54" s="94">
        <v>141620.85999999999</v>
      </c>
      <c r="G54" s="94">
        <v>133081</v>
      </c>
      <c r="H54" s="94">
        <v>141620</v>
      </c>
      <c r="I54" s="94">
        <v>0</v>
      </c>
      <c r="J54" s="94">
        <v>141620</v>
      </c>
      <c r="K54" s="94">
        <v>133081</v>
      </c>
    </row>
    <row r="55" spans="1:11" x14ac:dyDescent="0.25">
      <c r="A55" s="93" t="s">
        <v>1106</v>
      </c>
      <c r="B55" s="93" t="s">
        <v>1107</v>
      </c>
      <c r="C55" s="92" t="s">
        <v>1108</v>
      </c>
      <c r="D55" s="94">
        <v>631.44000000000005</v>
      </c>
      <c r="E55" s="94">
        <v>0</v>
      </c>
      <c r="F55" s="94">
        <v>631.44000000000005</v>
      </c>
      <c r="G55" s="94">
        <v>572</v>
      </c>
      <c r="H55" s="94">
        <v>631</v>
      </c>
      <c r="I55" s="94">
        <v>0</v>
      </c>
      <c r="J55" s="94">
        <v>631</v>
      </c>
      <c r="K55" s="94">
        <v>572</v>
      </c>
    </row>
    <row r="56" spans="1:11" x14ac:dyDescent="0.25">
      <c r="A56" s="93" t="s">
        <v>1080</v>
      </c>
      <c r="B56" s="93" t="s">
        <v>1081</v>
      </c>
      <c r="C56" s="92" t="s">
        <v>1109</v>
      </c>
      <c r="D56" s="94">
        <v>0</v>
      </c>
      <c r="E56" s="94">
        <v>0</v>
      </c>
      <c r="F56" s="94">
        <v>0</v>
      </c>
      <c r="G56" s="94">
        <v>0</v>
      </c>
      <c r="H56" s="94">
        <v>0</v>
      </c>
      <c r="I56" s="94">
        <v>0</v>
      </c>
      <c r="J56" s="94">
        <v>0</v>
      </c>
      <c r="K56" s="94">
        <v>0</v>
      </c>
    </row>
    <row r="57" spans="1:11" x14ac:dyDescent="0.25">
      <c r="A57" s="93" t="s">
        <v>1083</v>
      </c>
      <c r="B57" s="93" t="s">
        <v>1084</v>
      </c>
      <c r="C57" s="92" t="s">
        <v>1110</v>
      </c>
      <c r="D57" s="94">
        <v>0</v>
      </c>
      <c r="E57" s="94">
        <v>0</v>
      </c>
      <c r="F57" s="94">
        <v>0</v>
      </c>
      <c r="G57" s="94">
        <v>0</v>
      </c>
      <c r="H57" s="94">
        <v>0</v>
      </c>
      <c r="I57" s="94">
        <v>0</v>
      </c>
      <c r="J57" s="94">
        <v>0</v>
      </c>
      <c r="K57" s="94">
        <v>0</v>
      </c>
    </row>
    <row r="58" spans="1:11" x14ac:dyDescent="0.25">
      <c r="A58" s="93" t="s">
        <v>1086</v>
      </c>
      <c r="B58" s="93" t="s">
        <v>1087</v>
      </c>
      <c r="C58" s="92" t="s">
        <v>1111</v>
      </c>
      <c r="D58" s="94">
        <v>631.44000000000005</v>
      </c>
      <c r="E58" s="94">
        <v>0</v>
      </c>
      <c r="F58" s="94">
        <v>631.44000000000005</v>
      </c>
      <c r="G58" s="94">
        <v>572</v>
      </c>
      <c r="H58" s="94">
        <v>631</v>
      </c>
      <c r="I58" s="94">
        <v>0</v>
      </c>
      <c r="J58" s="94">
        <v>631</v>
      </c>
      <c r="K58" s="94">
        <v>572</v>
      </c>
    </row>
    <row r="59" spans="1:11" x14ac:dyDescent="0.25">
      <c r="A59" s="93">
        <v>2</v>
      </c>
      <c r="B59" s="93" t="s">
        <v>1089</v>
      </c>
      <c r="C59" s="92" t="s">
        <v>1112</v>
      </c>
      <c r="D59" s="94">
        <v>0</v>
      </c>
      <c r="E59" s="94">
        <v>0</v>
      </c>
      <c r="F59" s="94">
        <v>0</v>
      </c>
      <c r="G59" s="94">
        <v>0</v>
      </c>
      <c r="H59" s="94">
        <v>0</v>
      </c>
      <c r="I59" s="94">
        <v>0</v>
      </c>
      <c r="J59" s="94">
        <v>0</v>
      </c>
      <c r="K59" s="94">
        <v>0</v>
      </c>
    </row>
    <row r="60" spans="1:11" x14ac:dyDescent="0.25">
      <c r="A60" s="93">
        <v>3</v>
      </c>
      <c r="B60" s="93" t="s">
        <v>1091</v>
      </c>
      <c r="C60" s="92" t="s">
        <v>1113</v>
      </c>
      <c r="D60" s="94">
        <v>0</v>
      </c>
      <c r="E60" s="94">
        <v>0</v>
      </c>
      <c r="F60" s="94">
        <v>0</v>
      </c>
      <c r="G60" s="94">
        <v>0</v>
      </c>
      <c r="H60" s="94">
        <v>0</v>
      </c>
      <c r="I60" s="94">
        <v>0</v>
      </c>
      <c r="J60" s="94">
        <v>0</v>
      </c>
      <c r="K60" s="94">
        <v>0</v>
      </c>
    </row>
    <row r="61" spans="1:11" x14ac:dyDescent="0.25">
      <c r="A61" s="93">
        <v>4</v>
      </c>
      <c r="B61" s="93" t="s">
        <v>1093</v>
      </c>
      <c r="C61" s="92" t="s">
        <v>1114</v>
      </c>
      <c r="D61" s="94">
        <v>0</v>
      </c>
      <c r="E61" s="94">
        <v>0</v>
      </c>
      <c r="F61" s="94">
        <v>0</v>
      </c>
      <c r="G61" s="94">
        <v>0</v>
      </c>
      <c r="H61" s="94">
        <v>0</v>
      </c>
      <c r="I61" s="94">
        <v>0</v>
      </c>
      <c r="J61" s="94">
        <v>0</v>
      </c>
      <c r="K61" s="94">
        <v>0</v>
      </c>
    </row>
    <row r="62" spans="1:11" x14ac:dyDescent="0.25">
      <c r="A62" s="93">
        <v>5</v>
      </c>
      <c r="B62" s="93" t="s">
        <v>1115</v>
      </c>
      <c r="C62" s="92" t="s">
        <v>1116</v>
      </c>
      <c r="D62" s="94">
        <v>0</v>
      </c>
      <c r="E62" s="94">
        <v>0</v>
      </c>
      <c r="F62" s="94">
        <v>0</v>
      </c>
      <c r="G62" s="94">
        <v>0</v>
      </c>
      <c r="H62" s="94">
        <v>0</v>
      </c>
      <c r="I62" s="94">
        <v>0</v>
      </c>
      <c r="J62" s="94">
        <v>0</v>
      </c>
      <c r="K62" s="94">
        <v>0</v>
      </c>
    </row>
    <row r="63" spans="1:11" x14ac:dyDescent="0.25">
      <c r="A63" s="93" t="s">
        <v>1117</v>
      </c>
      <c r="B63" s="93" t="s">
        <v>1118</v>
      </c>
      <c r="C63" s="92" t="s">
        <v>1119</v>
      </c>
      <c r="D63" s="94">
        <v>0</v>
      </c>
      <c r="E63" s="94">
        <v>0</v>
      </c>
      <c r="F63" s="94">
        <v>0</v>
      </c>
      <c r="G63" s="94">
        <v>0</v>
      </c>
      <c r="H63" s="94">
        <v>0</v>
      </c>
      <c r="I63" s="94">
        <v>0</v>
      </c>
      <c r="J63" s="94">
        <v>0</v>
      </c>
      <c r="K63" s="94">
        <v>0</v>
      </c>
    </row>
    <row r="64" spans="1:11" x14ac:dyDescent="0.25">
      <c r="A64" s="93">
        <v>7</v>
      </c>
      <c r="B64" s="93" t="s">
        <v>1120</v>
      </c>
      <c r="C64" s="92" t="s">
        <v>1121</v>
      </c>
      <c r="D64" s="94">
        <v>140989.42000000001</v>
      </c>
      <c r="E64" s="94">
        <v>0</v>
      </c>
      <c r="F64" s="94">
        <v>140989.42000000001</v>
      </c>
      <c r="G64" s="94">
        <v>132509</v>
      </c>
      <c r="H64" s="94">
        <v>140989</v>
      </c>
      <c r="I64" s="94">
        <v>0</v>
      </c>
      <c r="J64" s="94">
        <v>140989</v>
      </c>
      <c r="K64" s="94">
        <v>132509</v>
      </c>
    </row>
    <row r="65" spans="1:11" x14ac:dyDescent="0.25">
      <c r="A65" s="93">
        <v>8</v>
      </c>
      <c r="B65" s="93" t="s">
        <v>1097</v>
      </c>
      <c r="C65" s="92" t="s">
        <v>1122</v>
      </c>
      <c r="D65" s="94">
        <v>0</v>
      </c>
      <c r="E65" s="94">
        <v>0</v>
      </c>
      <c r="F65" s="94">
        <v>0</v>
      </c>
      <c r="G65" s="94">
        <v>0</v>
      </c>
      <c r="H65" s="94">
        <v>0</v>
      </c>
      <c r="I65" s="94">
        <v>0</v>
      </c>
      <c r="J65" s="94">
        <v>0</v>
      </c>
      <c r="K65" s="94">
        <v>0</v>
      </c>
    </row>
    <row r="66" spans="1:11" x14ac:dyDescent="0.25">
      <c r="A66" s="93">
        <v>9</v>
      </c>
      <c r="B66" s="93" t="s">
        <v>1123</v>
      </c>
      <c r="C66" s="92" t="s">
        <v>1124</v>
      </c>
      <c r="D66" s="94">
        <v>0</v>
      </c>
      <c r="E66" s="94">
        <v>0</v>
      </c>
      <c r="F66" s="94">
        <v>0</v>
      </c>
      <c r="G66" s="94">
        <v>0</v>
      </c>
      <c r="H66" s="94">
        <v>0</v>
      </c>
      <c r="I66" s="94">
        <v>0</v>
      </c>
      <c r="J66" s="94">
        <v>0</v>
      </c>
      <c r="K66" s="94">
        <v>0</v>
      </c>
    </row>
    <row r="67" spans="1:11" x14ac:dyDescent="0.25">
      <c r="A67" s="93" t="s">
        <v>1125</v>
      </c>
      <c r="B67" s="93" t="s">
        <v>1126</v>
      </c>
      <c r="C67" s="92" t="s">
        <v>1127</v>
      </c>
      <c r="D67" s="94">
        <v>0</v>
      </c>
      <c r="E67" s="94">
        <v>0</v>
      </c>
      <c r="F67" s="94">
        <v>0</v>
      </c>
      <c r="G67" s="94">
        <v>0</v>
      </c>
      <c r="H67" s="94">
        <v>0</v>
      </c>
      <c r="I67" s="94">
        <v>0</v>
      </c>
      <c r="J67" s="94">
        <v>0</v>
      </c>
      <c r="K67" s="94">
        <v>0</v>
      </c>
    </row>
    <row r="68" spans="1:11" x14ac:dyDescent="0.25">
      <c r="A68" s="93" t="s">
        <v>1128</v>
      </c>
      <c r="B68" s="93" t="s">
        <v>1129</v>
      </c>
      <c r="C68" s="92" t="s">
        <v>1130</v>
      </c>
      <c r="D68" s="94">
        <v>0</v>
      </c>
      <c r="E68" s="94">
        <v>0</v>
      </c>
      <c r="F68" s="94">
        <v>0</v>
      </c>
      <c r="G68" s="94">
        <v>0</v>
      </c>
      <c r="H68" s="94">
        <v>0</v>
      </c>
      <c r="I68" s="94">
        <v>0</v>
      </c>
      <c r="J68" s="94">
        <v>0</v>
      </c>
      <c r="K68" s="94">
        <v>0</v>
      </c>
    </row>
    <row r="69" spans="1:11" x14ac:dyDescent="0.25">
      <c r="A69" s="93">
        <v>2</v>
      </c>
      <c r="B69" s="93" t="s">
        <v>1131</v>
      </c>
      <c r="C69" s="92" t="s">
        <v>1132</v>
      </c>
      <c r="D69" s="94">
        <v>0</v>
      </c>
      <c r="E69" s="94">
        <v>0</v>
      </c>
      <c r="F69" s="94">
        <v>0</v>
      </c>
      <c r="G69" s="94">
        <v>0</v>
      </c>
      <c r="H69" s="94">
        <v>0</v>
      </c>
      <c r="I69" s="94">
        <v>0</v>
      </c>
      <c r="J69" s="94">
        <v>0</v>
      </c>
      <c r="K69" s="94">
        <v>0</v>
      </c>
    </row>
    <row r="70" spans="1:11" x14ac:dyDescent="0.25">
      <c r="A70" s="93">
        <v>3</v>
      </c>
      <c r="B70" s="93" t="s">
        <v>1133</v>
      </c>
      <c r="C70" s="92" t="s">
        <v>1134</v>
      </c>
      <c r="D70" s="94">
        <v>0</v>
      </c>
      <c r="E70" s="94">
        <v>0</v>
      </c>
      <c r="F70" s="94">
        <v>0</v>
      </c>
      <c r="G70" s="94">
        <v>0</v>
      </c>
      <c r="H70" s="94">
        <v>0</v>
      </c>
      <c r="I70" s="94">
        <v>0</v>
      </c>
      <c r="J70" s="94">
        <v>0</v>
      </c>
      <c r="K70" s="94">
        <v>0</v>
      </c>
    </row>
    <row r="71" spans="1:11" x14ac:dyDescent="0.25">
      <c r="A71" s="93">
        <v>4</v>
      </c>
      <c r="B71" s="93" t="s">
        <v>1135</v>
      </c>
      <c r="C71" s="92" t="s">
        <v>1136</v>
      </c>
      <c r="D71" s="94">
        <v>0</v>
      </c>
      <c r="E71" s="94">
        <v>0</v>
      </c>
      <c r="F71" s="94">
        <v>0</v>
      </c>
      <c r="G71" s="94">
        <v>0</v>
      </c>
      <c r="H71" s="94">
        <v>0</v>
      </c>
      <c r="I71" s="94">
        <v>0</v>
      </c>
      <c r="J71" s="94">
        <v>0</v>
      </c>
      <c r="K71" s="94">
        <v>0</v>
      </c>
    </row>
    <row r="72" spans="1:11" x14ac:dyDescent="0.25">
      <c r="A72" s="93" t="s">
        <v>1137</v>
      </c>
      <c r="B72" s="93" t="s">
        <v>1138</v>
      </c>
      <c r="C72" s="92" t="s">
        <v>1139</v>
      </c>
      <c r="D72" s="94">
        <v>8440.43</v>
      </c>
      <c r="E72" s="94">
        <v>0</v>
      </c>
      <c r="F72" s="94">
        <v>8440.43</v>
      </c>
      <c r="G72" s="94">
        <v>7035</v>
      </c>
      <c r="H72" s="94">
        <v>8440</v>
      </c>
      <c r="I72" s="94">
        <v>0</v>
      </c>
      <c r="J72" s="94">
        <v>8440</v>
      </c>
      <c r="K72" s="94">
        <v>7035</v>
      </c>
    </row>
    <row r="73" spans="1:11" x14ac:dyDescent="0.25">
      <c r="A73" s="93" t="s">
        <v>1140</v>
      </c>
      <c r="B73" s="93" t="s">
        <v>1141</v>
      </c>
      <c r="C73" s="92" t="s">
        <v>1142</v>
      </c>
      <c r="D73" s="94">
        <v>811.16</v>
      </c>
      <c r="E73" s="94">
        <v>0</v>
      </c>
      <c r="F73" s="94">
        <v>811.16</v>
      </c>
      <c r="G73" s="94">
        <v>256</v>
      </c>
      <c r="H73" s="94">
        <v>811</v>
      </c>
      <c r="I73" s="94">
        <v>0</v>
      </c>
      <c r="J73" s="94">
        <v>811</v>
      </c>
      <c r="K73" s="94">
        <v>256</v>
      </c>
    </row>
    <row r="74" spans="1:11" x14ac:dyDescent="0.25">
      <c r="A74" s="93">
        <v>2</v>
      </c>
      <c r="B74" s="93" t="s">
        <v>1143</v>
      </c>
      <c r="C74" s="92" t="s">
        <v>1144</v>
      </c>
      <c r="D74" s="94">
        <v>7629.27</v>
      </c>
      <c r="E74" s="94">
        <v>0</v>
      </c>
      <c r="F74" s="94">
        <v>7629.27</v>
      </c>
      <c r="G74" s="94">
        <v>6779</v>
      </c>
      <c r="H74" s="94">
        <v>7629</v>
      </c>
      <c r="I74" s="94">
        <v>0</v>
      </c>
      <c r="J74" s="94">
        <v>7629</v>
      </c>
      <c r="K74" s="94">
        <v>6779</v>
      </c>
    </row>
    <row r="75" spans="1:11" x14ac:dyDescent="0.25">
      <c r="A75" s="93" t="s">
        <v>862</v>
      </c>
      <c r="B75" s="93" t="s">
        <v>1145</v>
      </c>
      <c r="C75" s="92" t="s">
        <v>1146</v>
      </c>
      <c r="D75" s="94">
        <v>0</v>
      </c>
      <c r="E75" s="94">
        <v>0</v>
      </c>
      <c r="F75" s="94">
        <v>0</v>
      </c>
      <c r="G75" s="94">
        <v>0</v>
      </c>
      <c r="H75" s="94">
        <v>0</v>
      </c>
      <c r="I75" s="94">
        <v>0</v>
      </c>
      <c r="J75" s="94">
        <v>0</v>
      </c>
      <c r="K75" s="94">
        <v>0</v>
      </c>
    </row>
    <row r="76" spans="1:11" x14ac:dyDescent="0.25">
      <c r="A76" s="93" t="s">
        <v>1147</v>
      </c>
      <c r="B76" s="93" t="s">
        <v>1148</v>
      </c>
      <c r="C76" s="92" t="s">
        <v>1149</v>
      </c>
      <c r="D76" s="94">
        <v>0</v>
      </c>
      <c r="E76" s="94">
        <v>0</v>
      </c>
      <c r="F76" s="94">
        <v>0</v>
      </c>
      <c r="G76" s="94">
        <v>0</v>
      </c>
      <c r="H76" s="94">
        <v>0</v>
      </c>
      <c r="I76" s="94">
        <v>0</v>
      </c>
      <c r="J76" s="94">
        <v>0</v>
      </c>
      <c r="K76" s="94">
        <v>0</v>
      </c>
    </row>
    <row r="77" spans="1:11" x14ac:dyDescent="0.25">
      <c r="A77" s="93">
        <v>2</v>
      </c>
      <c r="B77" s="93" t="s">
        <v>1150</v>
      </c>
      <c r="C77" s="92" t="s">
        <v>1151</v>
      </c>
      <c r="D77" s="94">
        <v>0</v>
      </c>
      <c r="E77" s="94">
        <v>0</v>
      </c>
      <c r="F77" s="94">
        <v>0</v>
      </c>
      <c r="G77" s="94">
        <v>0</v>
      </c>
      <c r="H77" s="94">
        <v>0</v>
      </c>
      <c r="I77" s="94">
        <v>0</v>
      </c>
      <c r="J77" s="94">
        <v>0</v>
      </c>
      <c r="K77" s="94">
        <v>0</v>
      </c>
    </row>
    <row r="78" spans="1:11" x14ac:dyDescent="0.25">
      <c r="A78" s="93">
        <v>3</v>
      </c>
      <c r="B78" s="93" t="s">
        <v>1152</v>
      </c>
      <c r="C78" s="92" t="s">
        <v>1153</v>
      </c>
      <c r="D78" s="94">
        <v>0</v>
      </c>
      <c r="E78" s="94">
        <v>0</v>
      </c>
      <c r="F78" s="94">
        <v>0</v>
      </c>
      <c r="G78" s="94">
        <v>0</v>
      </c>
      <c r="H78" s="94">
        <v>0</v>
      </c>
      <c r="I78" s="94">
        <v>0</v>
      </c>
      <c r="J78" s="94">
        <v>0</v>
      </c>
      <c r="K78" s="94">
        <v>0</v>
      </c>
    </row>
    <row r="79" spans="1:11" x14ac:dyDescent="0.25">
      <c r="A79" s="93">
        <v>4</v>
      </c>
      <c r="B79" s="93" t="s">
        <v>1154</v>
      </c>
      <c r="C79" s="92" t="s">
        <v>1155</v>
      </c>
      <c r="D79" s="94">
        <v>0</v>
      </c>
      <c r="E79" s="94">
        <v>0</v>
      </c>
      <c r="F79" s="94">
        <v>0</v>
      </c>
      <c r="G79" s="94">
        <v>0</v>
      </c>
      <c r="H79" s="94">
        <v>0</v>
      </c>
      <c r="I79" s="94">
        <v>0</v>
      </c>
      <c r="J79" s="94">
        <v>0</v>
      </c>
      <c r="K79" s="94">
        <v>0</v>
      </c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8"/>
  <sheetViews>
    <sheetView workbookViewId="0">
      <selection activeCell="B14" sqref="B14"/>
    </sheetView>
  </sheetViews>
  <sheetFormatPr defaultColWidth="9.140625" defaultRowHeight="15" x14ac:dyDescent="0.25"/>
  <cols>
    <col min="1" max="1" width="8.28515625" style="93" bestFit="1" customWidth="1"/>
    <col min="2" max="2" width="79.42578125" style="93" bestFit="1" customWidth="1"/>
    <col min="3" max="3" width="4.42578125" style="92" bestFit="1" customWidth="1"/>
    <col min="4" max="7" width="15.28515625" style="94" bestFit="1" customWidth="1"/>
    <col min="8" max="16384" width="9.140625" style="88"/>
  </cols>
  <sheetData>
    <row r="1" spans="1:7" ht="22.5" x14ac:dyDescent="0.25">
      <c r="A1" s="99" t="s">
        <v>159</v>
      </c>
      <c r="B1" s="99" t="s">
        <v>165</v>
      </c>
      <c r="C1" s="98" t="s">
        <v>180</v>
      </c>
      <c r="D1" s="100" t="s">
        <v>187</v>
      </c>
      <c r="E1" s="100" t="s">
        <v>188</v>
      </c>
      <c r="F1" s="100" t="s">
        <v>166</v>
      </c>
      <c r="G1" s="100" t="s">
        <v>164</v>
      </c>
    </row>
    <row r="2" spans="1:7" ht="23.25" x14ac:dyDescent="0.25">
      <c r="B2" s="192" t="s">
        <v>1156</v>
      </c>
      <c r="C2" s="92" t="s">
        <v>1157</v>
      </c>
      <c r="D2" s="94">
        <v>264275.36</v>
      </c>
      <c r="E2" s="94">
        <v>227791</v>
      </c>
      <c r="F2" s="94">
        <v>264275</v>
      </c>
      <c r="G2" s="94">
        <v>227791</v>
      </c>
    </row>
    <row r="3" spans="1:7" x14ac:dyDescent="0.25">
      <c r="A3" s="93" t="s">
        <v>856</v>
      </c>
      <c r="B3" s="93" t="s">
        <v>1158</v>
      </c>
      <c r="C3" s="92" t="s">
        <v>1159</v>
      </c>
      <c r="D3" s="91">
        <v>80370.09</v>
      </c>
      <c r="E3" s="91">
        <v>57948</v>
      </c>
      <c r="F3" s="91">
        <v>80370</v>
      </c>
      <c r="G3" s="91">
        <v>57948</v>
      </c>
    </row>
    <row r="4" spans="1:7" x14ac:dyDescent="0.25">
      <c r="A4" s="93" t="s">
        <v>996</v>
      </c>
      <c r="B4" s="93" t="s">
        <v>1160</v>
      </c>
      <c r="C4" s="92" t="s">
        <v>721</v>
      </c>
      <c r="D4" s="94">
        <v>6638.78</v>
      </c>
      <c r="E4" s="94">
        <v>6639</v>
      </c>
      <c r="F4" s="94">
        <v>6639</v>
      </c>
      <c r="G4" s="94">
        <v>6639</v>
      </c>
    </row>
    <row r="5" spans="1:7" x14ac:dyDescent="0.25">
      <c r="A5" s="93" t="s">
        <v>1161</v>
      </c>
      <c r="B5" s="93" t="s">
        <v>1162</v>
      </c>
      <c r="C5" s="92" t="s">
        <v>723</v>
      </c>
      <c r="D5" s="94">
        <v>6638.78</v>
      </c>
      <c r="E5" s="94">
        <v>6639</v>
      </c>
      <c r="F5" s="94">
        <v>6639</v>
      </c>
      <c r="G5" s="94">
        <v>6639</v>
      </c>
    </row>
    <row r="6" spans="1:7" x14ac:dyDescent="0.25">
      <c r="A6" s="93">
        <v>2</v>
      </c>
      <c r="B6" s="93" t="s">
        <v>1163</v>
      </c>
      <c r="C6" s="92" t="s">
        <v>1164</v>
      </c>
      <c r="D6" s="94">
        <v>0</v>
      </c>
      <c r="E6" s="94">
        <v>0</v>
      </c>
      <c r="F6" s="94">
        <v>0</v>
      </c>
      <c r="G6" s="94">
        <v>0</v>
      </c>
    </row>
    <row r="7" spans="1:7" x14ac:dyDescent="0.25">
      <c r="A7" s="93">
        <v>3</v>
      </c>
      <c r="B7" s="93" t="s">
        <v>1165</v>
      </c>
      <c r="C7" s="92" t="s">
        <v>1166</v>
      </c>
      <c r="D7" s="94">
        <v>0</v>
      </c>
      <c r="E7" s="94">
        <v>0</v>
      </c>
      <c r="F7" s="94">
        <v>0</v>
      </c>
      <c r="G7" s="94">
        <v>0</v>
      </c>
    </row>
    <row r="8" spans="1:7" x14ac:dyDescent="0.25">
      <c r="A8" s="93" t="s">
        <v>1014</v>
      </c>
      <c r="B8" s="93" t="s">
        <v>1167</v>
      </c>
      <c r="C8" s="92" t="s">
        <v>1168</v>
      </c>
      <c r="D8" s="94">
        <v>0</v>
      </c>
      <c r="E8" s="94">
        <v>0</v>
      </c>
      <c r="F8" s="94">
        <v>0</v>
      </c>
      <c r="G8" s="94">
        <v>0</v>
      </c>
    </row>
    <row r="9" spans="1:7" x14ac:dyDescent="0.25">
      <c r="A9" s="93" t="s">
        <v>1169</v>
      </c>
      <c r="B9" s="93" t="s">
        <v>1170</v>
      </c>
      <c r="C9" s="92" t="s">
        <v>725</v>
      </c>
      <c r="D9" s="94">
        <v>0</v>
      </c>
      <c r="E9" s="94">
        <v>0</v>
      </c>
      <c r="F9" s="94">
        <v>0</v>
      </c>
      <c r="G9" s="94">
        <v>0</v>
      </c>
    </row>
    <row r="10" spans="1:7" x14ac:dyDescent="0.25">
      <c r="A10" s="93" t="s">
        <v>1171</v>
      </c>
      <c r="B10" s="93" t="s">
        <v>1172</v>
      </c>
      <c r="C10" s="92" t="s">
        <v>1173</v>
      </c>
      <c r="D10" s="94">
        <v>3832.37</v>
      </c>
      <c r="E10" s="94">
        <v>3832</v>
      </c>
      <c r="F10" s="94">
        <v>3832</v>
      </c>
      <c r="G10" s="94">
        <v>3832</v>
      </c>
    </row>
    <row r="11" spans="1:7" x14ac:dyDescent="0.25">
      <c r="A11" s="93" t="s">
        <v>1174</v>
      </c>
      <c r="B11" s="93" t="s">
        <v>1175</v>
      </c>
      <c r="C11" s="92" t="s">
        <v>1176</v>
      </c>
      <c r="D11" s="94">
        <v>3832.37</v>
      </c>
      <c r="E11" s="94">
        <v>3832</v>
      </c>
      <c r="F11" s="94">
        <v>3832</v>
      </c>
      <c r="G11" s="94">
        <v>3832</v>
      </c>
    </row>
    <row r="12" spans="1:7" x14ac:dyDescent="0.25">
      <c r="A12" s="93">
        <v>2</v>
      </c>
      <c r="B12" s="93" t="s">
        <v>1177</v>
      </c>
      <c r="C12" s="92" t="s">
        <v>727</v>
      </c>
      <c r="D12" s="94">
        <v>0</v>
      </c>
      <c r="E12" s="94">
        <v>0</v>
      </c>
      <c r="F12" s="94">
        <v>0</v>
      </c>
      <c r="G12" s="94">
        <v>0</v>
      </c>
    </row>
    <row r="13" spans="1:7" x14ac:dyDescent="0.25">
      <c r="A13" s="93" t="s">
        <v>1178</v>
      </c>
      <c r="B13" s="93" t="s">
        <v>1179</v>
      </c>
      <c r="C13" s="92" t="s">
        <v>1180</v>
      </c>
      <c r="D13" s="94">
        <v>0</v>
      </c>
      <c r="E13" s="94">
        <v>0</v>
      </c>
      <c r="F13" s="94">
        <v>0</v>
      </c>
      <c r="G13" s="94">
        <v>0</v>
      </c>
    </row>
    <row r="14" spans="1:7" x14ac:dyDescent="0.25">
      <c r="A14" s="93" t="s">
        <v>1181</v>
      </c>
      <c r="B14" s="93" t="s">
        <v>1182</v>
      </c>
      <c r="C14" s="92" t="s">
        <v>1183</v>
      </c>
      <c r="D14" s="94">
        <v>0</v>
      </c>
      <c r="E14" s="94">
        <v>0</v>
      </c>
      <c r="F14" s="94">
        <v>0</v>
      </c>
      <c r="G14" s="94">
        <v>0</v>
      </c>
    </row>
    <row r="15" spans="1:7" x14ac:dyDescent="0.25">
      <c r="A15" s="93">
        <v>2</v>
      </c>
      <c r="B15" s="93" t="s">
        <v>1184</v>
      </c>
      <c r="C15" s="92" t="s">
        <v>1185</v>
      </c>
      <c r="D15" s="94">
        <v>0</v>
      </c>
      <c r="E15" s="94">
        <v>0</v>
      </c>
      <c r="F15" s="94">
        <v>0</v>
      </c>
      <c r="G15" s="94">
        <v>0</v>
      </c>
    </row>
    <row r="16" spans="1:7" x14ac:dyDescent="0.25">
      <c r="A16" s="93" t="s">
        <v>1186</v>
      </c>
      <c r="B16" s="93" t="s">
        <v>1187</v>
      </c>
      <c r="C16" s="92" t="s">
        <v>1188</v>
      </c>
      <c r="D16" s="94">
        <v>0</v>
      </c>
      <c r="E16" s="94">
        <v>0</v>
      </c>
      <c r="F16" s="94">
        <v>0</v>
      </c>
      <c r="G16" s="94">
        <v>0</v>
      </c>
    </row>
    <row r="17" spans="1:7" x14ac:dyDescent="0.25">
      <c r="A17" s="93" t="s">
        <v>1189</v>
      </c>
      <c r="B17" s="93" t="s">
        <v>1190</v>
      </c>
      <c r="C17" s="92" t="s">
        <v>1191</v>
      </c>
      <c r="D17" s="94">
        <v>0</v>
      </c>
      <c r="E17" s="94">
        <v>0</v>
      </c>
      <c r="F17" s="94">
        <v>0</v>
      </c>
      <c r="G17" s="94">
        <v>0</v>
      </c>
    </row>
    <row r="18" spans="1:7" x14ac:dyDescent="0.25">
      <c r="A18" s="93">
        <v>2</v>
      </c>
      <c r="B18" s="93" t="s">
        <v>1192</v>
      </c>
      <c r="C18" s="92" t="s">
        <v>1193</v>
      </c>
      <c r="D18" s="94">
        <v>0</v>
      </c>
      <c r="E18" s="94">
        <v>0</v>
      </c>
      <c r="F18" s="94">
        <v>0</v>
      </c>
      <c r="G18" s="94">
        <v>0</v>
      </c>
    </row>
    <row r="19" spans="1:7" x14ac:dyDescent="0.25">
      <c r="A19" s="93">
        <v>3</v>
      </c>
      <c r="B19" s="93" t="s">
        <v>1194</v>
      </c>
      <c r="C19" s="92" t="s">
        <v>1195</v>
      </c>
      <c r="D19" s="94">
        <v>0</v>
      </c>
      <c r="E19" s="94">
        <v>0</v>
      </c>
      <c r="F19" s="94">
        <v>0</v>
      </c>
      <c r="G19" s="94">
        <v>0</v>
      </c>
    </row>
    <row r="20" spans="1:7" x14ac:dyDescent="0.25">
      <c r="A20" s="93" t="s">
        <v>1196</v>
      </c>
      <c r="B20" s="93" t="s">
        <v>1197</v>
      </c>
      <c r="C20" s="92" t="s">
        <v>1198</v>
      </c>
      <c r="D20" s="94">
        <v>47476.85</v>
      </c>
      <c r="E20" s="94">
        <v>40909</v>
      </c>
      <c r="F20" s="94">
        <v>47477</v>
      </c>
      <c r="G20" s="94">
        <v>40909</v>
      </c>
    </row>
    <row r="21" spans="1:7" x14ac:dyDescent="0.25">
      <c r="A21" s="93" t="s">
        <v>1199</v>
      </c>
      <c r="B21" s="93" t="s">
        <v>1200</v>
      </c>
      <c r="C21" s="92" t="s">
        <v>1201</v>
      </c>
      <c r="D21" s="94">
        <v>47476.85</v>
      </c>
      <c r="E21" s="94">
        <v>40909</v>
      </c>
      <c r="F21" s="94">
        <v>47477</v>
      </c>
      <c r="G21" s="94">
        <v>40909</v>
      </c>
    </row>
    <row r="22" spans="1:7" x14ac:dyDescent="0.25">
      <c r="A22" s="93">
        <v>2</v>
      </c>
      <c r="B22" s="93" t="s">
        <v>1202</v>
      </c>
      <c r="C22" s="92" t="s">
        <v>1203</v>
      </c>
      <c r="D22" s="94">
        <v>0</v>
      </c>
      <c r="E22" s="94">
        <v>0</v>
      </c>
      <c r="F22" s="94">
        <v>0</v>
      </c>
      <c r="G22" s="94">
        <v>0</v>
      </c>
    </row>
    <row r="23" spans="1:7" x14ac:dyDescent="0.25">
      <c r="A23" s="93" t="s">
        <v>1204</v>
      </c>
      <c r="B23" s="93" t="s">
        <v>1205</v>
      </c>
      <c r="C23" s="92" t="s">
        <v>1206</v>
      </c>
      <c r="D23" s="94">
        <v>22422.09</v>
      </c>
      <c r="E23" s="94">
        <v>6568</v>
      </c>
      <c r="F23" s="94">
        <v>22422</v>
      </c>
      <c r="G23" s="94">
        <v>6568</v>
      </c>
    </row>
    <row r="24" spans="1:7" x14ac:dyDescent="0.25">
      <c r="A24" s="93" t="s">
        <v>859</v>
      </c>
      <c r="B24" s="93" t="s">
        <v>1207</v>
      </c>
      <c r="C24" s="92" t="s">
        <v>1208</v>
      </c>
      <c r="D24" s="94">
        <v>183905.27</v>
      </c>
      <c r="E24" s="94">
        <v>169843</v>
      </c>
      <c r="F24" s="94">
        <v>183905</v>
      </c>
      <c r="G24" s="94">
        <v>169843</v>
      </c>
    </row>
    <row r="25" spans="1:7" x14ac:dyDescent="0.25">
      <c r="A25" s="93" t="s">
        <v>1059</v>
      </c>
      <c r="B25" s="93" t="s">
        <v>1209</v>
      </c>
      <c r="C25" s="92" t="s">
        <v>1210</v>
      </c>
      <c r="D25" s="94">
        <v>23226.51</v>
      </c>
      <c r="E25" s="94">
        <v>3590</v>
      </c>
      <c r="F25" s="94">
        <v>23227</v>
      </c>
      <c r="G25" s="94">
        <v>3590</v>
      </c>
    </row>
    <row r="26" spans="1:7" x14ac:dyDescent="0.25">
      <c r="A26" s="93" t="s">
        <v>1062</v>
      </c>
      <c r="B26" s="93" t="s">
        <v>1211</v>
      </c>
      <c r="C26" s="92" t="s">
        <v>1212</v>
      </c>
      <c r="D26" s="94">
        <v>0</v>
      </c>
      <c r="E26" s="94">
        <v>0</v>
      </c>
      <c r="F26" s="94">
        <v>0</v>
      </c>
      <c r="G26" s="94">
        <v>0</v>
      </c>
    </row>
    <row r="27" spans="1:7" x14ac:dyDescent="0.25">
      <c r="A27" s="93" t="s">
        <v>1080</v>
      </c>
      <c r="B27" s="93" t="s">
        <v>1213</v>
      </c>
      <c r="C27" s="92" t="s">
        <v>1214</v>
      </c>
      <c r="D27" s="94">
        <v>0</v>
      </c>
      <c r="E27" s="94">
        <v>0</v>
      </c>
      <c r="F27" s="94">
        <v>0</v>
      </c>
      <c r="G27" s="94">
        <v>0</v>
      </c>
    </row>
    <row r="28" spans="1:7" x14ac:dyDescent="0.25">
      <c r="A28" s="93" t="s">
        <v>1083</v>
      </c>
      <c r="B28" s="93" t="s">
        <v>1215</v>
      </c>
      <c r="C28" s="92" t="s">
        <v>1216</v>
      </c>
      <c r="D28" s="94">
        <v>0</v>
      </c>
      <c r="E28" s="94">
        <v>0</v>
      </c>
      <c r="F28" s="94">
        <v>0</v>
      </c>
      <c r="G28" s="94">
        <v>0</v>
      </c>
    </row>
    <row r="29" spans="1:7" x14ac:dyDescent="0.25">
      <c r="A29" s="93" t="s">
        <v>1086</v>
      </c>
      <c r="B29" s="93" t="s">
        <v>1217</v>
      </c>
      <c r="C29" s="92" t="s">
        <v>1218</v>
      </c>
      <c r="D29" s="94">
        <v>0</v>
      </c>
      <c r="E29" s="94">
        <v>0</v>
      </c>
      <c r="F29" s="94">
        <v>0</v>
      </c>
      <c r="G29" s="94">
        <v>0</v>
      </c>
    </row>
    <row r="30" spans="1:7" x14ac:dyDescent="0.25">
      <c r="A30" s="93">
        <v>2</v>
      </c>
      <c r="B30" s="93" t="s">
        <v>1089</v>
      </c>
      <c r="C30" s="92" t="s">
        <v>1219</v>
      </c>
      <c r="D30" s="94">
        <v>0</v>
      </c>
      <c r="E30" s="94">
        <v>0</v>
      </c>
      <c r="F30" s="94">
        <v>0</v>
      </c>
      <c r="G30" s="94">
        <v>0</v>
      </c>
    </row>
    <row r="31" spans="1:7" x14ac:dyDescent="0.25">
      <c r="A31" s="93">
        <v>3</v>
      </c>
      <c r="B31" s="93" t="s">
        <v>1220</v>
      </c>
      <c r="C31" s="92" t="s">
        <v>1221</v>
      </c>
      <c r="D31" s="94">
        <v>0</v>
      </c>
      <c r="E31" s="94">
        <v>0</v>
      </c>
      <c r="F31" s="94">
        <v>0</v>
      </c>
      <c r="G31" s="94">
        <v>0</v>
      </c>
    </row>
    <row r="32" spans="1:7" x14ac:dyDescent="0.25">
      <c r="A32" s="93">
        <v>4</v>
      </c>
      <c r="B32" s="93" t="s">
        <v>1222</v>
      </c>
      <c r="C32" s="92" t="s">
        <v>1223</v>
      </c>
      <c r="D32" s="94">
        <v>0</v>
      </c>
      <c r="E32" s="94">
        <v>0</v>
      </c>
      <c r="F32" s="94">
        <v>0</v>
      </c>
      <c r="G32" s="94">
        <v>0</v>
      </c>
    </row>
    <row r="33" spans="1:7" x14ac:dyDescent="0.25">
      <c r="A33" s="93">
        <v>5</v>
      </c>
      <c r="B33" s="93" t="s">
        <v>1224</v>
      </c>
      <c r="C33" s="92" t="s">
        <v>1225</v>
      </c>
      <c r="D33" s="94">
        <v>396</v>
      </c>
      <c r="E33" s="94">
        <v>0</v>
      </c>
      <c r="F33" s="94">
        <v>396</v>
      </c>
      <c r="G33" s="94">
        <v>0</v>
      </c>
    </row>
    <row r="34" spans="1:7" x14ac:dyDescent="0.25">
      <c r="A34" s="93">
        <v>6</v>
      </c>
      <c r="B34" s="93" t="s">
        <v>1226</v>
      </c>
      <c r="C34" s="92" t="s">
        <v>729</v>
      </c>
      <c r="D34" s="94">
        <v>0</v>
      </c>
      <c r="E34" s="94">
        <v>0</v>
      </c>
      <c r="F34" s="94">
        <v>0</v>
      </c>
      <c r="G34" s="94">
        <v>0</v>
      </c>
    </row>
    <row r="35" spans="1:7" x14ac:dyDescent="0.25">
      <c r="A35" s="93">
        <v>7</v>
      </c>
      <c r="B35" s="93" t="s">
        <v>1227</v>
      </c>
      <c r="C35" s="92" t="s">
        <v>731</v>
      </c>
      <c r="D35" s="94">
        <v>0</v>
      </c>
      <c r="E35" s="94">
        <v>0</v>
      </c>
      <c r="F35" s="94">
        <v>0</v>
      </c>
      <c r="G35" s="94">
        <v>0</v>
      </c>
    </row>
    <row r="36" spans="1:7" x14ac:dyDescent="0.25">
      <c r="A36" s="93">
        <v>8</v>
      </c>
      <c r="B36" s="93" t="s">
        <v>1228</v>
      </c>
      <c r="C36" s="92" t="s">
        <v>1229</v>
      </c>
      <c r="D36" s="94">
        <v>0</v>
      </c>
      <c r="E36" s="94">
        <v>0</v>
      </c>
      <c r="F36" s="94">
        <v>0</v>
      </c>
      <c r="G36" s="94">
        <v>0</v>
      </c>
    </row>
    <row r="37" spans="1:7" x14ac:dyDescent="0.25">
      <c r="A37" s="93">
        <v>9</v>
      </c>
      <c r="B37" s="93" t="s">
        <v>1230</v>
      </c>
      <c r="C37" s="92" t="s">
        <v>1231</v>
      </c>
      <c r="D37" s="94">
        <v>2505.62</v>
      </c>
      <c r="E37" s="94">
        <v>0</v>
      </c>
      <c r="F37" s="94">
        <v>2506</v>
      </c>
      <c r="G37" s="94">
        <v>0</v>
      </c>
    </row>
    <row r="38" spans="1:7" x14ac:dyDescent="0.25">
      <c r="A38" s="93">
        <v>10</v>
      </c>
      <c r="B38" s="93" t="s">
        <v>1232</v>
      </c>
      <c r="C38" s="92" t="s">
        <v>1233</v>
      </c>
      <c r="D38" s="94">
        <v>20324.89</v>
      </c>
      <c r="E38" s="94">
        <v>0</v>
      </c>
      <c r="F38" s="94">
        <v>20325</v>
      </c>
      <c r="G38" s="94">
        <v>0</v>
      </c>
    </row>
    <row r="39" spans="1:7" x14ac:dyDescent="0.25">
      <c r="A39" s="93">
        <v>11</v>
      </c>
      <c r="B39" s="93" t="s">
        <v>1234</v>
      </c>
      <c r="C39" s="92" t="s">
        <v>1235</v>
      </c>
      <c r="D39" s="94">
        <v>0</v>
      </c>
      <c r="E39" s="94">
        <v>0</v>
      </c>
      <c r="F39" s="94">
        <v>0</v>
      </c>
      <c r="G39" s="94">
        <v>0</v>
      </c>
    </row>
    <row r="40" spans="1:7" x14ac:dyDescent="0.25">
      <c r="A40" s="93">
        <v>12</v>
      </c>
      <c r="B40" s="93" t="s">
        <v>1236</v>
      </c>
      <c r="C40" s="92" t="s">
        <v>1237</v>
      </c>
      <c r="D40" s="94">
        <v>0</v>
      </c>
      <c r="E40" s="94">
        <v>0</v>
      </c>
      <c r="F40" s="94">
        <v>0</v>
      </c>
      <c r="G40" s="94">
        <v>0</v>
      </c>
    </row>
    <row r="41" spans="1:7" x14ac:dyDescent="0.25">
      <c r="A41" s="93" t="s">
        <v>1238</v>
      </c>
      <c r="B41" s="93" t="s">
        <v>1239</v>
      </c>
      <c r="C41" s="92" t="s">
        <v>1240</v>
      </c>
      <c r="D41" s="94">
        <v>0</v>
      </c>
      <c r="E41" s="94">
        <v>0</v>
      </c>
      <c r="F41" s="94">
        <v>0</v>
      </c>
      <c r="G41" s="94">
        <v>0</v>
      </c>
    </row>
    <row r="42" spans="1:7" x14ac:dyDescent="0.25">
      <c r="A42" s="93" t="s">
        <v>1241</v>
      </c>
      <c r="B42" s="93" t="s">
        <v>1242</v>
      </c>
      <c r="C42" s="92" t="s">
        <v>1243</v>
      </c>
      <c r="D42" s="94">
        <v>0</v>
      </c>
      <c r="E42" s="94">
        <v>0</v>
      </c>
      <c r="F42" s="94">
        <v>0</v>
      </c>
      <c r="G42" s="94">
        <v>0</v>
      </c>
    </row>
    <row r="43" spans="1:7" x14ac:dyDescent="0.25">
      <c r="A43" s="93">
        <v>2</v>
      </c>
      <c r="B43" s="93" t="s">
        <v>1244</v>
      </c>
      <c r="C43" s="92" t="s">
        <v>1245</v>
      </c>
      <c r="D43" s="94">
        <v>0</v>
      </c>
      <c r="E43" s="94">
        <v>0</v>
      </c>
      <c r="F43" s="94">
        <v>0</v>
      </c>
      <c r="G43" s="94">
        <v>0</v>
      </c>
    </row>
    <row r="44" spans="1:7" x14ac:dyDescent="0.25">
      <c r="A44" s="93" t="s">
        <v>1246</v>
      </c>
      <c r="B44" s="93" t="s">
        <v>1247</v>
      </c>
      <c r="C44" s="92" t="s">
        <v>1248</v>
      </c>
      <c r="D44" s="94">
        <v>0</v>
      </c>
      <c r="E44" s="94">
        <v>0</v>
      </c>
      <c r="F44" s="94">
        <v>0</v>
      </c>
      <c r="G44" s="94">
        <v>0</v>
      </c>
    </row>
    <row r="45" spans="1:7" x14ac:dyDescent="0.25">
      <c r="A45" s="93" t="s">
        <v>1249</v>
      </c>
      <c r="B45" s="93" t="s">
        <v>1250</v>
      </c>
      <c r="C45" s="92" t="s">
        <v>1251</v>
      </c>
      <c r="D45" s="94">
        <v>69552.42</v>
      </c>
      <c r="E45" s="94">
        <v>42872</v>
      </c>
      <c r="F45" s="94">
        <v>69551</v>
      </c>
      <c r="G45" s="94">
        <v>42872</v>
      </c>
    </row>
    <row r="46" spans="1:7" x14ac:dyDescent="0.25">
      <c r="A46" s="93" t="s">
        <v>1252</v>
      </c>
      <c r="B46" s="93" t="s">
        <v>1253</v>
      </c>
      <c r="C46" s="92" t="s">
        <v>733</v>
      </c>
      <c r="D46" s="94">
        <v>23702.34</v>
      </c>
      <c r="E46" s="94">
        <v>39849</v>
      </c>
      <c r="F46" s="94">
        <v>23701</v>
      </c>
      <c r="G46" s="94">
        <v>39849</v>
      </c>
    </row>
    <row r="47" spans="1:7" x14ac:dyDescent="0.25">
      <c r="A47" s="93" t="s">
        <v>1080</v>
      </c>
      <c r="B47" s="93" t="s">
        <v>1254</v>
      </c>
      <c r="C47" s="92" t="s">
        <v>734</v>
      </c>
      <c r="D47" s="94">
        <v>0</v>
      </c>
      <c r="E47" s="94">
        <v>0</v>
      </c>
      <c r="F47" s="94">
        <v>0</v>
      </c>
      <c r="G47" s="94">
        <v>0</v>
      </c>
    </row>
    <row r="48" spans="1:7" x14ac:dyDescent="0.25">
      <c r="A48" s="93" t="s">
        <v>1083</v>
      </c>
      <c r="B48" s="93" t="s">
        <v>1255</v>
      </c>
      <c r="C48" s="92" t="s">
        <v>1256</v>
      </c>
      <c r="D48" s="94">
        <v>0</v>
      </c>
      <c r="E48" s="94">
        <v>0</v>
      </c>
      <c r="F48" s="94">
        <v>0</v>
      </c>
      <c r="G48" s="94">
        <v>0</v>
      </c>
    </row>
    <row r="49" spans="1:7" x14ac:dyDescent="0.25">
      <c r="A49" s="93" t="s">
        <v>1086</v>
      </c>
      <c r="B49" s="93" t="s">
        <v>1257</v>
      </c>
      <c r="C49" s="92" t="s">
        <v>1258</v>
      </c>
      <c r="D49" s="94">
        <v>23702.34</v>
      </c>
      <c r="E49" s="94">
        <v>39849</v>
      </c>
      <c r="F49" s="94">
        <v>23701</v>
      </c>
      <c r="G49" s="94">
        <v>39849</v>
      </c>
    </row>
    <row r="50" spans="1:7" x14ac:dyDescent="0.25">
      <c r="A50" s="93">
        <v>2</v>
      </c>
      <c r="B50" s="93" t="s">
        <v>1089</v>
      </c>
      <c r="C50" s="92" t="s">
        <v>1259</v>
      </c>
      <c r="D50" s="94">
        <v>0</v>
      </c>
      <c r="E50" s="94">
        <v>0</v>
      </c>
      <c r="F50" s="94">
        <v>0</v>
      </c>
      <c r="G50" s="94">
        <v>0</v>
      </c>
    </row>
    <row r="51" spans="1:7" x14ac:dyDescent="0.25">
      <c r="A51" s="93">
        <v>3</v>
      </c>
      <c r="B51" s="93" t="s">
        <v>1260</v>
      </c>
      <c r="C51" s="92" t="s">
        <v>1261</v>
      </c>
      <c r="D51" s="94">
        <v>0</v>
      </c>
      <c r="E51" s="94">
        <v>0</v>
      </c>
      <c r="F51" s="94">
        <v>0</v>
      </c>
      <c r="G51" s="94">
        <v>0</v>
      </c>
    </row>
    <row r="52" spans="1:7" x14ac:dyDescent="0.25">
      <c r="A52" s="93">
        <v>4</v>
      </c>
      <c r="B52" s="93" t="s">
        <v>1262</v>
      </c>
      <c r="C52" s="92" t="s">
        <v>1263</v>
      </c>
      <c r="D52" s="94">
        <v>0</v>
      </c>
      <c r="E52" s="94">
        <v>0</v>
      </c>
      <c r="F52" s="94">
        <v>0</v>
      </c>
      <c r="G52" s="94">
        <v>0</v>
      </c>
    </row>
    <row r="53" spans="1:7" x14ac:dyDescent="0.25">
      <c r="A53" s="93">
        <v>5</v>
      </c>
      <c r="B53" s="93" t="s">
        <v>1264</v>
      </c>
      <c r="C53" s="92" t="s">
        <v>1265</v>
      </c>
      <c r="D53" s="94">
        <v>31553.599999999999</v>
      </c>
      <c r="E53" s="94">
        <v>0</v>
      </c>
      <c r="F53" s="94">
        <v>31554</v>
      </c>
      <c r="G53" s="94">
        <v>0</v>
      </c>
    </row>
    <row r="54" spans="1:7" x14ac:dyDescent="0.25">
      <c r="A54" s="93">
        <v>6</v>
      </c>
      <c r="B54" s="93" t="s">
        <v>1266</v>
      </c>
      <c r="C54" s="92" t="s">
        <v>1267</v>
      </c>
      <c r="D54" s="94">
        <v>6100.75</v>
      </c>
      <c r="E54" s="94">
        <v>1987</v>
      </c>
      <c r="F54" s="94">
        <v>6101</v>
      </c>
      <c r="G54" s="94">
        <v>1987</v>
      </c>
    </row>
    <row r="55" spans="1:7" x14ac:dyDescent="0.25">
      <c r="A55" s="93">
        <v>7</v>
      </c>
      <c r="B55" s="93" t="s">
        <v>1268</v>
      </c>
      <c r="C55" s="92" t="s">
        <v>1269</v>
      </c>
      <c r="D55" s="94">
        <v>3320.28</v>
      </c>
      <c r="E55" s="94">
        <v>0</v>
      </c>
      <c r="F55" s="94">
        <v>3320</v>
      </c>
      <c r="G55" s="94">
        <v>0</v>
      </c>
    </row>
    <row r="56" spans="1:7" x14ac:dyDescent="0.25">
      <c r="A56" s="93">
        <v>8</v>
      </c>
      <c r="B56" s="93" t="s">
        <v>1270</v>
      </c>
      <c r="C56" s="92" t="s">
        <v>1271</v>
      </c>
      <c r="D56" s="94">
        <v>4875.45</v>
      </c>
      <c r="E56" s="94">
        <v>1036</v>
      </c>
      <c r="F56" s="94">
        <v>4875</v>
      </c>
      <c r="G56" s="94">
        <v>1036</v>
      </c>
    </row>
    <row r="57" spans="1:7" x14ac:dyDescent="0.25">
      <c r="A57" s="93">
        <v>9</v>
      </c>
      <c r="B57" s="93" t="s">
        <v>1272</v>
      </c>
      <c r="C57" s="92" t="s">
        <v>1273</v>
      </c>
      <c r="D57" s="94">
        <v>0</v>
      </c>
      <c r="E57" s="94">
        <v>0</v>
      </c>
      <c r="F57" s="94">
        <v>0</v>
      </c>
      <c r="G57" s="94">
        <v>0</v>
      </c>
    </row>
    <row r="58" spans="1:7" x14ac:dyDescent="0.25">
      <c r="A58" s="93">
        <v>10</v>
      </c>
      <c r="B58" s="93" t="s">
        <v>1274</v>
      </c>
      <c r="C58" s="92" t="s">
        <v>1275</v>
      </c>
      <c r="D58" s="94">
        <v>0</v>
      </c>
      <c r="E58" s="94">
        <v>0</v>
      </c>
      <c r="F58" s="94">
        <v>0</v>
      </c>
      <c r="G58" s="94">
        <v>0</v>
      </c>
    </row>
    <row r="59" spans="1:7" x14ac:dyDescent="0.25">
      <c r="A59" s="93" t="s">
        <v>1137</v>
      </c>
      <c r="B59" s="93" t="s">
        <v>1276</v>
      </c>
      <c r="C59" s="92" t="s">
        <v>1277</v>
      </c>
      <c r="D59" s="94">
        <v>3062.57</v>
      </c>
      <c r="E59" s="94">
        <v>0</v>
      </c>
      <c r="F59" s="94">
        <v>3063</v>
      </c>
      <c r="G59" s="94">
        <v>0</v>
      </c>
    </row>
    <row r="60" spans="1:7" x14ac:dyDescent="0.25">
      <c r="A60" s="93" t="s">
        <v>1140</v>
      </c>
      <c r="B60" s="93" t="s">
        <v>1278</v>
      </c>
      <c r="C60" s="92" t="s">
        <v>1279</v>
      </c>
      <c r="D60" s="94">
        <v>3062.57</v>
      </c>
      <c r="E60" s="94">
        <v>0</v>
      </c>
      <c r="F60" s="94">
        <v>3063</v>
      </c>
      <c r="G60" s="94">
        <v>0</v>
      </c>
    </row>
    <row r="61" spans="1:7" x14ac:dyDescent="0.25">
      <c r="A61" s="93">
        <v>2</v>
      </c>
      <c r="B61" s="93" t="s">
        <v>1280</v>
      </c>
      <c r="C61" s="92" t="s">
        <v>1281</v>
      </c>
      <c r="D61" s="94">
        <v>0</v>
      </c>
      <c r="E61" s="94">
        <v>0</v>
      </c>
      <c r="F61" s="94">
        <v>0</v>
      </c>
      <c r="G61" s="94">
        <v>0</v>
      </c>
    </row>
    <row r="62" spans="1:7" x14ac:dyDescent="0.25">
      <c r="A62" s="93" t="s">
        <v>1282</v>
      </c>
      <c r="B62" s="93" t="s">
        <v>1283</v>
      </c>
      <c r="C62" s="92" t="s">
        <v>1284</v>
      </c>
      <c r="D62" s="94">
        <v>88063.77</v>
      </c>
      <c r="E62" s="94">
        <v>123381</v>
      </c>
      <c r="F62" s="94">
        <v>88064</v>
      </c>
      <c r="G62" s="94">
        <v>123381</v>
      </c>
    </row>
    <row r="63" spans="1:7" x14ac:dyDescent="0.25">
      <c r="A63" s="93" t="s">
        <v>1285</v>
      </c>
      <c r="B63" s="93" t="s">
        <v>1286</v>
      </c>
      <c r="C63" s="92" t="s">
        <v>1287</v>
      </c>
      <c r="D63" s="94">
        <v>0</v>
      </c>
      <c r="E63" s="94">
        <v>0</v>
      </c>
      <c r="F63" s="94">
        <v>0</v>
      </c>
      <c r="G63" s="94">
        <v>0</v>
      </c>
    </row>
    <row r="64" spans="1:7" x14ac:dyDescent="0.25">
      <c r="A64" s="93" t="s">
        <v>862</v>
      </c>
      <c r="B64" s="93" t="s">
        <v>1288</v>
      </c>
      <c r="C64" s="92" t="s">
        <v>1289</v>
      </c>
      <c r="D64" s="94">
        <v>0</v>
      </c>
      <c r="E64" s="94">
        <v>0</v>
      </c>
      <c r="F64" s="94">
        <v>0</v>
      </c>
      <c r="G64" s="94">
        <v>0</v>
      </c>
    </row>
    <row r="65" spans="1:7" x14ac:dyDescent="0.25">
      <c r="A65" s="93" t="s">
        <v>1147</v>
      </c>
      <c r="B65" s="93" t="s">
        <v>1290</v>
      </c>
      <c r="C65" s="92" t="s">
        <v>1291</v>
      </c>
      <c r="D65" s="94">
        <v>0</v>
      </c>
      <c r="E65" s="94">
        <v>0</v>
      </c>
      <c r="F65" s="94">
        <v>0</v>
      </c>
      <c r="G65" s="94">
        <v>0</v>
      </c>
    </row>
    <row r="66" spans="1:7" x14ac:dyDescent="0.25">
      <c r="A66" s="93">
        <v>2</v>
      </c>
      <c r="B66" s="93" t="s">
        <v>1292</v>
      </c>
      <c r="C66" s="92" t="s">
        <v>1293</v>
      </c>
      <c r="D66" s="94">
        <v>0</v>
      </c>
      <c r="E66" s="94">
        <v>0</v>
      </c>
      <c r="F66" s="94">
        <v>0</v>
      </c>
      <c r="G66" s="94">
        <v>0</v>
      </c>
    </row>
    <row r="67" spans="1:7" x14ac:dyDescent="0.25">
      <c r="A67" s="93">
        <v>3</v>
      </c>
      <c r="B67" s="93" t="s">
        <v>1294</v>
      </c>
      <c r="C67" s="92" t="s">
        <v>1295</v>
      </c>
      <c r="D67" s="94">
        <v>0</v>
      </c>
      <c r="E67" s="94">
        <v>0</v>
      </c>
      <c r="F67" s="94">
        <v>0</v>
      </c>
      <c r="G67" s="94">
        <v>0</v>
      </c>
    </row>
    <row r="68" spans="1:7" x14ac:dyDescent="0.25">
      <c r="A68" s="93">
        <v>4</v>
      </c>
      <c r="B68" s="93" t="s">
        <v>1296</v>
      </c>
      <c r="C68" s="92" t="s">
        <v>1297</v>
      </c>
      <c r="D68" s="94">
        <v>0</v>
      </c>
      <c r="E68" s="94">
        <v>0</v>
      </c>
      <c r="F68" s="94">
        <v>0</v>
      </c>
      <c r="G68" s="94">
        <v>0</v>
      </c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18"/>
  <sheetViews>
    <sheetView tabSelected="1" workbookViewId="0">
      <selection activeCell="B10" sqref="B10"/>
    </sheetView>
  </sheetViews>
  <sheetFormatPr defaultRowHeight="15" x14ac:dyDescent="0.25"/>
  <cols>
    <col min="1" max="1" width="63.140625" style="17" customWidth="1"/>
    <col min="2" max="2" width="24.85546875" style="17" customWidth="1"/>
  </cols>
  <sheetData>
    <row r="1" spans="1:2" x14ac:dyDescent="0.25">
      <c r="A1" s="101" t="s">
        <v>189</v>
      </c>
      <c r="B1" s="101" t="s">
        <v>28</v>
      </c>
    </row>
    <row r="2" spans="1:2" x14ac:dyDescent="0.25">
      <c r="A2" s="17" t="s">
        <v>1298</v>
      </c>
      <c r="B2" s="17" t="s">
        <v>1299</v>
      </c>
    </row>
    <row r="3" spans="1:2" x14ac:dyDescent="0.25">
      <c r="A3" s="17" t="s">
        <v>1300</v>
      </c>
      <c r="B3" s="17" t="s">
        <v>1301</v>
      </c>
    </row>
    <row r="4" spans="1:2" x14ac:dyDescent="0.25">
      <c r="A4" s="17" t="s">
        <v>1302</v>
      </c>
      <c r="B4" s="17" t="s">
        <v>1303</v>
      </c>
    </row>
    <row r="5" spans="1:2" x14ac:dyDescent="0.25">
      <c r="A5" s="17" t="s">
        <v>1304</v>
      </c>
      <c r="B5" s="17" t="s">
        <v>1305</v>
      </c>
    </row>
    <row r="6" spans="1:2" x14ac:dyDescent="0.25">
      <c r="A6" s="17" t="s">
        <v>1306</v>
      </c>
      <c r="B6" s="17" t="s">
        <v>1307</v>
      </c>
    </row>
    <row r="7" spans="1:2" x14ac:dyDescent="0.25">
      <c r="A7" s="17" t="s">
        <v>1308</v>
      </c>
      <c r="B7" s="17">
        <v>36473553</v>
      </c>
    </row>
    <row r="8" spans="1:2" x14ac:dyDescent="0.25">
      <c r="A8" s="17" t="s">
        <v>1309</v>
      </c>
      <c r="B8" s="17">
        <v>2020021850</v>
      </c>
    </row>
    <row r="9" spans="1:2" x14ac:dyDescent="0.25">
      <c r="A9" s="17" t="s">
        <v>1310</v>
      </c>
      <c r="B9" s="17" t="s">
        <v>1327</v>
      </c>
    </row>
    <row r="10" spans="1:2" x14ac:dyDescent="0.25">
      <c r="A10" s="17" t="s">
        <v>1311</v>
      </c>
      <c r="B10" s="17" t="s">
        <v>1312</v>
      </c>
    </row>
    <row r="11" spans="1:2" x14ac:dyDescent="0.25">
      <c r="A11" s="17" t="s">
        <v>1313</v>
      </c>
    </row>
    <row r="12" spans="1:2" x14ac:dyDescent="0.25">
      <c r="A12" s="17" t="s">
        <v>1314</v>
      </c>
      <c r="B12" s="17" t="s">
        <v>1315</v>
      </c>
    </row>
    <row r="13" spans="1:2" x14ac:dyDescent="0.25">
      <c r="A13" s="17" t="s">
        <v>1316</v>
      </c>
      <c r="B13" s="17" t="s">
        <v>1317</v>
      </c>
    </row>
    <row r="14" spans="1:2" x14ac:dyDescent="0.25">
      <c r="A14" s="17" t="s">
        <v>1318</v>
      </c>
      <c r="B14" s="17" t="s">
        <v>1319</v>
      </c>
    </row>
    <row r="15" spans="1:2" x14ac:dyDescent="0.25">
      <c r="A15" s="17" t="s">
        <v>1320</v>
      </c>
      <c r="B15" s="17" t="s">
        <v>1321</v>
      </c>
    </row>
    <row r="16" spans="1:2" x14ac:dyDescent="0.25">
      <c r="A16" s="17" t="s">
        <v>1322</v>
      </c>
      <c r="B16" s="17" t="s">
        <v>1323</v>
      </c>
    </row>
    <row r="17" spans="1:2" x14ac:dyDescent="0.25">
      <c r="A17" s="17" t="s">
        <v>1324</v>
      </c>
    </row>
    <row r="18" spans="1:2" x14ac:dyDescent="0.25">
      <c r="A18" s="17" t="s">
        <v>1325</v>
      </c>
      <c r="B18" s="17" t="s">
        <v>1326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53"/>
  <sheetViews>
    <sheetView showGridLines="0" zoomScaleNormal="100" workbookViewId="0">
      <selection activeCell="B6" sqref="B6"/>
    </sheetView>
  </sheetViews>
  <sheetFormatPr defaultColWidth="9.140625" defaultRowHeight="15" x14ac:dyDescent="0.25"/>
  <cols>
    <col min="1" max="1" width="29.28515625" style="87" customWidth="1"/>
    <col min="2" max="4" width="11.28515625" style="87" customWidth="1"/>
    <col min="5" max="5" width="12.5703125" style="87" customWidth="1"/>
    <col min="6" max="10" width="11.28515625" style="87" customWidth="1"/>
    <col min="11" max="16384" width="9.140625" style="87"/>
  </cols>
  <sheetData>
    <row r="1" spans="1:33" ht="16.5" x14ac:dyDescent="0.3">
      <c r="A1" s="113" t="s">
        <v>192</v>
      </c>
    </row>
    <row r="2" spans="1:33" ht="17.25" thickBot="1" x14ac:dyDescent="0.35">
      <c r="A2" s="114" t="s">
        <v>7</v>
      </c>
    </row>
    <row r="3" spans="1:33" ht="16.5" customHeight="1" thickTop="1" thickBot="1" x14ac:dyDescent="0.3">
      <c r="A3" s="193" t="s">
        <v>21</v>
      </c>
      <c r="B3" s="200" t="s">
        <v>2</v>
      </c>
      <c r="C3" s="201"/>
      <c r="D3" s="201"/>
      <c r="E3" s="201"/>
      <c r="F3" s="201"/>
      <c r="G3" s="201"/>
      <c r="H3" s="201"/>
      <c r="I3" s="201"/>
      <c r="J3" s="202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</row>
    <row r="4" spans="1:33" ht="62.25" customHeight="1" thickTop="1" thickBot="1" x14ac:dyDescent="0.3">
      <c r="A4" s="194"/>
      <c r="B4" s="109" t="s">
        <v>22</v>
      </c>
      <c r="C4" s="109" t="s">
        <v>23</v>
      </c>
      <c r="D4" s="109" t="s">
        <v>24</v>
      </c>
      <c r="E4" s="109" t="s">
        <v>151</v>
      </c>
      <c r="F4" s="109" t="s">
        <v>25</v>
      </c>
      <c r="G4" s="109" t="s">
        <v>26</v>
      </c>
      <c r="H4" s="109" t="s">
        <v>152</v>
      </c>
      <c r="I4" s="109" t="s">
        <v>27</v>
      </c>
      <c r="J4" s="109" t="s">
        <v>8</v>
      </c>
    </row>
    <row r="5" spans="1:33" ht="15" customHeight="1" thickTop="1" thickBot="1" x14ac:dyDescent="0.3">
      <c r="A5" s="116" t="s">
        <v>11</v>
      </c>
      <c r="B5" s="105"/>
      <c r="C5" s="105"/>
      <c r="D5" s="105"/>
      <c r="E5" s="105"/>
      <c r="F5" s="105"/>
      <c r="G5" s="105"/>
      <c r="H5" s="105"/>
      <c r="I5" s="105"/>
      <c r="J5" s="106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</row>
    <row r="6" spans="1:33" ht="24" thickTop="1" thickBot="1" x14ac:dyDescent="0.3">
      <c r="A6" s="117" t="s">
        <v>12</v>
      </c>
      <c r="B6" s="111">
        <f>SUMIF(HK!A:A,"031*",HK!C:C)-SUMIF(HK!A:A,"031*",HK!D:D)</f>
        <v>34990.660000000003</v>
      </c>
      <c r="C6" s="111">
        <f>SUMIF(HK!A:A,"021*",HK!C:C)-SUMIF(HK!A:A,"021*",HK!D:D)</f>
        <v>80931.33</v>
      </c>
      <c r="D6" s="111">
        <f>SUMIF(HK!A:A,"022*",HK!C:C)-SUMIF(HK!A:A,"022*",HK!D:D)</f>
        <v>206015.41</v>
      </c>
      <c r="E6" s="111">
        <f>SUMIF(HK!A:A,"025*",HK!C:C)-SUMIF(HK!A:A,"025*",HK!D:D)</f>
        <v>0</v>
      </c>
      <c r="F6" s="111">
        <f>SUMIF(HK!A:A,"026*",HK!C:C)-SUMIF(HK!A:A,"026*",HK!D:D)</f>
        <v>35746.520000000004</v>
      </c>
      <c r="G6" s="111">
        <f>SUMIF(HK!A:A,"029*",HK!C:C)-SUMIF(HK!A:A,"029*",HK!D:D)</f>
        <v>10683</v>
      </c>
      <c r="H6" s="111">
        <f>SUMIF(HK!A:A,"042*",HK!C:C)-SUMIF(HK!A:A,"042*",HK!D:D)</f>
        <v>0</v>
      </c>
      <c r="I6" s="111">
        <f>SUMIF(HK!A:A,"052*",HK!C:C)-SUMIF(HK!A:A,"052*",HK!D:D)</f>
        <v>0</v>
      </c>
      <c r="J6" s="102">
        <f>SUM(B6:I6)</f>
        <v>368366.92000000004</v>
      </c>
      <c r="L6" s="103"/>
    </row>
    <row r="7" spans="1:33" ht="15" customHeight="1" thickBot="1" x14ac:dyDescent="0.3">
      <c r="A7" s="118" t="s">
        <v>13</v>
      </c>
      <c r="B7" s="83"/>
      <c r="C7" s="83"/>
      <c r="D7" s="83"/>
      <c r="E7" s="83"/>
      <c r="F7" s="84"/>
      <c r="G7" s="83"/>
      <c r="H7" s="83"/>
      <c r="I7" s="83"/>
      <c r="J7" s="102">
        <f t="shared" ref="J7:J9" si="0">SUM(B7:I7)</f>
        <v>0</v>
      </c>
    </row>
    <row r="8" spans="1:33" ht="15" customHeight="1" thickBot="1" x14ac:dyDescent="0.3">
      <c r="A8" s="118" t="s">
        <v>14</v>
      </c>
      <c r="B8" s="83"/>
      <c r="C8" s="83"/>
      <c r="D8" s="83"/>
      <c r="E8" s="83"/>
      <c r="F8" s="84"/>
      <c r="G8" s="83"/>
      <c r="H8" s="83"/>
      <c r="I8" s="83"/>
      <c r="J8" s="102">
        <f t="shared" si="0"/>
        <v>0</v>
      </c>
    </row>
    <row r="9" spans="1:33" ht="15" customHeight="1" thickBot="1" x14ac:dyDescent="0.3">
      <c r="A9" s="118" t="s">
        <v>15</v>
      </c>
      <c r="B9" s="83"/>
      <c r="C9" s="83"/>
      <c r="D9" s="83"/>
      <c r="E9" s="83"/>
      <c r="F9" s="84"/>
      <c r="G9" s="83"/>
      <c r="H9" s="83"/>
      <c r="I9" s="83"/>
      <c r="J9" s="102">
        <f t="shared" si="0"/>
        <v>0</v>
      </c>
    </row>
    <row r="10" spans="1:33" ht="15.75" thickBot="1" x14ac:dyDescent="0.3">
      <c r="A10" s="190" t="s">
        <v>16</v>
      </c>
      <c r="B10" s="111">
        <f>SUMIF(HK!A:A,"031*",HK!K:K)-SUMIF(HK!A:A,"031*",HK!L:L)</f>
        <v>34329.360000000001</v>
      </c>
      <c r="C10" s="111">
        <f>SUMIF(HK!A:A,"021*",HK!K:K)-SUMIF(HK!A:A,"021*",HK!L:L)</f>
        <v>80931.33</v>
      </c>
      <c r="D10" s="111">
        <f>SUMIF(HK!A:A,"022*",HK!K:K)-SUMIF(HK!A:A,"022*",HK!L:L)</f>
        <v>250868.24</v>
      </c>
      <c r="E10" s="111">
        <f>SUMIF(HK!A:A,"025*",HK!K:K)-SUMIF(HK!A:A,"025*",HK!L:L)</f>
        <v>0</v>
      </c>
      <c r="F10" s="111">
        <f>SUMIF(HK!A:A,"026*",HK!K:K)-SUMIF(HK!A:A,"026*",HK!L:L)</f>
        <v>40047.759999999995</v>
      </c>
      <c r="G10" s="111">
        <f>SUMIF(HK!A:A,"029*",HK!K:K)-SUMIF(HK!A:A,"029*",HK!L:L)</f>
        <v>10683</v>
      </c>
      <c r="H10" s="111">
        <f>SUMIF(HK!A:A,"042*",HK!K:K)-SUMIF(HK!A:A,"042*",HK!L:L)</f>
        <v>0</v>
      </c>
      <c r="I10" s="111">
        <f>SUMIF(HK!A:A,"052*",HK!K:K)-SUMIF(HK!A:A,"052*",HK!L:L)</f>
        <v>0</v>
      </c>
      <c r="J10" s="104">
        <f>J6+J7-J8+J9</f>
        <v>368366.92000000004</v>
      </c>
      <c r="L10" s="103"/>
    </row>
    <row r="11" spans="1:33" ht="15" customHeight="1" thickTop="1" thickBot="1" x14ac:dyDescent="0.3">
      <c r="A11" s="187" t="s">
        <v>17</v>
      </c>
      <c r="B11" s="112"/>
      <c r="C11" s="112"/>
      <c r="D11" s="112"/>
      <c r="E11" s="112"/>
      <c r="F11" s="112"/>
      <c r="G11" s="112"/>
      <c r="H11" s="112"/>
      <c r="I11" s="112"/>
      <c r="J11" s="106"/>
    </row>
    <row r="12" spans="1:33" ht="23.25" thickBot="1" x14ac:dyDescent="0.3">
      <c r="A12" s="117" t="s">
        <v>18</v>
      </c>
      <c r="B12" s="83"/>
      <c r="C12" s="111">
        <f>SUMIF(HK!A:A,"081*",HK!D:D)-SUMIF(HK!A:A,"081*",HK!C:C)</f>
        <v>65856.359999999986</v>
      </c>
      <c r="D12" s="111">
        <f>SUMIF(HK!A:A,"082*",HK!D:D)-SUMIF(HK!A:A,"082*",HK!C:C)</f>
        <v>170707.40999999997</v>
      </c>
      <c r="E12" s="111">
        <f>SUMIF(HK!A:A,"085*",HK!D:D)-SUMIF(HK!A:A,"085*",HK!C:C)</f>
        <v>0</v>
      </c>
      <c r="F12" s="111">
        <f>SUMIF(HK!A:A,"086*",HK!D:D)-SUMIF(HK!A:A,"086*",HK!C:C)</f>
        <v>27156.260000000002</v>
      </c>
      <c r="G12" s="111">
        <f>SUMIF(HK!A:A,"089*",HK!D:D)-SUMIF(HK!A:A,"089*",HK!C:C)</f>
        <v>3034.67</v>
      </c>
      <c r="H12" s="83"/>
      <c r="I12" s="83"/>
      <c r="J12" s="102">
        <f>SUM(B12:I12)</f>
        <v>266754.69999999995</v>
      </c>
      <c r="L12" s="103"/>
    </row>
    <row r="13" spans="1:33" ht="15" customHeight="1" thickBot="1" x14ac:dyDescent="0.3">
      <c r="A13" s="118" t="s">
        <v>13</v>
      </c>
      <c r="B13" s="83"/>
      <c r="C13" s="83"/>
      <c r="D13" s="83"/>
      <c r="E13" s="83"/>
      <c r="F13" s="83"/>
      <c r="G13" s="83"/>
      <c r="H13" s="83"/>
      <c r="I13" s="83"/>
      <c r="J13" s="102">
        <f t="shared" ref="J13:J14" si="1">SUM(B13:I13)</f>
        <v>0</v>
      </c>
    </row>
    <row r="14" spans="1:33" ht="15" customHeight="1" thickBot="1" x14ac:dyDescent="0.3">
      <c r="A14" s="118" t="s">
        <v>14</v>
      </c>
      <c r="B14" s="83"/>
      <c r="C14" s="83"/>
      <c r="D14" s="83"/>
      <c r="E14" s="83"/>
      <c r="F14" s="83"/>
      <c r="G14" s="83"/>
      <c r="H14" s="83"/>
      <c r="I14" s="83"/>
      <c r="J14" s="102">
        <f t="shared" si="1"/>
        <v>0</v>
      </c>
    </row>
    <row r="15" spans="1:33" ht="15" customHeight="1" thickBot="1" x14ac:dyDescent="0.3">
      <c r="A15" s="187" t="s">
        <v>15</v>
      </c>
      <c r="B15" s="186"/>
      <c r="C15" s="83"/>
      <c r="D15" s="83"/>
      <c r="E15" s="83"/>
      <c r="F15" s="83"/>
      <c r="G15" s="83"/>
      <c r="H15" s="186"/>
      <c r="I15" s="84"/>
      <c r="J15" s="185"/>
    </row>
    <row r="16" spans="1:33" ht="15.75" thickBot="1" x14ac:dyDescent="0.3">
      <c r="A16" s="119" t="s">
        <v>16</v>
      </c>
      <c r="B16" s="86"/>
      <c r="C16" s="111">
        <f>SUMIF(HK!A:A,"081*",HK!L:L)-SUMIF(HK!A:A,"081*",HK!K:K)</f>
        <v>68256.36</v>
      </c>
      <c r="D16" s="111">
        <f>SUMIF(HK!A:A,"082*",HK!L:L)-SUMIF(HK!A:A,"082*",HK!K:K)</f>
        <v>188800.40999999997</v>
      </c>
      <c r="E16" s="111">
        <f>SUMIF(HK!A:A,"085*",HK!L:L)-SUMIF(HK!A:A,"085*",HK!K:K)</f>
        <v>0</v>
      </c>
      <c r="F16" s="111">
        <f>SUMIF(HK!A:A,"086*",HK!L:L)-SUMIF(HK!A:A,"086*",HK!K:K)</f>
        <v>29596.300000000003</v>
      </c>
      <c r="G16" s="111">
        <f>SUMIF(HK!A:A,"089*",HK!L:L)-SUMIF(HK!A:A,"089*",HK!K:K)</f>
        <v>4815.67</v>
      </c>
      <c r="H16" s="86"/>
      <c r="I16" s="86"/>
      <c r="J16" s="104">
        <f>J12+J13-J14</f>
        <v>266754.69999999995</v>
      </c>
      <c r="L16" s="103"/>
    </row>
    <row r="17" spans="1:33" ht="15" customHeight="1" thickTop="1" thickBot="1" x14ac:dyDescent="0.3">
      <c r="A17" s="116" t="s">
        <v>19</v>
      </c>
      <c r="B17" s="112"/>
      <c r="C17" s="112"/>
      <c r="D17" s="112"/>
      <c r="E17" s="112"/>
      <c r="F17" s="112"/>
      <c r="G17" s="112"/>
      <c r="H17" s="112"/>
      <c r="I17" s="112"/>
      <c r="J17" s="106"/>
    </row>
    <row r="18" spans="1:33" ht="24" thickTop="1" thickBot="1" x14ac:dyDescent="0.3">
      <c r="A18" s="117" t="s">
        <v>18</v>
      </c>
      <c r="B18" s="83"/>
      <c r="C18" s="111"/>
      <c r="D18" s="111"/>
      <c r="E18" s="111"/>
      <c r="F18" s="111"/>
      <c r="G18" s="111"/>
      <c r="H18" s="111">
        <f>SUMIF(HK!A:A,"094*",HK!D:D)-SUMIF(HK!A:A,"094*",HK!C:C)</f>
        <v>0</v>
      </c>
      <c r="I18" s="111">
        <f>SUMIF(SUAM!C:C,"019",SUAM!E:E)</f>
        <v>0</v>
      </c>
      <c r="J18" s="102">
        <f>SUM(B18:I18)</f>
        <v>0</v>
      </c>
      <c r="L18" s="103"/>
      <c r="M18" s="103"/>
      <c r="N18" s="107"/>
    </row>
    <row r="19" spans="1:33" ht="15" customHeight="1" thickBot="1" x14ac:dyDescent="0.3">
      <c r="A19" s="118" t="s">
        <v>13</v>
      </c>
      <c r="B19" s="83"/>
      <c r="C19" s="83"/>
      <c r="D19" s="83"/>
      <c r="E19" s="83"/>
      <c r="F19" s="83"/>
      <c r="G19" s="83"/>
      <c r="H19" s="83"/>
      <c r="I19" s="83"/>
      <c r="J19" s="102">
        <f t="shared" ref="J19:J20" si="2">SUM(B19:I19)</f>
        <v>0</v>
      </c>
      <c r="N19" s="107"/>
    </row>
    <row r="20" spans="1:33" ht="15" customHeight="1" thickBot="1" x14ac:dyDescent="0.3">
      <c r="A20" s="118" t="s">
        <v>14</v>
      </c>
      <c r="B20" s="83"/>
      <c r="C20" s="83"/>
      <c r="D20" s="83"/>
      <c r="E20" s="83"/>
      <c r="F20" s="83"/>
      <c r="G20" s="83"/>
      <c r="H20" s="83"/>
      <c r="I20" s="83"/>
      <c r="J20" s="102">
        <f t="shared" si="2"/>
        <v>0</v>
      </c>
      <c r="N20" s="107"/>
    </row>
    <row r="21" spans="1:33" ht="15" customHeight="1" thickBot="1" x14ac:dyDescent="0.3">
      <c r="A21" s="188" t="s">
        <v>15</v>
      </c>
      <c r="B21" s="84"/>
      <c r="C21" s="83"/>
      <c r="D21" s="83"/>
      <c r="E21" s="83"/>
      <c r="F21" s="83"/>
      <c r="G21" s="83"/>
      <c r="H21" s="83"/>
      <c r="I21" s="83"/>
      <c r="J21" s="184"/>
      <c r="N21" s="107"/>
    </row>
    <row r="22" spans="1:33" ht="15.75" thickBot="1" x14ac:dyDescent="0.3">
      <c r="A22" s="119" t="s">
        <v>16</v>
      </c>
      <c r="B22" s="86"/>
      <c r="C22" s="111"/>
      <c r="D22" s="111"/>
      <c r="E22" s="111"/>
      <c r="F22" s="111"/>
      <c r="G22" s="111"/>
      <c r="H22" s="111">
        <f>SUMIF(HK!A:A,"094*",HK!L:L)-SUMIF(HK!A:A,"094*",HK!K:K)</f>
        <v>0</v>
      </c>
      <c r="I22" s="111">
        <f>SUMIF(SUA!C:C,"019",SUA!E:E)</f>
        <v>0</v>
      </c>
      <c r="J22" s="104">
        <f>J18+J19-J20</f>
        <v>0</v>
      </c>
      <c r="L22" s="103"/>
      <c r="M22" s="103"/>
      <c r="N22" s="107"/>
    </row>
    <row r="23" spans="1:33" ht="15" customHeight="1" thickTop="1" thickBot="1" x14ac:dyDescent="0.3">
      <c r="A23" s="116" t="s">
        <v>20</v>
      </c>
      <c r="B23" s="112"/>
      <c r="C23" s="112"/>
      <c r="D23" s="112"/>
      <c r="E23" s="112"/>
      <c r="F23" s="112"/>
      <c r="G23" s="112"/>
      <c r="H23" s="112"/>
      <c r="I23" s="112"/>
      <c r="J23" s="106"/>
    </row>
    <row r="24" spans="1:33" ht="15" customHeight="1" thickTop="1" thickBot="1" x14ac:dyDescent="0.3">
      <c r="A24" s="117" t="s">
        <v>18</v>
      </c>
      <c r="B24" s="83"/>
      <c r="C24" s="83"/>
      <c r="D24" s="83"/>
      <c r="E24" s="83"/>
      <c r="F24" s="83"/>
      <c r="G24" s="83"/>
      <c r="H24" s="83"/>
      <c r="I24" s="83"/>
      <c r="J24" s="102">
        <f t="shared" ref="J24" si="3">J6-J12-J18</f>
        <v>101612.22000000009</v>
      </c>
    </row>
    <row r="25" spans="1:33" ht="15" customHeight="1" thickBot="1" x14ac:dyDescent="0.3">
      <c r="A25" s="119" t="s">
        <v>16</v>
      </c>
      <c r="B25" s="86"/>
      <c r="C25" s="86"/>
      <c r="D25" s="86"/>
      <c r="E25" s="86"/>
      <c r="F25" s="86"/>
      <c r="G25" s="86"/>
      <c r="H25" s="86"/>
      <c r="I25" s="86"/>
      <c r="J25" s="104">
        <f t="shared" ref="J25" si="4">J10-J16-J22</f>
        <v>101612.22000000009</v>
      </c>
    </row>
    <row r="26" spans="1:33" ht="15.75" thickTop="1" x14ac:dyDescent="0.25">
      <c r="A26" s="108"/>
      <c r="B26" s="108"/>
      <c r="C26" s="108"/>
      <c r="D26" s="108"/>
      <c r="E26" s="108"/>
      <c r="F26" s="108"/>
      <c r="G26" s="108"/>
      <c r="H26" s="108"/>
      <c r="I26" s="108"/>
      <c r="J26" s="108"/>
    </row>
    <row r="27" spans="1:33" x14ac:dyDescent="0.25">
      <c r="A27" s="108"/>
      <c r="B27" s="108"/>
      <c r="C27" s="108"/>
      <c r="D27" s="108"/>
      <c r="E27" s="108"/>
      <c r="F27" s="108"/>
      <c r="G27" s="108"/>
      <c r="H27" s="108"/>
      <c r="I27" s="108"/>
      <c r="J27" s="108"/>
    </row>
    <row r="28" spans="1:33" ht="15.75" thickBot="1" x14ac:dyDescent="0.3">
      <c r="A28" s="120" t="s">
        <v>9</v>
      </c>
      <c r="B28" s="120"/>
      <c r="C28" s="120"/>
      <c r="D28" s="120"/>
      <c r="E28" s="120"/>
      <c r="F28" s="120"/>
      <c r="G28" s="120"/>
      <c r="H28" s="120"/>
      <c r="I28" s="120"/>
      <c r="J28" s="120"/>
    </row>
    <row r="29" spans="1:33" ht="16.5" customHeight="1" thickTop="1" thickBot="1" x14ac:dyDescent="0.3">
      <c r="A29" s="195" t="s">
        <v>21</v>
      </c>
      <c r="B29" s="197" t="s">
        <v>3</v>
      </c>
      <c r="C29" s="198"/>
      <c r="D29" s="198"/>
      <c r="E29" s="198"/>
      <c r="F29" s="198"/>
      <c r="G29" s="198"/>
      <c r="H29" s="198"/>
      <c r="I29" s="198"/>
      <c r="J29" s="199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</row>
    <row r="30" spans="1:33" ht="62.25" customHeight="1" thickTop="1" thickBot="1" x14ac:dyDescent="0.3">
      <c r="A30" s="196"/>
      <c r="B30" s="121" t="s">
        <v>22</v>
      </c>
      <c r="C30" s="121" t="s">
        <v>23</v>
      </c>
      <c r="D30" s="121" t="s">
        <v>24</v>
      </c>
      <c r="E30" s="121" t="s">
        <v>151</v>
      </c>
      <c r="F30" s="121" t="s">
        <v>25</v>
      </c>
      <c r="G30" s="121" t="s">
        <v>26</v>
      </c>
      <c r="H30" s="121" t="s">
        <v>152</v>
      </c>
      <c r="I30" s="121" t="s">
        <v>27</v>
      </c>
      <c r="J30" s="121" t="s">
        <v>8</v>
      </c>
    </row>
    <row r="31" spans="1:33" ht="15" customHeight="1" thickTop="1" thickBot="1" x14ac:dyDescent="0.3">
      <c r="A31" s="122" t="s">
        <v>11</v>
      </c>
      <c r="B31" s="85"/>
      <c r="C31" s="85"/>
      <c r="D31" s="85"/>
      <c r="E31" s="85"/>
      <c r="F31" s="85"/>
      <c r="G31" s="85"/>
      <c r="H31" s="85"/>
      <c r="I31" s="85"/>
      <c r="J31" s="123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</row>
    <row r="32" spans="1:33" ht="24" thickTop="1" thickBot="1" x14ac:dyDescent="0.3">
      <c r="A32" s="124" t="s">
        <v>12</v>
      </c>
      <c r="B32" s="111">
        <f>SUMIF(HKM!A:A,"031*",HKM!C:C)-SUMIF(HKM!A:A,"031*",HKM!D:D)</f>
        <v>34990.660000000003</v>
      </c>
      <c r="C32" s="111">
        <f>SUMIF(HKM!A:A,"021*",HKM!C:C)-SUMIF(HKM!A:A,"021*",HKM!D:D)</f>
        <v>80931.33</v>
      </c>
      <c r="D32" s="111">
        <f>SUMIF(HKM!A:A,"022*",HKM!C:C)-SUMIF(HKM!A:A,"022*",HKM!D:D)</f>
        <v>164345.44999999998</v>
      </c>
      <c r="E32" s="111">
        <f>SUMIF(HKM!A:A,"025*",HKM!C:C)-SUMIF(HKM!A:A,"025*",HKM!D:D)</f>
        <v>0</v>
      </c>
      <c r="F32" s="111">
        <f>SUMIF(HKM!A:A,"026*",HKM!C:C)-SUMIF(HKM!A:A,"026*",HKM!D:D)</f>
        <v>35910.769999999997</v>
      </c>
      <c r="G32" s="111">
        <f>SUMIF(HKM!A:A,"029*",HKM!C:C)-SUMIF(HKM!A:A,"029*",HKM!D:D)</f>
        <v>10683</v>
      </c>
      <c r="H32" s="111">
        <f>SUMIF(HKM!A:A,"042*",HKM!C:C)-SUMIF(HKM!A:A,"042*",HKM!D:D)</f>
        <v>0</v>
      </c>
      <c r="I32" s="111">
        <f>SUMIF(HKM!A:A,"052*",HKM!C:C)-SUMIF(HKM!A:A,"052*",HKM!D:D)</f>
        <v>0</v>
      </c>
      <c r="J32" s="125">
        <f>SUM(B32:I32)</f>
        <v>326861.21000000002</v>
      </c>
      <c r="L32" s="103"/>
    </row>
    <row r="33" spans="1:14" ht="15" customHeight="1" thickBot="1" x14ac:dyDescent="0.3">
      <c r="A33" s="126" t="s">
        <v>13</v>
      </c>
      <c r="B33" s="83"/>
      <c r="C33" s="83"/>
      <c r="D33" s="83"/>
      <c r="E33" s="83"/>
      <c r="F33" s="84"/>
      <c r="G33" s="83"/>
      <c r="H33" s="83"/>
      <c r="I33" s="83"/>
      <c r="J33" s="125">
        <f t="shared" ref="J33:J35" si="5">SUM(B33:I33)</f>
        <v>0</v>
      </c>
    </row>
    <row r="34" spans="1:14" ht="15" customHeight="1" thickBot="1" x14ac:dyDescent="0.3">
      <c r="A34" s="126" t="s">
        <v>14</v>
      </c>
      <c r="B34" s="83"/>
      <c r="C34" s="83"/>
      <c r="D34" s="83"/>
      <c r="E34" s="83"/>
      <c r="F34" s="84"/>
      <c r="G34" s="83"/>
      <c r="H34" s="83"/>
      <c r="I34" s="83"/>
      <c r="J34" s="125">
        <f t="shared" si="5"/>
        <v>0</v>
      </c>
    </row>
    <row r="35" spans="1:14" ht="15" customHeight="1" thickBot="1" x14ac:dyDescent="0.3">
      <c r="A35" s="126" t="s">
        <v>15</v>
      </c>
      <c r="B35" s="83"/>
      <c r="C35" s="83"/>
      <c r="D35" s="83"/>
      <c r="E35" s="83"/>
      <c r="F35" s="84"/>
      <c r="G35" s="83"/>
      <c r="H35" s="83"/>
      <c r="I35" s="83"/>
      <c r="J35" s="125">
        <f t="shared" si="5"/>
        <v>0</v>
      </c>
    </row>
    <row r="36" spans="1:14" ht="15.75" thickBot="1" x14ac:dyDescent="0.3">
      <c r="A36" s="127" t="s">
        <v>16</v>
      </c>
      <c r="B36" s="111">
        <f>SUMIF(HKM!A:A,"031*",HKM!K:K)-SUMIF(HKM!A:A,"031*",HKM!L:L)</f>
        <v>34990.660000000003</v>
      </c>
      <c r="C36" s="111">
        <f>SUMIF(HKM!A:A,"021*",HKM!K:K)-SUMIF(HKM!A:A,"021*",HKM!L:L)</f>
        <v>80931.33</v>
      </c>
      <c r="D36" s="111">
        <f>SUMIF(HKM!A:A,"022*",HKM!K:K)-SUMIF(HKM!A:A,"022*",HKM!L:L)</f>
        <v>206015.41</v>
      </c>
      <c r="E36" s="111">
        <f>SUMIF(HKM!A:A,"025*",HKM!K:K)-SUMIF(HKM!A:A,"025*",HKM!L:L)</f>
        <v>0</v>
      </c>
      <c r="F36" s="111">
        <f>SUMIF(HKM!A:A,"026*",HKM!K:K)-SUMIF(HKM!A:A,"026*",HKM!L:L)</f>
        <v>35746.520000000004</v>
      </c>
      <c r="G36" s="111">
        <f>SUMIF(HKM!A:A,"029*",HKM!K:K)-SUMIF(HKM!A:A,"029*",HKM!L:L)</f>
        <v>10683</v>
      </c>
      <c r="H36" s="111">
        <f>SUMIF(HKM!A:A,"042*",HKM!K:K)-SUMIF(HKM!A:A,"042*",HKM!L:L)</f>
        <v>0</v>
      </c>
      <c r="I36" s="111">
        <f>SUMIF(HKM!A:A,"052*",HKM!K:K)-SUMIF(HKM!A:A,"052*",HKM!L:L)</f>
        <v>0</v>
      </c>
      <c r="J36" s="128">
        <f>J32+J33-J34+J35</f>
        <v>326861.21000000002</v>
      </c>
      <c r="L36" s="103"/>
    </row>
    <row r="37" spans="1:14" ht="15" customHeight="1" thickTop="1" thickBot="1" x14ac:dyDescent="0.3">
      <c r="A37" s="122" t="s">
        <v>17</v>
      </c>
      <c r="B37" s="112"/>
      <c r="C37" s="112"/>
      <c r="D37" s="112"/>
      <c r="E37" s="112"/>
      <c r="F37" s="112"/>
      <c r="G37" s="112"/>
      <c r="H37" s="112"/>
      <c r="I37" s="112"/>
      <c r="J37" s="123"/>
    </row>
    <row r="38" spans="1:14" ht="24" thickTop="1" thickBot="1" x14ac:dyDescent="0.3">
      <c r="A38" s="124" t="s">
        <v>18</v>
      </c>
      <c r="B38" s="83"/>
      <c r="C38" s="111">
        <f>SUMIF(HKM!A:A,"081*",HKM!D:D)-SUMIF(HKM!A:A,"081*",HKM!C:C)</f>
        <v>63456.359999999993</v>
      </c>
      <c r="D38" s="111">
        <f>SUMIF(HKM!A:A,"082*",HKM!D:D)-SUMIF(HKM!A:A,"082*",HKM!C:C)</f>
        <v>164345.44999999998</v>
      </c>
      <c r="E38" s="111">
        <f>SUMIF(HKM!A:A,"085*",HKM!D:D)-SUMIF(HKM!A:A,"085*",HKM!C:C)</f>
        <v>0</v>
      </c>
      <c r="F38" s="111">
        <f>SUMIF(HKM!A:A,"086*",HKM!D:D)-SUMIF(HKM!A:A,"086*",HKM!C:C)</f>
        <v>22709.370000000003</v>
      </c>
      <c r="G38" s="111">
        <f>SUMIF(HKM!A:A,"089*",HKM!D:D)-SUMIF(HKM!A:A,"089*",HKM!C:C)</f>
        <v>1253.67</v>
      </c>
      <c r="H38" s="83"/>
      <c r="I38" s="83"/>
      <c r="J38" s="125">
        <f>SUM(B38:I38)</f>
        <v>251764.84999999998</v>
      </c>
      <c r="L38" s="103"/>
    </row>
    <row r="39" spans="1:14" ht="15" customHeight="1" thickBot="1" x14ac:dyDescent="0.3">
      <c r="A39" s="126" t="s">
        <v>13</v>
      </c>
      <c r="B39" s="83"/>
      <c r="C39" s="83"/>
      <c r="D39" s="83"/>
      <c r="E39" s="83"/>
      <c r="F39" s="83"/>
      <c r="G39" s="83"/>
      <c r="H39" s="83"/>
      <c r="I39" s="83"/>
      <c r="J39" s="125">
        <f t="shared" ref="J39:J40" si="6">SUM(B39:I39)</f>
        <v>0</v>
      </c>
    </row>
    <row r="40" spans="1:14" ht="15" customHeight="1" thickBot="1" x14ac:dyDescent="0.3">
      <c r="A40" s="126" t="s">
        <v>14</v>
      </c>
      <c r="B40" s="83"/>
      <c r="C40" s="83"/>
      <c r="D40" s="83"/>
      <c r="E40" s="83"/>
      <c r="F40" s="83"/>
      <c r="G40" s="83"/>
      <c r="H40" s="83"/>
      <c r="I40" s="83"/>
      <c r="J40" s="125">
        <f t="shared" si="6"/>
        <v>0</v>
      </c>
    </row>
    <row r="41" spans="1:14" ht="15" customHeight="1" thickBot="1" x14ac:dyDescent="0.3">
      <c r="A41" s="189" t="s">
        <v>15</v>
      </c>
      <c r="B41" s="84"/>
      <c r="C41" s="84"/>
      <c r="D41" s="84"/>
      <c r="E41" s="84"/>
      <c r="F41" s="84"/>
      <c r="G41" s="84"/>
      <c r="H41" s="84"/>
      <c r="I41" s="84"/>
      <c r="J41" s="84"/>
    </row>
    <row r="42" spans="1:14" ht="15.75" thickBot="1" x14ac:dyDescent="0.3">
      <c r="A42" s="127" t="s">
        <v>16</v>
      </c>
      <c r="B42" s="86"/>
      <c r="C42" s="111">
        <f>SUMIF(HKM!A:A,"081*",HKM!L:L)-SUMIF(HKM!A:A,"081*",HKM!K:K)</f>
        <v>65856.359999999986</v>
      </c>
      <c r="D42" s="111">
        <f>SUMIF(HKM!A:A,"082*",HKM!L:L)-SUMIF(HKM!A:A,"082*",HKM!K:K)</f>
        <v>170707.40999999997</v>
      </c>
      <c r="E42" s="111">
        <f>SUMIF(HKM!A:A,"085*",HKM!L:L)-SUMIF(HKM!A:A,"085*",HKM!K:K)</f>
        <v>0</v>
      </c>
      <c r="F42" s="111">
        <f>SUMIF(HKM!A:A,"086*",HKM!L:L)-SUMIF(HKM!A:A,"086*",HKM!K:K)</f>
        <v>27156.260000000002</v>
      </c>
      <c r="G42" s="111">
        <f>SUMIF(HKM!A:A,"089*",HKM!L:L)-SUMIF(HKM!A:A,"089*",HKM!K:K)</f>
        <v>3034.67</v>
      </c>
      <c r="H42" s="86"/>
      <c r="I42" s="86"/>
      <c r="J42" s="128">
        <f>J38+J39-J40</f>
        <v>251764.84999999998</v>
      </c>
      <c r="L42" s="103"/>
    </row>
    <row r="43" spans="1:14" ht="15" customHeight="1" thickTop="1" thickBot="1" x14ac:dyDescent="0.3">
      <c r="A43" s="122" t="s">
        <v>19</v>
      </c>
      <c r="B43" s="112"/>
      <c r="C43" s="112"/>
      <c r="D43" s="112"/>
      <c r="E43" s="112"/>
      <c r="F43" s="112"/>
      <c r="G43" s="112"/>
      <c r="H43" s="112"/>
      <c r="I43" s="112"/>
      <c r="J43" s="123"/>
    </row>
    <row r="44" spans="1:14" ht="24" thickTop="1" thickBot="1" x14ac:dyDescent="0.3">
      <c r="A44" s="124" t="s">
        <v>18</v>
      </c>
      <c r="B44" s="83"/>
      <c r="C44" s="111"/>
      <c r="D44" s="111"/>
      <c r="E44" s="111"/>
      <c r="F44" s="111"/>
      <c r="G44" s="111"/>
      <c r="H44" s="111">
        <f>SUMIF(HKM!A:A,"094*",HKM!D:D)-SUMIF(HKM!A:A,"094*",HKM!C:C)</f>
        <v>0</v>
      </c>
      <c r="I44" s="111"/>
      <c r="J44" s="125">
        <f>SUM(B44:I44)</f>
        <v>0</v>
      </c>
      <c r="L44" s="103"/>
      <c r="M44" s="110"/>
      <c r="N44" s="107"/>
    </row>
    <row r="45" spans="1:14" ht="15" customHeight="1" thickBot="1" x14ac:dyDescent="0.3">
      <c r="A45" s="126" t="s">
        <v>13</v>
      </c>
      <c r="B45" s="83"/>
      <c r="C45" s="83"/>
      <c r="D45" s="83"/>
      <c r="E45" s="83"/>
      <c r="F45" s="83"/>
      <c r="G45" s="83"/>
      <c r="H45" s="83"/>
      <c r="I45" s="83"/>
      <c r="J45" s="125">
        <f t="shared" ref="J45:J46" si="7">SUM(B45:I45)</f>
        <v>0</v>
      </c>
      <c r="N45" s="107"/>
    </row>
    <row r="46" spans="1:14" ht="15" customHeight="1" thickBot="1" x14ac:dyDescent="0.3">
      <c r="A46" s="126" t="s">
        <v>14</v>
      </c>
      <c r="B46" s="83"/>
      <c r="C46" s="83"/>
      <c r="D46" s="83"/>
      <c r="E46" s="83"/>
      <c r="F46" s="83"/>
      <c r="G46" s="83"/>
      <c r="H46" s="83"/>
      <c r="I46" s="83"/>
      <c r="J46" s="125">
        <f t="shared" si="7"/>
        <v>0</v>
      </c>
      <c r="N46" s="107"/>
    </row>
    <row r="47" spans="1:14" ht="15" customHeight="1" thickBot="1" x14ac:dyDescent="0.3">
      <c r="A47" s="189" t="s">
        <v>15</v>
      </c>
      <c r="B47" s="84"/>
      <c r="C47" s="84"/>
      <c r="D47" s="84"/>
      <c r="E47" s="84"/>
      <c r="F47" s="84"/>
      <c r="G47" s="84"/>
      <c r="H47" s="84"/>
      <c r="I47" s="84"/>
      <c r="J47" s="84"/>
      <c r="N47" s="107"/>
    </row>
    <row r="48" spans="1:14" ht="15.75" thickBot="1" x14ac:dyDescent="0.3">
      <c r="A48" s="127" t="s">
        <v>16</v>
      </c>
      <c r="B48" s="86"/>
      <c r="C48" s="111"/>
      <c r="D48" s="111"/>
      <c r="E48" s="111"/>
      <c r="F48" s="111"/>
      <c r="G48" s="111"/>
      <c r="H48" s="111">
        <f>SUMIF(HKM!A:A,"094*",HKM!L:L)-SUMIF(HKM!A:A,"094*",HKM!K:K)</f>
        <v>0</v>
      </c>
      <c r="I48" s="111">
        <f>SUMIF(SUAM!C:C,"019",SUAM!E:E)</f>
        <v>0</v>
      </c>
      <c r="J48" s="128">
        <f>J44+J45-J46</f>
        <v>0</v>
      </c>
      <c r="L48" s="103"/>
      <c r="N48" s="107"/>
    </row>
    <row r="49" spans="1:10" ht="15" customHeight="1" thickTop="1" thickBot="1" x14ac:dyDescent="0.3">
      <c r="A49" s="122" t="s">
        <v>20</v>
      </c>
      <c r="B49" s="112"/>
      <c r="C49" s="112"/>
      <c r="D49" s="112"/>
      <c r="E49" s="112"/>
      <c r="F49" s="112"/>
      <c r="G49" s="112"/>
      <c r="H49" s="112"/>
      <c r="I49" s="112"/>
      <c r="J49" s="123"/>
    </row>
    <row r="50" spans="1:10" ht="15" customHeight="1" thickTop="1" thickBot="1" x14ac:dyDescent="0.3">
      <c r="A50" s="124" t="s">
        <v>18</v>
      </c>
      <c r="B50" s="83">
        <f>B32-B38-B44</f>
        <v>34990.660000000003</v>
      </c>
      <c r="C50" s="83">
        <f t="shared" ref="C50:J50" si="8">C32-C38-C44</f>
        <v>17474.970000000008</v>
      </c>
      <c r="D50" s="83">
        <f t="shared" si="8"/>
        <v>0</v>
      </c>
      <c r="E50" s="83">
        <f t="shared" si="8"/>
        <v>0</v>
      </c>
      <c r="F50" s="83">
        <f t="shared" si="8"/>
        <v>13201.399999999994</v>
      </c>
      <c r="G50" s="83">
        <f t="shared" si="8"/>
        <v>9429.33</v>
      </c>
      <c r="H50" s="83">
        <f t="shared" si="8"/>
        <v>0</v>
      </c>
      <c r="I50" s="83">
        <f t="shared" si="8"/>
        <v>0</v>
      </c>
      <c r="J50" s="125">
        <f t="shared" si="8"/>
        <v>75096.360000000044</v>
      </c>
    </row>
    <row r="51" spans="1:10" ht="15" customHeight="1" thickBot="1" x14ac:dyDescent="0.3">
      <c r="A51" s="127" t="s">
        <v>16</v>
      </c>
      <c r="B51" s="86">
        <f>B36-B42-B48</f>
        <v>34990.660000000003</v>
      </c>
      <c r="C51" s="86">
        <f t="shared" ref="C51:J51" si="9">C36-C42-C48</f>
        <v>15074.970000000016</v>
      </c>
      <c r="D51" s="86">
        <f t="shared" si="9"/>
        <v>35308.000000000029</v>
      </c>
      <c r="E51" s="86">
        <f t="shared" si="9"/>
        <v>0</v>
      </c>
      <c r="F51" s="86">
        <f t="shared" si="9"/>
        <v>8590.260000000002</v>
      </c>
      <c r="G51" s="86">
        <f t="shared" si="9"/>
        <v>7648.33</v>
      </c>
      <c r="H51" s="86">
        <f t="shared" si="9"/>
        <v>0</v>
      </c>
      <c r="I51" s="86">
        <f t="shared" si="9"/>
        <v>0</v>
      </c>
      <c r="J51" s="128">
        <f t="shared" si="9"/>
        <v>75096.360000000044</v>
      </c>
    </row>
    <row r="52" spans="1:10" ht="15.75" thickTop="1" x14ac:dyDescent="0.25">
      <c r="A52" s="108"/>
      <c r="B52" s="108"/>
      <c r="C52" s="108"/>
      <c r="D52" s="108"/>
      <c r="E52" s="108"/>
      <c r="F52" s="108"/>
      <c r="G52" s="108"/>
      <c r="H52" s="108"/>
      <c r="I52" s="108"/>
      <c r="J52" s="108"/>
    </row>
    <row r="53" spans="1:10" x14ac:dyDescent="0.25">
      <c r="A53" s="108"/>
      <c r="B53" s="108"/>
      <c r="C53" s="108"/>
      <c r="D53" s="108"/>
      <c r="E53" s="108"/>
      <c r="F53" s="108"/>
      <c r="G53" s="108"/>
      <c r="H53" s="108"/>
      <c r="I53" s="108"/>
      <c r="J53" s="108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zoomScaleNormal="100" workbookViewId="0">
      <selection activeCell="D19" sqref="D19"/>
    </sheetView>
  </sheetViews>
  <sheetFormatPr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1" t="s">
        <v>193</v>
      </c>
    </row>
    <row r="2" spans="1:6" ht="17.25" thickBot="1" x14ac:dyDescent="0.35">
      <c r="A2" s="2" t="s">
        <v>7</v>
      </c>
    </row>
    <row r="3" spans="1:6" ht="22.5" customHeight="1" thickTop="1" thickBot="1" x14ac:dyDescent="0.3">
      <c r="A3" s="182" t="s">
        <v>35</v>
      </c>
      <c r="B3" s="183" t="s">
        <v>36</v>
      </c>
      <c r="C3" s="183" t="s">
        <v>37</v>
      </c>
      <c r="D3" s="183" t="s">
        <v>34</v>
      </c>
    </row>
    <row r="4" spans="1:6" ht="22.5" customHeight="1" thickTop="1" thickBot="1" x14ac:dyDescent="0.3">
      <c r="A4" s="31" t="s">
        <v>38</v>
      </c>
      <c r="B4" s="26"/>
      <c r="C4" s="26"/>
      <c r="D4" s="27"/>
    </row>
    <row r="5" spans="1:6" ht="22.5" customHeight="1" thickTop="1" thickBot="1" x14ac:dyDescent="0.3">
      <c r="A5" s="13" t="s">
        <v>39</v>
      </c>
      <c r="B5" s="21"/>
      <c r="C5" s="21"/>
      <c r="D5" s="134">
        <f>SUMIF(SUA!C:C,"042",SUA!F:F)</f>
        <v>0</v>
      </c>
      <c r="E5" s="135"/>
      <c r="F5" s="132"/>
    </row>
    <row r="6" spans="1:6" ht="22.5" customHeight="1" thickBot="1" x14ac:dyDescent="0.3">
      <c r="A6" s="13" t="s">
        <v>31</v>
      </c>
      <c r="B6" s="21"/>
      <c r="C6" s="21"/>
      <c r="D6" s="134">
        <f>SUMIF(SUA!C:C,"047",SUA!F:F)</f>
        <v>0</v>
      </c>
      <c r="E6" s="135"/>
      <c r="F6" s="132"/>
    </row>
    <row r="7" spans="1:6" ht="22.5" customHeight="1" thickBot="1" x14ac:dyDescent="0.3">
      <c r="A7" s="13" t="s">
        <v>40</v>
      </c>
      <c r="B7" s="21"/>
      <c r="C7" s="21"/>
      <c r="D7" s="134">
        <f>SUMIF(SUA!C:C,"048",SUA!F:F)</f>
        <v>0</v>
      </c>
      <c r="E7" s="135"/>
      <c r="F7" s="132"/>
    </row>
    <row r="8" spans="1:6" ht="22.5" customHeight="1" thickBot="1" x14ac:dyDescent="0.3">
      <c r="A8" s="13" t="s">
        <v>32</v>
      </c>
      <c r="B8" s="21"/>
      <c r="C8" s="21"/>
      <c r="D8" s="134">
        <f>SUMIF(SUA!C:C,"049",SUA!F:F)</f>
        <v>0</v>
      </c>
      <c r="E8" s="135"/>
      <c r="F8" s="132"/>
    </row>
    <row r="9" spans="1:6" ht="22.5" customHeight="1" thickBot="1" x14ac:dyDescent="0.3">
      <c r="A9" s="13" t="s">
        <v>33</v>
      </c>
      <c r="B9" s="21"/>
      <c r="C9" s="21"/>
      <c r="D9" s="134">
        <f>SUMIF(SUA!C:C,"051",SUA!F:F)</f>
        <v>0</v>
      </c>
      <c r="E9" s="135"/>
      <c r="F9" s="132"/>
    </row>
    <row r="10" spans="1:6" ht="22.5" customHeight="1" thickBot="1" x14ac:dyDescent="0.3">
      <c r="A10" s="22" t="s">
        <v>41</v>
      </c>
      <c r="B10" s="28">
        <f>SUM(B5:B9)</f>
        <v>0</v>
      </c>
      <c r="C10" s="28">
        <f>SUM(C5:C9)</f>
        <v>0</v>
      </c>
      <c r="D10" s="131">
        <f>SUM(D5:D9)</f>
        <v>0</v>
      </c>
      <c r="E10" s="135"/>
      <c r="F10" s="135"/>
    </row>
    <row r="11" spans="1:6" ht="22.5" customHeight="1" thickTop="1" thickBot="1" x14ac:dyDescent="0.3">
      <c r="A11" s="31" t="s">
        <v>42</v>
      </c>
      <c r="B11" s="26"/>
      <c r="C11" s="26"/>
      <c r="D11" s="130"/>
      <c r="E11" s="135"/>
      <c r="F11" s="135"/>
    </row>
    <row r="12" spans="1:6" ht="22.5" customHeight="1" thickTop="1" thickBot="1" x14ac:dyDescent="0.3">
      <c r="A12" s="13" t="s">
        <v>43</v>
      </c>
      <c r="B12" s="21"/>
      <c r="C12" s="21"/>
      <c r="D12" s="134">
        <f>SUMIF(SUA!C:C,"054",SUA!F:F)</f>
        <v>922.23</v>
      </c>
      <c r="E12" s="135"/>
      <c r="F12" s="132"/>
    </row>
    <row r="13" spans="1:6" ht="22.5" customHeight="1" thickBot="1" x14ac:dyDescent="0.3">
      <c r="A13" s="13" t="s">
        <v>31</v>
      </c>
      <c r="B13" s="21"/>
      <c r="C13" s="21"/>
      <c r="D13" s="134">
        <f>SUMIF(SUA!C:C,"059",SUA!F:F)</f>
        <v>0</v>
      </c>
      <c r="E13" s="135"/>
      <c r="F13" s="132"/>
    </row>
    <row r="14" spans="1:6" ht="22.5" customHeight="1" thickBot="1" x14ac:dyDescent="0.3">
      <c r="A14" s="13" t="s">
        <v>40</v>
      </c>
      <c r="B14" s="21"/>
      <c r="C14" s="21"/>
      <c r="D14" s="134">
        <f>SUMIF(SUA!C:C,"060",SUA!F:F)</f>
        <v>0</v>
      </c>
      <c r="E14" s="135"/>
      <c r="F14" s="132"/>
    </row>
    <row r="15" spans="1:6" ht="22.5" customHeight="1" thickBot="1" x14ac:dyDescent="0.3">
      <c r="A15" s="13" t="s">
        <v>32</v>
      </c>
      <c r="B15" s="21"/>
      <c r="C15" s="21"/>
      <c r="D15" s="134">
        <f>SUMIF(SUA!C:C,"061",SUA!F:F)</f>
        <v>0</v>
      </c>
      <c r="E15" s="135"/>
      <c r="F15" s="132"/>
    </row>
    <row r="16" spans="1:6" ht="22.5" customHeight="1" thickBot="1" x14ac:dyDescent="0.3">
      <c r="A16" s="13" t="s">
        <v>44</v>
      </c>
      <c r="B16" s="21"/>
      <c r="C16" s="21"/>
      <c r="D16" s="134">
        <f>SUMIF(SUA!C:C,"062",SUA!F:F)</f>
        <v>0</v>
      </c>
      <c r="E16" s="135"/>
      <c r="F16" s="132"/>
    </row>
    <row r="17" spans="1:6" ht="22.5" customHeight="1" thickBot="1" x14ac:dyDescent="0.3">
      <c r="A17" s="13" t="s">
        <v>45</v>
      </c>
      <c r="B17" s="21"/>
      <c r="C17" s="21"/>
      <c r="D17" s="134">
        <f>SUMIF(SUA!C:C,"063",SUA!F:F)</f>
        <v>82799.83</v>
      </c>
      <c r="E17" s="135"/>
      <c r="F17" s="132"/>
    </row>
    <row r="18" spans="1:6" ht="22.5" customHeight="1" thickBot="1" x14ac:dyDescent="0.3">
      <c r="A18" s="13" t="s">
        <v>33</v>
      </c>
      <c r="B18" s="21"/>
      <c r="C18" s="21"/>
      <c r="D18" s="134">
        <f>SUMIF(SUA!C:C,"065",SUA!F:F)</f>
        <v>0</v>
      </c>
      <c r="E18" s="135"/>
      <c r="F18" s="132"/>
    </row>
    <row r="19" spans="1:6" ht="22.5" customHeight="1" thickBot="1" x14ac:dyDescent="0.3">
      <c r="A19" s="22" t="s">
        <v>46</v>
      </c>
      <c r="B19" s="28">
        <f>SUM(B12:B18)</f>
        <v>0</v>
      </c>
      <c r="C19" s="28">
        <f>SUM(C12:C18)</f>
        <v>0</v>
      </c>
      <c r="D19" s="30">
        <f>SUM(D12:D18)</f>
        <v>83722.06</v>
      </c>
    </row>
    <row r="20" spans="1:6" ht="17.25" thickTop="1" x14ac:dyDescent="0.3">
      <c r="A20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9"/>
  <sheetViews>
    <sheetView showGridLines="0" zoomScaleNormal="100" workbookViewId="0">
      <selection activeCell="C7" sqref="C7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6.5" x14ac:dyDescent="0.3">
      <c r="A1" s="1" t="s">
        <v>194</v>
      </c>
    </row>
    <row r="2" spans="1:3" ht="17.25" thickBot="1" x14ac:dyDescent="0.35">
      <c r="A2" s="4" t="s">
        <v>47</v>
      </c>
    </row>
    <row r="3" spans="1:3" ht="24" thickTop="1" thickBot="1" x14ac:dyDescent="0.3">
      <c r="A3" s="177" t="s">
        <v>35</v>
      </c>
      <c r="B3" s="179" t="s">
        <v>2</v>
      </c>
      <c r="C3" s="179" t="s">
        <v>3</v>
      </c>
    </row>
    <row r="4" spans="1:3" ht="16.5" thickTop="1" thickBot="1" x14ac:dyDescent="0.3">
      <c r="A4" s="73" t="s">
        <v>48</v>
      </c>
      <c r="B4" s="136">
        <f>SUMIF(SUA!C:C,"072",SUA!F:F)</f>
        <v>51.91</v>
      </c>
      <c r="C4" s="137">
        <f>SUMIF(SUA!C:C,"072",SUA!G:G)</f>
        <v>811.16</v>
      </c>
    </row>
    <row r="5" spans="1:3" ht="15.75" thickBot="1" x14ac:dyDescent="0.3">
      <c r="A5" s="74" t="s">
        <v>49</v>
      </c>
      <c r="B5" s="138">
        <f>SUMIF(SUA!C:C,"073",SUA!F:F)-(SUMIF(HK!A:A,"261*",HK!K:K)+SUMIF(HK!A:A,"261*",HK!L:L))</f>
        <v>836.73</v>
      </c>
      <c r="C5" s="139">
        <f>SUMIF(SUA!C:C,"073",SUA!G:G)-(SUMIF(HK!A:A,"261*",HK!C:C)+SUMIF(HK!A:A,"261*",HK!D:D))</f>
        <v>7629.27</v>
      </c>
    </row>
    <row r="6" spans="1:3" ht="15.75" thickBot="1" x14ac:dyDescent="0.3">
      <c r="A6" s="74" t="s">
        <v>50</v>
      </c>
      <c r="B6" s="138">
        <f>SUMIF(SUA!C:C,"030",SUA!F:F)</f>
        <v>0</v>
      </c>
      <c r="C6" s="139">
        <f>SUMIF(SUA!C:C,"030",SUA!G:G)</f>
        <v>0</v>
      </c>
    </row>
    <row r="7" spans="1:3" ht="15.75" thickBot="1" x14ac:dyDescent="0.3">
      <c r="A7" s="74" t="s">
        <v>51</v>
      </c>
      <c r="B7" s="138">
        <f>SUMIF(HK!A:A,"261*",HK!K:K)-SUMIF(HK!A:A,"261*",HK!L:L)</f>
        <v>0</v>
      </c>
      <c r="C7" s="139">
        <f>SUMIF(HK!A:A,"261*",HK!C:C)-SUMIF(HK!A:A,"261*",HK!D:D)</f>
        <v>0</v>
      </c>
    </row>
    <row r="8" spans="1:3" ht="15.75" thickBot="1" x14ac:dyDescent="0.3">
      <c r="A8" s="75" t="s">
        <v>8</v>
      </c>
      <c r="B8" s="76">
        <f>SUM(B4:B7)</f>
        <v>888.64</v>
      </c>
      <c r="C8" s="30">
        <f>SUM(C4:C7)</f>
        <v>8440.43</v>
      </c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27"/>
  <sheetViews>
    <sheetView showGridLines="0" zoomScaleNormal="100" workbookViewId="0">
      <selection activeCell="B26" sqref="B26"/>
    </sheetView>
  </sheetViews>
  <sheetFormatPr defaultRowHeight="15" x14ac:dyDescent="0.25"/>
  <cols>
    <col min="1" max="1" width="41" customWidth="1"/>
    <col min="2" max="2" width="45.42578125" customWidth="1"/>
    <col min="3" max="7" width="12" customWidth="1"/>
  </cols>
  <sheetData>
    <row r="1" spans="1:2" ht="16.5" customHeight="1" x14ac:dyDescent="0.3">
      <c r="A1" s="203" t="s">
        <v>195</v>
      </c>
      <c r="B1" s="203"/>
    </row>
    <row r="2" spans="1:2" ht="15.75" thickBot="1" x14ac:dyDescent="0.3">
      <c r="A2" s="19" t="s">
        <v>7</v>
      </c>
      <c r="B2" s="19"/>
    </row>
    <row r="3" spans="1:2" ht="16.5" thickTop="1" thickBot="1" x14ac:dyDescent="0.3">
      <c r="A3" s="41" t="s">
        <v>35</v>
      </c>
      <c r="B3" s="180" t="s">
        <v>3</v>
      </c>
    </row>
    <row r="4" spans="1:2" ht="16.5" thickTop="1" thickBot="1" x14ac:dyDescent="0.3">
      <c r="A4" s="33" t="s">
        <v>52</v>
      </c>
      <c r="B4" s="148">
        <f>IF(SUMIF(SUP!C:C,"100",SUP!E:E)&gt; 0,SUMIF(SUP!C:C,"100",SUP!E:E), 0)</f>
        <v>22422.09</v>
      </c>
    </row>
    <row r="5" spans="1:2" ht="16.5" thickTop="1" thickBot="1" x14ac:dyDescent="0.3">
      <c r="A5" s="33" t="s">
        <v>53</v>
      </c>
      <c r="B5" s="145" t="s">
        <v>2</v>
      </c>
    </row>
    <row r="6" spans="1:2" ht="16.5" thickTop="1" thickBot="1" x14ac:dyDescent="0.3">
      <c r="A6" s="181" t="s">
        <v>54</v>
      </c>
      <c r="B6" s="146"/>
    </row>
    <row r="7" spans="1:2" ht="15.75" thickBot="1" x14ac:dyDescent="0.3">
      <c r="A7" s="181" t="s">
        <v>55</v>
      </c>
      <c r="B7" s="146"/>
    </row>
    <row r="8" spans="1:2" ht="15.75" thickBot="1" x14ac:dyDescent="0.3">
      <c r="A8" s="181" t="s">
        <v>56</v>
      </c>
      <c r="B8" s="146"/>
    </row>
    <row r="9" spans="1:2" ht="15.75" thickBot="1" x14ac:dyDescent="0.3">
      <c r="A9" s="181" t="s">
        <v>57</v>
      </c>
      <c r="B9" s="146"/>
    </row>
    <row r="10" spans="1:2" ht="15.75" thickBot="1" x14ac:dyDescent="0.3">
      <c r="A10" s="181" t="s">
        <v>58</v>
      </c>
      <c r="B10" s="146"/>
    </row>
    <row r="11" spans="1:2" ht="15.75" thickBot="1" x14ac:dyDescent="0.3">
      <c r="A11" s="181" t="s">
        <v>59</v>
      </c>
      <c r="B11" s="146"/>
    </row>
    <row r="12" spans="1:2" ht="15.75" thickBot="1" x14ac:dyDescent="0.3">
      <c r="A12" s="181" t="s">
        <v>60</v>
      </c>
      <c r="B12" s="146"/>
    </row>
    <row r="13" spans="1:2" ht="15.75" thickBot="1" x14ac:dyDescent="0.3">
      <c r="A13" s="181" t="s">
        <v>61</v>
      </c>
      <c r="B13" s="146"/>
    </row>
    <row r="14" spans="1:2" ht="15.75" thickBot="1" x14ac:dyDescent="0.3">
      <c r="A14" s="33" t="s">
        <v>8</v>
      </c>
      <c r="B14" s="147">
        <f>SUM(B6:B13)</f>
        <v>0</v>
      </c>
    </row>
    <row r="15" spans="1:2" ht="15.75" thickTop="1" x14ac:dyDescent="0.25">
      <c r="A15" s="19"/>
      <c r="B15" s="120"/>
    </row>
    <row r="16" spans="1:2" ht="15.75" thickBot="1" x14ac:dyDescent="0.3">
      <c r="A16" s="19" t="s">
        <v>9</v>
      </c>
      <c r="B16" s="120"/>
    </row>
    <row r="17" spans="1:2" ht="16.5" thickTop="1" thickBot="1" x14ac:dyDescent="0.3">
      <c r="A17" s="41" t="s">
        <v>35</v>
      </c>
      <c r="B17" s="178" t="s">
        <v>3</v>
      </c>
    </row>
    <row r="18" spans="1:2" ht="16.5" thickTop="1" thickBot="1" x14ac:dyDescent="0.3">
      <c r="A18" s="33" t="s">
        <v>62</v>
      </c>
      <c r="B18" s="148">
        <f>IF(SUMIF(SUP!C:C,"100",SUP!E:E)&gt; 0,0,SUMIF(SUP!C:C,"100",SUP!E:E))</f>
        <v>0</v>
      </c>
    </row>
    <row r="19" spans="1:2" ht="16.5" thickTop="1" thickBot="1" x14ac:dyDescent="0.3">
      <c r="A19" s="33" t="s">
        <v>63</v>
      </c>
      <c r="B19" s="145" t="s">
        <v>2</v>
      </c>
    </row>
    <row r="20" spans="1:2" ht="16.5" thickTop="1" thickBot="1" x14ac:dyDescent="0.3">
      <c r="A20" s="181" t="s">
        <v>64</v>
      </c>
      <c r="B20" s="146"/>
    </row>
    <row r="21" spans="1:2" ht="15.75" thickBot="1" x14ac:dyDescent="0.3">
      <c r="A21" s="181" t="s">
        <v>65</v>
      </c>
      <c r="B21" s="38"/>
    </row>
    <row r="22" spans="1:2" ht="15.75" thickBot="1" x14ac:dyDescent="0.3">
      <c r="A22" s="181" t="s">
        <v>66</v>
      </c>
      <c r="B22" s="38"/>
    </row>
    <row r="23" spans="1:2" ht="15.75" thickBot="1" x14ac:dyDescent="0.3">
      <c r="A23" s="181" t="s">
        <v>67</v>
      </c>
      <c r="B23" s="38"/>
    </row>
    <row r="24" spans="1:2" ht="15.75" thickBot="1" x14ac:dyDescent="0.3">
      <c r="A24" s="181" t="s">
        <v>68</v>
      </c>
      <c r="B24" s="38"/>
    </row>
    <row r="25" spans="1:2" ht="15.75" thickBot="1" x14ac:dyDescent="0.3">
      <c r="A25" s="181" t="s">
        <v>61</v>
      </c>
      <c r="B25" s="38"/>
    </row>
    <row r="26" spans="1:2" ht="15.75" thickBot="1" x14ac:dyDescent="0.3">
      <c r="A26" s="33" t="s">
        <v>69</v>
      </c>
      <c r="B26" s="36">
        <f>SUM(B20:B25)</f>
        <v>0</v>
      </c>
    </row>
    <row r="27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6"/>
  <sheetViews>
    <sheetView showGridLines="0" zoomScaleNormal="100" workbookViewId="0">
      <selection activeCell="B11" sqref="B11"/>
    </sheetView>
  </sheetViews>
  <sheetFormatPr defaultRowHeight="15" x14ac:dyDescent="0.25"/>
  <cols>
    <col min="1" max="1" width="20.7109375" customWidth="1"/>
    <col min="2" max="2" width="16.140625" bestFit="1" customWidth="1"/>
    <col min="3" max="5" width="13.140625" customWidth="1"/>
    <col min="6" max="6" width="16.140625" bestFit="1" customWidth="1"/>
    <col min="7" max="7" width="23.28515625" customWidth="1"/>
  </cols>
  <sheetData>
    <row r="1" spans="1:9" x14ac:dyDescent="0.25">
      <c r="A1" s="191" t="s">
        <v>201</v>
      </c>
      <c r="B1" s="19"/>
      <c r="C1" s="19"/>
      <c r="D1" s="19"/>
      <c r="E1" s="19"/>
      <c r="F1" s="19"/>
    </row>
    <row r="2" spans="1:9" ht="15.75" thickBot="1" x14ac:dyDescent="0.3">
      <c r="A2" s="19" t="s">
        <v>7</v>
      </c>
      <c r="B2" s="19"/>
      <c r="C2" s="19"/>
      <c r="D2" s="19"/>
      <c r="E2" s="19"/>
      <c r="F2" s="19"/>
    </row>
    <row r="3" spans="1:9" ht="16.5" thickTop="1" thickBot="1" x14ac:dyDescent="0.3">
      <c r="A3" s="207" t="s">
        <v>35</v>
      </c>
      <c r="B3" s="204" t="s">
        <v>2</v>
      </c>
      <c r="C3" s="205"/>
      <c r="D3" s="205"/>
      <c r="E3" s="205"/>
      <c r="F3" s="206"/>
    </row>
    <row r="4" spans="1:9" s="3" customFormat="1" ht="33" customHeight="1" thickTop="1" thickBot="1" x14ac:dyDescent="0.3">
      <c r="A4" s="208"/>
      <c r="B4" s="20" t="s">
        <v>18</v>
      </c>
      <c r="C4" s="20" t="s">
        <v>30</v>
      </c>
      <c r="D4" s="49" t="s">
        <v>70</v>
      </c>
      <c r="E4" s="70" t="s">
        <v>71</v>
      </c>
      <c r="F4" s="20" t="s">
        <v>16</v>
      </c>
    </row>
    <row r="5" spans="1:9" ht="21" customHeight="1" thickTop="1" thickBot="1" x14ac:dyDescent="0.3">
      <c r="A5" s="43" t="s">
        <v>72</v>
      </c>
      <c r="B5" s="144">
        <f>SUMIF(HK!A:A,"459*",HK!D:D)-SUMIF(HK!A:A,"459*",HK!C:C)</f>
        <v>0</v>
      </c>
      <c r="C5" s="150">
        <f>SUM(C6:C10)</f>
        <v>0</v>
      </c>
      <c r="D5" s="150">
        <f t="shared" ref="D5:E5" si="0">SUM(D6:D10)</f>
        <v>0</v>
      </c>
      <c r="E5" s="150">
        <f t="shared" si="0"/>
        <v>0</v>
      </c>
      <c r="F5" s="157">
        <f>SUMIF(HK!A:A,"459*",HK!L:L)-SUMIF(HK!A:A,"459*",HK!K:K)</f>
        <v>0</v>
      </c>
      <c r="G5" s="135"/>
      <c r="H5" s="132"/>
      <c r="I5" s="135"/>
    </row>
    <row r="6" spans="1:9" ht="21" customHeight="1" thickTop="1" thickBot="1" x14ac:dyDescent="0.3">
      <c r="A6" s="52"/>
      <c r="B6" s="142"/>
      <c r="C6" s="140"/>
      <c r="D6" s="151"/>
      <c r="E6" s="151"/>
      <c r="F6" s="152">
        <f t="shared" ref="F6:F17" si="1">SUM(B6:E6)</f>
        <v>0</v>
      </c>
      <c r="G6" s="135"/>
      <c r="H6" s="135"/>
      <c r="I6" s="135"/>
    </row>
    <row r="7" spans="1:9" ht="21" customHeight="1" thickBot="1" x14ac:dyDescent="0.3">
      <c r="A7" s="52"/>
      <c r="B7" s="142"/>
      <c r="C7" s="140"/>
      <c r="D7" s="153"/>
      <c r="E7" s="153"/>
      <c r="F7" s="152">
        <f t="shared" si="1"/>
        <v>0</v>
      </c>
      <c r="G7" s="135"/>
      <c r="H7" s="135"/>
      <c r="I7" s="135"/>
    </row>
    <row r="8" spans="1:9" ht="21" customHeight="1" thickBot="1" x14ac:dyDescent="0.3">
      <c r="A8" s="52"/>
      <c r="B8" s="142"/>
      <c r="C8" s="140"/>
      <c r="D8" s="153"/>
      <c r="E8" s="153"/>
      <c r="F8" s="152">
        <f t="shared" si="1"/>
        <v>0</v>
      </c>
      <c r="G8" s="135"/>
      <c r="H8" s="135"/>
      <c r="I8" s="135"/>
    </row>
    <row r="9" spans="1:9" ht="21" customHeight="1" thickBot="1" x14ac:dyDescent="0.3">
      <c r="A9" s="52"/>
      <c r="B9" s="142"/>
      <c r="C9" s="140"/>
      <c r="D9" s="153"/>
      <c r="E9" s="153"/>
      <c r="F9" s="152">
        <f t="shared" si="1"/>
        <v>0</v>
      </c>
      <c r="G9" s="135"/>
      <c r="H9" s="135"/>
      <c r="I9" s="135"/>
    </row>
    <row r="10" spans="1:9" ht="21" customHeight="1" thickBot="1" x14ac:dyDescent="0.3">
      <c r="A10" s="68"/>
      <c r="B10" s="143"/>
      <c r="C10" s="154"/>
      <c r="D10" s="155"/>
      <c r="E10" s="155"/>
      <c r="F10" s="156">
        <f t="shared" si="1"/>
        <v>0</v>
      </c>
      <c r="G10" s="135"/>
      <c r="H10" s="135"/>
      <c r="I10" s="135"/>
    </row>
    <row r="11" spans="1:9" ht="21" customHeight="1" thickTop="1" thickBot="1" x14ac:dyDescent="0.3">
      <c r="A11" s="43" t="s">
        <v>73</v>
      </c>
      <c r="B11" s="158">
        <f>SUMIF(HK!A:A,"323*",HK!D:D)-SUMIF(HK!A:A,"323*",HK!C:C)</f>
        <v>3062.57</v>
      </c>
      <c r="C11" s="154">
        <f>SUM(C12:C16)</f>
        <v>0</v>
      </c>
      <c r="D11" s="154">
        <f t="shared" ref="D11:E11" si="2">SUM(D12:D16)</f>
        <v>0</v>
      </c>
      <c r="E11" s="154">
        <f t="shared" si="2"/>
        <v>0</v>
      </c>
      <c r="F11" s="159">
        <f>SUMIF(HK!A:A,"323*",HK!L:L)-SUMIF(HK!A:A,"323*",HK!K:K)</f>
        <v>462.41</v>
      </c>
      <c r="G11" s="135"/>
      <c r="H11" s="132"/>
      <c r="I11" s="135"/>
    </row>
    <row r="12" spans="1:9" ht="21" customHeight="1" thickTop="1" thickBot="1" x14ac:dyDescent="0.3">
      <c r="A12" s="52"/>
      <c r="B12" s="142"/>
      <c r="C12" s="140"/>
      <c r="D12" s="151"/>
      <c r="E12" s="151"/>
      <c r="F12" s="152">
        <f t="shared" si="1"/>
        <v>0</v>
      </c>
      <c r="G12" s="135"/>
      <c r="H12" s="135"/>
      <c r="I12" s="135"/>
    </row>
    <row r="13" spans="1:9" ht="21" customHeight="1" thickBot="1" x14ac:dyDescent="0.3">
      <c r="A13" s="52"/>
      <c r="B13" s="71"/>
      <c r="C13" s="37"/>
      <c r="D13" s="61"/>
      <c r="E13" s="61"/>
      <c r="F13" s="65">
        <f t="shared" si="1"/>
        <v>0</v>
      </c>
    </row>
    <row r="14" spans="1:9" ht="21" customHeight="1" thickBot="1" x14ac:dyDescent="0.3">
      <c r="A14" s="52"/>
      <c r="B14" s="71"/>
      <c r="C14" s="37"/>
      <c r="D14" s="61"/>
      <c r="E14" s="61"/>
      <c r="F14" s="65">
        <f t="shared" si="1"/>
        <v>0</v>
      </c>
    </row>
    <row r="15" spans="1:9" ht="21" customHeight="1" thickBot="1" x14ac:dyDescent="0.3">
      <c r="A15" s="52"/>
      <c r="B15" s="71"/>
      <c r="C15" s="37"/>
      <c r="D15" s="61"/>
      <c r="E15" s="61"/>
      <c r="F15" s="65">
        <f t="shared" si="1"/>
        <v>0</v>
      </c>
    </row>
    <row r="16" spans="1:9" ht="21" customHeight="1" thickBot="1" x14ac:dyDescent="0.3">
      <c r="A16" s="52"/>
      <c r="B16" s="71"/>
      <c r="C16" s="37"/>
      <c r="D16" s="61"/>
      <c r="E16" s="61"/>
      <c r="F16" s="65">
        <f t="shared" si="1"/>
        <v>0</v>
      </c>
    </row>
    <row r="17" spans="1:9" ht="21" customHeight="1" thickBot="1" x14ac:dyDescent="0.3">
      <c r="A17" s="68"/>
      <c r="B17" s="78"/>
      <c r="C17" s="39"/>
      <c r="D17" s="66"/>
      <c r="E17" s="66"/>
      <c r="F17" s="67">
        <f t="shared" si="1"/>
        <v>0</v>
      </c>
    </row>
    <row r="18" spans="1:9" ht="15.75" thickTop="1" x14ac:dyDescent="0.25">
      <c r="A18" s="3"/>
      <c r="B18" s="3"/>
      <c r="C18" s="3"/>
      <c r="D18" s="3"/>
      <c r="E18" s="3"/>
      <c r="F18" s="3"/>
    </row>
    <row r="19" spans="1:9" ht="16.5" x14ac:dyDescent="0.3">
      <c r="A19" s="2"/>
    </row>
    <row r="20" spans="1:9" ht="15.75" thickBot="1" x14ac:dyDescent="0.3">
      <c r="A20" s="19" t="s">
        <v>9</v>
      </c>
      <c r="B20" s="19"/>
      <c r="C20" s="19"/>
      <c r="D20" s="19"/>
      <c r="E20" s="19"/>
      <c r="F20" s="19"/>
    </row>
    <row r="21" spans="1:9" ht="16.5" thickTop="1" thickBot="1" x14ac:dyDescent="0.3">
      <c r="A21" s="207" t="s">
        <v>35</v>
      </c>
      <c r="B21" s="204" t="s">
        <v>3</v>
      </c>
      <c r="C21" s="205"/>
      <c r="D21" s="205"/>
      <c r="E21" s="205"/>
      <c r="F21" s="206"/>
    </row>
    <row r="22" spans="1:9" s="3" customFormat="1" ht="24" thickTop="1" thickBot="1" x14ac:dyDescent="0.3">
      <c r="A22" s="208"/>
      <c r="B22" s="20" t="s">
        <v>18</v>
      </c>
      <c r="C22" s="20" t="s">
        <v>30</v>
      </c>
      <c r="D22" s="49" t="s">
        <v>70</v>
      </c>
      <c r="E22" s="70" t="s">
        <v>71</v>
      </c>
      <c r="F22" s="20" t="s">
        <v>16</v>
      </c>
    </row>
    <row r="23" spans="1:9" ht="21" customHeight="1" thickTop="1" thickBot="1" x14ac:dyDescent="0.3">
      <c r="A23" s="68" t="s">
        <v>72</v>
      </c>
      <c r="B23" s="144">
        <f>SUMIF(HKM!A:A,"459*",HKM!D:D)-SUMIF(HKM!A:A,"459*",HKM!C:C)</f>
        <v>0</v>
      </c>
      <c r="C23" s="150">
        <f>SUM(C24:C28)</f>
        <v>0</v>
      </c>
      <c r="D23" s="150">
        <f t="shared" ref="D23:E23" si="3">SUM(D24:D28)</f>
        <v>0</v>
      </c>
      <c r="E23" s="150">
        <f t="shared" si="3"/>
        <v>0</v>
      </c>
      <c r="F23" s="157">
        <f>SUMIF(HKM!A:A,"459*",HKM!L:L)-SUMIF(HKM!A:A,"459*",HKM!K:K)</f>
        <v>0</v>
      </c>
      <c r="G23" s="135"/>
      <c r="H23" s="132"/>
      <c r="I23" s="135"/>
    </row>
    <row r="24" spans="1:9" ht="21" customHeight="1" thickTop="1" thickBot="1" x14ac:dyDescent="0.3">
      <c r="A24" s="52"/>
      <c r="B24" s="142"/>
      <c r="C24" s="140"/>
      <c r="D24" s="151"/>
      <c r="E24" s="151"/>
      <c r="F24" s="152">
        <f t="shared" ref="F24:F35" si="4">SUM(B24:E24)</f>
        <v>0</v>
      </c>
      <c r="G24" s="135"/>
      <c r="H24" s="135"/>
      <c r="I24" s="135"/>
    </row>
    <row r="25" spans="1:9" ht="21" customHeight="1" thickBot="1" x14ac:dyDescent="0.3">
      <c r="A25" s="52"/>
      <c r="B25" s="142"/>
      <c r="C25" s="140"/>
      <c r="D25" s="153"/>
      <c r="E25" s="153"/>
      <c r="F25" s="152">
        <f t="shared" si="4"/>
        <v>0</v>
      </c>
      <c r="G25" s="135"/>
      <c r="H25" s="135"/>
      <c r="I25" s="135"/>
    </row>
    <row r="26" spans="1:9" ht="21" customHeight="1" thickBot="1" x14ac:dyDescent="0.3">
      <c r="A26" s="52"/>
      <c r="B26" s="142"/>
      <c r="C26" s="140"/>
      <c r="D26" s="153"/>
      <c r="E26" s="153"/>
      <c r="F26" s="152">
        <f t="shared" si="4"/>
        <v>0</v>
      </c>
      <c r="G26" s="135"/>
      <c r="H26" s="135"/>
      <c r="I26" s="135"/>
    </row>
    <row r="27" spans="1:9" ht="21" customHeight="1" thickBot="1" x14ac:dyDescent="0.3">
      <c r="A27" s="52"/>
      <c r="B27" s="142"/>
      <c r="C27" s="140"/>
      <c r="D27" s="153"/>
      <c r="E27" s="153"/>
      <c r="F27" s="152">
        <f t="shared" si="4"/>
        <v>0</v>
      </c>
      <c r="G27" s="135"/>
      <c r="H27" s="135"/>
      <c r="I27" s="135"/>
    </row>
    <row r="28" spans="1:9" ht="21" customHeight="1" thickBot="1" x14ac:dyDescent="0.3">
      <c r="A28" s="68"/>
      <c r="B28" s="143"/>
      <c r="C28" s="154"/>
      <c r="D28" s="155"/>
      <c r="E28" s="155"/>
      <c r="F28" s="156">
        <f t="shared" si="4"/>
        <v>0</v>
      </c>
      <c r="G28" s="135"/>
      <c r="H28" s="135"/>
      <c r="I28" s="135"/>
    </row>
    <row r="29" spans="1:9" ht="21" customHeight="1" thickTop="1" thickBot="1" x14ac:dyDescent="0.3">
      <c r="A29" s="68" t="s">
        <v>73</v>
      </c>
      <c r="B29" s="158">
        <f>SUMIF(HKM!A:A,"323*",HKM!D:D)-SUMIF(HKM!A:A,"323*",HKM!C:C)</f>
        <v>0</v>
      </c>
      <c r="C29" s="154">
        <f>SUM(C30:C34)</f>
        <v>0</v>
      </c>
      <c r="D29" s="154">
        <f t="shared" ref="D29:E29" si="5">SUM(D30:D34)</f>
        <v>0</v>
      </c>
      <c r="E29" s="154">
        <f t="shared" si="5"/>
        <v>0</v>
      </c>
      <c r="F29" s="159">
        <f>SUMIF(HKM!A:A,"323*",HKM!L:L)-SUMIF(HKM!A:A,"323*",HKM!K:K)</f>
        <v>3062.57</v>
      </c>
      <c r="G29" s="135"/>
      <c r="H29" s="132"/>
      <c r="I29" s="135"/>
    </row>
    <row r="30" spans="1:9" ht="21" customHeight="1" thickTop="1" thickBot="1" x14ac:dyDescent="0.3">
      <c r="A30" s="52"/>
      <c r="B30" s="142"/>
      <c r="C30" s="140"/>
      <c r="D30" s="151"/>
      <c r="E30" s="151"/>
      <c r="F30" s="152">
        <f t="shared" si="4"/>
        <v>0</v>
      </c>
      <c r="G30" s="135"/>
      <c r="H30" s="135"/>
      <c r="I30" s="135"/>
    </row>
    <row r="31" spans="1:9" ht="21" customHeight="1" thickBot="1" x14ac:dyDescent="0.3">
      <c r="A31" s="52"/>
      <c r="B31" s="71"/>
      <c r="C31" s="37"/>
      <c r="D31" s="61"/>
      <c r="E31" s="61"/>
      <c r="F31" s="65">
        <f t="shared" si="4"/>
        <v>0</v>
      </c>
    </row>
    <row r="32" spans="1:9" ht="21" customHeight="1" thickBot="1" x14ac:dyDescent="0.3">
      <c r="A32" s="52"/>
      <c r="B32" s="71"/>
      <c r="C32" s="37"/>
      <c r="D32" s="61"/>
      <c r="E32" s="61"/>
      <c r="F32" s="65">
        <f t="shared" si="4"/>
        <v>0</v>
      </c>
    </row>
    <row r="33" spans="1:6" ht="21" customHeight="1" thickBot="1" x14ac:dyDescent="0.3">
      <c r="A33" s="52"/>
      <c r="B33" s="71"/>
      <c r="C33" s="37"/>
      <c r="D33" s="61"/>
      <c r="E33" s="61"/>
      <c r="F33" s="65">
        <f t="shared" si="4"/>
        <v>0</v>
      </c>
    </row>
    <row r="34" spans="1:6" ht="21" customHeight="1" thickBot="1" x14ac:dyDescent="0.3">
      <c r="A34" s="52"/>
      <c r="B34" s="71"/>
      <c r="C34" s="37"/>
      <c r="D34" s="61"/>
      <c r="E34" s="61"/>
      <c r="F34" s="65">
        <f t="shared" si="4"/>
        <v>0</v>
      </c>
    </row>
    <row r="35" spans="1:6" ht="21" customHeight="1" thickBot="1" x14ac:dyDescent="0.3">
      <c r="A35" s="68"/>
      <c r="B35" s="78"/>
      <c r="C35" s="39"/>
      <c r="D35" s="66"/>
      <c r="E35" s="66"/>
      <c r="F35" s="67">
        <f t="shared" si="4"/>
        <v>0</v>
      </c>
    </row>
    <row r="36" spans="1:6" ht="15.75" thickTop="1" x14ac:dyDescent="0.25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 r:id="rId1"/>
  <ignoredErrors>
    <ignoredError sqref="F29 F1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0"/>
  <sheetViews>
    <sheetView showGridLines="0" zoomScaleNormal="100" workbookViewId="0">
      <selection activeCell="C9" sqref="C9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1" t="s">
        <v>196</v>
      </c>
    </row>
    <row r="2" spans="1:6" ht="21.75" customHeight="1" thickTop="1" thickBot="1" x14ac:dyDescent="0.3">
      <c r="A2" s="29" t="s">
        <v>35</v>
      </c>
      <c r="B2" s="23" t="s">
        <v>2</v>
      </c>
      <c r="C2" s="23" t="s">
        <v>3</v>
      </c>
    </row>
    <row r="3" spans="1:6" ht="21.75" customHeight="1" thickTop="1" thickBot="1" x14ac:dyDescent="0.3">
      <c r="A3" s="50" t="s">
        <v>74</v>
      </c>
      <c r="B3" s="161">
        <f>SUMIF(HK!A:A,"472*",HK!D:D)-SUMIF(HK!A:A,"472*",HK!C:C)</f>
        <v>2505.62</v>
      </c>
      <c r="C3" s="141">
        <f>SUMIF(HKM!A:A,"472*",HKM!D:D)-SUMIF(HKM!A:A,"472*",HKM!C:C)</f>
        <v>2762.17</v>
      </c>
      <c r="D3" s="135"/>
      <c r="E3" s="162"/>
      <c r="F3" s="135"/>
    </row>
    <row r="4" spans="1:6" ht="21.75" customHeight="1" thickBot="1" x14ac:dyDescent="0.3">
      <c r="A4" s="32" t="s">
        <v>75</v>
      </c>
      <c r="B4" s="140"/>
      <c r="C4" s="146"/>
      <c r="D4" s="135"/>
      <c r="E4" s="135"/>
      <c r="F4" s="135"/>
    </row>
    <row r="5" spans="1:6" ht="21.75" customHeight="1" thickBot="1" x14ac:dyDescent="0.3">
      <c r="A5" s="32" t="s">
        <v>76</v>
      </c>
      <c r="B5" s="140"/>
      <c r="C5" s="146"/>
      <c r="D5" s="135"/>
      <c r="E5" s="135"/>
      <c r="F5" s="135"/>
    </row>
    <row r="6" spans="1:6" ht="21.75" customHeight="1" thickBot="1" x14ac:dyDescent="0.3">
      <c r="A6" s="32" t="s">
        <v>77</v>
      </c>
      <c r="B6" s="140"/>
      <c r="C6" s="146"/>
      <c r="D6" s="135"/>
      <c r="E6" s="135"/>
      <c r="F6" s="135"/>
    </row>
    <row r="7" spans="1:6" ht="21.75" customHeight="1" thickBot="1" x14ac:dyDescent="0.3">
      <c r="A7" s="50" t="s">
        <v>78</v>
      </c>
      <c r="B7" s="140">
        <f>SUM(B4:B6)</f>
        <v>0</v>
      </c>
      <c r="C7" s="146">
        <f>SUM(C4:C6)</f>
        <v>0</v>
      </c>
      <c r="D7" s="135"/>
      <c r="E7" s="135"/>
      <c r="F7" s="135"/>
    </row>
    <row r="8" spans="1:6" ht="21.75" customHeight="1" thickBot="1" x14ac:dyDescent="0.3">
      <c r="A8" s="50" t="s">
        <v>79</v>
      </c>
      <c r="B8" s="140"/>
      <c r="C8" s="146"/>
      <c r="D8" s="135"/>
      <c r="E8" s="135"/>
      <c r="F8" s="135"/>
    </row>
    <row r="9" spans="1:6" ht="21.75" customHeight="1" thickBot="1" x14ac:dyDescent="0.3">
      <c r="A9" s="33" t="s">
        <v>80</v>
      </c>
      <c r="B9" s="163">
        <f>SUMIF(HK!A:A,"472*",HK!L:L)-SUMIF(HK!A:A,"472*",HK!K:K)</f>
        <v>1204.18</v>
      </c>
      <c r="C9" s="159">
        <f>SUMIF(HKM!A:A,"472*",HKM!L:L)-SUMIF(HKM!A:A,"472*",HKM!K:K)</f>
        <v>2505.62</v>
      </c>
      <c r="D9" s="135"/>
      <c r="E9" s="162"/>
      <c r="F9" s="135"/>
    </row>
    <row r="10" spans="1:6" ht="17.25" thickTop="1" x14ac:dyDescent="0.3">
      <c r="A10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6"/>
  <sheetViews>
    <sheetView showGridLines="0" zoomScaleNormal="100" workbookViewId="0">
      <selection activeCell="F26" sqref="F26"/>
    </sheetView>
  </sheetViews>
  <sheetFormatPr defaultColWidth="9.140625" defaultRowHeight="11.25" x14ac:dyDescent="0.25"/>
  <cols>
    <col min="1" max="1" width="23" style="19" customWidth="1"/>
    <col min="2" max="2" width="8.28515625" style="19" customWidth="1"/>
    <col min="3" max="6" width="13.85546875" style="19" customWidth="1"/>
    <col min="7" max="7" width="23.28515625" style="19" customWidth="1"/>
    <col min="8" max="16384" width="9.140625" style="19"/>
  </cols>
  <sheetData>
    <row r="1" spans="1:9" ht="18.75" customHeight="1" x14ac:dyDescent="0.25">
      <c r="A1" s="209" t="s">
        <v>197</v>
      </c>
      <c r="B1" s="209"/>
      <c r="C1" s="209"/>
      <c r="D1" s="209"/>
      <c r="E1" s="209"/>
      <c r="F1" s="209"/>
      <c r="G1" s="209"/>
    </row>
    <row r="2" spans="1:9" ht="12" thickBot="1" x14ac:dyDescent="0.3">
      <c r="A2" s="19" t="s">
        <v>7</v>
      </c>
    </row>
    <row r="3" spans="1:9" ht="66.75" customHeight="1" thickTop="1" thickBot="1" x14ac:dyDescent="0.3">
      <c r="A3" s="18" t="s">
        <v>35</v>
      </c>
      <c r="B3" s="18" t="s">
        <v>81</v>
      </c>
      <c r="C3" s="24" t="s">
        <v>156</v>
      </c>
      <c r="D3" s="18" t="s">
        <v>82</v>
      </c>
      <c r="E3" s="18" t="s">
        <v>83</v>
      </c>
      <c r="F3" s="18" t="s">
        <v>84</v>
      </c>
    </row>
    <row r="4" spans="1:9" ht="21.75" customHeight="1" thickTop="1" thickBot="1" x14ac:dyDescent="0.3">
      <c r="A4" s="25" t="s">
        <v>85</v>
      </c>
      <c r="B4" s="44"/>
      <c r="C4" s="44"/>
      <c r="D4" s="44"/>
      <c r="E4" s="44"/>
      <c r="F4" s="40"/>
    </row>
    <row r="5" spans="1:9" ht="21.75" customHeight="1" thickTop="1" thickBot="1" x14ac:dyDescent="0.3">
      <c r="A5" s="34"/>
      <c r="B5" s="79"/>
      <c r="C5" s="80"/>
      <c r="D5" s="81"/>
      <c r="E5" s="64"/>
      <c r="F5" s="35"/>
    </row>
    <row r="6" spans="1:9" ht="21.75" customHeight="1" thickBot="1" x14ac:dyDescent="0.3">
      <c r="A6" s="72"/>
      <c r="B6" s="53"/>
      <c r="C6" s="56"/>
      <c r="D6" s="45"/>
      <c r="E6" s="37"/>
      <c r="F6" s="38"/>
    </row>
    <row r="7" spans="1:9" ht="21.75" customHeight="1" thickBot="1" x14ac:dyDescent="0.3">
      <c r="A7" s="72"/>
      <c r="B7" s="53"/>
      <c r="C7" s="56"/>
      <c r="D7" s="45"/>
      <c r="E7" s="161">
        <f>SUMIF(SUP!C:C,"121",SUP!D:D)</f>
        <v>0</v>
      </c>
      <c r="F7" s="141">
        <f>SUMIF(SUP!C:C,"121",SUP!E:E)</f>
        <v>0</v>
      </c>
      <c r="G7" s="129"/>
      <c r="H7" s="164"/>
      <c r="I7" s="129"/>
    </row>
    <row r="8" spans="1:9" ht="21.75" customHeight="1" thickBot="1" x14ac:dyDescent="0.3">
      <c r="A8" s="48" t="s">
        <v>86</v>
      </c>
      <c r="B8" s="54"/>
      <c r="C8" s="57"/>
      <c r="D8" s="57"/>
      <c r="E8" s="165"/>
      <c r="F8" s="166"/>
      <c r="G8" s="129"/>
      <c r="H8" s="129"/>
      <c r="I8" s="129"/>
    </row>
    <row r="9" spans="1:9" ht="21.75" customHeight="1" thickTop="1" thickBot="1" x14ac:dyDescent="0.3">
      <c r="A9" s="72"/>
      <c r="B9" s="53"/>
      <c r="C9" s="56"/>
      <c r="D9" s="45"/>
      <c r="E9" s="140"/>
      <c r="F9" s="146"/>
      <c r="G9" s="129"/>
      <c r="H9" s="129"/>
      <c r="I9" s="129"/>
    </row>
    <row r="10" spans="1:9" ht="21.75" customHeight="1" thickBot="1" x14ac:dyDescent="0.3">
      <c r="A10" s="72"/>
      <c r="B10" s="53"/>
      <c r="C10" s="56"/>
      <c r="D10" s="45"/>
      <c r="E10" s="140"/>
      <c r="F10" s="146"/>
      <c r="G10" s="129"/>
      <c r="H10" s="129"/>
      <c r="I10" s="129"/>
    </row>
    <row r="11" spans="1:9" ht="21.75" customHeight="1" thickBot="1" x14ac:dyDescent="0.3">
      <c r="A11" s="33"/>
      <c r="B11" s="55"/>
      <c r="C11" s="59"/>
      <c r="D11" s="46"/>
      <c r="E11" s="163">
        <f>SUMIF(SUP!C:C,"139",SUP!D:D)</f>
        <v>22707.98</v>
      </c>
      <c r="F11" s="159">
        <f>SUMIF(SUP!C:C,"139",SUP!E:E)</f>
        <v>88063.77</v>
      </c>
      <c r="G11" s="129"/>
      <c r="H11" s="164"/>
      <c r="I11" s="129"/>
    </row>
    <row r="12" spans="1:9" ht="12" thickTop="1" x14ac:dyDescent="0.25">
      <c r="A12" s="47"/>
    </row>
    <row r="13" spans="1:9" ht="12" thickBot="1" x14ac:dyDescent="0.3">
      <c r="A13" s="19" t="s">
        <v>9</v>
      </c>
    </row>
    <row r="14" spans="1:9" ht="66.75" customHeight="1" thickTop="1" thickBot="1" x14ac:dyDescent="0.3">
      <c r="A14" s="18" t="s">
        <v>35</v>
      </c>
      <c r="B14" s="18" t="s">
        <v>81</v>
      </c>
      <c r="C14" s="24" t="s">
        <v>156</v>
      </c>
      <c r="D14" s="18" t="s">
        <v>82</v>
      </c>
      <c r="E14" s="18" t="s">
        <v>83</v>
      </c>
      <c r="F14" s="18" t="s">
        <v>84</v>
      </c>
    </row>
    <row r="15" spans="1:9" ht="21.75" customHeight="1" thickTop="1" thickBot="1" x14ac:dyDescent="0.3">
      <c r="A15" s="25" t="s">
        <v>153</v>
      </c>
      <c r="B15" s="44"/>
      <c r="C15" s="44"/>
      <c r="D15" s="44"/>
      <c r="E15" s="44"/>
      <c r="F15" s="40"/>
    </row>
    <row r="16" spans="1:9" ht="21.75" customHeight="1" thickTop="1" thickBot="1" x14ac:dyDescent="0.3">
      <c r="A16" s="32"/>
      <c r="B16" s="53"/>
      <c r="C16" s="56"/>
      <c r="D16" s="45"/>
      <c r="E16" s="37"/>
      <c r="F16" s="38"/>
    </row>
    <row r="17" spans="1:8" ht="21.75" customHeight="1" thickBot="1" x14ac:dyDescent="0.3">
      <c r="A17" s="32"/>
      <c r="B17" s="53"/>
      <c r="C17" s="56"/>
      <c r="D17" s="45"/>
      <c r="E17" s="37"/>
      <c r="F17" s="38"/>
    </row>
    <row r="18" spans="1:8" ht="21.75" customHeight="1" thickBot="1" x14ac:dyDescent="0.3">
      <c r="A18" s="32"/>
      <c r="B18" s="53"/>
      <c r="C18" s="56"/>
      <c r="D18" s="45"/>
      <c r="E18" s="37"/>
      <c r="F18" s="38"/>
    </row>
    <row r="19" spans="1:8" ht="21.75" customHeight="1" thickBot="1" x14ac:dyDescent="0.3">
      <c r="A19" s="48" t="s">
        <v>154</v>
      </c>
      <c r="B19" s="54"/>
      <c r="C19" s="57"/>
      <c r="D19" s="57"/>
      <c r="E19" s="57"/>
      <c r="F19" s="58"/>
    </row>
    <row r="20" spans="1:8" ht="21.75" customHeight="1" thickTop="1" thickBot="1" x14ac:dyDescent="0.3">
      <c r="A20" s="32"/>
      <c r="B20" s="53"/>
      <c r="C20" s="56"/>
      <c r="D20" s="45"/>
      <c r="E20" s="37"/>
      <c r="F20" s="38"/>
    </row>
    <row r="21" spans="1:8" ht="21.75" customHeight="1" thickBot="1" x14ac:dyDescent="0.3">
      <c r="A21" s="32"/>
      <c r="B21" s="53"/>
      <c r="C21" s="56"/>
      <c r="D21" s="45"/>
      <c r="E21" s="37"/>
      <c r="F21" s="38"/>
    </row>
    <row r="22" spans="1:8" ht="21.75" customHeight="1" thickBot="1" x14ac:dyDescent="0.3">
      <c r="A22" s="32"/>
      <c r="B22" s="53"/>
      <c r="C22" s="56"/>
      <c r="D22" s="45"/>
      <c r="E22" s="37"/>
      <c r="F22" s="38"/>
    </row>
    <row r="23" spans="1:8" ht="21.75" customHeight="1" thickBot="1" x14ac:dyDescent="0.3">
      <c r="A23" s="48" t="s">
        <v>155</v>
      </c>
      <c r="B23" s="54"/>
      <c r="C23" s="57"/>
      <c r="D23" s="57"/>
      <c r="E23" s="57"/>
      <c r="F23" s="58"/>
    </row>
    <row r="24" spans="1:8" ht="21.75" customHeight="1" thickTop="1" thickBot="1" x14ac:dyDescent="0.3">
      <c r="A24" s="32"/>
      <c r="B24" s="53"/>
      <c r="C24" s="56"/>
      <c r="D24" s="45"/>
      <c r="E24" s="37"/>
      <c r="F24" s="38"/>
    </row>
    <row r="25" spans="1:8" ht="21.75" customHeight="1" thickBot="1" x14ac:dyDescent="0.3">
      <c r="A25" s="33"/>
      <c r="B25" s="55"/>
      <c r="C25" s="59"/>
      <c r="D25" s="46"/>
      <c r="E25" s="163">
        <f>SUMIF(SUP!C:C,"140",SUP!D:D)</f>
        <v>0</v>
      </c>
      <c r="F25" s="159">
        <f>SUMIF(SUP!C:C,"140",SUP!E:E)</f>
        <v>0</v>
      </c>
      <c r="G25" s="129"/>
      <c r="H25" s="164"/>
    </row>
    <row r="26" spans="1:8" ht="12" thickTop="1" x14ac:dyDescent="0.25">
      <c r="E26" s="129"/>
      <c r="F26" s="129"/>
      <c r="G26" s="129"/>
      <c r="H26" s="129"/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23</vt:i4>
      </vt:variant>
    </vt:vector>
  </HeadingPairs>
  <TitlesOfParts>
    <vt:vector size="23" baseType="lpstr">
      <vt:lpstr>VYSVETLIVKY</vt:lpstr>
      <vt:lpstr>1</vt:lpstr>
      <vt:lpstr>4</vt:lpstr>
      <vt:lpstr>15</vt:lpstr>
      <vt:lpstr>17</vt:lpstr>
      <vt:lpstr>22</vt:lpstr>
      <vt:lpstr>23</vt:lpstr>
      <vt:lpstr>26</vt:lpstr>
      <vt:lpstr>28</vt:lpstr>
      <vt:lpstr>32</vt:lpstr>
      <vt:lpstr>33</vt:lpstr>
      <vt:lpstr>36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2025-06-17T11:12:25Z</dcterms:modified>
</cp:coreProperties>
</file>