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zuzka\Dropbox\AZL PUB aktual\__DzP 2024\SP DATA\"/>
    </mc:Choice>
  </mc:AlternateContent>
  <xr:revisionPtr revIDLastSave="0" documentId="13_ncr:1_{FD8836EF-291B-4903-ACB8-19FB86FF79B9}" xr6:coauthVersionLast="47" xr6:coauthVersionMax="47" xr10:uidLastSave="{00000000-0000-0000-0000-000000000000}"/>
  <bookViews>
    <workbookView xWindow="-28920" yWindow="-120" windowWidth="29040" windowHeight="17520" tabRatio="670" activeTab="6" xr2:uid="{00000000-000D-0000-FFFF-FFFF00000000}"/>
  </bookViews>
  <sheets>
    <sheet name="Postup použitia vzoru" sheetId="48" r:id="rId1"/>
    <sheet name="Titulná strana DATA" sheetId="49" r:id="rId2"/>
    <sheet name="Titulná strana" sheetId="50" r:id="rId3"/>
    <sheet name="A" sheetId="51" r:id="rId4"/>
    <sheet name="P" sheetId="52" r:id="rId5"/>
    <sheet name="VZaS" sheetId="53" r:id="rId6"/>
    <sheet name="Poznámky" sheetId="44" r:id="rId7"/>
    <sheet name="Majetok" sheetId="54" r:id="rId8"/>
  </sheets>
  <definedNames>
    <definedName name="_xlnm.Print_Titles" localSheetId="3">A!$1:$5</definedName>
    <definedName name="_xlnm.Print_Titles" localSheetId="4">P!$1:$3</definedName>
    <definedName name="_xlnm.Print_Titles" localSheetId="6">Poznámky!$1:$3</definedName>
    <definedName name="_xlnm.Print_Titles" localSheetId="5">VZaS!$1:$4</definedName>
    <definedName name="_xlnm.Print_Area" localSheetId="3">A!$A$1:$I$161</definedName>
    <definedName name="_xlnm.Print_Area" localSheetId="4">P!$A$1:$E$70</definedName>
    <definedName name="_xlnm.Print_Area" localSheetId="0">'Postup použitia vzoru'!$A$1:$R$16</definedName>
    <definedName name="_xlnm.Print_Area" localSheetId="6">Poznámky!$A$1:$AH$513</definedName>
    <definedName name="_xlnm.Print_Area" localSheetId="2">'Titulná strana'!$A$1:$AK$51</definedName>
    <definedName name="_xlnm.Print_Area" localSheetId="1">'Titulná strana DATA'!$A$1:$AK$51</definedName>
    <definedName name="_xlnm.Print_Area" localSheetId="5">VZaS!$A$1:$E$65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1" i="44" l="1"/>
  <c r="Y401" i="44"/>
  <c r="O398" i="44"/>
  <c r="AA128" i="44"/>
  <c r="AA129" i="44"/>
  <c r="AA130" i="44"/>
  <c r="AA131" i="44"/>
  <c r="AA132" i="44"/>
  <c r="AA133" i="44"/>
  <c r="AA134" i="44"/>
  <c r="AA135" i="44"/>
  <c r="AA136" i="44"/>
  <c r="AA137" i="44"/>
  <c r="AA138" i="44"/>
  <c r="AA139" i="44"/>
  <c r="AA140" i="44"/>
  <c r="AA141" i="44"/>
  <c r="AA142" i="44"/>
  <c r="AA143" i="44"/>
  <c r="AA144" i="44"/>
  <c r="AA145" i="44"/>
  <c r="AA146" i="44"/>
  <c r="AA147" i="44"/>
  <c r="AA148" i="44"/>
  <c r="AA149" i="44"/>
  <c r="AA150" i="44"/>
  <c r="AA151" i="44"/>
  <c r="AA152" i="44"/>
  <c r="AA153" i="44"/>
  <c r="AA154" i="44"/>
  <c r="AA155" i="44"/>
  <c r="AA156" i="44"/>
  <c r="AA157" i="44"/>
  <c r="AA158" i="44"/>
  <c r="AA159" i="44"/>
  <c r="AA160" i="44"/>
  <c r="AA161" i="44"/>
  <c r="AA162" i="44"/>
  <c r="AA163" i="44"/>
  <c r="AA164" i="44"/>
  <c r="AA165" i="44"/>
  <c r="AA166" i="44"/>
  <c r="AA167" i="44"/>
  <c r="AA168" i="44"/>
  <c r="AA169" i="44"/>
  <c r="AA170" i="44"/>
  <c r="AA171" i="44"/>
  <c r="AA172" i="44"/>
  <c r="AA173" i="44"/>
  <c r="AA174" i="44"/>
  <c r="AA175" i="44"/>
  <c r="AA176" i="44"/>
  <c r="AA177" i="44"/>
  <c r="AA178" i="44"/>
  <c r="AA179" i="44"/>
  <c r="AA180" i="44"/>
  <c r="AA181" i="44"/>
  <c r="AA182" i="44"/>
  <c r="AA183" i="44"/>
  <c r="AA184" i="44"/>
  <c r="AA185" i="44"/>
  <c r="AA186" i="44"/>
  <c r="AA187" i="44"/>
  <c r="AA188" i="44"/>
  <c r="AA189" i="44"/>
  <c r="AA190" i="44"/>
  <c r="AA191" i="44"/>
  <c r="AA192" i="44"/>
  <c r="S128" i="44"/>
  <c r="S132" i="44"/>
  <c r="S134" i="44"/>
  <c r="S138" i="44"/>
  <c r="S140" i="44"/>
  <c r="S144" i="44"/>
  <c r="S146" i="44"/>
  <c r="S150" i="44"/>
  <c r="S152" i="44"/>
  <c r="S156" i="44"/>
  <c r="S158" i="44"/>
  <c r="S162" i="44"/>
  <c r="S164" i="44"/>
  <c r="S168" i="44"/>
  <c r="S170" i="44"/>
  <c r="S174" i="44"/>
  <c r="S176" i="44"/>
  <c r="S180" i="44"/>
  <c r="S182" i="44"/>
  <c r="S186" i="44"/>
  <c r="S188" i="44"/>
  <c r="S192" i="44"/>
  <c r="K128" i="44"/>
  <c r="K129" i="44"/>
  <c r="K130" i="44"/>
  <c r="K131" i="44"/>
  <c r="K132" i="44"/>
  <c r="K133" i="44"/>
  <c r="K134" i="44"/>
  <c r="K135" i="44"/>
  <c r="K136" i="44"/>
  <c r="K137" i="44"/>
  <c r="K138" i="44"/>
  <c r="K139" i="44"/>
  <c r="K140" i="44"/>
  <c r="K141" i="44"/>
  <c r="K142" i="44"/>
  <c r="K143" i="44"/>
  <c r="K144" i="44"/>
  <c r="K145" i="44"/>
  <c r="K146" i="44"/>
  <c r="K147" i="44"/>
  <c r="K148" i="44"/>
  <c r="K149" i="44"/>
  <c r="K150" i="44"/>
  <c r="K151" i="44"/>
  <c r="K152" i="44"/>
  <c r="K153" i="44"/>
  <c r="K154" i="44"/>
  <c r="K155" i="44"/>
  <c r="K156" i="44"/>
  <c r="K157" i="44"/>
  <c r="K158" i="44"/>
  <c r="K159" i="44"/>
  <c r="K160" i="44"/>
  <c r="K161" i="44"/>
  <c r="K162" i="44"/>
  <c r="K163" i="44"/>
  <c r="K164" i="44"/>
  <c r="K165" i="44"/>
  <c r="K166" i="44"/>
  <c r="K167" i="44"/>
  <c r="K168" i="44"/>
  <c r="K169" i="44"/>
  <c r="K170" i="44"/>
  <c r="K171" i="44"/>
  <c r="K172" i="44"/>
  <c r="K173" i="44"/>
  <c r="K174" i="44"/>
  <c r="K175" i="44"/>
  <c r="K176" i="44"/>
  <c r="K177" i="44"/>
  <c r="K178" i="44"/>
  <c r="K179" i="44"/>
  <c r="K180" i="44"/>
  <c r="K181" i="44"/>
  <c r="K182" i="44"/>
  <c r="K183" i="44"/>
  <c r="K184" i="44"/>
  <c r="K185" i="44"/>
  <c r="K186" i="44"/>
  <c r="K187" i="44"/>
  <c r="K188" i="44"/>
  <c r="K189" i="44"/>
  <c r="K190" i="44"/>
  <c r="K191" i="44"/>
  <c r="K192" i="44"/>
  <c r="A192" i="44"/>
  <c r="A191" i="44"/>
  <c r="A190" i="44"/>
  <c r="A189" i="44"/>
  <c r="A188" i="44"/>
  <c r="A187" i="44"/>
  <c r="A186" i="44"/>
  <c r="A185" i="44"/>
  <c r="A184" i="44"/>
  <c r="A183" i="44"/>
  <c r="A182" i="44"/>
  <c r="A181" i="44"/>
  <c r="A180" i="44"/>
  <c r="A179" i="44"/>
  <c r="A133" i="44"/>
  <c r="A134" i="44"/>
  <c r="A135" i="44"/>
  <c r="A136" i="44"/>
  <c r="A137" i="44"/>
  <c r="A138" i="44"/>
  <c r="A139" i="44"/>
  <c r="A140" i="44"/>
  <c r="A141" i="44"/>
  <c r="A142" i="44"/>
  <c r="A143" i="44"/>
  <c r="A144" i="44"/>
  <c r="A145" i="44"/>
  <c r="A146" i="44"/>
  <c r="A147" i="44"/>
  <c r="A148" i="44"/>
  <c r="A149" i="44"/>
  <c r="A150" i="44"/>
  <c r="A151" i="44"/>
  <c r="A152" i="44"/>
  <c r="A153" i="44"/>
  <c r="A154" i="44"/>
  <c r="A155" i="44"/>
  <c r="A156" i="44"/>
  <c r="A157" i="44"/>
  <c r="A158" i="44"/>
  <c r="A159" i="44"/>
  <c r="A160" i="44"/>
  <c r="A161" i="44"/>
  <c r="A162" i="44"/>
  <c r="A163" i="44"/>
  <c r="A164" i="44"/>
  <c r="A165" i="44"/>
  <c r="A166" i="44"/>
  <c r="A167" i="44"/>
  <c r="A168" i="44"/>
  <c r="A169" i="44"/>
  <c r="A170" i="44"/>
  <c r="A171" i="44"/>
  <c r="A172" i="44"/>
  <c r="A173" i="44"/>
  <c r="A174" i="44"/>
  <c r="A175" i="44"/>
  <c r="A176" i="44"/>
  <c r="A177" i="44"/>
  <c r="A178" i="44"/>
  <c r="A129" i="44"/>
  <c r="A130" i="44"/>
  <c r="A131" i="44"/>
  <c r="A132" i="44"/>
  <c r="A128" i="44"/>
  <c r="AA127" i="44"/>
  <c r="K127" i="44"/>
  <c r="A127" i="44"/>
  <c r="C67" i="54"/>
  <c r="C66" i="54"/>
  <c r="S191" i="44" s="1"/>
  <c r="C65" i="54"/>
  <c r="S190" i="44" s="1"/>
  <c r="C64" i="54"/>
  <c r="S189" i="44" s="1"/>
  <c r="C63" i="54"/>
  <c r="C62" i="54"/>
  <c r="S187" i="44" s="1"/>
  <c r="C61" i="54"/>
  <c r="C60" i="54"/>
  <c r="S185" i="44" s="1"/>
  <c r="C59" i="54"/>
  <c r="S184" i="44" s="1"/>
  <c r="C58" i="54"/>
  <c r="S183" i="44" s="1"/>
  <c r="C57" i="54"/>
  <c r="C56" i="54"/>
  <c r="S181" i="44" s="1"/>
  <c r="C55" i="54"/>
  <c r="C54" i="54"/>
  <c r="S179" i="44" s="1"/>
  <c r="C53" i="54"/>
  <c r="S178" i="44" s="1"/>
  <c r="C52" i="54"/>
  <c r="S177" i="44" s="1"/>
  <c r="C51" i="54"/>
  <c r="C50" i="54"/>
  <c r="S175" i="44" s="1"/>
  <c r="C49" i="54"/>
  <c r="C48" i="54"/>
  <c r="S173" i="44" s="1"/>
  <c r="C47" i="54"/>
  <c r="S172" i="44" s="1"/>
  <c r="C46" i="54"/>
  <c r="S171" i="44" s="1"/>
  <c r="C45" i="54"/>
  <c r="C44" i="54"/>
  <c r="S169" i="44" s="1"/>
  <c r="C43" i="54"/>
  <c r="C42" i="54"/>
  <c r="S167" i="44" s="1"/>
  <c r="C41" i="54"/>
  <c r="S166" i="44" s="1"/>
  <c r="C40" i="54"/>
  <c r="S165" i="44" s="1"/>
  <c r="C39" i="54"/>
  <c r="C38" i="54"/>
  <c r="S163" i="44" s="1"/>
  <c r="C37" i="54"/>
  <c r="C36" i="54"/>
  <c r="S161" i="44" s="1"/>
  <c r="C35" i="54"/>
  <c r="S160" i="44" s="1"/>
  <c r="C34" i="54"/>
  <c r="S159" i="44" s="1"/>
  <c r="C33" i="54"/>
  <c r="C32" i="54"/>
  <c r="S157" i="44" s="1"/>
  <c r="C31" i="54"/>
  <c r="C30" i="54"/>
  <c r="S155" i="44" s="1"/>
  <c r="C29" i="54"/>
  <c r="S154" i="44" s="1"/>
  <c r="C28" i="54"/>
  <c r="S153" i="44" s="1"/>
  <c r="C27" i="54"/>
  <c r="C26" i="54"/>
  <c r="S151" i="44" s="1"/>
  <c r="C25" i="54"/>
  <c r="C24" i="54"/>
  <c r="S149" i="44" s="1"/>
  <c r="C23" i="54"/>
  <c r="S148" i="44" s="1"/>
  <c r="C22" i="54"/>
  <c r="S147" i="44" s="1"/>
  <c r="C21" i="54"/>
  <c r="C20" i="54"/>
  <c r="S145" i="44" s="1"/>
  <c r="C19" i="54"/>
  <c r="C18" i="54"/>
  <c r="S143" i="44" s="1"/>
  <c r="C17" i="54"/>
  <c r="S142" i="44" s="1"/>
  <c r="C16" i="54"/>
  <c r="S141" i="44" s="1"/>
  <c r="C15" i="54"/>
  <c r="C14" i="54"/>
  <c r="S139" i="44" s="1"/>
  <c r="C13" i="54"/>
  <c r="C12" i="54"/>
  <c r="S137" i="44" s="1"/>
  <c r="C11" i="54"/>
  <c r="S136" i="44" s="1"/>
  <c r="C10" i="54"/>
  <c r="S135" i="44" s="1"/>
  <c r="C9" i="54"/>
  <c r="C8" i="54"/>
  <c r="S133" i="44" s="1"/>
  <c r="C7" i="54"/>
  <c r="C6" i="54"/>
  <c r="S131" i="44" s="1"/>
  <c r="C5" i="54"/>
  <c r="S130" i="44" s="1"/>
  <c r="C4" i="54"/>
  <c r="S129" i="44" s="1"/>
  <c r="C3" i="54"/>
  <c r="C2" i="54"/>
  <c r="S127" i="44" s="1"/>
  <c r="AB2" i="44"/>
  <c r="AB1" i="44"/>
  <c r="J1" i="44"/>
  <c r="A1" i="44"/>
  <c r="E61" i="53"/>
  <c r="D61" i="53"/>
  <c r="E53" i="53"/>
  <c r="D53" i="53"/>
  <c r="E49" i="53"/>
  <c r="D49" i="53"/>
  <c r="E43" i="53"/>
  <c r="D43" i="53"/>
  <c r="E39" i="53"/>
  <c r="D39" i="53"/>
  <c r="E35" i="53"/>
  <c r="E33" i="53" s="1"/>
  <c r="E59" i="53" s="1"/>
  <c r="D35" i="53"/>
  <c r="D33" i="53" s="1"/>
  <c r="D59" i="53" s="1"/>
  <c r="E32" i="53"/>
  <c r="D32" i="53"/>
  <c r="E25" i="53"/>
  <c r="D25" i="53"/>
  <c r="E19" i="53"/>
  <c r="D19" i="53"/>
  <c r="E6" i="53"/>
  <c r="D6" i="53"/>
  <c r="E5" i="53"/>
  <c r="D5" i="53"/>
  <c r="E1" i="53"/>
  <c r="E66" i="52"/>
  <c r="D66" i="52"/>
  <c r="E61" i="52"/>
  <c r="D61" i="52"/>
  <c r="E48" i="52"/>
  <c r="E47" i="52" s="1"/>
  <c r="D48" i="52"/>
  <c r="D47" i="52" s="1"/>
  <c r="E43" i="52"/>
  <c r="D43" i="52"/>
  <c r="E28" i="52"/>
  <c r="E27" i="52" s="1"/>
  <c r="D28" i="52"/>
  <c r="D27" i="52" s="1"/>
  <c r="E22" i="52"/>
  <c r="D22" i="52"/>
  <c r="E18" i="52"/>
  <c r="D18" i="52"/>
  <c r="E15" i="52"/>
  <c r="D15" i="52"/>
  <c r="E12" i="52"/>
  <c r="D12" i="52"/>
  <c r="E6" i="52"/>
  <c r="D6" i="52"/>
  <c r="E1" i="52"/>
  <c r="F160" i="51"/>
  <c r="F158" i="51"/>
  <c r="F156" i="51"/>
  <c r="F154" i="51"/>
  <c r="G153" i="51"/>
  <c r="D153" i="51"/>
  <c r="D152" i="51"/>
  <c r="F150" i="51"/>
  <c r="F148" i="51"/>
  <c r="G147" i="51"/>
  <c r="D147" i="51"/>
  <c r="D146" i="51"/>
  <c r="F144" i="51"/>
  <c r="F142" i="51"/>
  <c r="F140" i="51"/>
  <c r="F138" i="51"/>
  <c r="G137" i="51"/>
  <c r="D137" i="51"/>
  <c r="F136" i="51" s="1"/>
  <c r="D136" i="51"/>
  <c r="F134" i="51"/>
  <c r="F132" i="51"/>
  <c r="F130" i="51"/>
  <c r="F128" i="51"/>
  <c r="F126" i="51"/>
  <c r="F124" i="51"/>
  <c r="F122" i="51"/>
  <c r="F120" i="51"/>
  <c r="F118" i="51"/>
  <c r="F116" i="51"/>
  <c r="F114" i="51"/>
  <c r="G113" i="51"/>
  <c r="D113" i="51"/>
  <c r="D112" i="51"/>
  <c r="D110" i="51" s="1"/>
  <c r="F110" i="51" s="1"/>
  <c r="G111" i="51"/>
  <c r="D111" i="51"/>
  <c r="F108" i="51"/>
  <c r="F106" i="51"/>
  <c r="F104" i="51"/>
  <c r="F102" i="51"/>
  <c r="F100" i="51"/>
  <c r="F98" i="51"/>
  <c r="F96" i="51"/>
  <c r="F94" i="51"/>
  <c r="F92" i="51"/>
  <c r="F90" i="51"/>
  <c r="G89" i="51"/>
  <c r="D89" i="51"/>
  <c r="D88" i="51"/>
  <c r="F88" i="51" s="1"/>
  <c r="G87" i="51"/>
  <c r="D87" i="51"/>
  <c r="D86" i="51"/>
  <c r="F86" i="51" s="1"/>
  <c r="F84" i="51"/>
  <c r="F82" i="51"/>
  <c r="F80" i="51"/>
  <c r="F78" i="51"/>
  <c r="F76" i="51"/>
  <c r="F74" i="51"/>
  <c r="G73" i="51"/>
  <c r="D73" i="51"/>
  <c r="D72" i="51"/>
  <c r="F72" i="51" s="1"/>
  <c r="F68" i="51"/>
  <c r="F66" i="51"/>
  <c r="F64" i="51"/>
  <c r="F62" i="51"/>
  <c r="F60" i="51"/>
  <c r="F58" i="51"/>
  <c r="F56" i="51"/>
  <c r="F54" i="51"/>
  <c r="F52" i="51"/>
  <c r="F50" i="51"/>
  <c r="F48" i="51"/>
  <c r="G47" i="51"/>
  <c r="D47" i="51"/>
  <c r="D46" i="51"/>
  <c r="F44" i="51"/>
  <c r="F42" i="51"/>
  <c r="F40" i="51"/>
  <c r="F38" i="51"/>
  <c r="F36" i="51"/>
  <c r="F34" i="51"/>
  <c r="F32" i="51"/>
  <c r="F30" i="51"/>
  <c r="F28" i="51"/>
  <c r="F26" i="51" s="1"/>
  <c r="G27" i="51"/>
  <c r="D27" i="51"/>
  <c r="D26" i="51"/>
  <c r="F24" i="51"/>
  <c r="F22" i="51"/>
  <c r="F20" i="51"/>
  <c r="F18" i="51"/>
  <c r="F16" i="51"/>
  <c r="F14" i="51"/>
  <c r="F12" i="51"/>
  <c r="G11" i="51"/>
  <c r="G9" i="51" s="1"/>
  <c r="D11" i="51"/>
  <c r="D9" i="51" s="1"/>
  <c r="D10" i="51"/>
  <c r="D8" i="51" s="1"/>
  <c r="E1" i="51"/>
  <c r="U37" i="50"/>
  <c r="T37" i="50"/>
  <c r="S37" i="50"/>
  <c r="R37" i="50"/>
  <c r="P37" i="50"/>
  <c r="O37" i="50"/>
  <c r="M37" i="50"/>
  <c r="L37" i="50"/>
  <c r="J37" i="50"/>
  <c r="I37" i="50"/>
  <c r="H37" i="50"/>
  <c r="G37" i="50"/>
  <c r="E37" i="50"/>
  <c r="D37" i="50"/>
  <c r="B37" i="50"/>
  <c r="A37" i="50"/>
  <c r="AK34" i="50"/>
  <c r="AJ34" i="50"/>
  <c r="AI34" i="50"/>
  <c r="AH34" i="50"/>
  <c r="AG34" i="50"/>
  <c r="AF34" i="50"/>
  <c r="AE34" i="50"/>
  <c r="AD34" i="50"/>
  <c r="AC34" i="50"/>
  <c r="AB34" i="50"/>
  <c r="AA34" i="50"/>
  <c r="Z34" i="50"/>
  <c r="Y34" i="50"/>
  <c r="X34" i="50"/>
  <c r="W34" i="50"/>
  <c r="V34" i="50"/>
  <c r="U34" i="50"/>
  <c r="T34" i="50"/>
  <c r="S34" i="50"/>
  <c r="R34" i="50"/>
  <c r="Q34" i="50"/>
  <c r="P34" i="50"/>
  <c r="O34" i="50"/>
  <c r="N34" i="50"/>
  <c r="M34" i="50"/>
  <c r="L34" i="50"/>
  <c r="K34" i="50"/>
  <c r="J34" i="50"/>
  <c r="I34" i="50"/>
  <c r="H34" i="50"/>
  <c r="G34" i="50"/>
  <c r="F34" i="50"/>
  <c r="E34" i="50"/>
  <c r="D34" i="50"/>
  <c r="C34" i="50"/>
  <c r="B34" i="50"/>
  <c r="A34" i="50"/>
  <c r="AK32" i="50"/>
  <c r="AJ32" i="50"/>
  <c r="AI32" i="50"/>
  <c r="AH32" i="50"/>
  <c r="AG32" i="50"/>
  <c r="AF32" i="50"/>
  <c r="AE32" i="50"/>
  <c r="AD32" i="50"/>
  <c r="AC32" i="50"/>
  <c r="AB32" i="50"/>
  <c r="AA32" i="50"/>
  <c r="Z32" i="50"/>
  <c r="Y32" i="50"/>
  <c r="X32" i="50"/>
  <c r="W32" i="50"/>
  <c r="V32" i="50"/>
  <c r="U32" i="50"/>
  <c r="T32" i="50"/>
  <c r="S32" i="50"/>
  <c r="R32" i="50"/>
  <c r="Q32" i="50"/>
  <c r="P32" i="50"/>
  <c r="O32" i="50"/>
  <c r="N32" i="50"/>
  <c r="M32" i="50"/>
  <c r="L32" i="50"/>
  <c r="K32" i="50"/>
  <c r="J32" i="50"/>
  <c r="I32" i="50"/>
  <c r="H32" i="50"/>
  <c r="G32" i="50"/>
  <c r="F32" i="50"/>
  <c r="E32" i="50"/>
  <c r="D32" i="50"/>
  <c r="C32" i="50"/>
  <c r="B32" i="50"/>
  <c r="A32" i="50"/>
  <c r="AK30" i="50"/>
  <c r="AJ30" i="50"/>
  <c r="AI30" i="50"/>
  <c r="AH30" i="50"/>
  <c r="AG30" i="50"/>
  <c r="AF30" i="50"/>
  <c r="AE30" i="50"/>
  <c r="AD30" i="50"/>
  <c r="AC30" i="50"/>
  <c r="AB30" i="50"/>
  <c r="AA30" i="50"/>
  <c r="Z30" i="50"/>
  <c r="Y30" i="50"/>
  <c r="X30" i="50"/>
  <c r="W30" i="50"/>
  <c r="V30" i="50"/>
  <c r="U30" i="50"/>
  <c r="T30" i="50"/>
  <c r="S30" i="50"/>
  <c r="R30" i="50"/>
  <c r="Q30" i="50"/>
  <c r="P30" i="50"/>
  <c r="O30" i="50"/>
  <c r="N30" i="50"/>
  <c r="M30" i="50"/>
  <c r="L30" i="50"/>
  <c r="K30" i="50"/>
  <c r="J30" i="50"/>
  <c r="I30" i="50"/>
  <c r="H30" i="50"/>
  <c r="G30" i="50"/>
  <c r="F30" i="50"/>
  <c r="E30" i="50"/>
  <c r="D30" i="50"/>
  <c r="C30" i="50"/>
  <c r="B30" i="50"/>
  <c r="A30" i="50"/>
  <c r="AK29" i="50"/>
  <c r="AJ29" i="50"/>
  <c r="AI29" i="50"/>
  <c r="AH29" i="50"/>
  <c r="AG29" i="50"/>
  <c r="AF29" i="50"/>
  <c r="AE29" i="50"/>
  <c r="AD29" i="50"/>
  <c r="AC29" i="50"/>
  <c r="AB29" i="50"/>
  <c r="AA29" i="50"/>
  <c r="Z29" i="50"/>
  <c r="Y29" i="50"/>
  <c r="X29" i="50"/>
  <c r="W29" i="50"/>
  <c r="V29" i="50"/>
  <c r="U29" i="50"/>
  <c r="T29" i="50"/>
  <c r="S29" i="50"/>
  <c r="R29" i="50"/>
  <c r="Q29" i="50"/>
  <c r="P29" i="50"/>
  <c r="O29" i="50"/>
  <c r="N29" i="50"/>
  <c r="M29" i="50"/>
  <c r="L29" i="50"/>
  <c r="K29" i="50"/>
  <c r="J29" i="50"/>
  <c r="I29" i="50"/>
  <c r="H29" i="50"/>
  <c r="G29" i="50"/>
  <c r="F29" i="50"/>
  <c r="E29" i="50"/>
  <c r="D29" i="50"/>
  <c r="C29" i="50"/>
  <c r="B29" i="50"/>
  <c r="A29" i="50"/>
  <c r="AK27" i="50"/>
  <c r="AJ27" i="50"/>
  <c r="AI27" i="50"/>
  <c r="AH27" i="50"/>
  <c r="AG27" i="50"/>
  <c r="AF27" i="50"/>
  <c r="AE27" i="50"/>
  <c r="AD27" i="50"/>
  <c r="AC27" i="50"/>
  <c r="AB27" i="50"/>
  <c r="AA27" i="50"/>
  <c r="Z27" i="50"/>
  <c r="Y27" i="50"/>
  <c r="X27" i="50"/>
  <c r="W27" i="50"/>
  <c r="V27" i="50"/>
  <c r="U27" i="50"/>
  <c r="T27" i="50"/>
  <c r="S27" i="50"/>
  <c r="R27" i="50"/>
  <c r="Q27" i="50"/>
  <c r="P27" i="50"/>
  <c r="O27" i="50"/>
  <c r="N27" i="50"/>
  <c r="M27" i="50"/>
  <c r="L27" i="50"/>
  <c r="K27" i="50"/>
  <c r="J27" i="50"/>
  <c r="I27" i="50"/>
  <c r="H27" i="50"/>
  <c r="G27" i="50"/>
  <c r="E27" i="50"/>
  <c r="D27" i="50"/>
  <c r="C27" i="50"/>
  <c r="B27" i="50"/>
  <c r="A27" i="50"/>
  <c r="AK25" i="50"/>
  <c r="AJ25" i="50"/>
  <c r="AI25" i="50"/>
  <c r="AH25" i="50"/>
  <c r="AG25" i="50"/>
  <c r="AF25" i="50"/>
  <c r="AE25" i="50"/>
  <c r="AD25" i="50"/>
  <c r="AB25" i="50"/>
  <c r="AA25" i="50"/>
  <c r="Z25" i="50"/>
  <c r="Y25" i="50"/>
  <c r="X25" i="50"/>
  <c r="W25" i="50"/>
  <c r="V25" i="50"/>
  <c r="U25" i="50"/>
  <c r="T25" i="50"/>
  <c r="S25" i="50"/>
  <c r="R25" i="50"/>
  <c r="Q25" i="50"/>
  <c r="P25" i="50"/>
  <c r="O25" i="50"/>
  <c r="N25" i="50"/>
  <c r="M25" i="50"/>
  <c r="L25" i="50"/>
  <c r="K25" i="50"/>
  <c r="J25" i="50"/>
  <c r="I25" i="50"/>
  <c r="H25" i="50"/>
  <c r="G25" i="50"/>
  <c r="F25" i="50"/>
  <c r="E25" i="50"/>
  <c r="D25" i="50"/>
  <c r="C25" i="50"/>
  <c r="B25" i="50"/>
  <c r="A25" i="50"/>
  <c r="AK21" i="50"/>
  <c r="AJ21" i="50"/>
  <c r="AI21" i="50"/>
  <c r="AH21" i="50"/>
  <c r="AG21" i="50"/>
  <c r="AF21" i="50"/>
  <c r="AE21" i="50"/>
  <c r="AD21" i="50"/>
  <c r="AC21" i="50"/>
  <c r="AB21" i="50"/>
  <c r="AA21" i="50"/>
  <c r="Z21" i="50"/>
  <c r="Y21" i="50"/>
  <c r="X21" i="50"/>
  <c r="W21" i="50"/>
  <c r="V21" i="50"/>
  <c r="U21" i="50"/>
  <c r="T21" i="50"/>
  <c r="S21" i="50"/>
  <c r="R21" i="50"/>
  <c r="Q21" i="50"/>
  <c r="P21" i="50"/>
  <c r="O21" i="50"/>
  <c r="N21" i="50"/>
  <c r="M21" i="50"/>
  <c r="L21" i="50"/>
  <c r="K21" i="50"/>
  <c r="J21" i="50"/>
  <c r="I21" i="50"/>
  <c r="H21" i="50"/>
  <c r="G21" i="50"/>
  <c r="F21" i="50"/>
  <c r="E21" i="50"/>
  <c r="D21" i="50"/>
  <c r="C21" i="50"/>
  <c r="B21" i="50"/>
  <c r="A21" i="50"/>
  <c r="AK20" i="50"/>
  <c r="AJ20" i="50"/>
  <c r="AI20" i="50"/>
  <c r="AH20" i="50"/>
  <c r="AG20" i="50"/>
  <c r="AF20" i="50"/>
  <c r="AE20" i="50"/>
  <c r="AD20" i="50"/>
  <c r="AC20" i="50"/>
  <c r="AB20" i="50"/>
  <c r="AA20" i="50"/>
  <c r="Z20" i="50"/>
  <c r="Y20" i="50"/>
  <c r="X20" i="50"/>
  <c r="W20" i="50"/>
  <c r="V20" i="50"/>
  <c r="U20" i="50"/>
  <c r="T20" i="50"/>
  <c r="S20" i="50"/>
  <c r="R20" i="50"/>
  <c r="Q20" i="50"/>
  <c r="P20" i="50"/>
  <c r="O20" i="50"/>
  <c r="N20" i="50"/>
  <c r="M20" i="50"/>
  <c r="L20" i="50"/>
  <c r="K20" i="50"/>
  <c r="J20" i="50"/>
  <c r="I20" i="50"/>
  <c r="H20" i="50"/>
  <c r="G20" i="50"/>
  <c r="F20" i="50"/>
  <c r="E20" i="50"/>
  <c r="D20" i="50"/>
  <c r="C20" i="50"/>
  <c r="B20" i="50"/>
  <c r="A20" i="50"/>
  <c r="Z16" i="50"/>
  <c r="N16" i="50"/>
  <c r="B16" i="50"/>
  <c r="AJ13" i="50"/>
  <c r="AI13" i="50"/>
  <c r="AH13" i="50"/>
  <c r="AG13" i="50"/>
  <c r="AE13" i="50"/>
  <c r="AD13" i="50"/>
  <c r="J13" i="50"/>
  <c r="I13" i="50"/>
  <c r="H13" i="50"/>
  <c r="G13" i="50"/>
  <c r="F13" i="50"/>
  <c r="E13" i="50"/>
  <c r="D13" i="50"/>
  <c r="C13" i="50"/>
  <c r="B13" i="50"/>
  <c r="A13" i="50"/>
  <c r="AJ12" i="50"/>
  <c r="AI12" i="50"/>
  <c r="AH12" i="50"/>
  <c r="AG12" i="50"/>
  <c r="AE12" i="50"/>
  <c r="AD12" i="50"/>
  <c r="L12" i="50"/>
  <c r="R11" i="50"/>
  <c r="L11" i="50"/>
  <c r="J11" i="50"/>
  <c r="I11" i="50"/>
  <c r="H11" i="50"/>
  <c r="G11" i="50"/>
  <c r="F11" i="50"/>
  <c r="E11" i="50"/>
  <c r="D11" i="50"/>
  <c r="C11" i="50"/>
  <c r="B11" i="50"/>
  <c r="A11" i="50"/>
  <c r="AJ10" i="50"/>
  <c r="AI10" i="50"/>
  <c r="AH10" i="50"/>
  <c r="AG10" i="50"/>
  <c r="AE10" i="50"/>
  <c r="AD10" i="50"/>
  <c r="R10" i="50"/>
  <c r="L10" i="50"/>
  <c r="AJ9" i="50"/>
  <c r="AI9" i="50"/>
  <c r="AH9" i="50"/>
  <c r="AG9" i="50"/>
  <c r="AE9" i="50"/>
  <c r="AD9" i="50"/>
  <c r="J9" i="50"/>
  <c r="I9" i="50"/>
  <c r="H9" i="50"/>
  <c r="G9" i="50"/>
  <c r="F9" i="50"/>
  <c r="E9" i="50"/>
  <c r="D9" i="50"/>
  <c r="C9" i="50"/>
  <c r="B9" i="50"/>
  <c r="A9" i="50"/>
  <c r="Z4" i="50"/>
  <c r="Y4" i="50"/>
  <c r="X4" i="50"/>
  <c r="W4" i="50"/>
  <c r="U4" i="50"/>
  <c r="T4" i="50"/>
  <c r="R4" i="50"/>
  <c r="Q4" i="50"/>
  <c r="AD375" i="44"/>
  <c r="Y375" i="44"/>
  <c r="T375" i="44"/>
  <c r="O375" i="44"/>
  <c r="AD372" i="44"/>
  <c r="Y372" i="44"/>
  <c r="T372" i="44"/>
  <c r="O372" i="44"/>
  <c r="AA363" i="44"/>
  <c r="T363" i="44"/>
  <c r="M363" i="44"/>
  <c r="AA360" i="44"/>
  <c r="T360" i="44"/>
  <c r="M360" i="44"/>
  <c r="D26" i="52" l="1"/>
  <c r="D71" i="51"/>
  <c r="F146" i="51"/>
  <c r="G71" i="51"/>
  <c r="G7" i="51" s="1"/>
  <c r="F10" i="51"/>
  <c r="F8" i="51" s="1"/>
  <c r="F112" i="51"/>
  <c r="D14" i="53"/>
  <c r="D70" i="51"/>
  <c r="F46" i="51"/>
  <c r="F152" i="51"/>
  <c r="E14" i="53"/>
  <c r="E31" i="53" s="1"/>
  <c r="E60" i="53" s="1"/>
  <c r="E65" i="53" s="1"/>
  <c r="E25" i="52" s="1"/>
  <c r="D6" i="51"/>
  <c r="D31" i="53"/>
  <c r="D60" i="53" s="1"/>
  <c r="D65" i="53" s="1"/>
  <c r="D25" i="52" s="1"/>
  <c r="D7" i="51"/>
  <c r="F70" i="51"/>
  <c r="E26" i="52"/>
  <c r="F6" i="51" l="1"/>
  <c r="E5" i="52"/>
  <c r="E4" i="52" s="1"/>
  <c r="E73" i="52" s="1"/>
  <c r="E75" i="52"/>
  <c r="D75" i="52"/>
  <c r="D5" i="52"/>
  <c r="D4" i="52" s="1"/>
  <c r="D73" i="52" s="1"/>
  <c r="E74" i="52" l="1"/>
  <c r="D74" i="52"/>
  <c r="B74" i="52"/>
  <c r="O390" i="44" l="1"/>
  <c r="AB436" i="44" l="1"/>
  <c r="U436" i="44"/>
  <c r="AB427" i="44"/>
  <c r="U427" i="44"/>
  <c r="Y398" i="44"/>
  <c r="AJ390" i="44" s="1"/>
  <c r="AI390" i="44"/>
  <c r="Y390" i="44" l="1"/>
  <c r="AA37" i="44" l="1"/>
  <c r="S37" i="44"/>
  <c r="K37" i="44"/>
  <c r="O36" i="44" s="1"/>
  <c r="AA29" i="44"/>
  <c r="K29" i="44"/>
  <c r="O28" i="44" s="1"/>
  <c r="S28" i="44" s="1"/>
  <c r="O27" i="44" l="1"/>
  <c r="S27" i="44" s="1"/>
  <c r="O25" i="44"/>
  <c r="S25" i="44" s="1"/>
  <c r="O35" i="44"/>
  <c r="O24" i="44"/>
  <c r="O26" i="44"/>
  <c r="S26" i="44" s="1"/>
  <c r="O34" i="44"/>
  <c r="O37" i="44" l="1"/>
  <c r="S24" i="44"/>
  <c r="S29" i="44" s="1"/>
  <c r="O29" i="44"/>
</calcChain>
</file>

<file path=xl/sharedStrings.xml><?xml version="1.0" encoding="utf-8"?>
<sst xmlns="http://schemas.openxmlformats.org/spreadsheetml/2006/main" count="1250" uniqueCount="865">
  <si>
    <t>120</t>
  </si>
  <si>
    <t>121</t>
  </si>
  <si>
    <t>122</t>
  </si>
  <si>
    <t>123</t>
  </si>
  <si>
    <t>Výdavky budúcich období dlhodobé (383A)</t>
  </si>
  <si>
    <t>Výdavky budúcich období krátkodobé (383A)</t>
  </si>
  <si>
    <t>Výnosy budúcich období dlhodobé (384A)</t>
  </si>
  <si>
    <t>Výnosy budúcich období krátkodobé (384A)</t>
  </si>
  <si>
    <t>B.V.</t>
  </si>
  <si>
    <t>B.V.1.</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</si>
  <si>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</si>
  <si>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</si>
  <si>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</si>
  <si>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</si>
  <si>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</si>
  <si>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</si>
  <si>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</si>
  <si>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</si>
  <si>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</si>
  <si>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</si>
  <si>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</si>
  <si>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</si>
  <si>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</si>
  <si>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</si>
  <si>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</si>
  <si>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</si>
  <si>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</si>
  <si>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</si>
  <si>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</si>
  <si>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</si>
  <si>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</si>
  <si>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</si>
  <si>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</si>
  <si>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</si>
  <si>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</si>
  <si>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</si>
  <si>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</si>
  <si>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</si>
  <si>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</si>
  <si>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58</t>
  </si>
  <si>
    <t>59</t>
  </si>
  <si>
    <t>60</t>
  </si>
  <si>
    <t>61</t>
  </si>
  <si>
    <t>IČO</t>
  </si>
  <si>
    <t>A.</t>
  </si>
  <si>
    <t>B.</t>
  </si>
  <si>
    <t>B.I.</t>
  </si>
  <si>
    <t>B.III.</t>
  </si>
  <si>
    <t>C.</t>
  </si>
  <si>
    <t>A.I.</t>
  </si>
  <si>
    <t>A.I.1.</t>
  </si>
  <si>
    <t>A.II.</t>
  </si>
  <si>
    <t>A.III.</t>
  </si>
  <si>
    <t>A.IV.</t>
  </si>
  <si>
    <t>A.IV.1.</t>
  </si>
  <si>
    <t>A.V.</t>
  </si>
  <si>
    <t>B.I.1.</t>
  </si>
  <si>
    <t>B.II.</t>
  </si>
  <si>
    <t>B.II.1.</t>
  </si>
  <si>
    <t>B.III.1.</t>
  </si>
  <si>
    <t>B.IV.</t>
  </si>
  <si>
    <t>B.IV.1.</t>
  </si>
  <si>
    <t>C.1.</t>
  </si>
  <si>
    <t>IX.</t>
  </si>
  <si>
    <t>*</t>
  </si>
  <si>
    <t>**</t>
  </si>
  <si>
    <t>***</t>
  </si>
  <si>
    <t>01</t>
  </si>
  <si>
    <t>02</t>
  </si>
  <si>
    <t>03</t>
  </si>
  <si>
    <t>04</t>
  </si>
  <si>
    <t>05</t>
  </si>
  <si>
    <t>06</t>
  </si>
  <si>
    <t>07</t>
  </si>
  <si>
    <t>08</t>
  </si>
  <si>
    <t>09</t>
  </si>
  <si>
    <t>100</t>
  </si>
  <si>
    <t>101</t>
  </si>
  <si>
    <t>102</t>
  </si>
  <si>
    <t>103</t>
  </si>
  <si>
    <t>104</t>
  </si>
  <si>
    <t>105</t>
  </si>
  <si>
    <t>106</t>
  </si>
  <si>
    <t>107</t>
  </si>
  <si>
    <t>108</t>
  </si>
  <si>
    <t>109</t>
  </si>
  <si>
    <t>110</t>
  </si>
  <si>
    <t>111</t>
  </si>
  <si>
    <t>112</t>
  </si>
  <si>
    <t>114</t>
  </si>
  <si>
    <t>115</t>
  </si>
  <si>
    <t>50</t>
  </si>
  <si>
    <t>51</t>
  </si>
  <si>
    <t>52</t>
  </si>
  <si>
    <t>53</t>
  </si>
  <si>
    <t>54</t>
  </si>
  <si>
    <t>55</t>
  </si>
  <si>
    <t>56</t>
  </si>
  <si>
    <t>57</t>
  </si>
  <si>
    <t>6.</t>
  </si>
  <si>
    <t>3.</t>
  </si>
  <si>
    <t>7.</t>
  </si>
  <si>
    <t>113</t>
  </si>
  <si>
    <t>117</t>
  </si>
  <si>
    <t>118</t>
  </si>
  <si>
    <t>4.</t>
  </si>
  <si>
    <t>5.</t>
  </si>
  <si>
    <t>Goodwill (015) - /075, 091A/</t>
  </si>
  <si>
    <t>x</t>
  </si>
  <si>
    <t>.</t>
  </si>
  <si>
    <t>a</t>
  </si>
  <si>
    <t>b</t>
  </si>
  <si>
    <t>c</t>
  </si>
  <si>
    <t>VIII.</t>
  </si>
  <si>
    <t>Daňové identifikačné číslo</t>
  </si>
  <si>
    <t>Účtovná závierka</t>
  </si>
  <si>
    <t>od</t>
  </si>
  <si>
    <t>do</t>
  </si>
  <si>
    <t>PSČ</t>
  </si>
  <si>
    <t>Obec</t>
  </si>
  <si>
    <t>STRANA AKTÍV</t>
  </si>
  <si>
    <t>Bežné účtovné obdobie</t>
  </si>
  <si>
    <t>čenie</t>
  </si>
  <si>
    <t>Netto    3</t>
  </si>
  <si>
    <t>Softvér   (013) - /073, 091A/</t>
  </si>
  <si>
    <t>Oceniteľné práva (014) - /074, 091A/</t>
  </si>
  <si>
    <t>Ostatný dlhodobý nehmotný majetok
 (019, 01X) - /079, 07X, 091A/</t>
  </si>
  <si>
    <t>Obstarávaný dlhodobý nehmotný majetok
(041) - 093</t>
  </si>
  <si>
    <t>Poskytnuté preddavky na dlhodobý nehmotný majetok (051) - 095A</t>
  </si>
  <si>
    <t>Pozemky  (031) - 092A</t>
  </si>
  <si>
    <t>Stavby (021) - /081, 092A/</t>
  </si>
  <si>
    <t>Samostatné hnuteľné veci a súbory hnuteľných vecí 
(022) - /082, 092A/</t>
  </si>
  <si>
    <t>Pestovateľské celky trvalých porastov
 (025) - /085, 092A/</t>
  </si>
  <si>
    <t>Základné stádo a ťažné zvieratá
(026) - /086,092A/</t>
  </si>
  <si>
    <t>Ostatný dlhodobý hmotný majetok
(029, 02X, 032) - /089, 08X, 092A/</t>
  </si>
  <si>
    <t>Obstarávaný dlhodobý hmotný majetok
(042) - 094</t>
  </si>
  <si>
    <t>Opravná položka k nadobudnutému majetku  
 (+/- 097) +/- 098</t>
  </si>
  <si>
    <t>Materiál  (112, 119, 11X) - /191, 19X/</t>
  </si>
  <si>
    <t>Výrobky  (123) - 194</t>
  </si>
  <si>
    <t>Zvieratá  (124) - 195</t>
  </si>
  <si>
    <t>Ozna-
čenie   a</t>
  </si>
  <si>
    <t>Číslo riadku
 c</t>
  </si>
  <si>
    <t>Tovar (132, 133, 13X, 139) - /196, 19X/</t>
  </si>
  <si>
    <t>Ostatné kapitálové fondy (413)</t>
  </si>
  <si>
    <t>Nerozdelený zisk minulých rokov (428)</t>
  </si>
  <si>
    <t>Neuhradená strata minulých rokov (/-/429)</t>
  </si>
  <si>
    <t>Dlhodobé prijaté preddavky (475A)</t>
  </si>
  <si>
    <t>Dlhodobé zmenky na úhradu (478A)</t>
  </si>
  <si>
    <t>Záväzky zo sociálneho fondu (472)</t>
  </si>
  <si>
    <t>Ozna-čenie
a</t>
  </si>
  <si>
    <t>Číslo riadku
c</t>
  </si>
  <si>
    <t>Skutočnosť</t>
  </si>
  <si>
    <t>Bežné účtovné obdobie
1</t>
  </si>
  <si>
    <t>Bezprostredne predchádzajúce účtovné obdobie
2</t>
  </si>
  <si>
    <t>Mzdové náklady (521, 522)</t>
  </si>
  <si>
    <t>Sociálne náklady (527, 528)</t>
  </si>
  <si>
    <t>Predané cenné papiere a podiely (561)</t>
  </si>
  <si>
    <t>Kurzové zisky (663)</t>
  </si>
  <si>
    <t>Kurzové straty (563)</t>
  </si>
  <si>
    <t>2.</t>
  </si>
  <si>
    <t>Bezprostredne predchádzajúce účtovné obdobie</t>
  </si>
  <si>
    <t>Text
b</t>
  </si>
  <si>
    <t>Poskytnuté preddavky na dlhodobý hmotný majetok
(052) - 095A</t>
  </si>
  <si>
    <t>STRANA PASÍV
b</t>
  </si>
  <si>
    <t>Základné imanie (411 alebo +/- 491)</t>
  </si>
  <si>
    <t>(v celých eurách)</t>
  </si>
  <si>
    <t xml:space="preserve"> </t>
  </si>
  <si>
    <t>Netto 2</t>
  </si>
  <si>
    <t>SK NACE</t>
  </si>
  <si>
    <t>A.III. 1.</t>
  </si>
  <si>
    <t>Príjmy budúcich období dlhodobé (385A)</t>
  </si>
  <si>
    <t>Príjmy budúcich období krátkodobé (385A)</t>
  </si>
  <si>
    <t>116</t>
  </si>
  <si>
    <t>119</t>
  </si>
  <si>
    <t>10.</t>
  </si>
  <si>
    <t xml:space="preserve">A.I. </t>
  </si>
  <si>
    <t>15</t>
  </si>
  <si>
    <t>16</t>
  </si>
  <si>
    <t>17</t>
  </si>
  <si>
    <t>18</t>
  </si>
  <si>
    <t>19</t>
  </si>
  <si>
    <t>20</t>
  </si>
  <si>
    <t>Čistá hodnota zákazky (316A)</t>
  </si>
  <si>
    <t>124</t>
  </si>
  <si>
    <t>125</t>
  </si>
  <si>
    <t>Nedokončená výroba a polotovary vlastnej výroby
(121, 122, 12X) - /192, 193, 19X/</t>
  </si>
  <si>
    <t>kontrola AKÍVA = PASÍVA</t>
  </si>
  <si>
    <t>kontrola VÝSLEDOK v pasívach = VÝSLEDOK vo VZaS</t>
  </si>
  <si>
    <t>Podielové cenné papiere a podiely v prepojených účtovných jednotkách
(061A,
062A, 063A) - /096A/</t>
  </si>
  <si>
    <t>Ostatné pôžičky
(067A) - /096A/</t>
  </si>
  <si>
    <t>9.</t>
  </si>
  <si>
    <t>11.</t>
  </si>
  <si>
    <t>Zásoby súčet (r. 35 až 40)</t>
  </si>
  <si>
    <t>1.a</t>
  </si>
  <si>
    <t>1.b</t>
  </si>
  <si>
    <t>1.c</t>
  </si>
  <si>
    <t>Iné pohľadávky
(335A, 336A, 33XA,
371A, 374A, 375A,
378A) - /391A/</t>
  </si>
  <si>
    <t>62</t>
  </si>
  <si>
    <t>63</t>
  </si>
  <si>
    <t>64</t>
  </si>
  <si>
    <t>65</t>
  </si>
  <si>
    <t>Krátkodobý
finančný majetok
súčet (r. 67 až r. 70)</t>
  </si>
  <si>
    <t>66</t>
  </si>
  <si>
    <t>67</t>
  </si>
  <si>
    <t>68</t>
  </si>
  <si>
    <t>69</t>
  </si>
  <si>
    <t>70</t>
  </si>
  <si>
    <t>Finančné účty
r. 72 + r. 73</t>
  </si>
  <si>
    <t>71</t>
  </si>
  <si>
    <t>Peniaze
(211, 213, 21X)</t>
  </si>
  <si>
    <t>Účty v bankách
(221A, 22X, +/- 261)</t>
  </si>
  <si>
    <t>72</t>
  </si>
  <si>
    <t>73</t>
  </si>
  <si>
    <t>74</t>
  </si>
  <si>
    <t>75</t>
  </si>
  <si>
    <t>76</t>
  </si>
  <si>
    <t>77</t>
  </si>
  <si>
    <t>78</t>
  </si>
  <si>
    <t>10</t>
  </si>
  <si>
    <t>11</t>
  </si>
  <si>
    <t>12</t>
  </si>
  <si>
    <t>13</t>
  </si>
  <si>
    <t>14</t>
  </si>
  <si>
    <t>79</t>
  </si>
  <si>
    <t>Vlastné imanie r. 81 + r. 85 + r. 86 + r. 87 + r. 90 + r. 93 + r. 97 + r. 100</t>
  </si>
  <si>
    <t>80</t>
  </si>
  <si>
    <t>81</t>
  </si>
  <si>
    <t>Základné imanie súčet (r. 82 až 84)</t>
  </si>
  <si>
    <t>82</t>
  </si>
  <si>
    <t>Zmena základného imania +/- 419</t>
  </si>
  <si>
    <t>83</t>
  </si>
  <si>
    <t>84</t>
  </si>
  <si>
    <t>85</t>
  </si>
  <si>
    <t>86</t>
  </si>
  <si>
    <t>Zákonné rezervné fondy r. 88 + r. 89</t>
  </si>
  <si>
    <t>87</t>
  </si>
  <si>
    <t>Zákonný rezervný fond a nedeliteľný fond
(417A, 418, 421A, 422)</t>
  </si>
  <si>
    <t>Rezervný fond na vlastné akcie a vlastné
podiely (417A, 421A)</t>
  </si>
  <si>
    <t>88</t>
  </si>
  <si>
    <t>89</t>
  </si>
  <si>
    <t>Ostatné fondy zo zisku r. 91 + r. 92</t>
  </si>
  <si>
    <t>90</t>
  </si>
  <si>
    <t>91</t>
  </si>
  <si>
    <t>A.V.1.</t>
  </si>
  <si>
    <t>Štatutárne fondy (423, 42X)</t>
  </si>
  <si>
    <t>92</t>
  </si>
  <si>
    <t>Ostatné fondy (427, 42X)</t>
  </si>
  <si>
    <t>A.VI.</t>
  </si>
  <si>
    <t>Oceňovacie rozdiely z precenenia
súčet (r. 94 až r. 96)</t>
  </si>
  <si>
    <t>93</t>
  </si>
  <si>
    <t>A.VI.1.</t>
  </si>
  <si>
    <t>Oceňovacie rozdiely z precenenia
majetku a záväzkov (+/- 414)</t>
  </si>
  <si>
    <t>94</t>
  </si>
  <si>
    <t>Oceňovacie rozdiely z kapitálových
účastín (+/- 415)</t>
  </si>
  <si>
    <t>Oceňovacie rozdiely z precenenia
pri zlúčení, splynutí a rozdelení (+/- 416)</t>
  </si>
  <si>
    <t>95</t>
  </si>
  <si>
    <t>96</t>
  </si>
  <si>
    <t>A.VII.</t>
  </si>
  <si>
    <t>Výsledok hospodárenia minulých rokov
r. 98 + r. 99</t>
  </si>
  <si>
    <t>97</t>
  </si>
  <si>
    <t>98</t>
  </si>
  <si>
    <t>99</t>
  </si>
  <si>
    <t>A.VIII.</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</si>
  <si>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</si>
  <si>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</si>
  <si>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</si>
  <si>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</si>
  <si>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1.a.</t>
  </si>
  <si>
    <t>1.b.</t>
  </si>
  <si>
    <t>1.c.</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</si>
  <si>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</si>
  <si>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</si>
  <si>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</si>
  <si>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</si>
  <si>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</si>
  <si>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</si>
  <si>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Vydané dlhopisy (473A/-/255A)</t>
  </si>
  <si>
    <t>8.</t>
  </si>
  <si>
    <t>Iné dlhodobé záväzky
(336A, 372A, 474A, 47XA)</t>
  </si>
  <si>
    <t>12.</t>
  </si>
  <si>
    <t>Odložený daňový záväzok (481A)</t>
  </si>
  <si>
    <t>Dlhodobé rezervy r. 119 + r. 120</t>
  </si>
  <si>
    <t>Zákonné rezervy (451A)</t>
  </si>
  <si>
    <t>Ostatné rezervy (459A, 45XA)</t>
  </si>
  <si>
    <t>Dlhodobé bankové úvery (461A, 46XA)</t>
  </si>
  <si>
    <t>Krátkodobé záväzky
súčet (r. 123 + r. 127 až r. 135)</t>
  </si>
  <si>
    <t>B.IV.1</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</si>
  <si>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</si>
  <si>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</si>
  <si>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</si>
  <si>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</si>
  <si>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126</t>
  </si>
  <si>
    <t>127</t>
  </si>
  <si>
    <t>Ostatné záväzky voči prepojeným účtovným
jednotkám (361A, 36XA, 471A, 47XA)</t>
  </si>
  <si>
    <t>128</t>
  </si>
  <si>
    <t>Ostatné záväzky v rámci podielovej účasti
okrem záväzkov voči prepojeným účtovným
jednotkám (361A, 36XA, 471A, 47XA)</t>
  </si>
  <si>
    <t>129</t>
  </si>
  <si>
    <t>Záväzky voči spoločníkom a združeniu (364,
365, 366, 367, 368, 398A, 478A, 479A)</t>
  </si>
  <si>
    <t>130</t>
  </si>
  <si>
    <t>Záväzky voči zamestnancom
(331, 333, 33X, 479A)</t>
  </si>
  <si>
    <t>Záväzky zo sociálneho poistenia (336A)</t>
  </si>
  <si>
    <t>Daňové záväzky a dotácie
(341, 342, 343, 345, 346, 347, 34X)</t>
  </si>
  <si>
    <t>Záväzky z derivátových operácií
(373A, 377A)</t>
  </si>
  <si>
    <t>Iné záväzky
(372A, 379A, 474A, 475A, 479A, 47XA)</t>
  </si>
  <si>
    <t>131</t>
  </si>
  <si>
    <t>132</t>
  </si>
  <si>
    <t>133</t>
  </si>
  <si>
    <t>134</t>
  </si>
  <si>
    <t>135</t>
  </si>
  <si>
    <t>Krátkodobé rezervy r. 137 + r. 138</t>
  </si>
  <si>
    <t>136</t>
  </si>
  <si>
    <t>137</t>
  </si>
  <si>
    <t>Zákonné rezervy (323A, 451A)</t>
  </si>
  <si>
    <t>Ostatné rezervy (323A, 32X, 459A, 45XA)</t>
  </si>
  <si>
    <t>138</t>
  </si>
  <si>
    <t>Bežné bankové úvery
(221A, 231, 232, 23X, 461A, 46XA)</t>
  </si>
  <si>
    <t>139</t>
  </si>
  <si>
    <t>B.VI.</t>
  </si>
  <si>
    <t>B.VII.</t>
  </si>
  <si>
    <t>Krátkodobé finančné výpomoci
(241, 249, 24X, 473A, /-/255A)</t>
  </si>
  <si>
    <t>140</t>
  </si>
  <si>
    <t>Časové rozlíšenie
súčet (r. 142 až r. 145)</t>
  </si>
  <si>
    <t>141</t>
  </si>
  <si>
    <t>142</t>
  </si>
  <si>
    <t>143</t>
  </si>
  <si>
    <t>144</t>
  </si>
  <si>
    <t>145</t>
  </si>
  <si>
    <t>Čistý obrat (časť účt. tr. 6 podľa
zákona)</t>
  </si>
  <si>
    <t>Výnosy z hospodárskej činnosti spolu
súčet (r. 03 až r. 09)</t>
  </si>
  <si>
    <t>Tržby z predaja tovaru (604, 607)</t>
  </si>
  <si>
    <t xml:space="preserve"> *</t>
  </si>
  <si>
    <t>Tržby z predaja služieb (602, 606)</t>
  </si>
  <si>
    <t>Zmeny stavu vnútroorganizačných zásob
(+/-) (účtová skupina 61)</t>
  </si>
  <si>
    <t>Aktivácia (účtová skupina 62)</t>
  </si>
  <si>
    <t>Ostatné výnosy z hospodárskej cinnosti
(644, 645, 646, 648, 655, 657)</t>
  </si>
  <si>
    <t xml:space="preserve"> **   </t>
  </si>
  <si>
    <t>Náklady vynaložené na obstaranie
predaného tovaru (504, 507)</t>
  </si>
  <si>
    <t>Spotreba materiálu, energie a ostatných
neskladovatelných dodávok (501, 502, 503)</t>
  </si>
  <si>
    <t>Opravné položky k zásobám (+/-) (505)</t>
  </si>
  <si>
    <t>Služby (úctová skupina 51)</t>
  </si>
  <si>
    <t>Osobné náklady (r. 16 až r. 19)</t>
  </si>
  <si>
    <t>Náklady na sociálne poistenie
(524, 525, 526)</t>
  </si>
  <si>
    <t>Odpisy dlhodobého nehmotného majetku
a dlhodobého hmotného majetku (551)</t>
  </si>
  <si>
    <t>Výsledok hospodárenia z hospodárskej
cinnosti (+/-) (r. 02 - r. 10)</t>
  </si>
  <si>
    <t>Pridaná hodnota (r. 03 + r. 04 + r. 05 +
r. 06 + r. 07) - (r. 11 + r. 12 + r. 13 + r. 14)</t>
  </si>
  <si>
    <t>Tržby z predaja cenných papierov a
podielov (661)</t>
  </si>
  <si>
    <t>IX.1.</t>
  </si>
  <si>
    <t>X.1.</t>
  </si>
  <si>
    <t>Výnosové úroky (r. 40 + r. 41)</t>
  </si>
  <si>
    <t>Ostatné výnosové úroky (662A)</t>
  </si>
  <si>
    <t>XIII.</t>
  </si>
  <si>
    <t>Ostatné výnosy z financnej cinnosti (668)</t>
  </si>
  <si>
    <t>Nákladové úroky (r. 50 + r. 51)</t>
  </si>
  <si>
    <t>Ostatné nákladové úroky (562A)</t>
  </si>
  <si>
    <t>Náklady na precenenie cenných papierov a
náklady na derivátové operácie (564, 567)</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</si>
  <si>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</si>
  <si>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</si>
  <si>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</si>
  <si>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</si>
  <si>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</si>
  <si>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</si>
  <si>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Tržby z predaja vlastných výrobkov (601)</t>
  </si>
  <si>
    <t>Výnosy z finančnej činnosti spolu r. 30
+ r. 31 + r. 35 + r. 39 + r. 42 + r. 43 + r. 44</t>
  </si>
  <si>
    <t>Hlavným predmetom činnosti je:</t>
  </si>
  <si>
    <t>Informácie o počte zamestnancov:</t>
  </si>
  <si>
    <t>Názov položky</t>
  </si>
  <si>
    <t>Priemerný prepočítaný počet zamestnancov</t>
  </si>
  <si>
    <r>
      <t xml:space="preserve">Informácie o štruktúre </t>
    </r>
    <r>
      <rPr>
        <sz val="10"/>
        <color indexed="10"/>
        <rFont val="Arial"/>
        <family val="2"/>
        <charset val="238"/>
      </rPr>
      <t>spoločníkov/akcionárov</t>
    </r>
    <r>
      <rPr>
        <sz val="10"/>
        <rFont val="Arial"/>
        <family val="2"/>
        <charset val="238"/>
      </rPr>
      <t xml:space="preserve"> ku dňu, ku ktorému sa zostavuje účtovná závierka a o štruktúre </t>
    </r>
    <r>
      <rPr>
        <sz val="10"/>
        <color indexed="10"/>
        <rFont val="Arial"/>
        <family val="2"/>
        <charset val="238"/>
      </rPr>
      <t>spoločníkov/akcionárov</t>
    </r>
    <r>
      <rPr>
        <sz val="10"/>
        <rFont val="Arial"/>
        <family val="2"/>
        <charset val="238"/>
      </rPr>
      <t xml:space="preserve"> do dňa jej zmeny v priebehu účtovného obdobia</t>
    </r>
  </si>
  <si>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</si>
  <si>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</si>
  <si>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</si>
  <si>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</si>
  <si>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</si>
  <si>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</si>
  <si>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</si>
  <si>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</si>
  <si>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</si>
  <si>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</si>
  <si>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</si>
  <si>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Metóda odpisovania</t>
  </si>
  <si>
    <t>Aktivované náklady na vývoj</t>
  </si>
  <si>
    <t>Softvér</t>
  </si>
  <si>
    <t>Oceniteľné práva</t>
  </si>
  <si>
    <t>Goodwill</t>
  </si>
  <si>
    <t xml:space="preserve">Ostatný DNM </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</si>
  <si>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</si>
  <si>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</si>
  <si>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</si>
  <si>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</si>
  <si>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</si>
  <si>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Ku dňu zostavenia účtovnej závierky sa jednotlivé zložky finančného majetku preceňujú nižšie uvedeným spôsobom:</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</si>
  <si>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</si>
  <si>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</si>
  <si>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</si>
  <si>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</si>
  <si>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</si>
  <si>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</si>
  <si>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</si>
  <si>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</si>
  <si>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</si>
  <si>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</si>
  <si>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r>
      <t xml:space="preserve">Spoločnosť vytvára rezervný fond </t>
    </r>
    <r>
      <rPr>
        <sz val="10"/>
        <color indexed="10"/>
        <rFont val="Arial"/>
        <family val="2"/>
        <charset val="238"/>
      </rPr>
      <t>popis</t>
    </r>
    <r>
      <rPr>
        <i/>
        <sz val="10"/>
        <rFont val="Arial"/>
        <family val="2"/>
        <charset val="238"/>
      </rPr>
      <t xml:space="preserve">.  </t>
    </r>
  </si>
  <si>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</si>
  <si>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</si>
  <si>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</si>
  <si>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</si>
  <si>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</si>
  <si>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</si>
  <si>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</si>
  <si>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</si>
  <si>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</si>
  <si>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</si>
  <si>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</si>
  <si>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Pokiaľ existujú, popísať druh a podmienky.</t>
  </si>
  <si>
    <t>Dlhodobý nehmotný majetok</t>
  </si>
  <si>
    <t>d</t>
  </si>
  <si>
    <t>e</t>
  </si>
  <si>
    <t>Dlhodobý hmotný majetok</t>
  </si>
  <si>
    <t>Účtovná hodnota</t>
  </si>
  <si>
    <t xml:space="preserve">b </t>
  </si>
  <si>
    <t>Zásoby</t>
  </si>
  <si>
    <t>Pohľadávky</t>
  </si>
  <si>
    <t>ZÁVÄZKY</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</si>
  <si>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</si>
  <si>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</si>
  <si>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</si>
  <si>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</si>
  <si>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</si>
  <si>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</si>
  <si>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</si>
  <si>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</si>
  <si>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</si>
  <si>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</si>
  <si>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</si>
  <si>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</si>
  <si>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</si>
  <si>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</si>
  <si>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</si>
  <si>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</si>
  <si>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</si>
  <si>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</si>
  <si>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</si>
  <si>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</si>
  <si>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</si>
  <si>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</si>
  <si>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</si>
  <si>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</si>
  <si>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</si>
  <si>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</si>
  <si>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Za obdobie</t>
  </si>
  <si>
    <t>Použitie vzorových poznámok účtovej závierky:</t>
  </si>
  <si>
    <t>Pre správne fungovanie nastavených kontrol je potrebné dodržať nasledovné body:</t>
  </si>
  <si>
    <t xml:space="preserve">  - vypĺňajú sa iba tie riadky výkazov, ktoré majú náplň a to za obe účtovné obdobia. Súčtové riadky obsahujú súčtové vzorce, preto ich nevypĺňajte (súčtové riadky sú vyznačené hrubším písmom) </t>
  </si>
  <si>
    <t xml:space="preserve"> - číslovanie strán, hlavička poznámok, formátovanie: </t>
  </si>
  <si>
    <t>Úč POD</t>
  </si>
  <si>
    <t>Účtovná jednotka</t>
  </si>
  <si>
    <t>Priložené súčasti účtovej závierky</t>
  </si>
  <si>
    <t>Súvaha (Úč POD 1-01)</t>
  </si>
  <si>
    <t>Výkaz ziskov a strát(Úč POD 2-01)</t>
  </si>
  <si>
    <t>Poznámky (Úč POD 3-01)</t>
  </si>
  <si>
    <t>Označenie obchodného registra a číslo zápisu obchodnej spoločnosti</t>
  </si>
  <si>
    <t>Faxové číslo</t>
  </si>
  <si>
    <t>E-mailová adresa</t>
  </si>
  <si>
    <t>Podpisový záznam štatutárneho orgánu účtovnej jednotky alebo člena štatutárneho orgánu účtovnej jednotky alebo podpisový záznam fyzickej osoby, ktorá je účtovnou jednotkou:</t>
  </si>
  <si>
    <t xml:space="preserve"> - nepovinný údaj - ak nechcete neuvádzat, skryte riadky</t>
  </si>
  <si>
    <t>Čistá realizačná hodnota je predpokladaná predajná cena znížená o predpokladané náklady na ich dokončenie a o predpokladané náklady súvisiace s ich predajom.</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</si>
  <si>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</si>
  <si>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pokiaľ spoločnosť nemá náplň pre uvedený bod, neuvádza sa ani metóda, t.j. skyte riadky </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</si>
  <si>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</si>
  <si>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</si>
  <si>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</si>
  <si>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</si>
  <si>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kontrola</t>
  </si>
  <si>
    <t xml:space="preserve"> - titulná strana a výkazy sú číslované ako tlačivo Účtovná závierka, t.j. od 1. - 12. stranu. Obsahová náplň poznámok začína stranou č. 13. - automaticky nastavené. </t>
  </si>
  <si>
    <r>
      <t xml:space="preserve"> - ak je potrebné uviesť iné informácie ako uvádza vzor textu poznámok, je potrebné vložiť </t>
    </r>
    <r>
      <rPr>
        <b/>
        <sz val="10"/>
        <color theme="1"/>
        <rFont val="Arial"/>
        <family val="2"/>
        <charset val="238"/>
      </rPr>
      <t>nový riadok</t>
    </r>
    <r>
      <rPr>
        <sz val="10"/>
        <color theme="1"/>
        <rFont val="Arial"/>
        <family val="2"/>
        <charset val="238"/>
      </rPr>
      <t>, aby neboli porušené kontrolné funkcie</t>
    </r>
  </si>
  <si>
    <t>Dlhodobé záväzky z derivátových operácií(373A,377A)</t>
  </si>
  <si>
    <t>Finančný majetok a finančné účty</t>
  </si>
  <si>
    <t>Zásoby sa oceňujú nižšou z nasledujúcich hodnôt: obstarávacou cenou (nakupované zásoby) alebo vlastnými nákladmi (zásoby vytvorené vlastnou činnosťou) alebo čistou realizačnou hodnotou.</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</si>
  <si>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</si>
  <si>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</si>
  <si>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</si>
  <si>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</si>
  <si>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</si>
  <si>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</si>
  <si>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</si>
  <si>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</si>
  <si>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</si>
  <si>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</si>
  <si>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</si>
  <si>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</si>
  <si>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</si>
  <si>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</si>
  <si>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t xml:space="preserve">Spoločnosť je materskou účtovnou jednotkou, pretože má viac ako 50 % podiel na hlasovacích právach v iných účtovných jednotkách. </t>
  </si>
  <si>
    <t>Predseda:</t>
  </si>
  <si>
    <t>Podpredseda:</t>
  </si>
  <si>
    <t>Člen:</t>
  </si>
  <si>
    <t>Dozorná rada</t>
  </si>
  <si>
    <t>Predstavenstvo (Konatelia)</t>
  </si>
  <si>
    <t>Východiská pre zostavenie účtovnej závierky:</t>
  </si>
  <si>
    <t>Informácie o charaktere a účele transakcií, ktoré sa neuvádzajú v súvahe:</t>
  </si>
  <si>
    <t>SPÔSOBY A URČENIE OCENENIA VRÁTANE ÚČTOVNÝCH ODHADOV A PREDPOKLADOV</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</si>
  <si>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</si>
  <si>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</si>
  <si>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</si>
  <si>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</si>
  <si>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</si>
  <si>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</si>
  <si>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</si>
  <si>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Pôžičky a ostatný dlhodobý finančný majetok so zostatkovou dobou splatnosti najviac jeden rok
(066A, 067A, 069A, 06XA) - /096A/</t>
  </si>
  <si>
    <t>Poskytnuté preddavky na dlhodobý
finančný majetok
(053) - /095A/</t>
  </si>
  <si>
    <t>Pohľadávky z obchodného styku v rámci podielovej účasti okrem pohľadávok voči prepojeným účtovným jednotkám
(311A, 312A, 313A, 314A,
315A, 31XA) - /391A/</t>
  </si>
  <si>
    <t>Ostatné pohľadávky voči prepojeným
účtovným jednotkám
(351A) - /391A/</t>
  </si>
  <si>
    <t>Ostatné pohľadávky v rámci podielovej
účasti okrem pohľadávok voči prepojeným účtovným jednotkám
(351A) - /391A/</t>
  </si>
  <si>
    <t>Pohľadávky z derivátových operácií
(373A, 376A)</t>
  </si>
  <si>
    <t>Pohľadávky z obchodného styku voči
prepojeným účtovným jednotkám (311A,
312A, 313A, 314A, 315A, 31XA) - /391A/</t>
  </si>
  <si>
    <t>Ostatné pohľadávky z obchodného styku
(311A, 312A, 313A, 314A, 315A, 31XA) -
/391A/</t>
  </si>
  <si>
    <t>Daňové pohľadávky a dotácie
(341, 342, 343, 345,
346, 347) - /391A/</t>
  </si>
  <si>
    <t>Vlastné akcie a vlastné obchodné podiely
(252)</t>
  </si>
  <si>
    <t>Obstarávaný krátkodobý finančný majetok
(259, 314A) - /291A/</t>
  </si>
  <si>
    <t>I. VŠEOBECNÉ INFORMÁCIE</t>
  </si>
  <si>
    <t>II. INFORMÁCIE O ORGÁNOCH SPOLOČNOSTI</t>
  </si>
  <si>
    <t xml:space="preserve">III. INFORMÁCIE O PRIJATÝCH POSTUPOCH </t>
  </si>
  <si>
    <t xml:space="preserve"> - ak sa týka iba časť, aktualizujte podľa zostatkov vo výkazoch</t>
  </si>
  <si>
    <t>Nakupovaný dlhodobý nehmotný majetok sa oceňuje v obstarávacích cenách, ktoré obsahujú cenu obstarania a náklady súvisiace s jeho obstaraním, znížené o dobropisy, skontá, rabaty, zľavy z ceny, bonusy a pod.</t>
  </si>
  <si>
    <t>Dlhodobý nehmotný majetok vytvorený vlastnou činnosťou sa oceňuje vlastnými nákladmi. Vlastnými nákladmi sú všetky priame náklady vynaložené na výrobu alebo inú činnosť a nepriame náklady, ktoré sa vzťahujú na výrobu alebo inú činnosť.</t>
  </si>
  <si>
    <r>
      <t xml:space="preserve">Dlhodobý nehmotný majetok sa odpisuje do nákladov počas predpokladanej doby jeho používania a predpokladaného priebehu jeho opotrebenia. Odpisovať sa začína </t>
    </r>
    <r>
      <rPr>
        <sz val="10"/>
        <color indexed="10"/>
        <rFont val="Arial"/>
        <family val="2"/>
        <charset val="238"/>
      </rPr>
      <t>prvým dňom mesiaca nasledujúceho po uvedení dlhodobého majetku do používania</t>
    </r>
    <r>
      <rPr>
        <sz val="10"/>
        <rFont val="Arial"/>
        <family val="2"/>
        <charset val="238"/>
      </rPr>
      <t xml:space="preserve">. Drobný dlhodobý nehmotný majetok, ktorého obstarávacia cena (resp. vlastné náklady) je </t>
    </r>
    <r>
      <rPr>
        <sz val="10"/>
        <color indexed="10"/>
        <rFont val="Arial"/>
        <family val="2"/>
        <charset val="238"/>
      </rPr>
      <t>2 400 EUR a nižšia, sa účtuje do nákladov na účet 518</t>
    </r>
    <r>
      <rPr>
        <sz val="10"/>
        <rFont val="Arial"/>
        <family val="2"/>
        <charset val="238"/>
      </rPr>
      <t>. Predpokladaná  doba používania, metóda odpisovania a odpisová sadzba sú  stanovené pre jednotlivé skupiny dlhodobého nehmotného majetku  nasledovne:</t>
    </r>
  </si>
  <si>
    <t>Nakupovaný dlhodobý hmotný majetok sa oceňuje v obstarávacích cenách, ktoré zahŕňajú cenu obstarania, náklady na dopravu, clo a ďalšie náklady súvisiace s obstaraním, znížené o dobropisy, skontá, rabaty, zľavy z ceny, bonusy a pod.</t>
  </si>
  <si>
    <t>Dlhodobý hmotný majetok vytvorený vlastnou činnosťou sa oceňuje vlastnými nákladmi. Vlastnými nákladmi sú všetky priame náklady vynaložené na výrobu alebo inú činnosť a nepriame náklady, ktoré sa vzťahujú na výrobu alebo inú činnosť.</t>
  </si>
  <si>
    <t>Dlhodobý hmotný majetok získaný bezodplatne sa oceňuje reálnou hodnotou a účtuje sa v prospech účtu 384 - Výnosy budúcich období a účet časového rozlíšenia sa rozpúšťa do výnosov vo vecnej a časovej súvislosti so zaúčtovaním odpisov. Bezodplatne nadobudnutý dlhodobý hmotný majetok, o ktorom sa účtuje v účtovej skupine 03 sa účtuje so súvzťažným zápisom v prospech účtu 648 - Ostatné výnosy z hospodárskej činnosti. Dlhodobý hmotný majetok nadobudnutý bezplatne od spoločníkov alebo členov, ktorým sa nezvyšuje základné imanie sa účtuje v prospech účtu 413 - Ostatné kapitálové fondy. Reálna hodnota bola stanovená v súlade s § 27 ods. 2 zákona č. 431/2002 Z.z. o účtovníctve.</t>
  </si>
  <si>
    <r>
      <t xml:space="preserve">Súčasťou obstarávacej ceny dlhodobého hmotného majetku </t>
    </r>
    <r>
      <rPr>
        <sz val="10"/>
        <color rgb="FFFF0000"/>
        <rFont val="Arial"/>
        <family val="2"/>
        <charset val="238"/>
      </rPr>
      <t>sú / nie</t>
    </r>
    <r>
      <rPr>
        <sz val="10"/>
        <rFont val="Arial"/>
        <family val="2"/>
        <charset val="238"/>
      </rPr>
      <t xml:space="preserve"> sú úroky z úverov, ktoré vznikli do momentu uvedenia dlhodobého hmotného majetku do používania. </t>
    </r>
  </si>
  <si>
    <t>Finančné účty tvoria ceniny, peniaze v hotovosti a na bankových účtoch. Oceňujú sa menovitou hodnotou.</t>
  </si>
  <si>
    <t>Reálna hodnota predstavuje:</t>
  </si>
  <si>
    <t>a) trhovú cenu,</t>
  </si>
  <si>
    <t>d) posudok znalca, ak pre oceňovanú položku majetku nie je možné zistiť jeho reálnu hodnotu podľa písmena a) a c).</t>
  </si>
  <si>
    <r>
      <t>Zásoby vytvorené vlastnou činnosťou sa oceňujú vlastnými nákladmi. Vlastné náklady zahŕňajú</t>
    </r>
    <r>
      <rPr>
        <sz val="10"/>
        <color rgb="FFFF0000"/>
        <rFont val="Arial"/>
        <family val="2"/>
        <charset val="238"/>
      </rPr>
      <t xml:space="preserve">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(prispôsobte podľa skutočnosť). Správna réžia a odbytové náklady nie sú súčasťou vlastných nákladov. Súčasťou vlastných nákladov nie sú úroky z úverov. </t>
    </r>
  </si>
  <si>
    <t>Pozn. Doplniť popis stanovenia opravnej položky (po prečítaní riadok so zeleným písmom skryť).</t>
  </si>
  <si>
    <t xml:space="preserve">Pri dlhodobých pôžičkách a pohľadávkach, ak je zostatková doba splatnosti pohľadávky alebo pôžičky dlhšia ako jeden rok, upravuje sa hodnota tejto pohľadávky alebo pôžičky formou opravnej položky, ktorá predstavuje rozdiel medzi menovitou a súčasnou hodnotou pohľadávky. Súčasná hodnota pohľadávky sa počíta ak súčet súčinov budúcich peňažných príjmov a príslušných diskontných faktorov.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</si>
  <si>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</si>
  <si>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t>
  </si>
  <si>
    <t>Pozn. Pri použití reálnej hodnoty je potrebné uviesť aj údaj o tom, v akej sume sa zmeny reálnej hodnoty zahrnuli do výkazu ziskov a strát a v akej sume sa zahrnuli do vlastného imania ako oceňovacie rozdiely (po prečítaní riadok so zeleným písmom skryť).</t>
  </si>
  <si>
    <t xml:space="preserve">Reálna hodnota menových futurít je stanovená na základe kótovaných cien na burze. </t>
  </si>
  <si>
    <t>Reálna hodnota úrokových swapov vychádza z maklérskych odhadov. Primeranosť týchto odhadov sa testuje diskontovaním odhadovaných budúcich peňažných tokov podľa podmienok a splatnosti každého kontraktu a s použitím trhových úrokových sadzieb pre podobné nástroje ku dňu ocenenia.</t>
  </si>
  <si>
    <t xml:space="preserve">Reálne hodnoty odrážajú úrokové riziko nástroja a zahŕňajú úpravy s prihliadnutím na úverové riziká Spoločnosti a protistrany, tam kde je to vhodné. </t>
  </si>
  <si>
    <t>IV. INFORMÁCIE, KTORÉ VYSVETĽUJÚ A DOPĹŇAJÚ SÚVAHU A VÝKAZ ZISKOV A STRÁT</t>
  </si>
  <si>
    <r>
      <t>Spoločnosť</t>
    </r>
    <r>
      <rPr>
        <sz val="10"/>
        <color rgb="FFFF0000"/>
        <rFont val="Arial"/>
        <family val="2"/>
        <charset val="238"/>
      </rPr>
      <t xml:space="preserve"> vytvorila/nevytvorila</t>
    </r>
    <r>
      <rPr>
        <sz val="10"/>
        <rFont val="Arial"/>
        <family val="2"/>
        <charset val="238"/>
      </rPr>
      <t xml:space="preserve"> kapitálový fond z príspevkov podľa § 123 ods.2 a § 217 a Obchodného zákonníka v znení neskorších predpisov.</t>
    </r>
  </si>
  <si>
    <t>Náklady z dôvodu predaja podniku alebo časti podniku</t>
  </si>
  <si>
    <t>...</t>
  </si>
  <si>
    <t>Výnosy z predaja podniku alebo časti podniku</t>
  </si>
  <si>
    <t xml:space="preserve">Pozn. 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(po prečítaní riadok so zeleným písmom skryť). </t>
  </si>
  <si>
    <t>V. INFORMÁCIE O INÝCH AKTÍVACH A INÝCH PASÍVACH</t>
  </si>
  <si>
    <t>Podmienený majetok</t>
  </si>
  <si>
    <r>
      <t>·</t>
    </r>
    <r>
      <rPr>
        <sz val="7"/>
        <color rgb="FF00B050"/>
        <rFont val="Arial"/>
        <family val="2"/>
        <charset val="238"/>
      </rPr>
      <t xml:space="preserve">        </t>
    </r>
    <r>
      <rPr>
        <sz val="9"/>
        <color rgb="FF00B050"/>
        <rFont val="Arial"/>
        <family val="2"/>
        <charset val="238"/>
      </rPr>
      <t xml:space="preserve">zo servisných zmlúv, </t>
    </r>
  </si>
  <si>
    <r>
      <t>·</t>
    </r>
    <r>
      <rPr>
        <sz val="7"/>
        <color rgb="FF00B050"/>
        <rFont val="Arial"/>
        <family val="2"/>
        <charset val="238"/>
      </rPr>
      <t xml:space="preserve">        </t>
    </r>
    <r>
      <rPr>
        <sz val="9"/>
        <color rgb="FF00B050"/>
        <rFont val="Arial"/>
        <family val="2"/>
        <charset val="238"/>
      </rPr>
      <t>z poistných zmlúv,</t>
    </r>
  </si>
  <si>
    <r>
      <t>·</t>
    </r>
    <r>
      <rPr>
        <sz val="7"/>
        <color rgb="FF00B050"/>
        <rFont val="Arial"/>
        <family val="2"/>
        <charset val="238"/>
      </rPr>
      <t xml:space="preserve">        </t>
    </r>
    <r>
      <rPr>
        <sz val="9"/>
        <color rgb="FF00B050"/>
        <rFont val="Arial"/>
        <family val="2"/>
        <charset val="238"/>
      </rPr>
      <t>z koncesionárskych zmlúv,</t>
    </r>
  </si>
  <si>
    <r>
      <t>·</t>
    </r>
    <r>
      <rPr>
        <sz val="7"/>
        <color rgb="FF00B050"/>
        <rFont val="Arial"/>
        <family val="2"/>
        <charset val="238"/>
      </rPr>
      <t xml:space="preserve">        </t>
    </r>
    <r>
      <rPr>
        <sz val="9"/>
        <color rgb="FF00B050"/>
        <rFont val="Arial"/>
        <family val="2"/>
        <charset val="238"/>
      </rPr>
      <t>z licenčných zmlúv,</t>
    </r>
  </si>
  <si>
    <r>
      <t>·</t>
    </r>
    <r>
      <rPr>
        <sz val="7"/>
        <color rgb="FF00B050"/>
        <rFont val="Arial"/>
        <family val="2"/>
        <charset val="238"/>
      </rPr>
      <t xml:space="preserve">        </t>
    </r>
    <r>
      <rPr>
        <sz val="9"/>
        <color rgb="FF00B050"/>
        <rFont val="Arial"/>
        <family val="2"/>
        <charset val="238"/>
      </rPr>
      <t>z investovania prostriedkov získaných oslobodením od dane z príjmov,</t>
    </r>
  </si>
  <si>
    <r>
      <t>·</t>
    </r>
    <r>
      <rPr>
        <sz val="7"/>
        <color rgb="FF00B050"/>
        <rFont val="Arial"/>
        <family val="2"/>
        <charset val="238"/>
      </rPr>
      <t xml:space="preserve">        </t>
    </r>
    <r>
      <rPr>
        <sz val="9"/>
        <color rgb="FF00B050"/>
        <rFont val="Arial"/>
        <family val="2"/>
        <charset val="238"/>
      </rPr>
      <t>z privatizácie (po prečítaní celý text zeleným písmom vymazať).</t>
    </r>
  </si>
  <si>
    <t>Podmienené záväzky</t>
  </si>
  <si>
    <t>Spoločnosť má nasledujúce podmienené záväzky, ktoré sa nesledujú v bežnom účtovníctve a neuvádzajú sa v súvahe:</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</si>
  <si>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 Vedenie Spoločnosti si nie je vedomé žiadnych okolností, v dôsledku ktorých by jej vznikol významný náklad.</t>
  </si>
  <si>
    <t>Pozn. Ďalšie príklady podmienených záväzkov:</t>
  </si>
  <si>
    <t>· Spoločné a nerozdielne ručenie v konzorciu, ak každý člen konzorcia ručí za svoje záväzky a za záväzky každého iného člena konzorcia,</t>
  </si>
  <si>
    <t>· Hroziace zmluvné pokuty a penále,</t>
  </si>
  <si>
    <t>Ostatné finančné  povinnosti</t>
  </si>
  <si>
    <t>Ostatné finančné povinnosti, ktoré sa nesledujú v bežnom účtovníctve a neuvádzajú v súvahe, sú tieto:</t>
  </si>
  <si>
    <t xml:space="preserve">Pozn. Uvádzajú sa tu významné položky ostatných finančných povinností, ktoré sa nevykazujú v účtovných výkazoch; pri každej položke sa uvádza jej popis, výška a údaj, či sa týka spriaznených osôb, napríklad: </t>
  </si>
  <si>
    <t>· Veľké opravy alebo tzv. generálne opravy dlhodobého majetku (napríklad vysoké pece, lietadlá, a pod.).</t>
  </si>
  <si>
    <t xml:space="preserve">· Zmluvy na poskytnutie úverov alebo pôžičiek, ak tieto ešte neboli poskytnuté. </t>
  </si>
  <si>
    <t>· Finančné povinnosti vyplývajúce z licenčných, koncesionárskych a podobných zmlúv.</t>
  </si>
  <si>
    <t xml:space="preserve">· Finančné povinnosti zo zvýšenia základného imania alebo úhrady straty, ak tieto záväzky ešte nie sú uvedené v súvahe. </t>
  </si>
  <si>
    <t>· Finančné povinnosti týkajúce sa spätného odkúpenia majetku, ktorý účtovná jednotka predala.</t>
  </si>
  <si>
    <t>Najatý majetok</t>
  </si>
  <si>
    <t xml:space="preserve">VII. OSTATNÉ INFORMÁCIE </t>
  </si>
  <si>
    <t>VI. UDALOSTI, KTORÉ NASTALI PO DNI, KU KTORÉMU SA ZOSTAVUJE ÚČTOVNÁ ZÁVIERKA</t>
  </si>
  <si>
    <r>
      <t xml:space="preserve"> - všetky textové informácie slúžia ako VZOR, preto ak nie je pre ne náplň, treba </t>
    </r>
    <r>
      <rPr>
        <b/>
        <sz val="10"/>
        <color theme="1"/>
        <rFont val="Arial"/>
        <family val="2"/>
        <charset val="238"/>
      </rPr>
      <t>SKRYŤ</t>
    </r>
    <r>
      <rPr>
        <sz val="10"/>
        <color theme="1"/>
        <rFont val="Arial"/>
        <family val="2"/>
        <charset val="238"/>
      </rPr>
      <t xml:space="preserve"> celý riadok (vymazanie sa neodporúča pre požitie súboru poznámok aj v nasledujúcich obdobia, kedy môže byť uvedenie informácie potrebné), alebo upraviť text spolu s číslovaním nadpisov alebo kategórii</t>
    </r>
  </si>
  <si>
    <t xml:space="preserve"> - tabuľky v poznámkach spĺňajú predpísanú formálnu úpravu stanovenú legislatívou. Tabuľky spĺňajú aj náplň Opatrenia pre zostavenie Poznámok, preto odporúčame ponechať ich vo zorovej forme. V poznámkach sa komentujú iba riadky výkazov, pre ktoré má spoločnosť náplň. Informácie (tabuľky), pri ktorých je zmysluplné uvieť nulovú informáciu ponechajte a doplňte číslo "0" (negatívna informácia, napr. v prípade zábezpeky, ručenia)</t>
  </si>
  <si>
    <t xml:space="preserve"> - na záver po zostavení poznámok je vhodné pozrieť sa na ukážku pred tlačou a skontrolovať, ako je rozmiestnený text a tabuľky na jednotlivých stranách (najvhodnejšie je nastavenie mierky strany 83% (viď hornú lištu "Rozloženie strany")</t>
  </si>
  <si>
    <t xml:space="preserve">Nájomné za majetok obstaraný formou operatívneho lízingu sa účtuje do nákladov rovnomerne počas doby trvania  zmluvy o prenájme. </t>
  </si>
  <si>
    <r>
      <t xml:space="preserve"> -</t>
    </r>
    <r>
      <rPr>
        <sz val="7"/>
        <color rgb="FFFF0000"/>
        <rFont val="Arial"/>
        <family val="2"/>
        <charset val="238"/>
      </rPr>
      <t xml:space="preserve">         </t>
    </r>
    <r>
      <rPr>
        <sz val="10"/>
        <color rgb="FFFF0000"/>
        <rFont val="Arial"/>
        <family val="2"/>
        <charset val="238"/>
      </rPr>
      <t>cenné papiere určené na obchodovanie a realizovateľné cenné papiere reálnou hodnotou, zmena reálnej hodnoty sa účtuje do nákladov alebo výnosov,</t>
    </r>
  </si>
  <si>
    <r>
      <t xml:space="preserve"> -</t>
    </r>
    <r>
      <rPr>
        <sz val="7"/>
        <color rgb="FFFF0000"/>
        <rFont val="Arial"/>
        <family val="2"/>
        <charset val="238"/>
      </rPr>
      <t xml:space="preserve">         </t>
    </r>
    <r>
      <rPr>
        <sz val="10"/>
        <color rgb="FFFF0000"/>
        <rFont val="Arial"/>
        <family val="2"/>
        <charset val="238"/>
      </rPr>
      <t>cenné papiere, ktoré predstavujú podiely v dcérskej a pridruženej spoločnosti metódou vlastného imania, zmena hodnoty sa účtuje na účty vlastného imania ako oceňovacie rozdiely z precenenia majetku a záväzkov /obstarávacou  cenou  zníženou o opravnú položku,</t>
    </r>
  </si>
  <si>
    <r>
      <t xml:space="preserve"> -</t>
    </r>
    <r>
      <rPr>
        <sz val="7"/>
        <color rgb="FFFF0000"/>
        <rFont val="Arial"/>
        <family val="2"/>
        <charset val="238"/>
      </rPr>
      <t xml:space="preserve">         </t>
    </r>
    <r>
      <rPr>
        <sz val="10"/>
        <color rgb="FFFF0000"/>
        <rFont val="Arial"/>
        <family val="2"/>
        <charset val="238"/>
      </rPr>
      <t>cenné papiere držané do splatnosti sa preceňujú o rozdiel medzi obstarávacou cenou bez kupónu a menovitou hodnotou. Tento rozdiel sa účtuje podľa vecnej a časovej súvislosti do nákladov alebo výnosov.</t>
    </r>
  </si>
  <si>
    <r>
      <t xml:space="preserve"> -</t>
    </r>
    <r>
      <rPr>
        <sz val="7"/>
        <color indexed="10"/>
        <rFont val="Arial"/>
        <family val="2"/>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</si>
  <si>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Arial"/>
        <family val="2"/>
        <charset val="238"/>
      </rPr>
      <t xml:space="preserve">         </t>
    </r>
    <r>
      <rPr>
        <sz val="10"/>
        <color indexed="10"/>
        <rFont val="Arial"/>
        <family val="2"/>
        <charset val="238"/>
      </rPr>
      <t>posúdenie, zhodnotenie vykonanej práce, napr. odpracované hodiny, počet ukončených operácií,</t>
    </r>
  </si>
  <si>
    <r>
      <t xml:space="preserve"> -</t>
    </r>
    <r>
      <rPr>
        <sz val="7"/>
        <rFont val="Arial"/>
        <family val="2"/>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</si>
  <si>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Arial"/>
        <family val="2"/>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</si>
  <si>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Arial"/>
        <family val="2"/>
        <charset val="238"/>
      </rPr>
      <t xml:space="preserve">         </t>
    </r>
    <r>
      <rPr>
        <sz val="10"/>
        <rFont val="Arial"/>
        <family val="2"/>
        <charset val="238"/>
      </rPr>
      <t>možnosť previesť nevyužité daňové odpočty a iné daňové nároky do budúcich období.</t>
    </r>
  </si>
  <si>
    <r>
      <t xml:space="preserve">Spoločnosť je súčasťou skupiny </t>
    </r>
    <r>
      <rPr>
        <sz val="10"/>
        <color indexed="10"/>
        <rFont val="Arial"/>
        <family val="2"/>
        <charset val="238"/>
      </rPr>
      <t>meno skupiny</t>
    </r>
    <r>
      <rPr>
        <sz val="10"/>
        <rFont val="Arial"/>
        <family val="2"/>
        <charset val="238"/>
      </rPr>
      <t xml:space="preserve">. Materskou spoločnosťou Spoločnosti je </t>
    </r>
    <r>
      <rPr>
        <sz val="10"/>
        <color indexed="10"/>
        <rFont val="Arial"/>
        <family val="2"/>
        <charset val="238"/>
      </rPr>
      <t xml:space="preserve">materská spoločnosť </t>
    </r>
    <r>
      <rPr>
        <sz val="10"/>
        <rFont val="Arial"/>
        <family val="2"/>
        <charset val="238"/>
      </rPr>
      <t xml:space="preserve">a materskou spoločnosťou celej skupiny je </t>
    </r>
    <r>
      <rPr>
        <sz val="10"/>
        <color indexed="10"/>
        <rFont val="Arial"/>
        <family val="2"/>
        <charset val="238"/>
      </rPr>
      <t>materská spoločnosť celej skupiny</t>
    </r>
    <r>
      <rPr>
        <sz val="10"/>
        <rFont val="Arial"/>
        <family val="2"/>
        <charset val="238"/>
      </rPr>
      <t xml:space="preserve">. Konsolidovanú účtovnú závierku za najväčšiu skupinu podnikov zostavuje spoločnosť </t>
    </r>
    <r>
      <rPr>
        <sz val="10"/>
        <color indexed="10"/>
        <rFont val="Arial"/>
        <family val="2"/>
        <charset val="238"/>
      </rPr>
      <t xml:space="preserve">materská spoločnosť celej skupiny alebo materská spoločnosť. </t>
    </r>
    <r>
      <rPr>
        <sz val="10"/>
        <rFont val="Arial"/>
        <family val="2"/>
        <charset val="238"/>
      </rPr>
      <t xml:space="preserve">Táto účtovná závierka je k nahliadnutiu v sídle uvedenej spoločnosti, </t>
    </r>
    <r>
      <rPr>
        <sz val="10"/>
        <color indexed="10"/>
        <rFont val="Arial"/>
        <family val="2"/>
        <charset val="238"/>
      </rPr>
      <t>sídlo materskej  spoločnosti celej skupiny alebo materskej spoločnosti a adresa príslušného registrového súdu, v ktorom sú uložené konsolidované účtovné závierky</t>
    </r>
    <r>
      <rPr>
        <sz val="10"/>
        <rFont val="Arial"/>
        <family val="2"/>
        <charset val="238"/>
      </rPr>
      <t>.</t>
    </r>
  </si>
  <si>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Spoločnosť a všetky jej dcérske účtovné jednotky, b) § 22 ods. 10 a 12 zákona obchodné meno a sídlo dcérskych účtovných jednotiek.</t>
  </si>
  <si>
    <t>Účtovná závierka bola zostavená za predpokladu, že Spoločnosť bude nepretržite pokračovať vo svojej činnosti (going concern).</t>
  </si>
  <si>
    <t>Účtovné metódy a všeobecné účtovné zásady boli Spoločnosťou konzistentne aplikované.</t>
  </si>
  <si>
    <t xml:space="preserve">Goodwill / záporný goodwil vznikol ako rozdiel medzi obstarávacou cenou a podielom Spoločnosti na reálnej hodnote obstaraného identifikovateľného majetku a záväzkov v deň obstarania. </t>
  </si>
  <si>
    <t>Predpokladaná doba používania v rokoch</t>
  </si>
  <si>
    <t>Ročná odpisová sadzba v %</t>
  </si>
  <si>
    <t>Finančný majetok Spoločnosti predstavuje cenné papiere určené na obchodovanie, dlžné cenné papiere so splatnosťou do jedného roka/uveďte počet držané do doby splatnosti, vlastné akcie, vlastné dlhopisy a ostatné realizovateľné cenné papiere.</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</si>
  <si>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</si>
  <si>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b) hodnotu zistenú oceňovacím modelom, ktorý využíva prevažné informácie z operácii alebo z kotácii na aktívnom trhu, ak nie je trhová cena známa,</t>
  </si>
  <si>
    <t xml:space="preserve">c) hodnotu zistenú oceňovacím modelom, ktorý využíva prevažné informácie z operácii alebo z kotácii na inom ako aktívnom trhu, ak nie sú na aktívnom trhu informácie, ktoré by bolo možné použiť v oceňovacom modeli podľa písmena b) </t>
  </si>
  <si>
    <r>
      <t xml:space="preserve">Nakupované zásoby sú ocenené obstarávacími cenami s použitím metódy </t>
    </r>
    <r>
      <rPr>
        <sz val="10"/>
        <color indexed="10"/>
        <rFont val="Arial"/>
        <family val="2"/>
        <charset val="238"/>
      </rPr>
      <t>"first-in, first-out" (FIFO - prvá cena pre ocenenie prírastku zásob sa použije ako prvá cena pre ocenenie úbytku zásob)/,  s použitím pevných cien a oceňovacích rozdielov /váženým aritmetickým priemerom.</t>
    </r>
    <r>
      <rPr>
        <sz val="10"/>
        <rFont val="Arial"/>
        <family val="2"/>
        <charset val="238"/>
      </rPr>
      <t xml:space="preserve"> Obstarávacia cena zásob zahŕňa cenu obstarania a náklady súvisiace s ich obstaraním (náklady na prepravu, clo, provízie, atď.). Prijaté zľavy, diskonty, rabaty znižujú obstarávaciu cenu zásob.</t>
    </r>
  </si>
  <si>
    <t>Ocenenie nadbytočných, zastaraných a nízkoobrátkových zásob sa znižuje na nižšiu úžitkovú hodnotu prostredníctvom opravných položiek. Opravnú položku stanovilo vedenie Spoločnosti na základe ...</t>
  </si>
  <si>
    <r>
      <t xml:space="preserve"> -</t>
    </r>
    <r>
      <rPr>
        <sz val="7"/>
        <color indexed="10"/>
        <rFont val="Arial"/>
        <family val="2"/>
        <charset val="238"/>
      </rPr>
      <t>         </t>
    </r>
    <r>
      <rPr>
        <sz val="10"/>
        <color indexed="10"/>
        <rFont val="Arial"/>
        <family val="2"/>
        <charset val="238"/>
      </rPr>
      <t>dokončenie niektorých častí zákazky, napr. dokončenie poschodia domu k celkovému počtu poschodí domu.</t>
    </r>
  </si>
  <si>
    <r>
      <t xml:space="preserve">Vlastné imanie sa skladá zo základného imania, </t>
    </r>
    <r>
      <rPr>
        <sz val="10"/>
        <color indexed="10"/>
        <rFont val="Arial"/>
        <family val="2"/>
        <charset val="238"/>
      </rPr>
      <t>emisného ážia, ostatné kapitálových fondov, zákonného rezervného fondu, ostatný fondov, oceňovacích rozdielov a výsledku hospodárenia minulých období a v schvaľovacom konaní.</t>
    </r>
  </si>
  <si>
    <t>Deriváty sa členia na deriváty určené na obchodovanie a zabezpečovacie deriváty. Ako zabezpečovacie deriváty sa účtujú deriváty, ktoré spĺňajú súčasne tieto podmienky:</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</si>
  <si>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</si>
  <si>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r>
      <t xml:space="preserve"> -</t>
    </r>
    <r>
      <rPr>
        <sz val="7"/>
        <color indexed="10"/>
        <rFont val="Arial"/>
        <family val="2"/>
        <charset val="238"/>
      </rPr>
      <t xml:space="preserve">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</si>
  <si>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r>
      <t xml:space="preserve"> -</t>
    </r>
    <r>
      <rPr>
        <sz val="7"/>
        <color indexed="10"/>
        <rFont val="Arial"/>
        <family val="2"/>
        <charset val="238"/>
      </rPr>
      <t>        </t>
    </r>
    <r>
      <rPr>
        <sz val="10"/>
        <color indexed="10"/>
        <rFont val="Arial"/>
        <family val="2"/>
        <charset val="238"/>
      </rPr>
      <t>zabezpečovací vzťah je od začiatku formálne zdokumentovaný</t>
    </r>
  </si>
  <si>
    <r>
      <t xml:space="preserve"> -</t>
    </r>
    <r>
      <rPr>
        <sz val="7"/>
        <color indexed="10"/>
        <rFont val="Arial"/>
        <family val="2"/>
        <charset val="238"/>
      </rPr>
      <t>        </t>
    </r>
    <r>
      <rPr>
        <sz val="10"/>
        <color indexed="10"/>
        <rFont val="Arial"/>
        <family val="2"/>
        <charset val="238"/>
      </rPr>
      <t>zodpovedajú stratégii účtovnej jednotky v riadení rizík,</t>
    </r>
  </si>
  <si>
    <t>O odloženom daňovom záväzku účtuje Spoločnosť vždy, o pohľadávke účtuje, ak je realizovateľná.</t>
  </si>
  <si>
    <t>V aktuálnom účtovnom období Spoločnosť nevykonala žiadne opravy významných chýb minulých účtovných období.</t>
  </si>
  <si>
    <t xml:space="preserve">Ak má Spoločnosť obsahovú náplň, uvedú sa informácie o majetku, ktorým je goodwill a záporný goodwill, a to dôvod jeho vzniku, spôsob výpočtu a prehodnotenie opodstatnenosti jeho výšky a odpisu jeho hodnoty. </t>
  </si>
  <si>
    <r>
      <t>Deriváty nespĺňajúce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</si>
  <si>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Spoločnosti hrozí súdny proces, v ktorom ju konkurenčná spoločnosť chce žalovať za ...... Predbežne požadovaná kompenzácia je .... EUR. Spoločnosť je presvedčená, že prípadný súdny spor sa skončí v jej prospech. Náklady na prípadný súdny spor sa odhadujú vo výške približne ... EUR,</t>
  </si>
  <si>
    <t>– Spoločnosť chcú žalovať niekoľkí bývalí zamestnanci za porušenie právnych predpisov pri rozviazaní pracovného pomeru a žiadajú odškodné vo výške približne ... EUR. Spoločnosť je presvedčená, že právne predpisy neporušila a že súdny spor sa skončí v jej prospech. Náklady na prípadný súdny spor sa odhadujú vo výške približne ... EUR.</t>
  </si>
  <si>
    <t>· Spoločnosť je ručiteľom na zmenke (avalista),</t>
  </si>
  <si>
    <t>· Ak je Spoločnosť neobmedzene ručiacim spoločníkom v iných spoločnostiach (ak je spoločníkom vo verejnej obchodnej spoločnosti alebo komplementárom v komanditnej spoločnosti),</t>
  </si>
  <si>
    <t>· Spoločnosť predala pohľadávky a ručí kupujúcemu za ich vymožiteľnosť. Ak ich kupujúci nevymôže, môže sa obrátiť na Spoločnosť a žiadať úhradu nevymoženej čiastky,</t>
  </si>
  <si>
    <t>· Spoločnosť predala svoju dcérsku účtovnú jednotku a ručí kupujúcemu za to, že táto dcérska účtovná jednotka bude počas určitého obdobia dosahovať určité parametre. Ak ich nedosiahne, kupujúci bude žiadať od Spoločnosti úhradu rozdielu medzi garantovanými parametrami a dosiahnutými parametrami,</t>
  </si>
  <si>
    <t>· Spoločnosť dostala od štátu daňové úľavy, ktoré sú spojené s určitými podmienkami. Ak Spoločnosť tieto podmienky nesplní, bude musieť vyčerpané daňové úľavy vrátiť. Ak tieto daňové úľavy ešte nezačala čerpať, tak v poznámkach ešte neuvádza žiadne podmienené záväzky. Ale ak ich už čerpať začala, tak od toho momentu podmienené záväzky uvádza,</t>
  </si>
  <si>
    <t xml:space="preserve">· Analogicky sa postupuje, ak Spoločnosť dostala dotácie alebo iné investičné stimuly (napríklad od štátu alebo od Európskej únie) alebo inú analogickú podporu od iných subjektov (po prečítaní celý text zeleným písmom vymazať). </t>
  </si>
  <si>
    <t>· Povinnosti vyplývajúce zo zmlúv na obstaranie investícií; nejde o údaj o plánovaných investíciách, na ktoré ešte Spoločnosť nemá uzatvorenú zmluvu s dodávateľmi týchto investícií, ale o zmluvy s dodávateľmi, ktoré sú už uzatvorené.</t>
  </si>
  <si>
    <t xml:space="preserve">· Finančné povinnosti týkajúce sa derivátov, opcií (po prečítaní celý text zelenou farbou vymazať). </t>
  </si>
  <si>
    <t>Prenajatý majetok</t>
  </si>
  <si>
    <t>Pozn. K skutočnostiam sledovaným na podsúvahových účtoch je potrebné uviesť aj informácie o významných položkách majetku prijatého do úschovy, o pohľadávkach a záväzkoch z opcii, odpísaných pohľadávkach a pod. v prípade, že má pre tieto položky Spoločnosť obsahovú náplň (po prečítaní text zelenou farbou vymazať).</t>
  </si>
  <si>
    <r>
      <t xml:space="preserve"> - ako prvé je potrebné vyplniť hárky Titulná strana DATA (Titulná strana sa vyplní podľa tohot hárka),  výkazov (zhodné s tlačivom výkazov pre daňové účely </t>
    </r>
    <r>
      <rPr>
        <b/>
        <sz val="10"/>
        <color theme="1"/>
        <rFont val="Arial"/>
        <family val="2"/>
        <charset val="238"/>
      </rPr>
      <t>VYPLNAT UZ ZAOKRUHLENE CELE CISLA</t>
    </r>
    <r>
      <rPr>
        <sz val="10"/>
        <color theme="1"/>
        <rFont val="Arial"/>
        <family val="2"/>
        <charset val="238"/>
      </rPr>
      <t>), t.j. hárky s názvom "A", "P" a "VZaS"</t>
    </r>
  </si>
  <si>
    <t xml:space="preserve"> - textové informácie sa vpisujú do zlúčenej bunky na šírku A4 strany, preto vložený riadok taktiež zlúčte</t>
  </si>
  <si>
    <t xml:space="preserve"> - vzorové texty v oboch hárkoch sú buď čiernym, červeným alebo zeleným písmom. Červená farba znamená AKTUALIZUJTE, VYBERTE z možností alebo DOPLNTE, zelen farba obsahuje návrhy na vyplnenie.</t>
  </si>
  <si>
    <t xml:space="preserve"> - Prehľad peňažných tokoch je súčasťou hárku "Poznámky" </t>
  </si>
  <si>
    <t xml:space="preserve"> - v prehľade peňažných tokov sú nastavené iba súčtové vzorce, preto tieto riadky nevypĺňajte</t>
  </si>
  <si>
    <t>UZPODv14_1</t>
  </si>
  <si>
    <t>ÚČTOVNÁ ZÁVIERKA</t>
  </si>
  <si>
    <t>podnikateľov v podvojnom učtovníctve</t>
  </si>
  <si>
    <t>zostavená k</t>
  </si>
  <si>
    <t>Mesiac</t>
  </si>
  <si>
    <t>Rok</t>
  </si>
  <si>
    <t>riadna</t>
  </si>
  <si>
    <t>malá</t>
  </si>
  <si>
    <t>mimoriadna</t>
  </si>
  <si>
    <t>veľká</t>
  </si>
  <si>
    <t>Bezprostredne predchádzajúce obdobie</t>
  </si>
  <si>
    <t>priebežná</t>
  </si>
  <si>
    <t>(vyznačí sa x)</t>
  </si>
  <si>
    <t>Obchodné meno (názov) účtovnej jednotky</t>
  </si>
  <si>
    <t>Sídlo účtovnej jednotky</t>
  </si>
  <si>
    <t>Ulica</t>
  </si>
  <si>
    <t>Číslo</t>
  </si>
  <si>
    <t>Telfónne číslo</t>
  </si>
  <si>
    <t>Zostavené dňa:</t>
  </si>
  <si>
    <t>Scválené dňa:</t>
  </si>
  <si>
    <t/>
  </si>
  <si>
    <t>Súvaha 
Úč POD 1 - 01</t>
  </si>
  <si>
    <t>Ozna-
čenie   
a</t>
  </si>
  <si>
    <t>Číslo riadku c</t>
  </si>
  <si>
    <r>
      <t xml:space="preserve">Brutto - </t>
    </r>
    <r>
      <rPr>
        <sz val="8.5"/>
        <rFont val="Arial"/>
        <family val="2"/>
        <charset val="238"/>
      </rPr>
      <t>časť 1</t>
    </r>
  </si>
  <si>
    <r>
      <t>Korekcia</t>
    </r>
    <r>
      <rPr>
        <sz val="8.5"/>
        <rFont val="Arial"/>
        <family val="2"/>
        <charset val="238"/>
      </rPr>
      <t xml:space="preserve"> - časť 2</t>
    </r>
  </si>
  <si>
    <t>SPOLU MAJETOK                                                                                                      
r. 02 + r. 33 + r. 74</t>
  </si>
  <si>
    <t>Neobežný majetok                                                                                                             
r. 03 + r. 011 + r. 021</t>
  </si>
  <si>
    <t>Dlhodobý nehmotný majetok súčet                                                                                    (r. 04 až 010)</t>
  </si>
  <si>
    <t>Aktivované náklady na vývoj                                                                                                
(012) - /072, 091A/</t>
  </si>
  <si>
    <t>Dlhodobý hmotný majetok                                                                                              
(r. 012 až 020)</t>
  </si>
  <si>
    <t>A.II.1.</t>
  </si>
  <si>
    <t>Dlhodobý finančný majetok                                                                                                
(r. 22 až 32)</t>
  </si>
  <si>
    <t>Podielové cenné papiere a podiely
s podielovou účasťou okrem 
v prepojených účtovných jednotkách
(062A) - /096A/</t>
  </si>
  <si>
    <t>Ostatné realizovateľné cenné papiere a podiely
(063A) - /096A/</t>
  </si>
  <si>
    <t>Pôžičky prepojeným účtovným jednotkám
(066A) - /096A/</t>
  </si>
  <si>
    <t>Pôžičky v rámci podielovej účasti
okrem prepojeným účtovným jednotkám
(066A) - /096A/</t>
  </si>
  <si>
    <t>Dlhové cenné papiere a ostatný dlhodobý finančný majetok 
(065A, 069A,06XA) - /096A/</t>
  </si>
  <si>
    <t>Účty v bankách s dobou viazanosti dlhšou ako jeden rok
(22XA)</t>
  </si>
  <si>
    <t>Obstarávaný dlhodobý finančný majetok
(043) - /096A/</t>
  </si>
  <si>
    <t xml:space="preserve">Obežný majetok                                                                                                            
r. 34 + r. 41 + r. 53 + r. 66+ r. 71   </t>
  </si>
  <si>
    <t>Poskytnuté preddavky na zásoby                                                                                            
(314A) - 391A</t>
  </si>
  <si>
    <t>Dlhodobé pohľadávky súčet                                                                                                   
(r. 42 + r. 46 až 52)</t>
  </si>
  <si>
    <t>Pohľadávky z obchodného styku
súčet (r. 43 až r. 45)</t>
  </si>
  <si>
    <t>Pohľadávky z obchodného styku v rámci podielovej účasti okrem pohľadávok
voči prepojeným účtovným jednotkám
(311A, 312A, 313A, 314A, 315A, 31XA) - /391A/</t>
  </si>
  <si>
    <t>Pohľadávky voči spoločníkom, členom a združeniu
(354A, 355A, 358A,
35XA) - /391A/</t>
  </si>
  <si>
    <t>Odložená daňová
pohľadávka
(481A)</t>
  </si>
  <si>
    <t>Krátkodobé pohľadávky súčet 
(r. 54 + r. 58 až 65)</t>
  </si>
  <si>
    <t>Pohľadávky
z obchodného
styku súčet (r. 55 až r. 57)</t>
  </si>
  <si>
    <t>Pohľadávky z obchodného styku voči
prepojeným účtovným jednotkám 
(311A,312A, 313A, 314A,
315A, 31XA) - /391A/</t>
  </si>
  <si>
    <t>Ostatné pohľadávky z obchodného styku
(311A, 312A, 313A,
314A, 315A, 31XA) -
/391A/</t>
  </si>
  <si>
    <t>Pohľadávky voči spoločníkom, členom
a združeniu 
(354A, 355A, 358A, 35XA, 398A) - /391A/</t>
  </si>
  <si>
    <r>
      <t>Sociálne poistenie</t>
    </r>
    <r>
      <rPr>
        <b/>
        <sz val="8.5"/>
        <rFont val="Arial"/>
        <family val="2"/>
        <charset val="238"/>
      </rPr>
      <t xml:space="preserve"> </t>
    </r>
    <r>
      <rPr>
        <sz val="8.5"/>
        <rFont val="Arial"/>
        <family val="2"/>
        <charset val="238"/>
      </rPr>
      <t>(336) - 391A</t>
    </r>
  </si>
  <si>
    <t>Iné pohľadávky
(335A, 33XA, 371A,
374A, 375A, 378A)
- /391A/</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</si>
  <si>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</si>
  <si>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</si>
  <si>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Časové rozlíšenie ( r. 75 až r. 78)</t>
  </si>
  <si>
    <t>Náklady budúcich období dlhodobé 
(381A, 382A)</t>
  </si>
  <si>
    <t>Náklady budúcich období krátkodobé 
(381A, 382A)</t>
  </si>
  <si>
    <t>Bežné účtovné obdobie   4</t>
  </si>
  <si>
    <t>Bezprostredne predchádzajúce účtovné obdobie   5</t>
  </si>
  <si>
    <t>SPOLU VLASTNÉ IMANIE A ZÁVÄZKY                                                                           
r. 80 + r. 101 + r. 141</t>
  </si>
  <si>
    <t>Pohľadávky za upísané vlatsné imanie (/-/353)</t>
  </si>
  <si>
    <t>Emisné ážio (412)</t>
  </si>
  <si>
    <t xml:space="preserve">  2.</t>
  </si>
  <si>
    <t xml:space="preserve"> 2.</t>
  </si>
  <si>
    <t>Výkaz ziskov a strát
Úč POD 2 - 01</t>
  </si>
  <si>
    <t>I.</t>
  </si>
  <si>
    <t>II.</t>
  </si>
  <si>
    <t>III.</t>
  </si>
  <si>
    <t xml:space="preserve"> IV.</t>
  </si>
  <si>
    <t>V.</t>
  </si>
  <si>
    <t>VI.</t>
  </si>
  <si>
    <t>Tržby z predaja dlhodobého nehmotného majetku, dlhodobého hmotného majetku a materiálu (641, 642)</t>
  </si>
  <si>
    <t>VII.</t>
  </si>
  <si>
    <t>Náklady na hospodársku cinnost spolu
r. 11 + r. 12 + r. 13 + r.14 + r. 15 + r. 20 + r. 21 + r. 24 + r. 25 + r. 26</t>
  </si>
  <si>
    <t>D.</t>
  </si>
  <si>
    <t>E.</t>
  </si>
  <si>
    <t>E.1</t>
  </si>
  <si>
    <t>Odmeny clenom orgánov spolocnosti a
družstva (523)</t>
  </si>
  <si>
    <t>F.</t>
  </si>
  <si>
    <t>Dane a poplatky (úctová skupina 53)</t>
  </si>
  <si>
    <t>G.</t>
  </si>
  <si>
    <t>Odpisy a opravné položky k dlhodobému nehmotnému majetku a dlhodobému hmotnému majetku (r. 22 + r.23)</t>
  </si>
  <si>
    <t>G.1.</t>
  </si>
  <si>
    <t>Opravné položky k dlhodobému nehmotnému majetku a dlhodobému hmotnému majetku (+/-) (553)</t>
  </si>
  <si>
    <t>H.</t>
  </si>
  <si>
    <t>Zostatková cena predaného dlhodobého majetku a predaného materiálu (541, 542)</t>
  </si>
  <si>
    <t>Opravné položky k pohladávkam (+/-)
(547)</t>
  </si>
  <si>
    <t>J.</t>
  </si>
  <si>
    <t>Ostatné náklady na hospodársku cinnost
(543, 544, 545, 546, 548, 549, 555, 557)</t>
  </si>
  <si>
    <t>Výnosy z dlhodobého financného majetku
súcet (r. 32 až r. 34)</t>
  </si>
  <si>
    <t>Výnosy z cenných papierov a podielov
od prepojených úctovných jednotiek (665A)</t>
  </si>
  <si>
    <t>Výnosy z cenných papierov a podielov v podielovej úcasti okrem výnosov prepojených úctovných jednotiek (665A)</t>
  </si>
  <si>
    <t>Ostatné výnosy z cenných papierov a podielov (665A)</t>
  </si>
  <si>
    <t>X.</t>
  </si>
  <si>
    <t>Výnosy z krátkodobého financného majetku
súcet (r. 36 až r. 38)</t>
  </si>
  <si>
    <t>Výnosy z krátkodobého financného majetku od prepojených úctovných jednotiek (666A)</t>
  </si>
  <si>
    <t>Výnosy z krátkodobého financného majetku v podielovej úcasti okrem výnosov prepojených úctovných jednotiek (666A)</t>
  </si>
  <si>
    <t>Ostatné výnosy z krátkodobého financného majetku (666A)</t>
  </si>
  <si>
    <t>XI.</t>
  </si>
  <si>
    <t>XI.1.</t>
  </si>
  <si>
    <t>Výnosové úroky od prepojených úctovných jednotiek (662A)</t>
  </si>
  <si>
    <t>XII.</t>
  </si>
  <si>
    <t>Výnosy z precenenia cenných papierov a výnosy z derivátových operácií (664, 667)</t>
  </si>
  <si>
    <t>XIV.</t>
  </si>
  <si>
    <t xml:space="preserve"> **</t>
  </si>
  <si>
    <t>Náklady na financnú cinnost spolu 
r. 46 + r. 47 + r. 48 + r. 49 + r. 52 + r. 53 + r. 54</t>
  </si>
  <si>
    <t>K.</t>
  </si>
  <si>
    <t>L.</t>
  </si>
  <si>
    <t>Náklady na krátkodobý financný majetok
(566)</t>
  </si>
  <si>
    <t>M.</t>
  </si>
  <si>
    <t>Opravné položky k financnému majetku
(+/-) (565)</t>
  </si>
  <si>
    <t>N.</t>
  </si>
  <si>
    <t>N.1.</t>
  </si>
  <si>
    <t>Nákladové úroky pre prepojené úctovné jednotky (562A)</t>
  </si>
  <si>
    <t xml:space="preserve"> O.</t>
  </si>
  <si>
    <t xml:space="preserve"> P.</t>
  </si>
  <si>
    <t xml:space="preserve"> Q.</t>
  </si>
  <si>
    <t>Ostatné náklady na financnú cinnost
(568, 569)</t>
  </si>
  <si>
    <t>****</t>
  </si>
  <si>
    <t xml:space="preserve"> R.</t>
  </si>
  <si>
    <t xml:space="preserve"> R.1.</t>
  </si>
  <si>
    <t>S.</t>
  </si>
  <si>
    <t>Výsledok hospodárenia za účtovné
obdobie po zdanení (+/-) (r. 56 - r. 57 - r. 60)</t>
  </si>
  <si>
    <t>Poznámky Úč PODV 3-01</t>
  </si>
  <si>
    <t>Záväzky (okrem bankových úverov, pôžičiek a návratných finančných výpomocí, záväzkov zo sociálneho fondu, odloženého daňového záväzku a rezerv) podľa doby splatnosti sú nasledovné:</t>
  </si>
  <si>
    <t xml:space="preserve">Pozn. Vyžaduje sa uviesť informácie o transakciách, ktoré dlhodobo nie sú vykázané v súvahe, a preto je kvôli transparentnosti potrebné uviesť ich vplyv (pozitívny alebo negatívny) na finančnú situáciu Spoločnosti.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 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(po prečítaní riadok so zeleným písmom skryť).
</t>
  </si>
  <si>
    <t xml:space="preserve"> - počte, menovitej hodnote a hodnote, za ktorú sa vlastné akcie nadobudli a ktoré účtovná jednotka má v držbe k poslednému dňu účtovného obdobia; uvádza sa aj ich percentuálny podiel na upísanom základnom imaní (po prečítaní riadok so zeleným písmom skryť).</t>
  </si>
  <si>
    <t>Pozn. Ďalšie príklady podmieneného majetku sú napr. práva:</t>
  </si>
  <si>
    <t>Pozn. Ak má Spoločnosť obsahovú náplň pre vlastné akcie, uvádzajú sa nasledujúce informácie:</t>
  </si>
  <si>
    <t>VSETKY TABULKY VYPLNAT V CELYCH CISLACH !!!</t>
  </si>
  <si>
    <r>
      <t xml:space="preserve">Účtovná závierka Spoločnosti za predchádzajúce účtovné obdobie k 31.12.2023 bola schválená valným zhromaždením Spoločnosti dňa </t>
    </r>
    <r>
      <rPr>
        <sz val="10"/>
        <color indexed="10"/>
        <rFont val="Arial"/>
        <family val="2"/>
        <charset val="238"/>
      </rPr>
      <t>DD.MM.YYYY.</t>
    </r>
  </si>
  <si>
    <t>Účtovná závierka Spoločnosti k 31.12.2024 je zostavená ako riadna účtovná závierka podľa zákona NR SR č. 431/2002 Z. z. o účtovníctve za účtovné obdobie od 1.1.2024 do 31.12.2024.</t>
  </si>
  <si>
    <t>Členom štatutárneho orgánu, ani členom dozorných orgánov  neboli v roku 2024 poskytnuté žiadne pôžičky, záruky alebo iné formy zabezpečenia, ani finančné prostriedky alebo iné plnenia na súkromné účely členov, ktoré sa vyúčtovávajú  (v roku 2023: žiadne).</t>
  </si>
  <si>
    <t xml:space="preserve">Spoločnosť podala v roku 2024 žalobu na spoločnosť ... z dôvodu .... Predmetom súdneho sporu je .... Zároveň žiada o náhradu ušlého zisku vo výške .... EUR. </t>
  </si>
  <si>
    <t xml:space="preserve">Spoločnosti bol na konci účtovného obdobia 2024 odcudzený ..... v hodnote ...... EUR, ktorý bol poistený pre prípad škôd spôsobených krádežou. Výška náhrady od poisťovne nebola do dňa zostavenia účtovnej závierky známa a existujú pochybnosti, či poisťovňa vôbec niečo uhradí. Spoločnosť odhaduje, že výška náhrady by mala byť približne .... EUR. </t>
  </si>
  <si>
    <t>– Spoločnosť ručí za bankový úver, ktorý banka poskytla jej dcérskej účtovnej jednotke ...., vo výške 100 000 EUR. Úver je splatný v rokoch 2024 – 202X, úroková sadzba 5,1 % p. a.,</t>
  </si>
  <si>
    <t>V zmysle Zákona o správe daní a poplatkov a ostatných zákonov z oblasti daňového práva môžu byť v Spoločnosti vykonané kontroly daňových priznaní spätne za obdobie 5 rokov. V dôsledku toho sú  k 31.12.2024 daňové priznania Spoločnosti za roky 2019 až 2023 otvorené a môžu sa stať predmetom kontroly. Ku dňu účtovnej závierky Spoločnosť nevie stanoviť dopad prípadných kontrol na finančné povinnosti Spoločnosti.</t>
  </si>
  <si>
    <t xml:space="preserve">– Spoločnosť plánuje v rokoch 2024 – 202X zmeniť časť výrobného sortimentu a prispôsobiť tejto zmene aj výrobné zariadenie. Už uzatvorila zmluvy s dodávateľmi, podľa ktorých v roku 2024 bude investovať približne .... EUR a v roku 2025 približne ... EUR. Záväzky Spoločnosti z uvedených zmlúv evidované na podsúvahových účtoch sú vo výške ... EUR (rok 2023: .... EUR). Uvedené transakcie sa týkajú/netýkajú spriaznených osôb. </t>
  </si>
  <si>
    <t>– Spoločnosť má s .... uzatvorenú .... zmluvu na roky 2024 – 202X  na výrobu ...., podľa ktorej odvádza ročne fixný licenčný poplatok vo výške ..... EUR a za každý vyrobený a predaný .... odvádza variabilný licenčný poplatok vo výške .... EUR. V roku 2024 vyrobila a predala .... ks týchto ...., v roku 2025 plánuje vyrobiť a predať .... ks a v nasledujúcich rokoch približne po .... ks ročne. Záväzky Spoločnosti z uvedenej licenčnej zmluvy evidované na podsúvahových účtoch sú vo výške ... EUR (rok 2023: .... EUR),</t>
  </si>
  <si>
    <t>Spoločnosť má časť administratívnych priestorov (... m²) v nájme od tretej osoby. Nájomná zmluva je uzatvorená do roku ... s možnosťou výpovede v určených prípadoch. Výpovedná lehota je ... mesiacov pred ukončením kalendárneho roka. Ročné nájomné predstavuje ... EUR. Záväzky z prenájmu evidované na podsúvahových účtoch predstavujú ... EUR (rok 2023: ... EUR).</t>
  </si>
  <si>
    <t>Spoločnosť prenajíma časť výrobnej haly (.... m2) tretej osobe na výrobné účely. Ročné výnosy z nájomného sú približne ... EUR. Nájomná zmluva je uzatvorená do roku ..... Prenajatú časť výrobnej haly vykazuje Spoločnosť v súvahe ako dlhodobý hmotný majetok. Pohľadávky z prenájmu evidované na podsúvahových účtoch predstavujú ... EUR (rok 2023: ... EUR).</t>
  </si>
  <si>
    <t>Rezerva na záručné opravy bola vytvorená na predpokladané náklady na záručné opravy výrobkov, ktoré boli predané pred 31.12.2024. Bola vypočítaná ako súčet nákladov na záručné opravy výrobkov, ktoré boli ku dňu zostavenia účtovnej závierky už reklamované (táto časť rezervy sa tvorila individuálnym spôsobom), a nákladov na záručné opravy výrobkov, ktoré ku dňu zostavenia účtovnej závierky ešte neboli reklamované (táto časť rezervy sa tvorila paušálnym spôsobom, ako percentuálny podiel z tržieb). Rezerva bude použitá v priebehu účtovných období 2025 až 202x.</t>
  </si>
  <si>
    <t>2024</t>
  </si>
  <si>
    <t>2121868837</t>
  </si>
  <si>
    <t>55089453</t>
  </si>
  <si>
    <t>X</t>
  </si>
  <si>
    <t>2023</t>
  </si>
  <si>
    <t>82920</t>
  </si>
  <si>
    <t>Swiss Point Data, a. s.</t>
  </si>
  <si>
    <t>Diaľničná cesta</t>
  </si>
  <si>
    <t>2</t>
  </si>
  <si>
    <t>90301</t>
  </si>
  <si>
    <t>Senec</t>
  </si>
  <si>
    <t>OR MS Bratislava III, Oddiel:  Sa, Vložka číslo:  7685/B, dňa 21.12.2022</t>
  </si>
  <si>
    <t>0903/290839</t>
  </si>
  <si>
    <t>ondrej.holik@swiss-point.eu</t>
  </si>
  <si>
    <r>
      <rPr>
        <sz val="10"/>
        <color indexed="10"/>
        <rFont val="Arial"/>
        <family val="2"/>
        <charset val="238"/>
      </rPr>
      <t>Účtovná jednotka</t>
    </r>
    <r>
      <rPr>
        <sz val="10"/>
        <rFont val="Arial"/>
        <family val="2"/>
        <charset val="238"/>
      </rPr>
      <t xml:space="preserve"> (ďalej len „Spoločnosť”) je </t>
    </r>
    <r>
      <rPr>
        <sz val="10"/>
        <color indexed="10"/>
        <rFont val="Arial"/>
        <family val="2"/>
        <charset val="238"/>
      </rPr>
      <t>akciová spoločnosť</t>
    </r>
    <r>
      <rPr>
        <sz val="10"/>
        <rFont val="Arial"/>
        <family val="2"/>
        <charset val="238"/>
      </rPr>
      <t xml:space="preserve">, ktorá bola založená dňa </t>
    </r>
    <r>
      <rPr>
        <sz val="10"/>
        <color indexed="10"/>
        <rFont val="Arial"/>
        <family val="2"/>
        <charset val="238"/>
      </rPr>
      <t>21.12.2022</t>
    </r>
    <r>
      <rPr>
        <sz val="10"/>
        <rFont val="Arial"/>
        <family val="2"/>
        <charset val="238"/>
      </rPr>
      <t xml:space="preserve">. Dňa </t>
    </r>
    <r>
      <rPr>
        <sz val="10"/>
        <color indexed="10"/>
        <rFont val="Arial"/>
        <family val="2"/>
        <charset val="238"/>
      </rPr>
      <t xml:space="preserve">21.12.2022 </t>
    </r>
    <r>
      <rPr>
        <sz val="10"/>
        <rFont val="Arial"/>
        <family val="2"/>
        <charset val="238"/>
      </rPr>
      <t xml:space="preserve">bola zapísaná do Obchodného registra vedenom na Mestskom súde </t>
    </r>
    <r>
      <rPr>
        <sz val="10"/>
        <color indexed="10"/>
        <rFont val="Arial"/>
        <family val="2"/>
        <charset val="238"/>
      </rPr>
      <t>Bratislava III</t>
    </r>
    <r>
      <rPr>
        <sz val="10"/>
        <rFont val="Arial"/>
        <family val="2"/>
        <charset val="238"/>
      </rPr>
      <t>, oddiel Sa</t>
    </r>
    <r>
      <rPr>
        <sz val="10"/>
        <color indexed="10"/>
        <rFont val="Arial"/>
        <family val="2"/>
        <charset val="238"/>
      </rPr>
      <t xml:space="preserve">, </t>
    </r>
    <r>
      <rPr>
        <sz val="10"/>
        <rFont val="Arial"/>
        <family val="2"/>
        <charset val="238"/>
      </rPr>
      <t>vložka 7685/B. Spoločnosť sídli  na adrese Diaľničná cesta 2, 903 01 Senec, Slovenská republika.</t>
    </r>
  </si>
  <si>
    <r>
      <t xml:space="preserve">V priebehu účtovného obdobia </t>
    </r>
    <r>
      <rPr>
        <sz val="10"/>
        <color indexed="10"/>
        <rFont val="Arial"/>
        <family val="2"/>
        <charset val="238"/>
      </rPr>
      <t xml:space="preserve">boli uskutočnené </t>
    </r>
    <r>
      <rPr>
        <sz val="10"/>
        <rFont val="Arial"/>
        <family val="2"/>
        <charset val="238"/>
      </rPr>
      <t>nasledovné významné zmeny v zápise do Obchodného registra.</t>
    </r>
    <r>
      <rPr>
        <sz val="10"/>
        <color indexed="10"/>
        <rFont val="Arial"/>
        <family val="2"/>
        <charset val="238"/>
      </rPr>
      <t xml:space="preserve"> Dňa 18.4.2024 došlo ku zmene právnej formy zo SRO na akciovú spoločnosť.</t>
    </r>
  </si>
  <si>
    <t>1. Skladovanie a pomocné činnosti v doprave</t>
  </si>
  <si>
    <t>3. Poskytovanie záruk na zabezpečenie colného dlhu</t>
  </si>
  <si>
    <t>2. Sprostredkovateľská činnosť v oblasti obchodu, služieb, výroby</t>
  </si>
  <si>
    <t xml:space="preserve">
Ing. Ondřej Holík </t>
  </si>
  <si>
    <t>Mgr. Matúš Gerek , MBA</t>
  </si>
  <si>
    <t>Vichren Pourchev Bisset</t>
  </si>
  <si>
    <t>Mgr. Michal Helcman</t>
  </si>
  <si>
    <t>Svetlozar Dimitrov</t>
  </si>
  <si>
    <t>Lora Dimitrova</t>
  </si>
  <si>
    <r>
      <t xml:space="preserve">Súčasťou obstarávacej ceny dlhodobého nehmotného majetku </t>
    </r>
    <r>
      <rPr>
        <sz val="10"/>
        <color rgb="FFFF0000"/>
        <rFont val="Arial"/>
        <family val="2"/>
        <charset val="238"/>
      </rPr>
      <t>nie</t>
    </r>
    <r>
      <rPr>
        <sz val="10"/>
        <rFont val="Arial"/>
        <family val="2"/>
        <charset val="238"/>
      </rPr>
      <t xml:space="preserve"> sú úroky z úverov, ktoré vznikli do momentu uvedenia dlhodobého nehmotného majetku do používania. </t>
    </r>
  </si>
  <si>
    <t>rovnomerná</t>
  </si>
  <si>
    <t>Názov</t>
  </si>
  <si>
    <t>Životnosť</t>
  </si>
  <si>
    <t>Sadzba odpisu v %</t>
  </si>
  <si>
    <t>Spôsob</t>
  </si>
  <si>
    <t>Vysokozdvižný vozík EL.EFD DF 18 SP</t>
  </si>
  <si>
    <t>HM rovnomerný</t>
  </si>
  <si>
    <t>Paletový vozík - VZV Jungheinrich EKX 410 elektr</t>
  </si>
  <si>
    <t>Policový regál</t>
  </si>
  <si>
    <t xml:space="preserve">Regálový systém </t>
  </si>
  <si>
    <t>Plošina Prosman</t>
  </si>
  <si>
    <t>Volkswagen Golf Variant Comfortline 1,6 TDI</t>
  </si>
  <si>
    <t>Notebook Lenovo V17 G4,pamäť,redukcia,batoh,myš</t>
  </si>
  <si>
    <t>Iba účtovný odpis</t>
  </si>
  <si>
    <t xml:space="preserve">Notebook NT220b6n1c, SN PF4BCD32 </t>
  </si>
  <si>
    <t>Policový vozík TRANSFER, 5 police,900x500x180 4k</t>
  </si>
  <si>
    <t>Mobilny telefon Samsung Galaxy A25, SN: 35651370</t>
  </si>
  <si>
    <t>Notebook NT187h29v4, SN: SPW078Y0T, SN: SPW078Y0</t>
  </si>
  <si>
    <t>Klietkový kontajner MARCH 1ks</t>
  </si>
  <si>
    <t>Notebook NT220b6n1c: SN: SPF4BCHK8</t>
  </si>
  <si>
    <t>Mobilný telefón Samsung Galaxy A05s 4 GB/64 GB s</t>
  </si>
  <si>
    <t xml:space="preserve">Čítačka čiarových kódov Honeywell Laser skener </t>
  </si>
  <si>
    <t>LAKOVANÝ Regál, 60ks, 1800x900x400 mm 5-policový</t>
  </si>
  <si>
    <t>Notebook HP EliteBook 850 G5, SN: 5CG8460BGN</t>
  </si>
  <si>
    <t>Čítačka čiarových kódov Zebra, SN: S24097523701</t>
  </si>
  <si>
    <t>Klietkový vozík s brzdami JORDAN,nosnosť 450 kg</t>
  </si>
  <si>
    <t xml:space="preserve">Policový vozík TRANSFER, 5 police, 900x500x1800 </t>
  </si>
  <si>
    <t>Čítačka čiarových kódov Zebra DS9308-SR4U2100AZE</t>
  </si>
  <si>
    <t>Powerbank Romoss PEA40 Pro 40000</t>
  </si>
  <si>
    <t>Notebook HP EliteBook 850 G5, SN: 5CG84621GG</t>
  </si>
  <si>
    <t>Notebook HP EliteBook 850 G5, SN: 5CG8313XRS</t>
  </si>
  <si>
    <t>Baliaci stôl Effepack 120x80 cm 1ks</t>
  </si>
  <si>
    <t>Mobilný telefón Xiaomi Redmi 13</t>
  </si>
  <si>
    <t>Mobilná klimatizácia GORENJE KAM26THP</t>
  </si>
  <si>
    <t>Nabíjačka UGREEN GaN 200 W Desktop Charger</t>
  </si>
  <si>
    <t>HP EliteBook 850 G5 1ks</t>
  </si>
  <si>
    <t>ZEBRA TC57</t>
  </si>
  <si>
    <t>Klietkový vozík s brzdami JORDAN, nosnosť 450kg</t>
  </si>
  <si>
    <t>Policový vozík TRANSFER 5 polic s brzdami</t>
  </si>
  <si>
    <t>Plastové prepravky FRASER, 400x300x270mm - 60ks</t>
  </si>
  <si>
    <t>ZEBRA doplnok - pištoľová rukoväť</t>
  </si>
  <si>
    <t>Tlačiareň etikiet Zebra ZD421 TT</t>
  </si>
  <si>
    <t xml:space="preserve">TP-LINK Archer AX53 router, TP-LINK-RE200 </t>
  </si>
  <si>
    <t xml:space="preserve">Hikvision kamera IPC T240H + napájací zdroj </t>
  </si>
  <si>
    <t>NVR-DS-7616NXI-K2 + disk WD Purple Pro</t>
  </si>
  <si>
    <t>Nabíjacia stanica Batériový generátor Viking VAL</t>
  </si>
  <si>
    <t>ZEBRA TC57, dok, zdroj, rukoväť 1ks</t>
  </si>
  <si>
    <t>Mobilný telefón Xiaomi Redmi 13 + nabíjačka</t>
  </si>
  <si>
    <t>Kamerový systém Hikvision 3x kamera,extender,káb</t>
  </si>
  <si>
    <t>Viking Batériový generátor VALI150</t>
  </si>
  <si>
    <t>Otočné nylonové koliesko s brzdou</t>
  </si>
  <si>
    <t xml:space="preserve">Dokovacia stanica, redukcia, WiFi USB, Notebook </t>
  </si>
  <si>
    <t xml:space="preserve">Kábel internetovy 240 m </t>
  </si>
  <si>
    <t>Notebook Lenovo ThinkBook 14 G6 IRL Arctic Grey</t>
  </si>
  <si>
    <t xml:space="preserve">Kábel internetovy 260 m </t>
  </si>
  <si>
    <t>Čítačka Zebra TC26 s rukoväťou</t>
  </si>
  <si>
    <t>Batériový generátor Viking VALI150 so zásuvkou</t>
  </si>
  <si>
    <t>Kamerový systém Hikvision(switch+3xkamera+napáj)</t>
  </si>
  <si>
    <t>Paletový vozík s váhou HUB25KG</t>
  </si>
  <si>
    <t>Tlačiareň TSC TX610 a odliepač TSC TX210 Series</t>
  </si>
  <si>
    <t>Kamerový systém Hikvision (2xkamera+napájanie)</t>
  </si>
  <si>
    <t>Čítačka Zebra TC26 s rukoväťou TRG-TC2Y-SNP1-01</t>
  </si>
  <si>
    <t>Majetok</t>
  </si>
  <si>
    <r>
      <t xml:space="preserve">Dlhodobý hmotný majetok sa odpisuje do nákladov počas predpokladanej doby jeho používania a predpokladaného priebehu jeho opotrebenia. Odpisovať sa začína </t>
    </r>
    <r>
      <rPr>
        <sz val="10"/>
        <color indexed="10"/>
        <rFont val="Arial"/>
        <family val="2"/>
        <charset val="238"/>
      </rPr>
      <t>prvým dňom mesiaca nasledujúceho po uvedení dlhodobého majetku</t>
    </r>
    <r>
      <rPr>
        <sz val="10"/>
        <rFont val="Arial"/>
        <family val="2"/>
        <charset val="238"/>
      </rPr>
      <t xml:space="preserve"> do používania. Drobný dlhodobý hmotný majetok, ktorého obstarávacia cena (resp. vlastné náklady) </t>
    </r>
    <r>
      <rPr>
        <sz val="10"/>
        <color rgb="FFFF0000"/>
        <rFont val="Arial"/>
        <family val="2"/>
        <charset val="238"/>
      </rPr>
      <t>je 1 700 EUR a nižšia, a zároveň je doba používania nižšia ako 1 rok</t>
    </r>
    <r>
      <rPr>
        <sz val="10"/>
        <color indexed="10"/>
        <rFont val="Arial"/>
        <family val="2"/>
        <charset val="238"/>
      </rPr>
      <t>, sa účtuje do nákladov na účet 501</t>
    </r>
    <r>
      <rPr>
        <sz val="10"/>
        <rFont val="Arial"/>
        <family val="2"/>
        <charset val="238"/>
      </rPr>
      <t>. Predpokladaná doba používania, metóda odpisovania a odpisová sadzba sú stanovené pre jednotlivé skupiny dlhodobého hmotného majetku  nasledovne:</t>
    </r>
  </si>
  <si>
    <t xml:space="preserve">Po 31.12.2024 nenastali také udalosti, ktoré majú významný vplyv na verné zobrazenie skutočností uvádzaných v tejto účtovnej závierke (popis jednotlivých položiek). </t>
  </si>
  <si>
    <t>Žiadne.</t>
  </si>
  <si>
    <t>Spoločnosť má v nájme (operatívny prenájom) automobily, tlačiarne a filtračné zriadenie. Ročné náklady na nájomné sú približne 15732 EUR. Záväzky z prenájmu evidované na podsúvahových účtoch predstavujú 0 EUR.</t>
  </si>
  <si>
    <r>
      <t xml:space="preserve">Základné imanie Spoločnosti sa vykazuje vo výške zapísanej v obchodnom registri Mestského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t>
    </r>
    <r>
      <rPr>
        <sz val="10"/>
        <color indexed="10"/>
        <rFont val="Arial"/>
        <family val="2"/>
        <charset val="238"/>
      </rPr>
      <t>Ostatné kapitálové fondy sú tvorené peňažnými či nepeňažnými vkladmi nad hodnotu základného imania, darmi a pod.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</si>
</sst>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Sk&quot;_-;\-* #,##0.00\ &quot;Sk&quot;_-;_-* &quot;-&quot;??\ &quot;Sk&quot;_-;_-@_-"/>
    <numFmt numFmtId="165" formatCode="[&lt;=9999999]###\ ##\ ##;##\ ##\ ##\ ##"/>
    <numFmt numFmtId="166" formatCode="#,##0.00_ ;[Red]\-#,##0.00\ "/>
  </numFmts>
  <fonts count="62">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b/>
      <sz val="8"/>
      <name val="Arial"/>
      <family val="2"/>
      <charset val="238"/>
    </font>
    <font>
      <b/>
      <sz val="10"/>
      <name val="Arial"/>
      <family val="2"/>
      <charset val="238"/>
    </font>
    <font>
      <sz val="10"/>
      <name val="Arial"/>
      <family val="2"/>
      <charset val="238"/>
    </font>
    <font>
      <sz val="8"/>
      <name val="Arial"/>
      <family val="2"/>
      <charset val="238"/>
    </font>
    <font>
      <b/>
      <sz val="7"/>
      <name val="Arial"/>
      <family val="2"/>
      <charset val="238"/>
    </font>
    <font>
      <sz val="10"/>
      <name val="Arial CE"/>
      <charset val="238"/>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8"/>
      <color rgb="FFFF0000"/>
      <name val="Arial"/>
      <family val="2"/>
      <charset val="238"/>
    </font>
    <font>
      <sz val="10"/>
      <color indexed="8"/>
      <name val="Arial"/>
      <family val="2"/>
      <charset val="238"/>
    </font>
    <font>
      <sz val="10"/>
      <name val="Helv"/>
    </font>
    <font>
      <b/>
      <sz val="10"/>
      <color rgb="FFFF0000"/>
      <name val="Arial"/>
      <family val="2"/>
      <charset val="238"/>
    </font>
    <font>
      <i/>
      <sz val="10"/>
      <color theme="1"/>
      <name val="Arial"/>
      <family val="2"/>
      <charset val="238"/>
    </font>
    <font>
      <sz val="10"/>
      <color rgb="FF00B050"/>
      <name val="Arial"/>
      <family val="2"/>
      <charset val="238"/>
    </font>
    <font>
      <b/>
      <i/>
      <sz val="8"/>
      <color rgb="FFFF0000"/>
      <name val="Arial"/>
      <family val="2"/>
      <charset val="238"/>
    </font>
    <font>
      <sz val="11"/>
      <color rgb="FF00B050"/>
      <name val="Arial"/>
      <family val="2"/>
      <charset val="238"/>
    </font>
    <font>
      <sz val="7"/>
      <color rgb="FF00B050"/>
      <name val="Arial"/>
      <family val="2"/>
      <charset val="238"/>
    </font>
    <font>
      <sz val="9"/>
      <color rgb="FF00B050"/>
      <name val="Arial"/>
      <family val="2"/>
      <charset val="238"/>
    </font>
    <font>
      <sz val="11"/>
      <color theme="1"/>
      <name val="Arial"/>
      <family val="2"/>
      <charset val="238"/>
    </font>
    <font>
      <sz val="7"/>
      <color rgb="FFFF0000"/>
      <name val="Arial"/>
      <family val="2"/>
      <charset val="238"/>
    </font>
    <font>
      <sz val="7"/>
      <color indexed="10"/>
      <name val="Arial"/>
      <family val="2"/>
      <charset val="238"/>
    </font>
    <font>
      <sz val="11"/>
      <name val="Arial"/>
      <family val="2"/>
      <charset val="238"/>
    </font>
    <font>
      <sz val="7"/>
      <name val="Arial"/>
      <family val="2"/>
      <charset val="238"/>
    </font>
    <font>
      <b/>
      <i/>
      <sz val="10"/>
      <color rgb="FFFF0000"/>
      <name val="Arial"/>
      <family val="2"/>
      <charset val="238"/>
    </font>
    <font>
      <sz val="9"/>
      <color theme="1"/>
      <name val="Arial"/>
      <family val="2"/>
      <charset val="238"/>
    </font>
    <font>
      <sz val="9"/>
      <name val="Arial"/>
      <family val="2"/>
      <charset val="238"/>
    </font>
    <font>
      <sz val="5"/>
      <name val="Arial"/>
      <family val="2"/>
      <charset val="238"/>
    </font>
    <font>
      <b/>
      <sz val="14"/>
      <name val="Arial"/>
      <family val="2"/>
      <charset val="238"/>
    </font>
    <font>
      <b/>
      <i/>
      <sz val="11.5"/>
      <name val="Arial"/>
      <family val="2"/>
      <charset val="238"/>
    </font>
    <font>
      <b/>
      <i/>
      <sz val="12.5"/>
      <name val="Arial"/>
      <family val="2"/>
      <charset val="238"/>
    </font>
    <font>
      <sz val="8.5"/>
      <name val="Arial"/>
      <family val="2"/>
      <charset val="238"/>
    </font>
    <font>
      <b/>
      <i/>
      <sz val="8.5"/>
      <name val="Arial"/>
      <family val="2"/>
      <charset val="238"/>
    </font>
    <font>
      <b/>
      <sz val="10"/>
      <name val="Arial"/>
      <family val="2"/>
    </font>
    <font>
      <i/>
      <sz val="8"/>
      <name val="Arial"/>
      <family val="2"/>
      <charset val="238"/>
    </font>
    <font>
      <i/>
      <sz val="8.5"/>
      <name val="Arial"/>
      <family val="2"/>
      <charset val="238"/>
    </font>
    <font>
      <b/>
      <sz val="8.5"/>
      <name val="Arial"/>
      <family val="2"/>
      <charset val="238"/>
    </font>
    <font>
      <sz val="10"/>
      <name val="Arial"/>
      <family val="2"/>
    </font>
    <font>
      <u/>
      <sz val="10"/>
      <color theme="10"/>
      <name val="Arial CE"/>
      <charset val="238"/>
    </font>
    <font>
      <i/>
      <sz val="5.5"/>
      <name val="Arial"/>
      <family val="2"/>
      <charset val="238"/>
    </font>
    <font>
      <b/>
      <sz val="9"/>
      <name val="Arial"/>
      <family val="2"/>
      <charset val="238"/>
    </font>
    <font>
      <b/>
      <sz val="10"/>
      <name val="Frutiger CE 45 Light"/>
      <charset val="238"/>
    </font>
    <font>
      <sz val="12"/>
      <name val="Arial"/>
      <family val="2"/>
      <charset val="238"/>
    </font>
    <font>
      <b/>
      <sz val="12"/>
      <name val="Arial"/>
      <family val="2"/>
      <charset val="238"/>
    </font>
    <font>
      <b/>
      <sz val="7.5"/>
      <name val="Arial"/>
      <family val="2"/>
      <charset val="238"/>
    </font>
    <font>
      <sz val="7.5"/>
      <name val="Arial"/>
      <family val="2"/>
      <charset val="238"/>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2">
    <xf numFmtId="0" fontId="0" fillId="0" borderId="0"/>
    <xf numFmtId="164" fontId="4" fillId="0" borderId="0" applyFont="0" applyFill="0" applyBorder="0" applyAlignment="0" applyProtection="0"/>
    <xf numFmtId="0" fontId="7" fillId="0" borderId="0"/>
    <xf numFmtId="0" fontId="3" fillId="0" borderId="0"/>
    <xf numFmtId="9" fontId="3" fillId="0" borderId="0" applyFont="0" applyFill="0" applyBorder="0" applyAlignment="0" applyProtection="0"/>
    <xf numFmtId="164" fontId="10" fillId="0" borderId="0" applyFont="0" applyFill="0" applyBorder="0" applyAlignment="0" applyProtection="0"/>
    <xf numFmtId="0" fontId="10" fillId="0" borderId="0"/>
    <xf numFmtId="0" fontId="26" fillId="0" borderId="0"/>
    <xf numFmtId="0" fontId="2" fillId="0" borderId="0"/>
    <xf numFmtId="0" fontId="1" fillId="0" borderId="0"/>
    <xf numFmtId="0" fontId="7" fillId="0" borderId="0"/>
    <xf numFmtId="0" fontId="53" fillId="0" borderId="0" applyNumberFormat="0" applyFill="0" applyBorder="0" applyAlignment="0" applyProtection="0"/>
  </cellStyleXfs>
  <cellXfs count="540">
    <xf numFmtId="0" fontId="0" fillId="0" borderId="0" xfId="0"/>
    <xf numFmtId="0" fontId="11" fillId="0" borderId="0" xfId="2" applyFont="1"/>
    <xf numFmtId="0" fontId="7" fillId="0" borderId="0" xfId="2" applyAlignment="1">
      <alignment wrapText="1"/>
    </xf>
    <xf numFmtId="0" fontId="7" fillId="0" borderId="0" xfId="2"/>
    <xf numFmtId="0" fontId="8" fillId="0" borderId="0" xfId="2" applyFont="1" applyAlignment="1">
      <alignment horizontal="left" vertical="center" wrapText="1"/>
    </xf>
    <xf numFmtId="3" fontId="5" fillId="0" borderId="0" xfId="2" applyNumberFormat="1" applyFont="1" applyAlignment="1">
      <alignment horizontal="right" vertical="center" wrapText="1"/>
    </xf>
    <xf numFmtId="0" fontId="7" fillId="0" borderId="0" xfId="2" applyAlignment="1">
      <alignment horizontal="center" vertical="center" wrapText="1"/>
    </xf>
    <xf numFmtId="0" fontId="18" fillId="0" borderId="0" xfId="2" applyFont="1" applyAlignment="1">
      <alignment horizontal="left" vertical="center" wrapText="1"/>
    </xf>
    <xf numFmtId="0" fontId="7" fillId="0" borderId="0" xfId="0" applyFont="1" applyAlignment="1">
      <alignment vertical="center"/>
    </xf>
    <xf numFmtId="0" fontId="8" fillId="0" borderId="0" xfId="2" applyFont="1"/>
    <xf numFmtId="0" fontId="22" fillId="0" borderId="0" xfId="3" applyFont="1"/>
    <xf numFmtId="0" fontId="20" fillId="0" borderId="0" xfId="3" applyFont="1"/>
    <xf numFmtId="0" fontId="21" fillId="0" borderId="0" xfId="3" applyFont="1"/>
    <xf numFmtId="0" fontId="23" fillId="0" borderId="0" xfId="3" applyFont="1"/>
    <xf numFmtId="0" fontId="18" fillId="0" borderId="0" xfId="3" applyFont="1" applyAlignment="1">
      <alignment horizontal="left" vertical="center" wrapText="1"/>
    </xf>
    <xf numFmtId="0" fontId="8" fillId="0" borderId="0" xfId="0" applyFont="1" applyAlignment="1">
      <alignment vertical="center"/>
    </xf>
    <xf numFmtId="0" fontId="21" fillId="0" borderId="0" xfId="8" applyFont="1"/>
    <xf numFmtId="0" fontId="23" fillId="0" borderId="0" xfId="8" applyFont="1"/>
    <xf numFmtId="0" fontId="7" fillId="0" borderId="0" xfId="2" applyAlignment="1">
      <alignment horizontal="justify" vertical="top" wrapText="1"/>
    </xf>
    <xf numFmtId="0" fontId="6" fillId="0" borderId="0" xfId="2" applyFont="1" applyAlignment="1">
      <alignment horizontal="left" vertical="center" wrapText="1"/>
    </xf>
    <xf numFmtId="0" fontId="18" fillId="0" borderId="0" xfId="2" applyFont="1" applyAlignment="1">
      <alignment horizontal="left"/>
    </xf>
    <xf numFmtId="0" fontId="6" fillId="0" borderId="0" xfId="2" applyFont="1" applyAlignment="1">
      <alignment horizontal="justify" vertical="top" wrapText="1"/>
    </xf>
    <xf numFmtId="0" fontId="29" fillId="0" borderId="0" xfId="8" applyFont="1" applyAlignment="1">
      <alignment horizontal="justify" vertical="center" wrapText="1"/>
    </xf>
    <xf numFmtId="0" fontId="22" fillId="0" borderId="0" xfId="3" applyFont="1" applyAlignment="1">
      <alignment horizontal="left" wrapText="1"/>
    </xf>
    <xf numFmtId="0" fontId="34" fillId="0" borderId="0" xfId="3" applyFont="1"/>
    <xf numFmtId="0" fontId="7" fillId="0" borderId="0" xfId="0" applyFont="1" applyAlignment="1">
      <alignment horizontal="justify" vertical="top" wrapText="1"/>
    </xf>
    <xf numFmtId="0" fontId="7" fillId="0" borderId="0" xfId="2" applyAlignment="1">
      <alignment horizontal="center"/>
    </xf>
    <xf numFmtId="0" fontId="7" fillId="0" borderId="0" xfId="2" applyAlignment="1">
      <alignment horizontal="left" wrapText="1"/>
    </xf>
    <xf numFmtId="0" fontId="34" fillId="0" borderId="0" xfId="8" applyFont="1"/>
    <xf numFmtId="0" fontId="27" fillId="0" borderId="0" xfId="3" applyFont="1"/>
    <xf numFmtId="0" fontId="27" fillId="0" borderId="0" xfId="3" applyFont="1" applyAlignment="1">
      <alignment vertical="top"/>
    </xf>
    <xf numFmtId="0" fontId="39" fillId="0" borderId="0" xfId="3" applyFont="1"/>
    <xf numFmtId="0" fontId="23" fillId="0" borderId="0" xfId="3" applyFont="1" applyAlignment="1">
      <alignment vertical="center"/>
    </xf>
    <xf numFmtId="0" fontId="34" fillId="0" borderId="0" xfId="3" applyFont="1" applyAlignment="1">
      <alignment vertical="center"/>
    </xf>
    <xf numFmtId="0" fontId="23" fillId="0" borderId="0" xfId="3" applyFont="1" applyAlignment="1" applyProtection="1">
      <alignment horizontal="left" vertical="center"/>
      <protection locked="0"/>
    </xf>
    <xf numFmtId="0" fontId="40" fillId="0" borderId="0" xfId="3" applyFont="1" applyProtection="1">
      <protection locked="0"/>
    </xf>
    <xf numFmtId="0" fontId="34" fillId="0" borderId="0" xfId="3" applyFont="1" applyProtection="1">
      <protection locked="0"/>
    </xf>
    <xf numFmtId="0" fontId="7" fillId="0" borderId="0" xfId="2" applyProtection="1">
      <protection locked="0"/>
    </xf>
    <xf numFmtId="0" fontId="21" fillId="0" borderId="0" xfId="3" applyFont="1" applyAlignment="1" applyProtection="1">
      <alignment horizontal="left" vertical="center"/>
      <protection locked="0"/>
    </xf>
    <xf numFmtId="0" fontId="7" fillId="0" borderId="0" xfId="2" applyAlignment="1" applyProtection="1">
      <alignment horizontal="justify" vertical="top" wrapText="1"/>
      <protection locked="0"/>
    </xf>
    <xf numFmtId="0" fontId="7" fillId="0" borderId="0" xfId="2" applyAlignment="1" applyProtection="1">
      <alignment horizontal="justify"/>
      <protection locked="0"/>
    </xf>
    <xf numFmtId="0" fontId="34" fillId="0" borderId="0" xfId="3" applyFont="1" applyAlignment="1" applyProtection="1">
      <alignment horizontal="justify"/>
      <protection locked="0"/>
    </xf>
    <xf numFmtId="0" fontId="6" fillId="0" borderId="0" xfId="3" applyFont="1" applyAlignment="1" applyProtection="1">
      <alignment horizontal="left" vertical="center"/>
      <protection locked="0"/>
    </xf>
    <xf numFmtId="0" fontId="7" fillId="0" borderId="0" xfId="3" applyFont="1" applyAlignment="1" applyProtection="1">
      <alignment horizontal="left" vertical="center"/>
      <protection locked="0"/>
    </xf>
    <xf numFmtId="0" fontId="41" fillId="0" borderId="0" xfId="3" applyFont="1" applyProtection="1">
      <protection locked="0"/>
    </xf>
    <xf numFmtId="0" fontId="37" fillId="0" borderId="0" xfId="3" applyFont="1" applyProtection="1">
      <protection locked="0"/>
    </xf>
    <xf numFmtId="0" fontId="21" fillId="0" borderId="0" xfId="3" applyFont="1" applyProtection="1">
      <protection locked="0"/>
    </xf>
    <xf numFmtId="0" fontId="23" fillId="0" borderId="0" xfId="8" applyFont="1" applyAlignment="1" applyProtection="1">
      <alignment horizontal="left" vertical="center"/>
      <protection locked="0"/>
    </xf>
    <xf numFmtId="0" fontId="21" fillId="0" borderId="0" xfId="8" applyFont="1" applyAlignment="1" applyProtection="1">
      <alignment horizontal="left" vertical="center"/>
      <protection locked="0"/>
    </xf>
    <xf numFmtId="0" fontId="40" fillId="0" borderId="0" xfId="8" applyFont="1" applyProtection="1">
      <protection locked="0"/>
    </xf>
    <xf numFmtId="0" fontId="34" fillId="0" borderId="0" xfId="8" applyFont="1" applyProtection="1">
      <protection locked="0"/>
    </xf>
    <xf numFmtId="0" fontId="22" fillId="2" borderId="0" xfId="9" applyFont="1" applyFill="1" applyAlignment="1">
      <alignment vertical="top"/>
    </xf>
    <xf numFmtId="0" fontId="21" fillId="2" borderId="0" xfId="9" applyFont="1" applyFill="1" applyAlignment="1">
      <alignment vertical="top"/>
    </xf>
    <xf numFmtId="0" fontId="23" fillId="2" borderId="0" xfId="9" applyFont="1" applyFill="1" applyAlignment="1">
      <alignment vertical="top"/>
    </xf>
    <xf numFmtId="0" fontId="28" fillId="2" borderId="0" xfId="9" applyFont="1" applyFill="1" applyAlignment="1">
      <alignment vertical="top"/>
    </xf>
    <xf numFmtId="0" fontId="42" fillId="3" borderId="0" xfId="10" applyFont="1" applyFill="1" applyAlignment="1">
      <alignment horizontal="left" vertical="center"/>
    </xf>
    <xf numFmtId="0" fontId="38" fillId="3" borderId="0" xfId="10" quotePrefix="1" applyFont="1" applyFill="1" applyAlignment="1">
      <alignment horizontal="left" vertical="center"/>
    </xf>
    <xf numFmtId="0" fontId="42" fillId="0" borderId="0" xfId="10" applyFont="1" applyAlignment="1">
      <alignment horizontal="left" vertical="center"/>
    </xf>
    <xf numFmtId="0" fontId="41" fillId="3" borderId="0" xfId="10" applyFont="1" applyFill="1" applyAlignment="1">
      <alignment horizontal="left" vertical="center"/>
    </xf>
    <xf numFmtId="0" fontId="7" fillId="3" borderId="11" xfId="10" applyFill="1" applyBorder="1" applyAlignment="1">
      <alignment horizontal="left" vertical="center"/>
    </xf>
    <xf numFmtId="0" fontId="41" fillId="3" borderId="10" xfId="10" applyFont="1" applyFill="1" applyBorder="1" applyAlignment="1">
      <alignment horizontal="left" vertical="center"/>
    </xf>
    <xf numFmtId="0" fontId="7" fillId="3" borderId="7" xfId="10" applyFill="1" applyBorder="1" applyAlignment="1">
      <alignment horizontal="left" vertical="center"/>
    </xf>
    <xf numFmtId="0" fontId="41" fillId="0" borderId="0" xfId="10" applyFont="1" applyAlignment="1">
      <alignment horizontal="left" vertical="center"/>
    </xf>
    <xf numFmtId="0" fontId="7" fillId="3" borderId="0" xfId="10" applyFill="1" applyAlignment="1">
      <alignment vertical="center"/>
    </xf>
    <xf numFmtId="0" fontId="7" fillId="0" borderId="0" xfId="10" applyAlignment="1">
      <alignment vertical="center"/>
    </xf>
    <xf numFmtId="0" fontId="41" fillId="3" borderId="11" xfId="10" applyFont="1" applyFill="1" applyBorder="1" applyAlignment="1">
      <alignment vertical="center"/>
    </xf>
    <xf numFmtId="0" fontId="7" fillId="3" borderId="10" xfId="10" applyFill="1" applyBorder="1" applyAlignment="1">
      <alignment vertical="center"/>
    </xf>
    <xf numFmtId="49" fontId="6" fillId="3" borderId="10" xfId="10" applyNumberFormat="1" applyFont="1" applyFill="1" applyBorder="1" applyAlignment="1">
      <alignment horizontal="center" vertical="center"/>
    </xf>
    <xf numFmtId="14" fontId="7" fillId="0" borderId="0" xfId="10" applyNumberFormat="1" applyAlignment="1">
      <alignment vertical="center"/>
    </xf>
    <xf numFmtId="0" fontId="44" fillId="3" borderId="0" xfId="10" applyFont="1" applyFill="1" applyAlignment="1">
      <alignment horizontal="left" vertical="center"/>
    </xf>
    <xf numFmtId="0" fontId="44" fillId="0" borderId="0" xfId="10" applyFont="1" applyAlignment="1">
      <alignment horizontal="left" vertical="center"/>
    </xf>
    <xf numFmtId="14" fontId="44" fillId="0" borderId="0" xfId="10" applyNumberFormat="1" applyFont="1" applyAlignment="1">
      <alignment horizontal="left" vertical="center"/>
    </xf>
    <xf numFmtId="0" fontId="45" fillId="3" borderId="0" xfId="10" applyFont="1" applyFill="1" applyAlignment="1">
      <alignment horizontal="left" vertical="center"/>
    </xf>
    <xf numFmtId="0" fontId="45" fillId="0" borderId="0" xfId="10" applyFont="1" applyAlignment="1">
      <alignment horizontal="left" vertical="center"/>
    </xf>
    <xf numFmtId="0" fontId="46" fillId="3" borderId="9" xfId="10" applyFont="1" applyFill="1" applyBorder="1" applyAlignment="1">
      <alignment horizontal="left" vertical="center"/>
    </xf>
    <xf numFmtId="0" fontId="45" fillId="3" borderId="1" xfId="10" applyFont="1" applyFill="1" applyBorder="1" applyAlignment="1">
      <alignment horizontal="left" vertical="center"/>
    </xf>
    <xf numFmtId="0" fontId="17" fillId="3" borderId="1" xfId="10" applyFont="1" applyFill="1" applyBorder="1" applyAlignment="1">
      <alignment horizontal="left" vertical="center"/>
    </xf>
    <xf numFmtId="0" fontId="17" fillId="3" borderId="4" xfId="10" applyFont="1" applyFill="1" applyBorder="1" applyAlignment="1">
      <alignment horizontal="left" vertical="center"/>
    </xf>
    <xf numFmtId="0" fontId="47" fillId="3" borderId="1" xfId="10" applyFont="1" applyFill="1" applyBorder="1" applyAlignment="1">
      <alignment horizontal="left" vertical="center"/>
    </xf>
    <xf numFmtId="0" fontId="46" fillId="3" borderId="1" xfId="10" applyFont="1" applyFill="1" applyBorder="1" applyAlignment="1">
      <alignment horizontal="left" vertical="center"/>
    </xf>
    <xf numFmtId="0" fontId="46" fillId="3" borderId="4" xfId="10" applyFont="1" applyFill="1" applyBorder="1" applyAlignment="1">
      <alignment horizontal="right" vertical="center"/>
    </xf>
    <xf numFmtId="0" fontId="45" fillId="3" borderId="9" xfId="10" applyFont="1" applyFill="1" applyBorder="1" applyAlignment="1">
      <alignment horizontal="left" vertical="center"/>
    </xf>
    <xf numFmtId="0" fontId="45" fillId="3" borderId="4" xfId="10" applyFont="1" applyFill="1" applyBorder="1" applyAlignment="1">
      <alignment horizontal="left" vertical="center"/>
    </xf>
    <xf numFmtId="0" fontId="17" fillId="3" borderId="15" xfId="10" applyFont="1" applyFill="1" applyBorder="1" applyAlignment="1">
      <alignment horizontal="left" vertical="center"/>
    </xf>
    <xf numFmtId="0" fontId="45" fillId="3" borderId="5" xfId="10" applyFont="1" applyFill="1" applyBorder="1" applyAlignment="1">
      <alignment horizontal="left" vertical="center"/>
    </xf>
    <xf numFmtId="0" fontId="46" fillId="3" borderId="0" xfId="10" applyFont="1" applyFill="1" applyAlignment="1">
      <alignment horizontal="left" vertical="center"/>
    </xf>
    <xf numFmtId="49" fontId="17" fillId="3" borderId="0" xfId="10" applyNumberFormat="1" applyFont="1" applyFill="1" applyAlignment="1">
      <alignment horizontal="center" vertical="center"/>
    </xf>
    <xf numFmtId="0" fontId="46" fillId="3" borderId="15" xfId="10" applyFont="1" applyFill="1" applyBorder="1" applyAlignment="1">
      <alignment horizontal="left" vertical="center"/>
    </xf>
    <xf numFmtId="0" fontId="17" fillId="3" borderId="0" xfId="10" applyFont="1" applyFill="1" applyAlignment="1">
      <alignment horizontal="left" vertical="center"/>
    </xf>
    <xf numFmtId="0" fontId="17" fillId="3" borderId="5" xfId="10" applyFont="1" applyFill="1" applyBorder="1" applyAlignment="1">
      <alignment horizontal="left" vertical="center"/>
    </xf>
    <xf numFmtId="49" fontId="48" fillId="3" borderId="0" xfId="10" applyNumberFormat="1" applyFont="1" applyFill="1" applyAlignment="1" applyProtection="1">
      <alignment horizontal="center" vertical="center"/>
      <protection locked="0"/>
    </xf>
    <xf numFmtId="0" fontId="17" fillId="3" borderId="0" xfId="10" applyFont="1" applyFill="1" applyAlignment="1">
      <alignment horizontal="left"/>
    </xf>
    <xf numFmtId="0" fontId="46" fillId="3" borderId="3" xfId="10" applyFont="1" applyFill="1" applyBorder="1" applyAlignment="1">
      <alignment horizontal="left" vertical="center"/>
    </xf>
    <xf numFmtId="0" fontId="45" fillId="3" borderId="3" xfId="10" applyFont="1" applyFill="1" applyBorder="1" applyAlignment="1">
      <alignment horizontal="left" vertical="center"/>
    </xf>
    <xf numFmtId="49" fontId="17" fillId="3" borderId="3" xfId="10" applyNumberFormat="1" applyFont="1" applyFill="1" applyBorder="1" applyAlignment="1">
      <alignment horizontal="center" vertical="center"/>
    </xf>
    <xf numFmtId="0" fontId="45" fillId="3" borderId="8" xfId="10" applyFont="1" applyFill="1" applyBorder="1" applyAlignment="1">
      <alignment horizontal="left" vertical="center"/>
    </xf>
    <xf numFmtId="49" fontId="6" fillId="3" borderId="0" xfId="10" applyNumberFormat="1" applyFont="1" applyFill="1" applyAlignment="1" applyProtection="1">
      <alignment horizontal="center" vertical="center"/>
      <protection locked="0"/>
    </xf>
    <xf numFmtId="49" fontId="17" fillId="3" borderId="0" xfId="10" applyNumberFormat="1" applyFont="1" applyFill="1" applyAlignment="1" applyProtection="1">
      <alignment horizontal="center" vertical="center"/>
      <protection locked="0"/>
    </xf>
    <xf numFmtId="0" fontId="6" fillId="3" borderId="0" xfId="10" applyFont="1" applyFill="1" applyAlignment="1">
      <alignment horizontal="center" vertical="center"/>
    </xf>
    <xf numFmtId="0" fontId="49" fillId="3" borderId="0" xfId="10" applyFont="1" applyFill="1" applyAlignment="1">
      <alignment horizontal="left"/>
    </xf>
    <xf numFmtId="0" fontId="17" fillId="3" borderId="2" xfId="10" applyFont="1" applyFill="1" applyBorder="1" applyAlignment="1">
      <alignment horizontal="left" vertical="center"/>
    </xf>
    <xf numFmtId="0" fontId="6" fillId="3" borderId="3" xfId="10" applyFont="1" applyFill="1" applyBorder="1" applyAlignment="1">
      <alignment horizontal="center" vertical="center"/>
    </xf>
    <xf numFmtId="0" fontId="46" fillId="3" borderId="3" xfId="10" applyFont="1" applyFill="1" applyBorder="1" applyAlignment="1">
      <alignment horizontal="left"/>
    </xf>
    <xf numFmtId="0" fontId="17" fillId="3" borderId="3" xfId="10" applyFont="1" applyFill="1" applyBorder="1" applyAlignment="1">
      <alignment horizontal="left"/>
    </xf>
    <xf numFmtId="0" fontId="17" fillId="3" borderId="3" xfId="10" applyFont="1" applyFill="1" applyBorder="1" applyAlignment="1">
      <alignment horizontal="left" vertical="center"/>
    </xf>
    <xf numFmtId="0" fontId="17" fillId="3" borderId="8" xfId="10" applyFont="1" applyFill="1" applyBorder="1" applyAlignment="1">
      <alignment horizontal="left" vertical="center"/>
    </xf>
    <xf numFmtId="0" fontId="45" fillId="3" borderId="15" xfId="10" applyFont="1" applyFill="1" applyBorder="1" applyAlignment="1">
      <alignment horizontal="left" vertical="center"/>
    </xf>
    <xf numFmtId="0" fontId="46" fillId="3" borderId="0" xfId="10" applyFont="1" applyFill="1" applyAlignment="1">
      <alignment horizontal="left"/>
    </xf>
    <xf numFmtId="0" fontId="45" fillId="3" borderId="2" xfId="10" applyFont="1" applyFill="1" applyBorder="1" applyAlignment="1">
      <alignment horizontal="left" vertical="center"/>
    </xf>
    <xf numFmtId="0" fontId="50" fillId="3" borderId="3" xfId="10" applyFont="1" applyFill="1" applyBorder="1" applyAlignment="1">
      <alignment horizontal="left" vertical="top"/>
    </xf>
    <xf numFmtId="0" fontId="45" fillId="3" borderId="3" xfId="10" applyFont="1" applyFill="1" applyBorder="1" applyAlignment="1">
      <alignment horizontal="left" vertical="top"/>
    </xf>
    <xf numFmtId="0" fontId="17" fillId="3" borderId="3" xfId="10" applyFont="1" applyFill="1" applyBorder="1" applyAlignment="1">
      <alignment horizontal="left" vertical="top"/>
    </xf>
    <xf numFmtId="0" fontId="50" fillId="3" borderId="3" xfId="10" applyFont="1" applyFill="1" applyBorder="1" applyAlignment="1">
      <alignment horizontal="left"/>
    </xf>
    <xf numFmtId="0" fontId="47" fillId="3" borderId="2" xfId="10" applyFont="1" applyFill="1" applyBorder="1" applyAlignment="1">
      <alignment vertical="center"/>
    </xf>
    <xf numFmtId="0" fontId="47" fillId="3" borderId="3" xfId="10" applyFont="1" applyFill="1" applyBorder="1" applyAlignment="1">
      <alignment vertical="center"/>
    </xf>
    <xf numFmtId="0" fontId="47" fillId="3" borderId="3" xfId="10" applyFont="1" applyFill="1" applyBorder="1" applyAlignment="1">
      <alignment horizontal="left" vertical="center"/>
    </xf>
    <xf numFmtId="0" fontId="47" fillId="3" borderId="8" xfId="10" applyFont="1" applyFill="1" applyBorder="1" applyAlignment="1">
      <alignment horizontal="left" vertical="center"/>
    </xf>
    <xf numFmtId="0" fontId="51" fillId="3" borderId="11" xfId="10" applyFont="1" applyFill="1" applyBorder="1" applyAlignment="1">
      <alignment vertical="center"/>
    </xf>
    <xf numFmtId="0" fontId="51" fillId="3" borderId="10" xfId="10" applyFont="1" applyFill="1" applyBorder="1" applyAlignment="1">
      <alignment vertical="center"/>
    </xf>
    <xf numFmtId="0" fontId="47" fillId="3" borderId="10" xfId="10" applyFont="1" applyFill="1" applyBorder="1" applyAlignment="1">
      <alignment horizontal="left" vertical="center"/>
    </xf>
    <xf numFmtId="0" fontId="47" fillId="3" borderId="7" xfId="10" applyFont="1" applyFill="1" applyBorder="1" applyAlignment="1">
      <alignment horizontal="left" vertical="center"/>
    </xf>
    <xf numFmtId="0" fontId="51" fillId="0" borderId="0" xfId="10" applyFont="1" applyAlignment="1">
      <alignment vertical="center"/>
    </xf>
    <xf numFmtId="0" fontId="46" fillId="3" borderId="9" xfId="10" applyFont="1" applyFill="1" applyBorder="1" applyAlignment="1">
      <alignment vertical="center"/>
    </xf>
    <xf numFmtId="0" fontId="7" fillId="3" borderId="1" xfId="10" applyFill="1" applyBorder="1" applyAlignment="1">
      <alignment vertical="center"/>
    </xf>
    <xf numFmtId="0" fontId="17" fillId="3" borderId="0" xfId="10" applyFont="1" applyFill="1" applyAlignment="1">
      <alignment vertical="center"/>
    </xf>
    <xf numFmtId="0" fontId="46" fillId="3" borderId="15" xfId="10" applyFont="1" applyFill="1" applyBorder="1" applyAlignment="1">
      <alignment vertical="center"/>
    </xf>
    <xf numFmtId="0" fontId="46" fillId="3" borderId="0" xfId="10" applyFont="1" applyFill="1" applyAlignment="1">
      <alignment vertical="center"/>
    </xf>
    <xf numFmtId="0" fontId="17" fillId="3" borderId="0" xfId="10" applyFont="1" applyFill="1" applyAlignment="1">
      <alignment horizontal="center" vertical="center"/>
    </xf>
    <xf numFmtId="0" fontId="52" fillId="0" borderId="0" xfId="10" applyFont="1" applyAlignment="1">
      <alignment vertical="center"/>
    </xf>
    <xf numFmtId="0" fontId="17" fillId="3" borderId="5" xfId="10" applyFont="1" applyFill="1" applyBorder="1" applyAlignment="1">
      <alignment horizontal="center" vertical="center"/>
    </xf>
    <xf numFmtId="0" fontId="17" fillId="3" borderId="15" xfId="10" applyFont="1" applyFill="1" applyBorder="1" applyAlignment="1">
      <alignment horizontal="center" vertical="center"/>
    </xf>
    <xf numFmtId="0" fontId="46" fillId="0" borderId="0" xfId="10" applyFont="1" applyAlignment="1">
      <alignment horizontal="left" vertical="center"/>
    </xf>
    <xf numFmtId="0" fontId="54" fillId="3" borderId="1" xfId="10" applyFont="1" applyFill="1" applyBorder="1" applyAlignment="1">
      <alignment horizontal="left" vertical="center"/>
    </xf>
    <xf numFmtId="0" fontId="54" fillId="3" borderId="4" xfId="10" applyFont="1" applyFill="1" applyBorder="1" applyAlignment="1">
      <alignment horizontal="left" vertical="center"/>
    </xf>
    <xf numFmtId="0" fontId="54" fillId="0" borderId="0" xfId="10" applyFont="1" applyAlignment="1">
      <alignment horizontal="left" vertical="center"/>
    </xf>
    <xf numFmtId="0" fontId="6" fillId="3" borderId="5" xfId="10" applyFont="1" applyFill="1" applyBorder="1" applyAlignment="1">
      <alignment horizontal="center" vertical="center" wrapText="1"/>
    </xf>
    <xf numFmtId="1" fontId="46" fillId="3" borderId="0" xfId="10" applyNumberFormat="1" applyFont="1" applyFill="1" applyAlignment="1">
      <alignment horizontal="left" vertical="center"/>
    </xf>
    <xf numFmtId="0" fontId="46" fillId="3" borderId="5" xfId="10" applyFont="1" applyFill="1" applyBorder="1" applyAlignment="1">
      <alignment vertical="center" wrapText="1"/>
    </xf>
    <xf numFmtId="0" fontId="46" fillId="3" borderId="2" xfId="10" applyFont="1" applyFill="1" applyBorder="1" applyAlignment="1">
      <alignment horizontal="left" vertical="center"/>
    </xf>
    <xf numFmtId="1" fontId="46" fillId="3" borderId="3" xfId="10" applyNumberFormat="1" applyFont="1" applyFill="1" applyBorder="1" applyAlignment="1">
      <alignment horizontal="left" vertical="center"/>
    </xf>
    <xf numFmtId="0" fontId="46" fillId="3" borderId="8" xfId="10" applyFont="1" applyFill="1" applyBorder="1" applyAlignment="1">
      <alignment vertical="center" wrapText="1"/>
    </xf>
    <xf numFmtId="0" fontId="46" fillId="3" borderId="3" xfId="10" applyFont="1" applyFill="1" applyBorder="1" applyAlignment="1">
      <alignment vertical="center" wrapText="1"/>
    </xf>
    <xf numFmtId="0" fontId="46" fillId="3" borderId="3" xfId="10" applyFont="1" applyFill="1" applyBorder="1" applyAlignment="1">
      <alignment vertical="top" wrapText="1"/>
    </xf>
    <xf numFmtId="0" fontId="46" fillId="3" borderId="8" xfId="10" applyFont="1" applyFill="1" applyBorder="1" applyAlignment="1">
      <alignment vertical="top" wrapText="1"/>
    </xf>
    <xf numFmtId="0" fontId="8" fillId="3" borderId="0" xfId="10" applyFont="1" applyFill="1" applyAlignment="1">
      <alignment horizontal="center" vertical="top"/>
    </xf>
    <xf numFmtId="0" fontId="55" fillId="3" borderId="0" xfId="10" applyFont="1" applyFill="1" applyAlignment="1">
      <alignment horizontal="left" vertical="center"/>
    </xf>
    <xf numFmtId="0" fontId="38" fillId="0" borderId="0" xfId="10" quotePrefix="1" applyFont="1" applyAlignment="1">
      <alignment horizontal="left" vertical="center"/>
    </xf>
    <xf numFmtId="0" fontId="7" fillId="0" borderId="11" xfId="10" applyBorder="1" applyAlignment="1">
      <alignment horizontal="left" vertical="center"/>
    </xf>
    <xf numFmtId="0" fontId="41" fillId="0" borderId="10" xfId="10" applyFont="1" applyBorder="1" applyAlignment="1">
      <alignment horizontal="left" vertical="center"/>
    </xf>
    <xf numFmtId="0" fontId="7" fillId="0" borderId="7" xfId="10" applyBorder="1" applyAlignment="1">
      <alignment horizontal="left" vertical="center"/>
    </xf>
    <xf numFmtId="0" fontId="46" fillId="0" borderId="11" xfId="10" applyFont="1" applyBorder="1" applyAlignment="1">
      <alignment vertical="center"/>
    </xf>
    <xf numFmtId="0" fontId="7" fillId="0" borderId="10" xfId="10" applyBorder="1" applyAlignment="1">
      <alignment vertical="center"/>
    </xf>
    <xf numFmtId="0" fontId="37" fillId="0" borderId="10" xfId="10" applyFont="1" applyBorder="1" applyAlignment="1">
      <alignment horizontal="center" vertical="center"/>
    </xf>
    <xf numFmtId="0" fontId="56" fillId="0" borderId="10" xfId="10" applyFont="1" applyBorder="1" applyAlignment="1">
      <alignment horizontal="center" vertical="center"/>
    </xf>
    <xf numFmtId="0" fontId="37" fillId="0" borderId="7" xfId="10" applyFont="1" applyBorder="1" applyAlignment="1">
      <alignment horizontal="center" vertical="center"/>
    </xf>
    <xf numFmtId="0" fontId="46" fillId="0" borderId="9" xfId="10" applyFont="1" applyBorder="1" applyAlignment="1">
      <alignment horizontal="left" vertical="center"/>
    </xf>
    <xf numFmtId="0" fontId="45" fillId="0" borderId="1" xfId="10" applyFont="1" applyBorder="1" applyAlignment="1">
      <alignment horizontal="left" vertical="center"/>
    </xf>
    <xf numFmtId="0" fontId="17" fillId="0" borderId="1" xfId="10" applyFont="1" applyBorder="1" applyAlignment="1">
      <alignment horizontal="left" vertical="center"/>
    </xf>
    <xf numFmtId="0" fontId="17" fillId="0" borderId="4" xfId="10" applyFont="1" applyBorder="1" applyAlignment="1">
      <alignment horizontal="left" vertical="center"/>
    </xf>
    <xf numFmtId="0" fontId="47" fillId="0" borderId="1" xfId="10" applyFont="1" applyBorder="1" applyAlignment="1">
      <alignment horizontal="left" vertical="center"/>
    </xf>
    <xf numFmtId="0" fontId="46" fillId="0" borderId="1" xfId="10" applyFont="1" applyBorder="1" applyAlignment="1">
      <alignment horizontal="left" vertical="center"/>
    </xf>
    <xf numFmtId="0" fontId="46" fillId="0" borderId="4" xfId="10" applyFont="1" applyBorder="1" applyAlignment="1">
      <alignment horizontal="right" vertical="center"/>
    </xf>
    <xf numFmtId="0" fontId="45" fillId="0" borderId="9" xfId="10" applyFont="1" applyBorder="1" applyAlignment="1">
      <alignment horizontal="left" vertical="center"/>
    </xf>
    <xf numFmtId="0" fontId="45" fillId="0" borderId="4" xfId="10" applyFont="1" applyBorder="1" applyAlignment="1">
      <alignment horizontal="left" vertical="center"/>
    </xf>
    <xf numFmtId="0" fontId="57" fillId="0" borderId="15" xfId="10" applyFont="1" applyBorder="1" applyAlignment="1">
      <alignment horizontal="center" vertical="center"/>
    </xf>
    <xf numFmtId="0" fontId="57" fillId="0" borderId="0" xfId="10" applyFont="1" applyAlignment="1">
      <alignment horizontal="center" vertical="center"/>
    </xf>
    <xf numFmtId="0" fontId="17" fillId="0" borderId="15" xfId="10" applyFont="1" applyBorder="1" applyAlignment="1">
      <alignment horizontal="left" vertical="center"/>
    </xf>
    <xf numFmtId="0" fontId="45" fillId="0" borderId="5" xfId="10" applyFont="1" applyBorder="1" applyAlignment="1">
      <alignment horizontal="left" vertical="center"/>
    </xf>
    <xf numFmtId="0" fontId="46" fillId="0" borderId="15" xfId="10" applyFont="1" applyBorder="1" applyAlignment="1">
      <alignment horizontal="left" vertical="center"/>
    </xf>
    <xf numFmtId="0" fontId="17" fillId="0" borderId="0" xfId="10" applyFont="1" applyAlignment="1">
      <alignment horizontal="left" vertical="center"/>
    </xf>
    <xf numFmtId="0" fontId="17" fillId="0" borderId="5" xfId="10" applyFont="1" applyBorder="1" applyAlignment="1">
      <alignment horizontal="left" vertical="center"/>
    </xf>
    <xf numFmtId="0" fontId="17" fillId="0" borderId="0" xfId="10" applyFont="1" applyAlignment="1">
      <alignment horizontal="left"/>
    </xf>
    <xf numFmtId="0" fontId="46" fillId="0" borderId="3" xfId="10" applyFont="1" applyBorder="1" applyAlignment="1">
      <alignment horizontal="left" vertical="center"/>
    </xf>
    <xf numFmtId="0" fontId="45" fillId="0" borderId="3" xfId="10" applyFont="1" applyBorder="1" applyAlignment="1">
      <alignment horizontal="left" vertical="center"/>
    </xf>
    <xf numFmtId="0" fontId="57" fillId="0" borderId="3" xfId="10" applyFont="1" applyBorder="1" applyAlignment="1">
      <alignment horizontal="center" vertical="center"/>
    </xf>
    <xf numFmtId="0" fontId="45" fillId="0" borderId="8" xfId="10" applyFont="1" applyBorder="1" applyAlignment="1">
      <alignment horizontal="left" vertical="center"/>
    </xf>
    <xf numFmtId="0" fontId="6" fillId="0" borderId="0" xfId="10" applyFont="1" applyAlignment="1">
      <alignment horizontal="center" vertical="center"/>
    </xf>
    <xf numFmtId="0" fontId="49" fillId="0" borderId="0" xfId="10" applyFont="1" applyAlignment="1">
      <alignment horizontal="left"/>
    </xf>
    <xf numFmtId="0" fontId="57" fillId="0" borderId="2" xfId="10" applyFont="1" applyBorder="1" applyAlignment="1">
      <alignment horizontal="center" vertical="center"/>
    </xf>
    <xf numFmtId="0" fontId="57" fillId="0" borderId="8" xfId="10" applyFont="1" applyBorder="1" applyAlignment="1">
      <alignment horizontal="center" vertical="center"/>
    </xf>
    <xf numFmtId="0" fontId="17" fillId="0" borderId="2" xfId="10" applyFont="1" applyBorder="1" applyAlignment="1">
      <alignment horizontal="left" vertical="center"/>
    </xf>
    <xf numFmtId="0" fontId="6" fillId="0" borderId="3" xfId="10" applyFont="1" applyBorder="1" applyAlignment="1">
      <alignment horizontal="center" vertical="center"/>
    </xf>
    <xf numFmtId="0" fontId="46" fillId="0" borderId="3" xfId="10" applyFont="1" applyBorder="1" applyAlignment="1">
      <alignment horizontal="left"/>
    </xf>
    <xf numFmtId="0" fontId="17" fillId="0" borderId="3" xfId="10" applyFont="1" applyBorder="1" applyAlignment="1">
      <alignment horizontal="left"/>
    </xf>
    <xf numFmtId="0" fontId="17" fillId="0" borderId="3" xfId="10" applyFont="1" applyBorder="1" applyAlignment="1">
      <alignment horizontal="left" vertical="center"/>
    </xf>
    <xf numFmtId="0" fontId="17" fillId="0" borderId="8" xfId="10" applyFont="1" applyBorder="1" applyAlignment="1">
      <alignment horizontal="left" vertical="center"/>
    </xf>
    <xf numFmtId="0" fontId="45" fillId="0" borderId="15" xfId="10" applyFont="1" applyBorder="1" applyAlignment="1">
      <alignment horizontal="left" vertical="center"/>
    </xf>
    <xf numFmtId="0" fontId="46" fillId="0" borderId="0" xfId="10" applyFont="1" applyAlignment="1">
      <alignment horizontal="left"/>
    </xf>
    <xf numFmtId="0" fontId="45" fillId="0" borderId="2" xfId="10" applyFont="1" applyBorder="1" applyAlignment="1">
      <alignment horizontal="left" vertical="center"/>
    </xf>
    <xf numFmtId="0" fontId="50" fillId="0" borderId="3" xfId="10" applyFont="1" applyBorder="1" applyAlignment="1">
      <alignment horizontal="left" vertical="top"/>
    </xf>
    <xf numFmtId="0" fontId="45" fillId="0" borderId="3" xfId="10" applyFont="1" applyBorder="1" applyAlignment="1">
      <alignment horizontal="left" vertical="top"/>
    </xf>
    <xf numFmtId="0" fontId="17" fillId="0" borderId="3" xfId="10" applyFont="1" applyBorder="1" applyAlignment="1">
      <alignment horizontal="left" vertical="top"/>
    </xf>
    <xf numFmtId="0" fontId="50" fillId="0" borderId="3" xfId="10" applyFont="1" applyBorder="1" applyAlignment="1">
      <alignment horizontal="left"/>
    </xf>
    <xf numFmtId="0" fontId="57" fillId="0" borderId="5" xfId="10" applyFont="1" applyBorder="1" applyAlignment="1">
      <alignment horizontal="center" vertical="center"/>
    </xf>
    <xf numFmtId="0" fontId="47" fillId="0" borderId="2" xfId="10" applyFont="1" applyBorder="1" applyAlignment="1">
      <alignment vertical="center"/>
    </xf>
    <xf numFmtId="0" fontId="47" fillId="0" borderId="3" xfId="10" applyFont="1" applyBorder="1" applyAlignment="1">
      <alignment vertical="center"/>
    </xf>
    <xf numFmtId="0" fontId="47" fillId="0" borderId="3" xfId="10" applyFont="1" applyBorder="1" applyAlignment="1">
      <alignment horizontal="left" vertical="center"/>
    </xf>
    <xf numFmtId="0" fontId="47" fillId="0" borderId="8" xfId="10" applyFont="1" applyBorder="1" applyAlignment="1">
      <alignment horizontal="left" vertical="center"/>
    </xf>
    <xf numFmtId="0" fontId="51" fillId="0" borderId="11" xfId="10" applyFont="1" applyBorder="1" applyAlignment="1">
      <alignment vertical="center"/>
    </xf>
    <xf numFmtId="0" fontId="51" fillId="0" borderId="10" xfId="10" applyFont="1" applyBorder="1" applyAlignment="1">
      <alignment vertical="center"/>
    </xf>
    <xf numFmtId="0" fontId="47" fillId="0" borderId="10" xfId="10" applyFont="1" applyBorder="1" applyAlignment="1">
      <alignment horizontal="left" vertical="center"/>
    </xf>
    <xf numFmtId="0" fontId="47" fillId="0" borderId="7" xfId="10" applyFont="1" applyBorder="1" applyAlignment="1">
      <alignment horizontal="left" vertical="center"/>
    </xf>
    <xf numFmtId="0" fontId="46" fillId="0" borderId="9" xfId="10" applyFont="1" applyBorder="1" applyAlignment="1">
      <alignment vertical="center"/>
    </xf>
    <xf numFmtId="0" fontId="7" fillId="0" borderId="1" xfId="10" applyBorder="1" applyAlignment="1">
      <alignment vertical="center"/>
    </xf>
    <xf numFmtId="0" fontId="46" fillId="0" borderId="15" xfId="10" applyFont="1" applyBorder="1" applyAlignment="1">
      <alignment vertical="center"/>
    </xf>
    <xf numFmtId="0" fontId="46" fillId="0" borderId="0" xfId="10" applyFont="1" applyAlignment="1">
      <alignment vertical="center"/>
    </xf>
    <xf numFmtId="0" fontId="17" fillId="0" borderId="0" xfId="10" applyFont="1" applyAlignment="1">
      <alignment horizontal="center" vertical="center"/>
    </xf>
    <xf numFmtId="0" fontId="17" fillId="0" borderId="5" xfId="10" applyFont="1" applyBorder="1" applyAlignment="1">
      <alignment horizontal="center" vertical="center"/>
    </xf>
    <xf numFmtId="0" fontId="46" fillId="0" borderId="2" xfId="10" applyFont="1" applyBorder="1" applyAlignment="1">
      <alignment horizontal="left" vertical="center"/>
    </xf>
    <xf numFmtId="0" fontId="54" fillId="0" borderId="1" xfId="10" applyFont="1" applyBorder="1" applyAlignment="1">
      <alignment horizontal="left" vertical="center"/>
    </xf>
    <xf numFmtId="0" fontId="54" fillId="0" borderId="4" xfId="10" applyFont="1" applyBorder="1" applyAlignment="1">
      <alignment horizontal="left" vertical="center"/>
    </xf>
    <xf numFmtId="165" fontId="56" fillId="0" borderId="0" xfId="10" applyNumberFormat="1" applyFont="1" applyAlignment="1">
      <alignment horizontal="center" vertical="center"/>
    </xf>
    <xf numFmtId="0" fontId="6" fillId="0" borderId="5" xfId="10" applyFont="1" applyBorder="1" applyAlignment="1">
      <alignment horizontal="center" vertical="center" wrapText="1"/>
    </xf>
    <xf numFmtId="1" fontId="46" fillId="0" borderId="0" xfId="10" applyNumberFormat="1" applyFont="1" applyAlignment="1">
      <alignment horizontal="left" vertical="center"/>
    </xf>
    <xf numFmtId="0" fontId="46" fillId="0" borderId="5" xfId="10" applyFont="1" applyBorder="1" applyAlignment="1">
      <alignment vertical="center" wrapText="1"/>
    </xf>
    <xf numFmtId="1" fontId="46" fillId="0" borderId="3" xfId="10" applyNumberFormat="1" applyFont="1" applyBorder="1" applyAlignment="1">
      <alignment horizontal="left" vertical="center"/>
    </xf>
    <xf numFmtId="0" fontId="46" fillId="0" borderId="8" xfId="10" applyFont="1" applyBorder="1" applyAlignment="1">
      <alignment vertical="center" wrapText="1"/>
    </xf>
    <xf numFmtId="0" fontId="46" fillId="0" borderId="3" xfId="10" applyFont="1" applyBorder="1" applyAlignment="1">
      <alignment vertical="center" wrapText="1"/>
    </xf>
    <xf numFmtId="0" fontId="46" fillId="0" borderId="3" xfId="10" applyFont="1" applyBorder="1" applyAlignment="1">
      <alignment vertical="top" wrapText="1"/>
    </xf>
    <xf numFmtId="0" fontId="46" fillId="0" borderId="8" xfId="10" applyFont="1" applyBorder="1" applyAlignment="1">
      <alignment vertical="top" wrapText="1"/>
    </xf>
    <xf numFmtId="0" fontId="8" fillId="0" borderId="0" xfId="10" applyFont="1" applyAlignment="1">
      <alignment horizontal="center" vertical="top"/>
    </xf>
    <xf numFmtId="0" fontId="55" fillId="0" borderId="0" xfId="10" applyFont="1" applyAlignment="1">
      <alignment horizontal="left" vertical="center"/>
    </xf>
    <xf numFmtId="49" fontId="46" fillId="0" borderId="0" xfId="0" applyNumberFormat="1" applyFont="1" applyAlignment="1">
      <alignment vertical="center"/>
    </xf>
    <xf numFmtId="0" fontId="51" fillId="0" borderId="0" xfId="0" applyFont="1" applyAlignment="1">
      <alignment vertical="center"/>
    </xf>
    <xf numFmtId="0" fontId="51" fillId="2" borderId="3" xfId="0" applyFont="1" applyFill="1" applyBorder="1" applyAlignment="1">
      <alignment horizontal="center" vertical="center"/>
    </xf>
    <xf numFmtId="0" fontId="51" fillId="2" borderId="14" xfId="0" applyFont="1" applyFill="1" applyBorder="1" applyAlignment="1">
      <alignment horizontal="center" vertical="center"/>
    </xf>
    <xf numFmtId="0" fontId="51" fillId="2" borderId="0" xfId="0" applyFont="1" applyFill="1" applyAlignment="1">
      <alignment horizontal="center" vertical="center"/>
    </xf>
    <xf numFmtId="3" fontId="58" fillId="0" borderId="6" xfId="0" applyNumberFormat="1" applyFont="1" applyBorder="1" applyAlignment="1">
      <alignment horizontal="right" vertical="center"/>
    </xf>
    <xf numFmtId="0" fontId="6" fillId="0" borderId="0" xfId="0" applyFont="1" applyAlignment="1">
      <alignment vertical="center"/>
    </xf>
    <xf numFmtId="3" fontId="57" fillId="0" borderId="6" xfId="0" applyNumberFormat="1" applyFont="1" applyBorder="1" applyAlignment="1">
      <alignment horizontal="right" vertical="center"/>
    </xf>
    <xf numFmtId="0" fontId="57" fillId="0" borderId="7" xfId="0" applyFont="1" applyBorder="1" applyAlignment="1">
      <alignment horizontal="right" vertical="center"/>
    </xf>
    <xf numFmtId="3" fontId="57" fillId="0" borderId="11" xfId="0" applyNumberFormat="1" applyFont="1" applyBorder="1" applyAlignment="1">
      <alignment horizontal="right" vertical="center"/>
    </xf>
    <xf numFmtId="0" fontId="46" fillId="0" borderId="0" xfId="0" applyFont="1" applyAlignment="1">
      <alignment vertical="center"/>
    </xf>
    <xf numFmtId="0" fontId="46" fillId="0" borderId="0" xfId="0" applyFont="1" applyAlignment="1">
      <alignment vertical="center" wrapText="1"/>
    </xf>
    <xf numFmtId="3" fontId="8" fillId="0" borderId="0" xfId="0" applyNumberFormat="1" applyFont="1" applyAlignment="1">
      <alignment vertical="center"/>
    </xf>
    <xf numFmtId="0" fontId="57" fillId="0" borderId="0" xfId="0" applyFont="1" applyAlignment="1">
      <alignment horizontal="right" vertical="center"/>
    </xf>
    <xf numFmtId="0" fontId="57" fillId="0" borderId="0" xfId="0" applyFont="1" applyAlignment="1">
      <alignment vertical="center"/>
    </xf>
    <xf numFmtId="0" fontId="51" fillId="2" borderId="6" xfId="0" applyFont="1" applyFill="1" applyBorder="1" applyAlignment="1">
      <alignment horizontal="center" vertical="center" wrapText="1"/>
    </xf>
    <xf numFmtId="49" fontId="51" fillId="2" borderId="6" xfId="0" applyNumberFormat="1" applyFont="1" applyFill="1" applyBorder="1" applyAlignment="1">
      <alignment horizontal="center" vertical="center" wrapText="1"/>
    </xf>
    <xf numFmtId="0" fontId="5" fillId="0" borderId="0" xfId="0" applyFont="1" applyAlignment="1">
      <alignment horizontal="center" vertical="center" wrapText="1"/>
    </xf>
    <xf numFmtId="0" fontId="51" fillId="0" borderId="6" xfId="0" applyFont="1" applyBorder="1" applyAlignment="1">
      <alignment vertical="center"/>
    </xf>
    <xf numFmtId="0" fontId="51" fillId="0" borderId="6" xfId="0" applyFont="1" applyBorder="1" applyAlignment="1">
      <alignment vertical="center" wrapText="1" shrinkToFit="1"/>
    </xf>
    <xf numFmtId="49" fontId="51" fillId="0" borderId="6" xfId="0" applyNumberFormat="1" applyFont="1" applyBorder="1" applyAlignment="1">
      <alignment horizontal="center" vertical="center"/>
    </xf>
    <xf numFmtId="3" fontId="58" fillId="0" borderId="6" xfId="0" applyNumberFormat="1" applyFont="1" applyBorder="1" applyAlignment="1">
      <alignment vertical="center"/>
    </xf>
    <xf numFmtId="0" fontId="51" fillId="0" borderId="6" xfId="0" applyFont="1" applyBorder="1" applyAlignment="1">
      <alignment horizontal="center" vertical="center"/>
    </xf>
    <xf numFmtId="0" fontId="46" fillId="0" borderId="6" xfId="0" applyFont="1" applyBorder="1" applyAlignment="1">
      <alignment horizontal="center" vertical="center"/>
    </xf>
    <xf numFmtId="0" fontId="46" fillId="0" borderId="6" xfId="0" applyFont="1" applyBorder="1" applyAlignment="1">
      <alignment vertical="center" wrapText="1" shrinkToFit="1"/>
    </xf>
    <xf numFmtId="49" fontId="46" fillId="0" borderId="6" xfId="0" applyNumberFormat="1" applyFont="1" applyBorder="1" applyAlignment="1">
      <alignment horizontal="center" vertical="center"/>
    </xf>
    <xf numFmtId="3" fontId="57" fillId="0" borderId="6" xfId="0" applyNumberFormat="1" applyFont="1" applyBorder="1" applyAlignment="1" applyProtection="1">
      <alignment vertical="center"/>
      <protection locked="0"/>
    </xf>
    <xf numFmtId="3" fontId="58" fillId="0" borderId="6" xfId="0" applyNumberFormat="1" applyFont="1" applyBorder="1" applyAlignment="1" applyProtection="1">
      <alignment vertical="center"/>
      <protection locked="0"/>
    </xf>
    <xf numFmtId="0" fontId="59" fillId="0" borderId="6" xfId="0" applyFont="1" applyBorder="1" applyAlignment="1">
      <alignment vertical="center" wrapText="1" shrinkToFit="1"/>
    </xf>
    <xf numFmtId="0" fontId="60" fillId="0" borderId="6" xfId="0" applyFont="1" applyBorder="1" applyAlignment="1">
      <alignment vertical="center" wrapText="1" shrinkToFit="1"/>
    </xf>
    <xf numFmtId="0" fontId="8" fillId="0" borderId="0" xfId="0" applyFont="1" applyAlignment="1">
      <alignment horizontal="left" vertical="center"/>
    </xf>
    <xf numFmtId="0" fontId="8" fillId="0" borderId="0" xfId="0" applyFont="1" applyAlignment="1">
      <alignment vertical="center" wrapText="1" shrinkToFit="1"/>
    </xf>
    <xf numFmtId="49" fontId="8" fillId="0" borderId="0" xfId="0" applyNumberFormat="1" applyFont="1" applyAlignment="1">
      <alignment horizontal="center" vertical="center"/>
    </xf>
    <xf numFmtId="0" fontId="8" fillId="0" borderId="0" xfId="0" applyFont="1" applyAlignment="1">
      <alignment vertical="center" wrapText="1"/>
    </xf>
    <xf numFmtId="49" fontId="8" fillId="0" borderId="0" xfId="0" applyNumberFormat="1" applyFont="1" applyAlignment="1">
      <alignment vertical="center"/>
    </xf>
    <xf numFmtId="3" fontId="8" fillId="0" borderId="0" xfId="0" applyNumberFormat="1" applyFont="1" applyAlignment="1">
      <alignment horizontal="center" vertical="center"/>
    </xf>
    <xf numFmtId="0" fontId="49" fillId="0" borderId="0" xfId="0" applyFont="1" applyAlignment="1">
      <alignment vertical="center" wrapText="1"/>
    </xf>
    <xf numFmtId="49" fontId="49" fillId="0" borderId="0" xfId="0" applyNumberFormat="1" applyFont="1" applyAlignment="1">
      <alignment vertical="center"/>
    </xf>
    <xf numFmtId="3" fontId="49" fillId="0" borderId="0" xfId="0" applyNumberFormat="1" applyFont="1" applyAlignment="1">
      <alignment horizontal="center" vertical="center"/>
    </xf>
    <xf numFmtId="0" fontId="51" fillId="0" borderId="0" xfId="0" applyFont="1" applyAlignment="1">
      <alignment horizontal="center" vertical="center" wrapText="1"/>
    </xf>
    <xf numFmtId="0" fontId="46" fillId="0" borderId="6" xfId="0" applyFont="1" applyBorder="1" applyAlignment="1">
      <alignment vertical="center" wrapText="1"/>
    </xf>
    <xf numFmtId="0" fontId="9" fillId="0" borderId="0" xfId="0" applyFont="1" applyAlignment="1">
      <alignment vertical="center" wrapText="1" shrinkToFit="1"/>
    </xf>
    <xf numFmtId="0" fontId="46" fillId="0" borderId="13" xfId="0" applyFont="1" applyBorder="1" applyAlignment="1">
      <alignment vertical="center" wrapText="1" shrinkToFit="1"/>
    </xf>
    <xf numFmtId="0" fontId="46" fillId="0" borderId="12" xfId="0" applyFont="1" applyBorder="1" applyAlignment="1">
      <alignment vertical="center" wrapText="1" shrinkToFit="1"/>
    </xf>
    <xf numFmtId="0" fontId="51" fillId="0" borderId="13" xfId="0" applyFont="1" applyBorder="1" applyAlignment="1">
      <alignment vertical="center" wrapText="1" shrinkToFit="1"/>
    </xf>
    <xf numFmtId="49" fontId="46" fillId="0" borderId="6" xfId="0" applyNumberFormat="1" applyFont="1" applyBorder="1" applyAlignment="1">
      <alignment vertical="center" wrapText="1" shrinkToFit="1"/>
    </xf>
    <xf numFmtId="0" fontId="5" fillId="0" borderId="0" xfId="0" applyFont="1" applyAlignment="1">
      <alignment vertical="center"/>
    </xf>
    <xf numFmtId="49" fontId="5" fillId="0" borderId="0" xfId="0" applyNumberFormat="1"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shrinkToFit="1"/>
    </xf>
    <xf numFmtId="0" fontId="8" fillId="0" borderId="0" xfId="0" applyFont="1" applyAlignment="1">
      <alignment horizontal="center" vertical="center"/>
    </xf>
    <xf numFmtId="0" fontId="23" fillId="0" borderId="0" xfId="9" applyFont="1" applyAlignment="1" applyProtection="1">
      <alignment horizontal="left" vertical="center"/>
      <protection locked="0"/>
    </xf>
    <xf numFmtId="0" fontId="21" fillId="0" borderId="0" xfId="9" applyFont="1" applyAlignment="1" applyProtection="1">
      <alignment horizontal="left" vertical="center"/>
      <protection locked="0"/>
    </xf>
    <xf numFmtId="0" fontId="40" fillId="0" borderId="0" xfId="9" applyFont="1" applyProtection="1">
      <protection locked="0"/>
    </xf>
    <xf numFmtId="0" fontId="34" fillId="0" borderId="0" xfId="9" applyFont="1" applyProtection="1">
      <protection locked="0"/>
    </xf>
    <xf numFmtId="0" fontId="23" fillId="0" borderId="0" xfId="9" applyFont="1" applyAlignment="1">
      <alignment horizontal="left" vertical="center"/>
    </xf>
    <xf numFmtId="0" fontId="21" fillId="0" borderId="0" xfId="9" applyFont="1" applyAlignment="1">
      <alignment horizontal="left" vertical="center"/>
    </xf>
    <xf numFmtId="0" fontId="29" fillId="0" borderId="0" xfId="0" applyFont="1" applyAlignment="1" applyProtection="1">
      <alignment horizontal="justify" vertical="top" wrapText="1"/>
      <protection locked="0"/>
    </xf>
    <xf numFmtId="0" fontId="22" fillId="0" borderId="0" xfId="3" applyFont="1" applyAlignment="1">
      <alignment vertical="top"/>
    </xf>
    <xf numFmtId="0" fontId="23" fillId="0" borderId="0" xfId="3" applyFont="1" applyAlignment="1">
      <alignment vertical="top"/>
    </xf>
    <xf numFmtId="0" fontId="23" fillId="0" borderId="0" xfId="3" applyFont="1" applyAlignment="1" applyProtection="1">
      <alignment vertical="top"/>
      <protection locked="0"/>
    </xf>
    <xf numFmtId="0" fontId="31" fillId="0" borderId="0" xfId="0" applyFont="1" applyAlignment="1" applyProtection="1">
      <alignment horizontal="justify" vertical="top" wrapText="1"/>
      <protection locked="0"/>
    </xf>
    <xf numFmtId="0" fontId="29" fillId="0" borderId="0" xfId="0" applyFont="1" applyAlignment="1" applyProtection="1">
      <alignment vertical="top" wrapText="1"/>
      <protection locked="0"/>
    </xf>
    <xf numFmtId="0" fontId="18" fillId="0" borderId="0" xfId="0" applyFont="1" applyAlignment="1" applyProtection="1">
      <alignment horizontal="justify" vertical="top" wrapText="1"/>
      <protection locked="0"/>
    </xf>
    <xf numFmtId="0" fontId="18" fillId="0" borderId="0" xfId="0" applyFont="1" applyAlignment="1" applyProtection="1">
      <alignment vertical="top" wrapText="1"/>
      <protection locked="0"/>
    </xf>
    <xf numFmtId="0" fontId="23" fillId="2" borderId="0" xfId="3" applyFont="1" applyFill="1" applyAlignment="1">
      <alignment vertical="top"/>
    </xf>
    <xf numFmtId="0" fontId="7" fillId="4" borderId="0" xfId="2" applyFill="1" applyAlignment="1">
      <alignment horizontal="justify" vertical="top" wrapText="1"/>
    </xf>
    <xf numFmtId="0" fontId="7" fillId="4" borderId="0" xfId="2" applyFill="1" applyAlignment="1">
      <alignment horizontal="left" vertical="top" wrapText="1"/>
    </xf>
    <xf numFmtId="0" fontId="7" fillId="4" borderId="0" xfId="2" applyFill="1"/>
    <xf numFmtId="0" fontId="34" fillId="4" borderId="0" xfId="3" applyFont="1" applyFill="1"/>
    <xf numFmtId="0" fontId="61" fillId="0" borderId="6" xfId="0" applyFont="1" applyBorder="1" applyAlignment="1">
      <alignment horizontal="center" vertical="center" wrapText="1"/>
    </xf>
    <xf numFmtId="166" fontId="61" fillId="0" borderId="6" xfId="0" applyNumberFormat="1" applyFont="1" applyBorder="1" applyAlignment="1">
      <alignment horizontal="center" vertical="center" wrapText="1"/>
    </xf>
    <xf numFmtId="0" fontId="0" fillId="0" borderId="6" xfId="0" applyBorder="1" applyAlignment="1">
      <alignment vertical="center" wrapText="1"/>
    </xf>
    <xf numFmtId="4" fontId="0" fillId="0" borderId="6" xfId="0" applyNumberFormat="1" applyBorder="1" applyAlignment="1">
      <alignment vertical="center" wrapText="1"/>
    </xf>
    <xf numFmtId="166" fontId="0" fillId="0" borderId="6" xfId="0" applyNumberFormat="1" applyBorder="1" applyAlignment="1">
      <alignment vertical="center" wrapText="1"/>
    </xf>
    <xf numFmtId="0" fontId="23" fillId="4" borderId="0" xfId="8" applyFont="1" applyFill="1" applyProtection="1">
      <protection locked="0"/>
    </xf>
    <xf numFmtId="0" fontId="18" fillId="4" borderId="0" xfId="0" applyFont="1" applyFill="1" applyAlignment="1" applyProtection="1">
      <alignment wrapText="1"/>
      <protection locked="0"/>
    </xf>
    <xf numFmtId="0" fontId="23" fillId="4" borderId="0" xfId="8" applyFont="1" applyFill="1" applyAlignment="1" applyProtection="1">
      <alignment vertical="top"/>
      <protection locked="0"/>
    </xf>
    <xf numFmtId="0" fontId="29" fillId="4" borderId="0" xfId="0" applyFont="1" applyFill="1" applyAlignment="1" applyProtection="1">
      <alignment vertical="top" wrapText="1"/>
      <protection locked="0"/>
    </xf>
    <xf numFmtId="0" fontId="7" fillId="4" borderId="0" xfId="0" applyFont="1" applyFill="1" applyAlignment="1" applyProtection="1">
      <alignment horizontal="justify" vertical="top" wrapText="1"/>
      <protection locked="0"/>
    </xf>
    <xf numFmtId="0" fontId="29" fillId="4" borderId="0" xfId="0" applyFont="1" applyFill="1" applyAlignment="1" applyProtection="1">
      <alignment wrapText="1"/>
      <protection locked="0"/>
    </xf>
    <xf numFmtId="0" fontId="7" fillId="4" borderId="0" xfId="0" applyFont="1" applyFill="1" applyAlignment="1" applyProtection="1">
      <alignment vertical="top" wrapText="1"/>
      <protection locked="0"/>
    </xf>
    <xf numFmtId="0" fontId="21" fillId="4" borderId="0" xfId="8" applyFont="1" applyFill="1" applyProtection="1">
      <protection locked="0"/>
    </xf>
    <xf numFmtId="0" fontId="21" fillId="4" borderId="0" xfId="8" applyFont="1" applyFill="1" applyAlignment="1" applyProtection="1">
      <alignment horizontal="justify" vertical="top"/>
      <protection locked="0"/>
    </xf>
    <xf numFmtId="0" fontId="21" fillId="4" borderId="0" xfId="8" applyFont="1" applyFill="1" applyAlignment="1" applyProtection="1">
      <alignment vertical="top"/>
      <protection locked="0"/>
    </xf>
    <xf numFmtId="0" fontId="29" fillId="4" borderId="0" xfId="8" applyFont="1" applyFill="1" applyAlignment="1" applyProtection="1">
      <alignment vertical="top"/>
      <protection locked="0"/>
    </xf>
    <xf numFmtId="0" fontId="7" fillId="4" borderId="0" xfId="2" applyFill="1" applyAlignment="1" applyProtection="1">
      <alignment horizontal="justify" vertical="top" wrapText="1"/>
      <protection locked="0"/>
    </xf>
    <xf numFmtId="0" fontId="7" fillId="4" borderId="0" xfId="2" applyFill="1" applyProtection="1">
      <protection locked="0"/>
    </xf>
    <xf numFmtId="0" fontId="34" fillId="4" borderId="0" xfId="3" applyFont="1" applyFill="1" applyProtection="1">
      <protection locked="0"/>
    </xf>
    <xf numFmtId="0" fontId="6" fillId="4" borderId="0" xfId="2" applyFont="1" applyFill="1" applyAlignment="1">
      <alignment horizontal="left" wrapText="1"/>
    </xf>
    <xf numFmtId="0" fontId="29" fillId="4" borderId="0" xfId="2" applyFont="1" applyFill="1" applyAlignment="1">
      <alignment vertical="top"/>
    </xf>
    <xf numFmtId="0" fontId="6" fillId="4" borderId="0" xfId="2" applyFont="1" applyFill="1" applyAlignment="1">
      <alignment vertical="top"/>
    </xf>
    <xf numFmtId="0" fontId="7" fillId="4" borderId="0" xfId="2" applyFill="1" applyAlignment="1">
      <alignment vertical="top"/>
    </xf>
    <xf numFmtId="0" fontId="21" fillId="4" borderId="0" xfId="3" applyFont="1" applyFill="1"/>
    <xf numFmtId="0" fontId="21" fillId="2" borderId="0" xfId="9" applyFont="1" applyFill="1" applyAlignment="1">
      <alignment horizontal="left" vertical="top" wrapText="1"/>
    </xf>
    <xf numFmtId="0" fontId="43" fillId="3" borderId="0" xfId="10" applyFont="1" applyFill="1" applyAlignment="1">
      <alignment horizontal="center" vertical="center"/>
    </xf>
    <xf numFmtId="0" fontId="41" fillId="3" borderId="3" xfId="10" applyFont="1" applyFill="1" applyBorder="1" applyAlignment="1">
      <alignment horizontal="center" vertical="center"/>
    </xf>
    <xf numFmtId="49" fontId="6" fillId="3" borderId="10" xfId="10" applyNumberFormat="1" applyFont="1" applyFill="1" applyBorder="1" applyAlignment="1" applyProtection="1">
      <alignment horizontal="center" vertical="center"/>
      <protection locked="0"/>
    </xf>
    <xf numFmtId="49" fontId="6" fillId="3" borderId="7" xfId="10" applyNumberFormat="1" applyFont="1" applyFill="1" applyBorder="1" applyAlignment="1" applyProtection="1">
      <alignment horizontal="center" vertical="center"/>
      <protection locked="0"/>
    </xf>
    <xf numFmtId="49" fontId="17" fillId="3" borderId="0" xfId="10" applyNumberFormat="1" applyFont="1" applyFill="1" applyAlignment="1" applyProtection="1">
      <alignment horizontal="center" vertical="center"/>
      <protection locked="0"/>
    </xf>
    <xf numFmtId="49" fontId="17" fillId="3" borderId="3" xfId="10" applyNumberFormat="1" applyFont="1" applyFill="1" applyBorder="1" applyAlignment="1" applyProtection="1">
      <alignment horizontal="center" vertical="center"/>
      <protection locked="0"/>
    </xf>
    <xf numFmtId="49" fontId="17" fillId="3" borderId="15" xfId="10" applyNumberFormat="1" applyFont="1" applyFill="1" applyBorder="1" applyAlignment="1" applyProtection="1">
      <alignment horizontal="left" vertical="center"/>
      <protection locked="0"/>
    </xf>
    <xf numFmtId="49" fontId="17" fillId="3" borderId="0" xfId="10" applyNumberFormat="1" applyFont="1" applyFill="1" applyAlignment="1" applyProtection="1">
      <alignment horizontal="left" vertical="center"/>
      <protection locked="0"/>
    </xf>
    <xf numFmtId="49" fontId="17" fillId="3" borderId="5" xfId="10" applyNumberFormat="1" applyFont="1" applyFill="1" applyBorder="1" applyAlignment="1" applyProtection="1">
      <alignment horizontal="left" vertical="center"/>
      <protection locked="0"/>
    </xf>
    <xf numFmtId="0" fontId="46" fillId="3" borderId="0" xfId="10" applyFont="1" applyFill="1" applyAlignment="1">
      <alignment horizontal="left" vertical="center" wrapText="1"/>
    </xf>
    <xf numFmtId="0" fontId="46" fillId="3" borderId="3" xfId="10" applyFont="1" applyFill="1" applyBorder="1" applyAlignment="1">
      <alignment horizontal="left" vertical="center" wrapText="1"/>
    </xf>
    <xf numFmtId="49" fontId="17" fillId="3" borderId="2" xfId="10" applyNumberFormat="1" applyFont="1" applyFill="1" applyBorder="1" applyAlignment="1" applyProtection="1">
      <alignment horizontal="left" vertical="center"/>
      <protection locked="0"/>
    </xf>
    <xf numFmtId="49" fontId="17" fillId="3" borderId="3" xfId="10" applyNumberFormat="1" applyFont="1" applyFill="1" applyBorder="1" applyAlignment="1" applyProtection="1">
      <alignment horizontal="left" vertical="center"/>
      <protection locked="0"/>
    </xf>
    <xf numFmtId="49" fontId="17" fillId="3" borderId="8" xfId="10" applyNumberFormat="1" applyFont="1" applyFill="1" applyBorder="1" applyAlignment="1" applyProtection="1">
      <alignment horizontal="left" vertical="center"/>
      <protection locked="0"/>
    </xf>
    <xf numFmtId="0" fontId="46" fillId="3" borderId="15" xfId="10" applyFont="1" applyFill="1" applyBorder="1" applyAlignment="1">
      <alignment horizontal="left" vertical="center"/>
    </xf>
    <xf numFmtId="0" fontId="46" fillId="3" borderId="0" xfId="10" applyFont="1" applyFill="1" applyAlignment="1">
      <alignment horizontal="left" vertical="center"/>
    </xf>
    <xf numFmtId="0" fontId="46" fillId="3" borderId="2" xfId="10" applyFont="1" applyFill="1" applyBorder="1" applyAlignment="1">
      <alignment horizontal="left" vertical="center"/>
    </xf>
    <xf numFmtId="0" fontId="46" fillId="3" borderId="3" xfId="10" applyFont="1" applyFill="1" applyBorder="1" applyAlignment="1">
      <alignment horizontal="left" vertical="center"/>
    </xf>
    <xf numFmtId="0" fontId="46" fillId="3" borderId="15" xfId="10" applyFont="1" applyFill="1" applyBorder="1" applyAlignment="1">
      <alignment horizontal="center"/>
    </xf>
    <xf numFmtId="0" fontId="46" fillId="3" borderId="0" xfId="10" applyFont="1" applyFill="1" applyAlignment="1">
      <alignment horizontal="center"/>
    </xf>
    <xf numFmtId="0" fontId="46" fillId="3" borderId="5" xfId="10" applyFont="1" applyFill="1" applyBorder="1" applyAlignment="1">
      <alignment horizontal="center"/>
    </xf>
    <xf numFmtId="0" fontId="46" fillId="3" borderId="2" xfId="10" applyFont="1" applyFill="1" applyBorder="1" applyAlignment="1">
      <alignment horizontal="center"/>
    </xf>
    <xf numFmtId="0" fontId="46" fillId="3" borderId="3" xfId="10" applyFont="1" applyFill="1" applyBorder="1" applyAlignment="1">
      <alignment horizontal="center"/>
    </xf>
    <xf numFmtId="0" fontId="46" fillId="3" borderId="8" xfId="10" applyFont="1" applyFill="1" applyBorder="1" applyAlignment="1">
      <alignment horizontal="center"/>
    </xf>
    <xf numFmtId="0" fontId="53" fillId="3" borderId="2" xfId="1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6" fillId="3" borderId="8" xfId="0" applyFont="1" applyFill="1" applyBorder="1" applyAlignment="1" applyProtection="1">
      <alignment vertical="center"/>
      <protection locked="0"/>
    </xf>
    <xf numFmtId="0" fontId="46" fillId="3" borderId="1" xfId="10" applyFont="1" applyFill="1" applyBorder="1" applyAlignment="1">
      <alignment horizontal="left" vertical="top" wrapText="1"/>
    </xf>
    <xf numFmtId="0" fontId="46" fillId="3" borderId="4" xfId="10" applyFont="1" applyFill="1" applyBorder="1" applyAlignment="1">
      <alignment horizontal="left" vertical="top" wrapText="1"/>
    </xf>
    <xf numFmtId="0" fontId="46" fillId="3" borderId="0" xfId="10" applyFont="1" applyFill="1" applyAlignment="1">
      <alignment horizontal="left" vertical="top" wrapText="1"/>
    </xf>
    <xf numFmtId="0" fontId="46" fillId="3" borderId="5" xfId="10" applyFont="1" applyFill="1" applyBorder="1" applyAlignment="1">
      <alignment horizontal="left" vertical="top" wrapText="1"/>
    </xf>
    <xf numFmtId="49" fontId="17" fillId="3" borderId="15" xfId="10" applyNumberFormat="1" applyFont="1" applyFill="1" applyBorder="1" applyAlignment="1" applyProtection="1">
      <alignment horizontal="center" vertical="center"/>
      <protection locked="0"/>
    </xf>
    <xf numFmtId="0" fontId="46" fillId="0" borderId="15" xfId="10" applyFont="1" applyBorder="1" applyAlignment="1">
      <alignment horizontal="center"/>
    </xf>
    <xf numFmtId="0" fontId="46" fillId="0" borderId="0" xfId="10" applyFont="1" applyAlignment="1">
      <alignment horizontal="center"/>
    </xf>
    <xf numFmtId="0" fontId="46" fillId="0" borderId="5" xfId="10" applyFont="1" applyBorder="1" applyAlignment="1">
      <alignment horizontal="center"/>
    </xf>
    <xf numFmtId="0" fontId="46" fillId="0" borderId="2" xfId="10" applyFont="1" applyBorder="1" applyAlignment="1">
      <alignment horizontal="center"/>
    </xf>
    <xf numFmtId="0" fontId="46" fillId="0" borderId="3" xfId="10" applyFont="1" applyBorder="1" applyAlignment="1">
      <alignment horizontal="center"/>
    </xf>
    <xf numFmtId="0" fontId="46" fillId="0" borderId="8" xfId="10" applyFont="1" applyBorder="1" applyAlignment="1">
      <alignment horizontal="center"/>
    </xf>
    <xf numFmtId="0" fontId="43" fillId="0" borderId="0" xfId="10" applyFont="1" applyAlignment="1">
      <alignment horizontal="center" vertical="center"/>
    </xf>
    <xf numFmtId="0" fontId="41" fillId="0" borderId="3" xfId="10" applyFont="1" applyBorder="1" applyAlignment="1">
      <alignment horizontal="center" vertical="center"/>
    </xf>
    <xf numFmtId="0" fontId="46" fillId="0" borderId="15" xfId="10" applyFont="1" applyBorder="1" applyAlignment="1">
      <alignment horizontal="left" vertical="center"/>
    </xf>
    <xf numFmtId="0" fontId="46" fillId="0" borderId="0" xfId="10" applyFont="1" applyAlignment="1">
      <alignment horizontal="left" vertical="center"/>
    </xf>
    <xf numFmtId="0" fontId="46" fillId="0" borderId="2" xfId="10" applyFont="1" applyBorder="1" applyAlignment="1">
      <alignment horizontal="left" vertical="center"/>
    </xf>
    <xf numFmtId="0" fontId="46" fillId="0" borderId="3" xfId="10" applyFont="1" applyBorder="1" applyAlignment="1">
      <alignment horizontal="left" vertical="center"/>
    </xf>
    <xf numFmtId="0" fontId="46" fillId="0" borderId="0" xfId="10" applyFont="1" applyAlignment="1">
      <alignment horizontal="left" vertical="center" wrapText="1"/>
    </xf>
    <xf numFmtId="0" fontId="46" fillId="0" borderId="3" xfId="10" applyFont="1" applyBorder="1" applyAlignment="1">
      <alignment horizontal="left" vertical="center" wrapText="1"/>
    </xf>
    <xf numFmtId="0" fontId="46" fillId="0" borderId="1" xfId="10" applyFont="1" applyBorder="1" applyAlignment="1">
      <alignment horizontal="left" vertical="top" wrapText="1"/>
    </xf>
    <xf numFmtId="0" fontId="46" fillId="0" borderId="4" xfId="10" applyFont="1" applyBorder="1" applyAlignment="1">
      <alignment horizontal="left" vertical="top" wrapText="1"/>
    </xf>
    <xf numFmtId="0" fontId="46" fillId="0" borderId="0" xfId="10" applyFont="1" applyAlignment="1">
      <alignment horizontal="left" vertical="top" wrapText="1"/>
    </xf>
    <xf numFmtId="0" fontId="46" fillId="0" borderId="5" xfId="10" applyFont="1" applyBorder="1" applyAlignment="1">
      <alignment horizontal="left" vertical="top" wrapText="1"/>
    </xf>
    <xf numFmtId="0" fontId="46" fillId="0" borderId="0" xfId="0" applyFont="1" applyAlignment="1">
      <alignment horizontal="left" vertical="top" wrapText="1"/>
    </xf>
    <xf numFmtId="0" fontId="46" fillId="0" borderId="3" xfId="0" applyFont="1" applyBorder="1" applyAlignment="1">
      <alignment horizontal="left" vertical="top" wrapText="1"/>
    </xf>
    <xf numFmtId="0" fontId="57" fillId="0" borderId="0" xfId="0" applyFont="1" applyAlignment="1">
      <alignment horizontal="right" vertical="center"/>
    </xf>
    <xf numFmtId="0" fontId="51" fillId="2" borderId="12" xfId="0" applyFont="1" applyFill="1" applyBorder="1" applyAlignment="1">
      <alignment horizontal="center" vertical="center" wrapText="1"/>
    </xf>
    <xf numFmtId="0" fontId="51" fillId="2" borderId="14" xfId="0" applyFont="1" applyFill="1" applyBorder="1" applyAlignment="1">
      <alignment horizontal="center" vertical="center" wrapText="1"/>
    </xf>
    <xf numFmtId="0" fontId="51" fillId="2" borderId="13" xfId="0" applyFont="1" applyFill="1" applyBorder="1" applyAlignment="1">
      <alignment horizontal="center" vertical="center" wrapText="1"/>
    </xf>
    <xf numFmtId="0" fontId="51" fillId="2" borderId="12" xfId="0" applyFont="1" applyFill="1" applyBorder="1" applyAlignment="1">
      <alignment horizontal="center" vertical="center"/>
    </xf>
    <xf numFmtId="0" fontId="51" fillId="2" borderId="14" xfId="0" applyFont="1" applyFill="1" applyBorder="1" applyAlignment="1">
      <alignment horizontal="center" vertical="center"/>
    </xf>
    <xf numFmtId="0" fontId="51" fillId="2" borderId="6" xfId="0" applyFont="1" applyFill="1" applyBorder="1" applyAlignment="1">
      <alignment horizontal="center" vertical="center"/>
    </xf>
    <xf numFmtId="0" fontId="51" fillId="2" borderId="6" xfId="0" applyFont="1" applyFill="1" applyBorder="1" applyAlignment="1">
      <alignment horizontal="center" vertical="center" wrapText="1"/>
    </xf>
    <xf numFmtId="0" fontId="51" fillId="2" borderId="13" xfId="0" applyFont="1" applyFill="1" applyBorder="1" applyAlignment="1">
      <alignment horizontal="center" vertical="center"/>
    </xf>
    <xf numFmtId="0" fontId="51" fillId="2" borderId="2" xfId="0" applyFont="1" applyFill="1" applyBorder="1" applyAlignment="1">
      <alignment horizontal="center" vertical="center"/>
    </xf>
    <xf numFmtId="0" fontId="51" fillId="2" borderId="8" xfId="0" applyFont="1" applyFill="1" applyBorder="1" applyAlignment="1">
      <alignment horizontal="center" vertical="center"/>
    </xf>
    <xf numFmtId="0" fontId="51" fillId="2" borderId="9" xfId="0" applyFont="1" applyFill="1" applyBorder="1" applyAlignment="1">
      <alignment horizontal="center" vertical="center"/>
    </xf>
    <xf numFmtId="0" fontId="51" fillId="2" borderId="4" xfId="0" applyFont="1" applyFill="1" applyBorder="1" applyAlignment="1">
      <alignment horizontal="center" vertical="center"/>
    </xf>
    <xf numFmtId="164" fontId="51" fillId="0" borderId="12" xfId="1" applyFont="1" applyFill="1" applyBorder="1" applyAlignment="1">
      <alignment horizontal="center" vertical="center"/>
    </xf>
    <xf numFmtId="164" fontId="51" fillId="0" borderId="13" xfId="1" applyFont="1" applyFill="1" applyBorder="1" applyAlignment="1">
      <alignment horizontal="center" vertical="center"/>
    </xf>
    <xf numFmtId="164" fontId="51" fillId="0" borderId="6" xfId="1" applyFont="1" applyFill="1" applyBorder="1" applyAlignment="1">
      <alignment horizontal="left" vertical="center" wrapText="1" shrinkToFit="1"/>
    </xf>
    <xf numFmtId="49" fontId="51" fillId="0" borderId="12" xfId="0" applyNumberFormat="1" applyFont="1" applyBorder="1" applyAlignment="1">
      <alignment horizontal="center" vertical="center"/>
    </xf>
    <xf numFmtId="49" fontId="51" fillId="0" borderId="13" xfId="0" applyNumberFormat="1" applyFont="1" applyBorder="1" applyAlignment="1">
      <alignment horizontal="center" vertical="center"/>
    </xf>
    <xf numFmtId="3" fontId="58" fillId="0" borderId="6" xfId="0" applyNumberFormat="1" applyFont="1" applyBorder="1" applyAlignment="1">
      <alignment horizontal="right" vertical="center"/>
    </xf>
    <xf numFmtId="164" fontId="51" fillId="0" borderId="6" xfId="1" applyFont="1" applyFill="1" applyBorder="1" applyAlignment="1">
      <alignment horizontal="left" vertical="center"/>
    </xf>
    <xf numFmtId="0" fontId="51" fillId="0" borderId="6" xfId="0" applyFont="1" applyBorder="1" applyAlignment="1">
      <alignment horizontal="left" vertical="center" wrapText="1" shrinkToFit="1"/>
    </xf>
    <xf numFmtId="0" fontId="46" fillId="0" borderId="12"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6" xfId="0" applyFont="1" applyBorder="1" applyAlignment="1">
      <alignment horizontal="left" vertical="center" wrapText="1" shrinkToFit="1"/>
    </xf>
    <xf numFmtId="49" fontId="46" fillId="0" borderId="12" xfId="0" applyNumberFormat="1" applyFont="1" applyBorder="1" applyAlignment="1">
      <alignment horizontal="center" vertical="center"/>
    </xf>
    <xf numFmtId="49" fontId="46" fillId="0" borderId="13" xfId="0" applyNumberFormat="1" applyFont="1" applyBorder="1" applyAlignment="1">
      <alignment horizontal="center" vertical="center"/>
    </xf>
    <xf numFmtId="3" fontId="57" fillId="0" borderId="6" xfId="1" applyNumberFormat="1" applyFont="1" applyFill="1" applyBorder="1" applyAlignment="1" applyProtection="1">
      <alignment horizontal="right" vertical="center"/>
      <protection locked="0"/>
    </xf>
    <xf numFmtId="3" fontId="57" fillId="0" borderId="11" xfId="0" applyNumberFormat="1" applyFont="1" applyBorder="1" applyAlignment="1">
      <alignment horizontal="right" vertical="center"/>
    </xf>
    <xf numFmtId="3" fontId="57" fillId="0" borderId="10" xfId="0" applyNumberFormat="1" applyFont="1" applyBorder="1" applyAlignment="1">
      <alignment horizontal="right" vertical="center"/>
    </xf>
    <xf numFmtId="3" fontId="57" fillId="0" borderId="7" xfId="0" applyNumberFormat="1" applyFont="1" applyBorder="1" applyAlignment="1">
      <alignment horizontal="right" vertical="center"/>
    </xf>
    <xf numFmtId="3" fontId="57" fillId="0" borderId="6" xfId="0" applyNumberFormat="1" applyFont="1" applyBorder="1" applyAlignment="1" applyProtection="1">
      <alignment horizontal="right" vertical="center"/>
      <protection locked="0"/>
    </xf>
    <xf numFmtId="0" fontId="51" fillId="0" borderId="12" xfId="0" applyFont="1" applyBorder="1" applyAlignment="1">
      <alignment horizontal="center" vertical="center" wrapText="1"/>
    </xf>
    <xf numFmtId="0" fontId="51" fillId="0" borderId="13" xfId="0" applyFont="1" applyBorder="1" applyAlignment="1">
      <alignment horizontal="center" vertical="center" wrapText="1"/>
    </xf>
    <xf numFmtId="0" fontId="46" fillId="0" borderId="6" xfId="0" applyFont="1" applyBorder="1" applyAlignment="1">
      <alignment horizontal="center" vertical="center"/>
    </xf>
    <xf numFmtId="164" fontId="46" fillId="0" borderId="12" xfId="1" applyFont="1" applyFill="1" applyBorder="1" applyAlignment="1">
      <alignment horizontal="left" vertical="center" wrapText="1" shrinkToFit="1"/>
    </xf>
    <xf numFmtId="164" fontId="46" fillId="0" borderId="13" xfId="1" applyFont="1" applyFill="1" applyBorder="1" applyAlignment="1">
      <alignment horizontal="left" vertical="center" wrapText="1" shrinkToFit="1"/>
    </xf>
    <xf numFmtId="164" fontId="46" fillId="0" borderId="6" xfId="1" applyFont="1" applyFill="1" applyBorder="1" applyAlignment="1">
      <alignment horizontal="left" vertical="center" wrapText="1" shrinkToFit="1"/>
    </xf>
    <xf numFmtId="0" fontId="51" fillId="0" borderId="6" xfId="0" applyFont="1" applyBorder="1" applyAlignment="1">
      <alignment horizontal="center" vertical="center"/>
    </xf>
    <xf numFmtId="3" fontId="58" fillId="0" borderId="11" xfId="0" applyNumberFormat="1" applyFont="1" applyBorder="1" applyAlignment="1">
      <alignment horizontal="right" vertical="center"/>
    </xf>
    <xf numFmtId="3" fontId="58" fillId="0" borderId="10" xfId="0" applyNumberFormat="1" applyFont="1" applyBorder="1" applyAlignment="1">
      <alignment horizontal="right" vertical="center"/>
    </xf>
    <xf numFmtId="3" fontId="58" fillId="0" borderId="7" xfId="0" applyNumberFormat="1" applyFont="1" applyBorder="1" applyAlignment="1">
      <alignment horizontal="right" vertical="center"/>
    </xf>
    <xf numFmtId="164" fontId="46" fillId="0" borderId="12" xfId="1" applyFont="1" applyFill="1" applyBorder="1" applyAlignment="1">
      <alignment horizontal="center" vertical="center"/>
    </xf>
    <xf numFmtId="164" fontId="46" fillId="0" borderId="13" xfId="1" applyFont="1" applyFill="1" applyBorder="1" applyAlignment="1">
      <alignment horizontal="center" vertical="center"/>
    </xf>
    <xf numFmtId="164" fontId="46" fillId="0" borderId="6" xfId="1" applyFont="1" applyFill="1" applyBorder="1" applyAlignment="1">
      <alignment horizontal="center" vertical="center"/>
    </xf>
    <xf numFmtId="49" fontId="46" fillId="0" borderId="6" xfId="0" applyNumberFormat="1" applyFont="1" applyBorder="1" applyAlignment="1">
      <alignment horizontal="center"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164" fontId="51" fillId="0" borderId="6" xfId="1" applyFont="1" applyFill="1" applyBorder="1" applyAlignment="1">
      <alignment horizontal="center" vertical="center"/>
    </xf>
    <xf numFmtId="49" fontId="51" fillId="0" borderId="6" xfId="0" applyNumberFormat="1" applyFont="1" applyBorder="1" applyAlignment="1">
      <alignment horizontal="center" vertical="center"/>
    </xf>
    <xf numFmtId="0" fontId="46" fillId="0" borderId="12" xfId="0" applyFont="1" applyBorder="1" applyAlignment="1">
      <alignment horizontal="left" vertical="center" wrapText="1" shrinkToFit="1"/>
    </xf>
    <xf numFmtId="0" fontId="46" fillId="0" borderId="13" xfId="0" applyFont="1" applyBorder="1" applyAlignment="1">
      <alignment horizontal="left" vertical="center" wrapText="1" shrinkToFit="1"/>
    </xf>
    <xf numFmtId="3" fontId="57" fillId="0" borderId="11" xfId="0" applyNumberFormat="1" applyFont="1" applyBorder="1" applyAlignment="1" applyProtection="1">
      <alignment horizontal="right" vertical="center"/>
      <protection locked="0"/>
    </xf>
    <xf numFmtId="0" fontId="57" fillId="0" borderId="7" xfId="0" applyFont="1" applyBorder="1" applyAlignment="1" applyProtection="1">
      <alignment horizontal="right" vertical="center"/>
      <protection locked="0"/>
    </xf>
    <xf numFmtId="0" fontId="57" fillId="0" borderId="10" xfId="0" applyFont="1" applyBorder="1" applyAlignment="1" applyProtection="1">
      <alignment horizontal="right" vertical="center"/>
      <protection locked="0"/>
    </xf>
    <xf numFmtId="164" fontId="46" fillId="0" borderId="12" xfId="1" applyFont="1" applyFill="1" applyBorder="1" applyAlignment="1">
      <alignment vertical="center" wrapText="1" shrinkToFit="1"/>
    </xf>
    <xf numFmtId="164" fontId="46" fillId="0" borderId="13" xfId="1" applyFont="1" applyFill="1" applyBorder="1" applyAlignment="1">
      <alignment vertical="center" wrapText="1" shrinkToFit="1"/>
    </xf>
    <xf numFmtId="3" fontId="57" fillId="0" borderId="6" xfId="0" applyNumberFormat="1" applyFont="1" applyBorder="1" applyAlignment="1">
      <alignment horizontal="right" vertical="center"/>
    </xf>
    <xf numFmtId="3" fontId="57" fillId="0" borderId="10" xfId="0" applyNumberFormat="1" applyFont="1" applyBorder="1" applyAlignment="1" applyProtection="1">
      <alignment horizontal="right" vertical="center"/>
      <protection locked="0"/>
    </xf>
    <xf numFmtId="0" fontId="51" fillId="0" borderId="12"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left" vertical="center" wrapText="1" shrinkToFit="1"/>
    </xf>
    <xf numFmtId="0" fontId="51" fillId="0" borderId="13" xfId="0" applyFont="1" applyBorder="1" applyAlignment="1">
      <alignment horizontal="left" vertical="center" wrapText="1" shrinkToFit="1"/>
    </xf>
    <xf numFmtId="0" fontId="8" fillId="0" borderId="0" xfId="0" applyFont="1" applyAlignment="1">
      <alignment horizontal="left" vertical="center" wrapText="1"/>
    </xf>
    <xf numFmtId="0" fontId="46" fillId="2" borderId="6" xfId="0" applyFont="1" applyFill="1" applyBorder="1" applyAlignment="1">
      <alignment horizontal="center" vertical="center" wrapText="1"/>
    </xf>
    <xf numFmtId="0" fontId="29" fillId="4" borderId="0" xfId="8" applyFont="1" applyFill="1" applyAlignment="1" applyProtection="1">
      <alignment horizontal="justify" vertical="top" wrapText="1"/>
      <protection locked="0"/>
    </xf>
    <xf numFmtId="0" fontId="21" fillId="0" borderId="0" xfId="3" applyFont="1" applyAlignment="1" applyProtection="1">
      <alignment horizontal="justify" vertical="top" wrapText="1"/>
      <protection locked="0"/>
    </xf>
    <xf numFmtId="0" fontId="22" fillId="0" borderId="0" xfId="3" applyFont="1" applyAlignment="1">
      <alignment horizontal="left" vertical="top"/>
    </xf>
    <xf numFmtId="0" fontId="22" fillId="0" borderId="0" xfId="3" applyFont="1" applyAlignment="1">
      <alignment horizontal="left" vertical="top" wrapText="1"/>
    </xf>
    <xf numFmtId="0" fontId="29" fillId="4" borderId="0" xfId="0" applyFont="1" applyFill="1" applyAlignment="1" applyProtection="1">
      <alignment horizontal="justify" vertical="top" wrapText="1"/>
      <protection locked="0"/>
    </xf>
    <xf numFmtId="0" fontId="18" fillId="0" borderId="0" xfId="0" applyFont="1" applyAlignment="1" applyProtection="1">
      <alignment horizontal="justify" vertical="top" wrapText="1"/>
      <protection locked="0"/>
    </xf>
    <xf numFmtId="0" fontId="18" fillId="4" borderId="0" xfId="0" applyFont="1" applyFill="1" applyAlignment="1" applyProtection="1">
      <alignment horizontal="justify" vertical="top" wrapText="1"/>
      <protection locked="0"/>
    </xf>
    <xf numFmtId="0" fontId="23" fillId="0" borderId="0" xfId="8" applyFont="1" applyAlignment="1" applyProtection="1">
      <alignment horizontal="left" vertical="top"/>
      <protection locked="0"/>
    </xf>
    <xf numFmtId="0" fontId="23" fillId="4" borderId="0" xfId="8" applyFont="1" applyFill="1" applyAlignment="1" applyProtection="1">
      <alignment horizontal="left" vertical="top"/>
      <protection locked="0"/>
    </xf>
    <xf numFmtId="0" fontId="7" fillId="4" borderId="0" xfId="0" applyFont="1" applyFill="1" applyAlignment="1" applyProtection="1">
      <alignment horizontal="justify" vertical="top" wrapText="1"/>
      <protection locked="0"/>
    </xf>
    <xf numFmtId="0" fontId="21" fillId="0" borderId="6" xfId="3" applyFont="1" applyBorder="1" applyAlignment="1" applyProtection="1">
      <alignment horizontal="center" vertical="center"/>
      <protection locked="0"/>
    </xf>
    <xf numFmtId="3" fontId="15" fillId="0" borderId="6" xfId="3" applyNumberFormat="1" applyFont="1" applyBorder="1" applyAlignment="1" applyProtection="1">
      <alignment horizontal="right" vertical="center"/>
      <protection locked="0"/>
    </xf>
    <xf numFmtId="0" fontId="14" fillId="0" borderId="6" xfId="3" applyFont="1" applyBorder="1" applyAlignment="1">
      <alignment horizontal="center" vertical="center" wrapText="1"/>
    </xf>
    <xf numFmtId="0" fontId="18" fillId="0" borderId="0" xfId="2" applyFont="1" applyAlignment="1">
      <alignment horizontal="justify" vertical="top" wrapText="1"/>
    </xf>
    <xf numFmtId="0" fontId="15" fillId="0" borderId="6" xfId="3" applyFont="1" applyBorder="1" applyAlignment="1">
      <alignment horizontal="left" vertical="center" wrapText="1"/>
    </xf>
    <xf numFmtId="3" fontId="15" fillId="0" borderId="6" xfId="3" applyNumberFormat="1" applyFont="1" applyBorder="1" applyAlignment="1">
      <alignment horizontal="right" vertical="center" wrapText="1"/>
    </xf>
    <xf numFmtId="0" fontId="23" fillId="0" borderId="0" xfId="3" applyFont="1" applyAlignment="1">
      <alignment horizontal="left" vertical="top"/>
    </xf>
    <xf numFmtId="0" fontId="14" fillId="0" borderId="6" xfId="3" applyFont="1" applyBorder="1" applyAlignment="1">
      <alignment horizontal="center" vertical="center"/>
    </xf>
    <xf numFmtId="0" fontId="14" fillId="0" borderId="6" xfId="3" applyFont="1" applyBorder="1" applyAlignment="1">
      <alignment horizontal="left" vertical="center" wrapText="1"/>
    </xf>
    <xf numFmtId="3" fontId="14" fillId="0" borderId="6" xfId="3" applyNumberFormat="1" applyFont="1" applyBorder="1" applyAlignment="1">
      <alignment horizontal="right" wrapText="1"/>
    </xf>
    <xf numFmtId="0" fontId="6" fillId="4" borderId="0" xfId="2" applyFont="1" applyFill="1" applyAlignment="1">
      <alignment horizontal="left" vertical="top" wrapText="1"/>
    </xf>
    <xf numFmtId="0" fontId="6" fillId="4" borderId="0" xfId="2" applyFont="1" applyFill="1" applyAlignment="1">
      <alignment horizontal="left" wrapText="1"/>
    </xf>
    <xf numFmtId="0" fontId="6" fillId="0" borderId="0" xfId="2" applyFont="1" applyAlignment="1">
      <alignment horizontal="left" vertical="center" wrapText="1"/>
    </xf>
    <xf numFmtId="0" fontId="7" fillId="0" borderId="0" xfId="2" applyAlignment="1" applyProtection="1">
      <alignment horizontal="justify" vertical="top" wrapText="1"/>
      <protection locked="0"/>
    </xf>
    <xf numFmtId="0" fontId="6" fillId="0" borderId="0" xfId="2" applyFont="1" applyAlignment="1">
      <alignment horizontal="justify" vertical="top" wrapText="1"/>
    </xf>
    <xf numFmtId="0" fontId="7" fillId="0" borderId="0" xfId="2" applyAlignment="1">
      <alignment horizontal="justify" vertical="top" wrapText="1"/>
    </xf>
    <xf numFmtId="0" fontId="6" fillId="0" borderId="0" xfId="2" applyFont="1" applyAlignment="1" applyProtection="1">
      <alignment horizontal="justify" vertical="top" wrapText="1"/>
      <protection locked="0"/>
    </xf>
    <xf numFmtId="0" fontId="17" fillId="0" borderId="0" xfId="2" applyFont="1" applyAlignment="1">
      <alignment horizontal="justify" vertical="top" wrapText="1"/>
    </xf>
    <xf numFmtId="0" fontId="5" fillId="0" borderId="6" xfId="2" applyFont="1" applyBorder="1" applyAlignment="1" applyProtection="1">
      <alignment horizontal="center" vertical="center" wrapText="1"/>
      <protection locked="0"/>
    </xf>
    <xf numFmtId="0" fontId="14" fillId="0" borderId="6" xfId="3" applyFont="1" applyBorder="1" applyAlignment="1" applyProtection="1">
      <alignment horizontal="center" vertical="center" wrapText="1"/>
      <protection locked="0"/>
    </xf>
    <xf numFmtId="0" fontId="14" fillId="0" borderId="6" xfId="3" applyFont="1" applyBorder="1" applyAlignment="1" applyProtection="1">
      <alignment horizontal="center" vertical="center"/>
      <protection locked="0"/>
    </xf>
    <xf numFmtId="0" fontId="29" fillId="4" borderId="0" xfId="2" applyFont="1" applyFill="1" applyAlignment="1">
      <alignment horizontal="justify" vertical="top" wrapText="1"/>
    </xf>
    <xf numFmtId="0" fontId="8" fillId="0" borderId="6" xfId="2" applyFont="1" applyBorder="1" applyAlignment="1" applyProtection="1">
      <alignment horizontal="center" vertical="center" wrapText="1"/>
      <protection locked="0"/>
    </xf>
    <xf numFmtId="0" fontId="24" fillId="0" borderId="6" xfId="2" applyFont="1" applyBorder="1" applyAlignment="1" applyProtection="1">
      <alignment horizontal="left" vertical="center" wrapText="1"/>
      <protection locked="0"/>
    </xf>
    <xf numFmtId="0" fontId="15" fillId="0" borderId="6" xfId="3" applyFont="1" applyBorder="1" applyAlignment="1" applyProtection="1">
      <alignment horizontal="center" vertical="center"/>
      <protection locked="0"/>
    </xf>
    <xf numFmtId="0" fontId="18" fillId="0" borderId="0" xfId="2" applyFont="1" applyAlignment="1" applyProtection="1">
      <alignment horizontal="justify" vertical="top" wrapText="1"/>
      <protection locked="0"/>
    </xf>
    <xf numFmtId="0" fontId="7" fillId="0" borderId="0" xfId="0" applyFont="1" applyAlignment="1">
      <alignment horizontal="justify" vertical="top" wrapText="1"/>
    </xf>
    <xf numFmtId="3" fontId="5" fillId="0" borderId="6" xfId="2" applyNumberFormat="1" applyFont="1" applyBorder="1" applyAlignment="1">
      <alignment horizontal="right" vertical="center" wrapText="1"/>
    </xf>
    <xf numFmtId="0" fontId="29" fillId="4" borderId="0" xfId="2" applyFont="1" applyFill="1" applyAlignment="1">
      <alignment horizontal="justify" vertical="top"/>
    </xf>
    <xf numFmtId="0" fontId="29" fillId="4" borderId="0" xfId="2" applyFont="1" applyFill="1" applyAlignment="1">
      <alignment horizontal="left" vertical="top" wrapText="1"/>
    </xf>
    <xf numFmtId="0" fontId="30" fillId="0" borderId="6" xfId="3" applyFont="1" applyBorder="1" applyAlignment="1">
      <alignment horizontal="left" vertical="center" wrapText="1"/>
    </xf>
    <xf numFmtId="3" fontId="15" fillId="0" borderId="6" xfId="3" applyNumberFormat="1" applyFont="1" applyBorder="1" applyAlignment="1">
      <alignment horizontal="right" wrapText="1"/>
    </xf>
    <xf numFmtId="1" fontId="7" fillId="4" borderId="0" xfId="8" applyNumberFormat="1" applyFont="1" applyFill="1" applyAlignment="1">
      <alignment horizontal="left" vertical="top" wrapText="1"/>
    </xf>
    <xf numFmtId="3" fontId="14" fillId="0" borderId="6" xfId="3" applyNumberFormat="1" applyFont="1" applyBorder="1" applyAlignment="1">
      <alignment horizontal="right" vertical="center" wrapText="1"/>
    </xf>
    <xf numFmtId="0" fontId="31" fillId="4" borderId="0" xfId="0" applyFont="1" applyFill="1" applyAlignment="1" applyProtection="1">
      <alignment horizontal="justify" vertical="top" wrapText="1"/>
      <protection locked="0"/>
    </xf>
    <xf numFmtId="0" fontId="21" fillId="4" borderId="0" xfId="8" applyFont="1" applyFill="1" applyAlignment="1" applyProtection="1">
      <alignment horizontal="justify" vertical="top" wrapText="1"/>
      <protection locked="0"/>
    </xf>
    <xf numFmtId="0" fontId="18" fillId="4" borderId="0" xfId="8" applyFont="1" applyFill="1" applyAlignment="1" applyProtection="1">
      <alignment horizontal="justify" vertical="top" wrapText="1"/>
      <protection locked="0"/>
    </xf>
    <xf numFmtId="0" fontId="14" fillId="0" borderId="6" xfId="3" applyFont="1" applyBorder="1" applyAlignment="1" applyProtection="1">
      <alignment horizontal="left" vertical="center"/>
      <protection locked="0"/>
    </xf>
    <xf numFmtId="3" fontId="14" fillId="0" borderId="6" xfId="3" applyNumberFormat="1" applyFont="1" applyBorder="1" applyAlignment="1" applyProtection="1">
      <alignment horizontal="right" vertical="center"/>
      <protection locked="0"/>
    </xf>
    <xf numFmtId="0" fontId="21" fillId="4" borderId="0" xfId="3" applyFont="1" applyFill="1" applyAlignment="1" applyProtection="1">
      <alignment horizontal="justify" vertical="top" wrapText="1"/>
      <protection locked="0"/>
    </xf>
    <xf numFmtId="0" fontId="22" fillId="0" borderId="0" xfId="8" applyFont="1" applyAlignment="1">
      <alignment horizontal="left" vertical="top"/>
    </xf>
    <xf numFmtId="0" fontId="5" fillId="0" borderId="6" xfId="2" applyFont="1" applyBorder="1" applyAlignment="1">
      <alignment horizontal="left" vertical="center" wrapText="1"/>
    </xf>
    <xf numFmtId="0" fontId="15" fillId="0" borderId="6" xfId="3" applyFont="1" applyBorder="1" applyAlignment="1" applyProtection="1">
      <alignment horizontal="left" vertical="center"/>
      <protection locked="0"/>
    </xf>
    <xf numFmtId="0" fontId="7" fillId="0" borderId="0" xfId="2" applyAlignment="1">
      <alignment vertical="top" wrapText="1"/>
    </xf>
    <xf numFmtId="0" fontId="5" fillId="0" borderId="6" xfId="2" applyFont="1" applyBorder="1" applyAlignment="1">
      <alignment horizontal="center" vertical="center" wrapText="1"/>
    </xf>
    <xf numFmtId="0" fontId="29" fillId="0" borderId="0" xfId="3" applyFont="1" applyAlignment="1">
      <alignment horizontal="justify" vertical="top" wrapText="1"/>
    </xf>
    <xf numFmtId="0" fontId="8" fillId="0" borderId="6" xfId="2" applyFont="1" applyBorder="1" applyAlignment="1">
      <alignment horizontal="left" vertical="center" wrapText="1"/>
    </xf>
    <xf numFmtId="3" fontId="8" fillId="0" borderId="6" xfId="2" applyNumberFormat="1" applyFont="1" applyBorder="1" applyAlignment="1">
      <alignment horizontal="right" vertical="center" wrapText="1"/>
    </xf>
    <xf numFmtId="3" fontId="8" fillId="0" borderId="6" xfId="2" applyNumberFormat="1" applyFont="1" applyBorder="1" applyAlignment="1">
      <alignment vertical="center" wrapText="1"/>
    </xf>
    <xf numFmtId="0" fontId="18" fillId="4" borderId="0" xfId="2" applyFont="1" applyFill="1" applyAlignment="1">
      <alignment horizontal="justify" vertical="top" wrapText="1"/>
    </xf>
    <xf numFmtId="0" fontId="7" fillId="4" borderId="0" xfId="2" applyFill="1" applyAlignment="1" applyProtection="1">
      <alignment horizontal="justify" vertical="top" wrapText="1"/>
      <protection locked="0"/>
    </xf>
    <xf numFmtId="0" fontId="29" fillId="4" borderId="0" xfId="2" applyFont="1" applyFill="1" applyAlignment="1" applyProtection="1">
      <alignment horizontal="justify" vertical="top" wrapText="1"/>
      <protection locked="0"/>
    </xf>
    <xf numFmtId="0" fontId="18" fillId="4" borderId="0" xfId="2" applyFont="1" applyFill="1" applyAlignment="1" applyProtection="1">
      <alignment horizontal="justify" vertical="top" wrapText="1"/>
      <protection locked="0"/>
    </xf>
    <xf numFmtId="0" fontId="6" fillId="4" borderId="0" xfId="2" applyFont="1" applyFill="1" applyAlignment="1">
      <alignment horizontal="justify" vertical="top" wrapText="1"/>
    </xf>
    <xf numFmtId="0" fontId="18" fillId="0" borderId="0" xfId="2" applyFont="1" applyAlignment="1" applyProtection="1">
      <alignment horizontal="left" vertical="top"/>
      <protection locked="0"/>
    </xf>
    <xf numFmtId="0" fontId="7" fillId="0" borderId="0" xfId="0" applyFont="1" applyAlignment="1" applyProtection="1">
      <alignment horizontal="justify" vertical="top" wrapText="1"/>
      <protection locked="0"/>
    </xf>
    <xf numFmtId="0" fontId="7" fillId="0" borderId="0" xfId="2" applyAlignment="1" applyProtection="1">
      <alignment horizontal="justify" vertical="top"/>
      <protection locked="0"/>
    </xf>
    <xf numFmtId="0" fontId="15" fillId="4" borderId="6" xfId="3" applyFont="1" applyFill="1" applyBorder="1" applyAlignment="1">
      <alignment horizontal="center" vertical="center"/>
    </xf>
    <xf numFmtId="0" fontId="8" fillId="4" borderId="6" xfId="2" applyFont="1" applyFill="1" applyBorder="1" applyAlignment="1">
      <alignment horizontal="left" vertical="center" wrapText="1"/>
    </xf>
    <xf numFmtId="14" fontId="8" fillId="4" borderId="6" xfId="2" applyNumberFormat="1" applyFont="1" applyFill="1" applyBorder="1" applyAlignment="1">
      <alignment horizontal="center" vertical="center"/>
    </xf>
    <xf numFmtId="0" fontId="8" fillId="4" borderId="6" xfId="2" applyFont="1" applyFill="1" applyBorder="1" applyAlignment="1">
      <alignment horizontal="center" vertical="center"/>
    </xf>
    <xf numFmtId="3" fontId="15" fillId="4" borderId="6" xfId="3" applyNumberFormat="1" applyFont="1" applyFill="1" applyBorder="1" applyAlignment="1">
      <alignment horizontal="center" vertical="center"/>
    </xf>
    <xf numFmtId="0" fontId="7" fillId="4" borderId="0" xfId="2" applyFill="1" applyAlignment="1">
      <alignment horizontal="justify" vertical="top" wrapText="1"/>
    </xf>
    <xf numFmtId="0" fontId="12" fillId="4" borderId="0" xfId="2" applyFont="1" applyFill="1" applyAlignment="1">
      <alignment horizontal="justify" vertical="top" wrapText="1"/>
    </xf>
    <xf numFmtId="0" fontId="18" fillId="0" borderId="0" xfId="2" applyFont="1" applyAlignment="1">
      <alignment horizontal="left"/>
    </xf>
    <xf numFmtId="0" fontId="5" fillId="4" borderId="6" xfId="2" applyFont="1" applyFill="1" applyBorder="1" applyAlignment="1">
      <alignment horizontal="left" vertical="center" wrapText="1"/>
    </xf>
    <xf numFmtId="14" fontId="5" fillId="4" borderId="6" xfId="2" applyNumberFormat="1" applyFont="1" applyFill="1" applyBorder="1" applyAlignment="1">
      <alignment horizontal="center" vertical="center"/>
    </xf>
    <xf numFmtId="0" fontId="5" fillId="4" borderId="6" xfId="2" applyFont="1" applyFill="1" applyBorder="1" applyAlignment="1">
      <alignment horizontal="center" vertical="center"/>
    </xf>
    <xf numFmtId="3" fontId="14" fillId="4" borderId="6" xfId="3" applyNumberFormat="1" applyFont="1" applyFill="1" applyBorder="1" applyAlignment="1">
      <alignment horizontal="center" vertical="center"/>
    </xf>
    <xf numFmtId="0" fontId="14" fillId="4" borderId="6" xfId="3" applyFont="1" applyFill="1" applyBorder="1" applyAlignment="1">
      <alignment horizontal="center" vertical="center"/>
    </xf>
    <xf numFmtId="0" fontId="7" fillId="0" borderId="6" xfId="2" applyBorder="1" applyAlignment="1">
      <alignment horizontal="left"/>
    </xf>
    <xf numFmtId="0" fontId="13" fillId="4" borderId="6" xfId="2" applyFont="1" applyFill="1" applyBorder="1" applyAlignment="1">
      <alignment horizontal="center" vertical="center"/>
    </xf>
    <xf numFmtId="0" fontId="14" fillId="4" borderId="6" xfId="3" applyFont="1" applyFill="1" applyBorder="1" applyAlignment="1">
      <alignment horizontal="center" vertical="center" wrapText="1"/>
    </xf>
    <xf numFmtId="0" fontId="13" fillId="4" borderId="6" xfId="2" applyFont="1" applyFill="1" applyBorder="1" applyAlignment="1">
      <alignment horizontal="center" vertical="center" wrapText="1"/>
    </xf>
    <xf numFmtId="0" fontId="5" fillId="4" borderId="6" xfId="2" applyFont="1" applyFill="1" applyBorder="1" applyAlignment="1">
      <alignment horizontal="center" vertical="center" wrapText="1"/>
    </xf>
    <xf numFmtId="0" fontId="8" fillId="4" borderId="6" xfId="2" applyFont="1" applyFill="1" applyBorder="1" applyAlignment="1">
      <alignment horizontal="center" vertical="center" wrapText="1"/>
    </xf>
    <xf numFmtId="0" fontId="13" fillId="0" borderId="2" xfId="2" applyFont="1" applyBorder="1" applyAlignment="1">
      <alignment horizontal="center" vertical="center" wrapText="1"/>
    </xf>
    <xf numFmtId="0" fontId="13" fillId="0" borderId="3" xfId="2" applyFont="1" applyBorder="1" applyAlignment="1">
      <alignment horizontal="center" vertical="center" wrapText="1"/>
    </xf>
    <xf numFmtId="0" fontId="11" fillId="0" borderId="0" xfId="2" applyFont="1" applyAlignment="1">
      <alignment horizontal="left" vertical="center" wrapText="1"/>
    </xf>
    <xf numFmtId="0" fontId="8" fillId="0" borderId="11" xfId="2" applyFont="1" applyBorder="1" applyAlignment="1">
      <alignment horizontal="left" wrapText="1"/>
    </xf>
    <xf numFmtId="0" fontId="8" fillId="0" borderId="10" xfId="2" applyFont="1" applyBorder="1" applyAlignment="1">
      <alignment horizontal="left" wrapText="1"/>
    </xf>
    <xf numFmtId="0" fontId="8" fillId="0" borderId="7" xfId="2" applyFont="1" applyBorder="1" applyAlignment="1">
      <alignment horizontal="left" wrapText="1"/>
    </xf>
    <xf numFmtId="0" fontId="7" fillId="0" borderId="6" xfId="2" applyBorder="1" applyAlignment="1">
      <alignment horizontal="left" wrapText="1"/>
    </xf>
    <xf numFmtId="0" fontId="8" fillId="0" borderId="11" xfId="2" applyFont="1" applyBorder="1" applyAlignment="1" applyProtection="1">
      <alignment horizontal="center" vertical="center" wrapText="1"/>
      <protection locked="0"/>
    </xf>
    <xf numFmtId="0" fontId="8" fillId="0" borderId="10" xfId="2" applyFont="1" applyBorder="1" applyAlignment="1" applyProtection="1">
      <alignment horizontal="center" vertical="center" wrapText="1"/>
      <protection locked="0"/>
    </xf>
    <xf numFmtId="0" fontId="8" fillId="0" borderId="7" xfId="2" applyFont="1" applyBorder="1" applyAlignment="1" applyProtection="1">
      <alignment horizontal="center" vertical="center" wrapText="1"/>
      <protection locked="0"/>
    </xf>
    <xf numFmtId="1" fontId="14" fillId="0" borderId="11" xfId="3" applyNumberFormat="1" applyFont="1" applyBorder="1" applyAlignment="1" applyProtection="1">
      <alignment horizontal="center" vertical="center" wrapText="1"/>
      <protection locked="0"/>
    </xf>
    <xf numFmtId="1" fontId="14" fillId="0" borderId="10" xfId="3" applyNumberFormat="1" applyFont="1" applyBorder="1" applyAlignment="1" applyProtection="1">
      <alignment horizontal="center" vertical="center" wrapText="1"/>
      <protection locked="0"/>
    </xf>
    <xf numFmtId="1" fontId="14" fillId="0" borderId="7" xfId="3" applyNumberFormat="1" applyFont="1" applyBorder="1" applyAlignment="1" applyProtection="1">
      <alignment horizontal="center" vertical="center" wrapText="1"/>
      <protection locked="0"/>
    </xf>
    <xf numFmtId="166" fontId="14" fillId="0" borderId="11" xfId="3" applyNumberFormat="1" applyFont="1" applyBorder="1" applyAlignment="1" applyProtection="1">
      <alignment horizontal="center" vertical="center"/>
      <protection locked="0"/>
    </xf>
    <xf numFmtId="166" fontId="14" fillId="0" borderId="10" xfId="3" applyNumberFormat="1" applyFont="1" applyBorder="1" applyAlignment="1" applyProtection="1">
      <alignment horizontal="center" vertical="center"/>
      <protection locked="0"/>
    </xf>
    <xf numFmtId="166" fontId="14" fillId="0" borderId="7" xfId="3" applyNumberFormat="1" applyFont="1" applyBorder="1" applyAlignment="1" applyProtection="1">
      <alignment horizontal="center" vertical="center"/>
      <protection locked="0"/>
    </xf>
    <xf numFmtId="0" fontId="14" fillId="0" borderId="11" xfId="3" applyFont="1" applyBorder="1" applyAlignment="1" applyProtection="1">
      <alignment horizontal="center" vertical="center"/>
      <protection locked="0"/>
    </xf>
    <xf numFmtId="0" fontId="14" fillId="0" borderId="10" xfId="3" applyFont="1" applyBorder="1" applyAlignment="1" applyProtection="1">
      <alignment horizontal="center" vertical="center"/>
      <protection locked="0"/>
    </xf>
    <xf numFmtId="0" fontId="14" fillId="0" borderId="7" xfId="3" applyFont="1" applyBorder="1" applyAlignment="1" applyProtection="1">
      <alignment horizontal="center" vertical="center"/>
      <protection locked="0"/>
    </xf>
    <xf numFmtId="0" fontId="21" fillId="0" borderId="0" xfId="9" applyFont="1" applyAlignment="1">
      <alignment horizontal="left"/>
    </xf>
    <xf numFmtId="0" fontId="21" fillId="0" borderId="0" xfId="9" applyFont="1" applyAlignment="1">
      <alignment horizontal="center" vertical="center"/>
    </xf>
  </cellXfs>
  <cellStyles count="12">
    <cellStyle name="Hypertextové prepojenie" xfId="11" builtinId="8"/>
    <cellStyle name="Mena" xfId="1" builtinId="4"/>
    <cellStyle name="meny 2" xfId="5" xr:uid="{00000000-0005-0000-0000-000001000000}"/>
    <cellStyle name="Normal 3" xfId="10" xr:uid="{7ED89DB1-AD0D-4F06-B327-F217610A8DEA}"/>
    <cellStyle name="Normal_vzorvykazov98" xfId="7" xr:uid="{00000000-0005-0000-0000-000002000000}"/>
    <cellStyle name="Normálna" xfId="0" builtinId="0"/>
    <cellStyle name="Normálna 2" xfId="3" xr:uid="{00000000-0005-0000-0000-000004000000}"/>
    <cellStyle name="Normálna 2 2" xfId="8" xr:uid="{00000000-0005-0000-0000-000005000000}"/>
    <cellStyle name="Normálna 2 3" xfId="9" xr:uid="{5ACA0B5A-56FC-4A47-B6AC-080B01F8C595}"/>
    <cellStyle name="normálne 2" xfId="2" xr:uid="{00000000-0005-0000-0000-000006000000}"/>
    <cellStyle name="normálne 3" xfId="6" xr:uid="{00000000-0005-0000-0000-000007000000}"/>
    <cellStyle name="Percentá 2" xfId="4" xr:uid="{00000000-0005-0000-0000-000008000000}"/>
  </cellStyles>
  <dxfs count="2">
    <dxf>
      <font>
        <color rgb="FF9C0006"/>
      </font>
      <fill>
        <patternFill>
          <bgColor rgb="FFFFC7CE"/>
        </patternFill>
      </fill>
    </dxf>
    <dxf>
      <fill>
        <patternFill>
          <bgColor theme="5" tint="0.39994506668294322"/>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4C9A-1EB0-4966-BE6F-8ABE4C895CD8}">
  <sheetPr>
    <tabColor rgb="FFFFC000"/>
  </sheetPr>
  <dimension ref="B1:R17"/>
  <sheetViews>
    <sheetView zoomScaleNormal="100" workbookViewId="0">
      <selection activeCell="M17" sqref="M17"/>
    </sheetView>
  </sheetViews>
  <sheetFormatPr defaultRowHeight="12.75"/>
  <cols>
    <col min="1" max="1" width="4.42578125" style="52" customWidth="1"/>
    <col min="2" max="256" width="8.85546875" style="52"/>
    <col min="257" max="257" width="4.42578125" style="52" customWidth="1"/>
    <col min="258" max="512" width="8.85546875" style="52"/>
    <col min="513" max="513" width="4.42578125" style="52" customWidth="1"/>
    <col min="514" max="768" width="8.85546875" style="52"/>
    <col min="769" max="769" width="4.42578125" style="52" customWidth="1"/>
    <col min="770" max="1024" width="8.85546875" style="52"/>
    <col min="1025" max="1025" width="4.42578125" style="52" customWidth="1"/>
    <col min="1026" max="1280" width="8.85546875" style="52"/>
    <col min="1281" max="1281" width="4.42578125" style="52" customWidth="1"/>
    <col min="1282" max="1536" width="8.85546875" style="52"/>
    <col min="1537" max="1537" width="4.42578125" style="52" customWidth="1"/>
    <col min="1538" max="1792" width="8.85546875" style="52"/>
    <col min="1793" max="1793" width="4.42578125" style="52" customWidth="1"/>
    <col min="1794" max="2048" width="8.85546875" style="52"/>
    <col min="2049" max="2049" width="4.42578125" style="52" customWidth="1"/>
    <col min="2050" max="2304" width="8.85546875" style="52"/>
    <col min="2305" max="2305" width="4.42578125" style="52" customWidth="1"/>
    <col min="2306" max="2560" width="8.85546875" style="52"/>
    <col min="2561" max="2561" width="4.42578125" style="52" customWidth="1"/>
    <col min="2562" max="2816" width="8.85546875" style="52"/>
    <col min="2817" max="2817" width="4.42578125" style="52" customWidth="1"/>
    <col min="2818" max="3072" width="8.85546875" style="52"/>
    <col min="3073" max="3073" width="4.42578125" style="52" customWidth="1"/>
    <col min="3074" max="3328" width="8.85546875" style="52"/>
    <col min="3329" max="3329" width="4.42578125" style="52" customWidth="1"/>
    <col min="3330" max="3584" width="8.85546875" style="52"/>
    <col min="3585" max="3585" width="4.42578125" style="52" customWidth="1"/>
    <col min="3586" max="3840" width="8.85546875" style="52"/>
    <col min="3841" max="3841" width="4.42578125" style="52" customWidth="1"/>
    <col min="3842" max="4096" width="8.85546875" style="52"/>
    <col min="4097" max="4097" width="4.42578125" style="52" customWidth="1"/>
    <col min="4098" max="4352" width="8.85546875" style="52"/>
    <col min="4353" max="4353" width="4.42578125" style="52" customWidth="1"/>
    <col min="4354" max="4608" width="8.85546875" style="52"/>
    <col min="4609" max="4609" width="4.42578125" style="52" customWidth="1"/>
    <col min="4610" max="4864" width="8.85546875" style="52"/>
    <col min="4865" max="4865" width="4.42578125" style="52" customWidth="1"/>
    <col min="4866" max="5120" width="8.85546875" style="52"/>
    <col min="5121" max="5121" width="4.42578125" style="52" customWidth="1"/>
    <col min="5122" max="5376" width="8.85546875" style="52"/>
    <col min="5377" max="5377" width="4.42578125" style="52" customWidth="1"/>
    <col min="5378" max="5632" width="8.85546875" style="52"/>
    <col min="5633" max="5633" width="4.42578125" style="52" customWidth="1"/>
    <col min="5634" max="5888" width="8.85546875" style="52"/>
    <col min="5889" max="5889" width="4.42578125" style="52" customWidth="1"/>
    <col min="5890" max="6144" width="8.85546875" style="52"/>
    <col min="6145" max="6145" width="4.42578125" style="52" customWidth="1"/>
    <col min="6146" max="6400" width="8.85546875" style="52"/>
    <col min="6401" max="6401" width="4.42578125" style="52" customWidth="1"/>
    <col min="6402" max="6656" width="8.85546875" style="52"/>
    <col min="6657" max="6657" width="4.42578125" style="52" customWidth="1"/>
    <col min="6658" max="6912" width="8.85546875" style="52"/>
    <col min="6913" max="6913" width="4.42578125" style="52" customWidth="1"/>
    <col min="6914" max="7168" width="8.85546875" style="52"/>
    <col min="7169" max="7169" width="4.42578125" style="52" customWidth="1"/>
    <col min="7170" max="7424" width="8.85546875" style="52"/>
    <col min="7425" max="7425" width="4.42578125" style="52" customWidth="1"/>
    <col min="7426" max="7680" width="8.85546875" style="52"/>
    <col min="7681" max="7681" width="4.42578125" style="52" customWidth="1"/>
    <col min="7682" max="7936" width="8.85546875" style="52"/>
    <col min="7937" max="7937" width="4.42578125" style="52" customWidth="1"/>
    <col min="7938" max="8192" width="8.85546875" style="52"/>
    <col min="8193" max="8193" width="4.42578125" style="52" customWidth="1"/>
    <col min="8194" max="8448" width="8.85546875" style="52"/>
    <col min="8449" max="8449" width="4.42578125" style="52" customWidth="1"/>
    <col min="8450" max="8704" width="8.85546875" style="52"/>
    <col min="8705" max="8705" width="4.42578125" style="52" customWidth="1"/>
    <col min="8706" max="8960" width="8.85546875" style="52"/>
    <col min="8961" max="8961" width="4.42578125" style="52" customWidth="1"/>
    <col min="8962" max="9216" width="8.85546875" style="52"/>
    <col min="9217" max="9217" width="4.42578125" style="52" customWidth="1"/>
    <col min="9218" max="9472" width="8.85546875" style="52"/>
    <col min="9473" max="9473" width="4.42578125" style="52" customWidth="1"/>
    <col min="9474" max="9728" width="8.85546875" style="52"/>
    <col min="9729" max="9729" width="4.42578125" style="52" customWidth="1"/>
    <col min="9730" max="9984" width="8.85546875" style="52"/>
    <col min="9985" max="9985" width="4.42578125" style="52" customWidth="1"/>
    <col min="9986" max="10240" width="8.85546875" style="52"/>
    <col min="10241" max="10241" width="4.42578125" style="52" customWidth="1"/>
    <col min="10242" max="10496" width="8.85546875" style="52"/>
    <col min="10497" max="10497" width="4.42578125" style="52" customWidth="1"/>
    <col min="10498" max="10752" width="8.85546875" style="52"/>
    <col min="10753" max="10753" width="4.42578125" style="52" customWidth="1"/>
    <col min="10754" max="11008" width="8.85546875" style="52"/>
    <col min="11009" max="11009" width="4.42578125" style="52" customWidth="1"/>
    <col min="11010" max="11264" width="8.85546875" style="52"/>
    <col min="11265" max="11265" width="4.42578125" style="52" customWidth="1"/>
    <col min="11266" max="11520" width="8.85546875" style="52"/>
    <col min="11521" max="11521" width="4.42578125" style="52" customWidth="1"/>
    <col min="11522" max="11776" width="8.85546875" style="52"/>
    <col min="11777" max="11777" width="4.42578125" style="52" customWidth="1"/>
    <col min="11778" max="12032" width="8.85546875" style="52"/>
    <col min="12033" max="12033" width="4.42578125" style="52" customWidth="1"/>
    <col min="12034" max="12288" width="8.85546875" style="52"/>
    <col min="12289" max="12289" width="4.42578125" style="52" customWidth="1"/>
    <col min="12290" max="12544" width="8.85546875" style="52"/>
    <col min="12545" max="12545" width="4.42578125" style="52" customWidth="1"/>
    <col min="12546" max="12800" width="8.85546875" style="52"/>
    <col min="12801" max="12801" width="4.42578125" style="52" customWidth="1"/>
    <col min="12802" max="13056" width="8.85546875" style="52"/>
    <col min="13057" max="13057" width="4.42578125" style="52" customWidth="1"/>
    <col min="13058" max="13312" width="8.85546875" style="52"/>
    <col min="13313" max="13313" width="4.42578125" style="52" customWidth="1"/>
    <col min="13314" max="13568" width="8.85546875" style="52"/>
    <col min="13569" max="13569" width="4.42578125" style="52" customWidth="1"/>
    <col min="13570" max="13824" width="8.85546875" style="52"/>
    <col min="13825" max="13825" width="4.42578125" style="52" customWidth="1"/>
    <col min="13826" max="14080" width="8.85546875" style="52"/>
    <col min="14081" max="14081" width="4.42578125" style="52" customWidth="1"/>
    <col min="14082" max="14336" width="8.85546875" style="52"/>
    <col min="14337" max="14337" width="4.42578125" style="52" customWidth="1"/>
    <col min="14338" max="14592" width="8.85546875" style="52"/>
    <col min="14593" max="14593" width="4.42578125" style="52" customWidth="1"/>
    <col min="14594" max="14848" width="8.85546875" style="52"/>
    <col min="14849" max="14849" width="4.42578125" style="52" customWidth="1"/>
    <col min="14850" max="15104" width="8.85546875" style="52"/>
    <col min="15105" max="15105" width="4.42578125" style="52" customWidth="1"/>
    <col min="15106" max="15360" width="8.85546875" style="52"/>
    <col min="15361" max="15361" width="4.42578125" style="52" customWidth="1"/>
    <col min="15362" max="15616" width="8.85546875" style="52"/>
    <col min="15617" max="15617" width="4.42578125" style="52" customWidth="1"/>
    <col min="15618" max="15872" width="8.85546875" style="52"/>
    <col min="15873" max="15873" width="4.42578125" style="52" customWidth="1"/>
    <col min="15874" max="16128" width="8.85546875" style="52"/>
    <col min="16129" max="16129" width="4.42578125" style="52" customWidth="1"/>
    <col min="16130" max="16384" width="8.85546875" style="52"/>
  </cols>
  <sheetData>
    <row r="1" spans="2:18">
      <c r="B1" s="51" t="s">
        <v>450</v>
      </c>
    </row>
    <row r="3" spans="2:18">
      <c r="B3" s="53" t="s">
        <v>451</v>
      </c>
    </row>
    <row r="4" spans="2:18">
      <c r="B4" s="52" t="s">
        <v>622</v>
      </c>
    </row>
    <row r="5" spans="2:18" ht="30" customHeight="1">
      <c r="B5" s="316" t="s">
        <v>452</v>
      </c>
      <c r="C5" s="316"/>
      <c r="D5" s="316"/>
      <c r="E5" s="316"/>
      <c r="F5" s="316"/>
      <c r="G5" s="316"/>
      <c r="H5" s="316"/>
      <c r="I5" s="316"/>
      <c r="J5" s="316"/>
      <c r="K5" s="316"/>
      <c r="L5" s="316"/>
      <c r="M5" s="316"/>
      <c r="N5" s="316"/>
      <c r="O5" s="316"/>
      <c r="P5" s="316"/>
      <c r="Q5" s="316"/>
      <c r="R5" s="316"/>
    </row>
    <row r="6" spans="2:18">
      <c r="B6" s="52" t="s">
        <v>474</v>
      </c>
    </row>
    <row r="7" spans="2:18" ht="30.75" customHeight="1">
      <c r="B7" s="316" t="s">
        <v>574</v>
      </c>
      <c r="C7" s="316"/>
      <c r="D7" s="316"/>
      <c r="E7" s="316"/>
      <c r="F7" s="316"/>
      <c r="G7" s="316"/>
      <c r="H7" s="316"/>
      <c r="I7" s="316"/>
      <c r="J7" s="316"/>
      <c r="K7" s="316"/>
      <c r="L7" s="316"/>
      <c r="M7" s="316"/>
      <c r="N7" s="316"/>
      <c r="O7" s="316"/>
      <c r="P7" s="316"/>
      <c r="Q7" s="316"/>
    </row>
    <row r="8" spans="2:18" ht="15.75" customHeight="1">
      <c r="B8" s="52" t="s">
        <v>623</v>
      </c>
    </row>
    <row r="9" spans="2:18" ht="24.75" customHeight="1">
      <c r="B9" s="52" t="s">
        <v>624</v>
      </c>
    </row>
    <row r="10" spans="2:18" ht="45.75" customHeight="1">
      <c r="B10" s="316" t="s">
        <v>575</v>
      </c>
      <c r="C10" s="316"/>
      <c r="D10" s="316"/>
      <c r="E10" s="316"/>
      <c r="F10" s="316"/>
      <c r="G10" s="316"/>
      <c r="H10" s="316"/>
      <c r="I10" s="316"/>
      <c r="J10" s="316"/>
      <c r="K10" s="316"/>
      <c r="L10" s="316"/>
      <c r="M10" s="316"/>
      <c r="N10" s="316"/>
      <c r="O10" s="316"/>
      <c r="P10" s="316"/>
      <c r="Q10" s="316"/>
    </row>
    <row r="11" spans="2:18">
      <c r="B11" s="54" t="s">
        <v>625</v>
      </c>
    </row>
    <row r="12" spans="2:18">
      <c r="C12" s="52" t="s">
        <v>626</v>
      </c>
    </row>
    <row r="13" spans="2:18">
      <c r="B13" s="54" t="s">
        <v>453</v>
      </c>
    </row>
    <row r="14" spans="2:18">
      <c r="C14" s="52" t="s">
        <v>473</v>
      </c>
    </row>
    <row r="15" spans="2:18" ht="27.75" customHeight="1">
      <c r="C15" s="316" t="s">
        <v>576</v>
      </c>
      <c r="D15" s="316"/>
      <c r="E15" s="316"/>
      <c r="F15" s="316"/>
      <c r="G15" s="316"/>
      <c r="H15" s="316"/>
      <c r="I15" s="316"/>
      <c r="J15" s="316"/>
      <c r="K15" s="316"/>
      <c r="L15" s="316"/>
      <c r="M15" s="316"/>
      <c r="N15" s="316"/>
      <c r="O15" s="316"/>
      <c r="P15" s="316"/>
      <c r="Q15" s="316"/>
      <c r="R15" s="316"/>
    </row>
    <row r="17" spans="2:2">
      <c r="B17" s="287" t="s">
        <v>758</v>
      </c>
    </row>
  </sheetData>
  <sheetProtection sheet="1" objects="1" scenarios="1"/>
  <mergeCells count="4">
    <mergeCell ref="B5:R5"/>
    <mergeCell ref="B7:Q7"/>
    <mergeCell ref="B10:Q10"/>
    <mergeCell ref="C15:R15"/>
  </mergeCells>
  <pageMargins left="0.7" right="0.7" top="0.75" bottom="0.75" header="0.3" footer="0.3"/>
  <pageSetup paperSize="9" scale="54" orientation="landscape"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DD406-2DA6-4B5A-B953-843496192D13}">
  <sheetPr>
    <tabColor theme="5" tint="0.39997558519241921"/>
  </sheetPr>
  <dimension ref="A1:AT51"/>
  <sheetViews>
    <sheetView showGridLines="0" zoomScaleNormal="100" workbookViewId="0">
      <selection activeCell="L37" sqref="L37:M37"/>
    </sheetView>
  </sheetViews>
  <sheetFormatPr defaultColWidth="9.140625" defaultRowHeight="12.75"/>
  <cols>
    <col min="1" max="37" width="2.5703125" style="64" customWidth="1"/>
    <col min="38" max="38" width="1.85546875" style="64" customWidth="1"/>
    <col min="39" max="61" width="2.5703125" style="64" customWidth="1"/>
    <col min="62" max="16384" width="9.140625" style="64"/>
  </cols>
  <sheetData>
    <row r="1" spans="1:46" s="57" customFormat="1" ht="9.75">
      <c r="A1" s="55"/>
      <c r="B1" s="55"/>
      <c r="C1" s="56" t="s">
        <v>627</v>
      </c>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46" s="62" customFormat="1" ht="21" customHeight="1">
      <c r="A2" s="58"/>
      <c r="B2" s="58"/>
      <c r="C2" s="59" t="s">
        <v>454</v>
      </c>
      <c r="D2" s="60"/>
      <c r="E2" s="60"/>
      <c r="F2" s="60"/>
      <c r="G2" s="60"/>
      <c r="H2" s="60"/>
      <c r="I2" s="60"/>
      <c r="J2" s="61"/>
      <c r="K2" s="58"/>
      <c r="L2" s="58"/>
      <c r="M2" s="317" t="s">
        <v>628</v>
      </c>
      <c r="N2" s="317"/>
      <c r="O2" s="317"/>
      <c r="P2" s="317"/>
      <c r="Q2" s="317"/>
      <c r="R2" s="317"/>
      <c r="S2" s="317"/>
      <c r="T2" s="317"/>
      <c r="U2" s="317"/>
      <c r="V2" s="317"/>
      <c r="W2" s="317"/>
      <c r="X2" s="317"/>
      <c r="Y2" s="317"/>
      <c r="Z2" s="317"/>
      <c r="AA2" s="58"/>
      <c r="AB2" s="58"/>
      <c r="AC2" s="58"/>
      <c r="AD2" s="58"/>
      <c r="AE2" s="58"/>
      <c r="AF2" s="58"/>
      <c r="AG2" s="58"/>
      <c r="AH2" s="58"/>
      <c r="AI2" s="58"/>
      <c r="AJ2" s="58"/>
      <c r="AK2" s="58"/>
    </row>
    <row r="3" spans="1:46">
      <c r="A3" s="63"/>
      <c r="B3" s="63"/>
      <c r="C3" s="63"/>
      <c r="D3" s="63"/>
      <c r="E3" s="63"/>
      <c r="F3" s="63"/>
      <c r="G3" s="63"/>
      <c r="H3" s="63"/>
      <c r="I3" s="63"/>
      <c r="J3" s="63"/>
      <c r="K3" s="63"/>
      <c r="L3" s="63"/>
      <c r="M3" s="318" t="s">
        <v>629</v>
      </c>
      <c r="N3" s="318"/>
      <c r="O3" s="318"/>
      <c r="P3" s="318"/>
      <c r="Q3" s="318"/>
      <c r="R3" s="318"/>
      <c r="S3" s="318"/>
      <c r="T3" s="318"/>
      <c r="U3" s="318"/>
      <c r="V3" s="318"/>
      <c r="W3" s="318"/>
      <c r="X3" s="318"/>
      <c r="Y3" s="318"/>
      <c r="Z3" s="318"/>
      <c r="AA3" s="63"/>
      <c r="AB3" s="63"/>
      <c r="AC3" s="63"/>
      <c r="AD3" s="63"/>
      <c r="AE3" s="63"/>
      <c r="AF3" s="63"/>
      <c r="AG3" s="63"/>
      <c r="AH3" s="63"/>
      <c r="AI3" s="63"/>
      <c r="AJ3" s="63"/>
      <c r="AK3" s="63"/>
    </row>
    <row r="4" spans="1:46" ht="28.5" customHeight="1">
      <c r="A4" s="63"/>
      <c r="B4" s="63"/>
      <c r="C4" s="63"/>
      <c r="D4" s="63"/>
      <c r="E4" s="63"/>
      <c r="F4" s="63"/>
      <c r="G4" s="63"/>
      <c r="H4" s="63"/>
      <c r="I4" s="63"/>
      <c r="J4" s="63"/>
      <c r="K4" s="63"/>
      <c r="L4" s="63"/>
      <c r="M4" s="65" t="s">
        <v>630</v>
      </c>
      <c r="N4" s="66"/>
      <c r="O4" s="66"/>
      <c r="P4" s="66"/>
      <c r="Q4" s="319" t="s">
        <v>20</v>
      </c>
      <c r="R4" s="319"/>
      <c r="S4" s="67" t="s">
        <v>109</v>
      </c>
      <c r="T4" s="319" t="s">
        <v>220</v>
      </c>
      <c r="U4" s="319"/>
      <c r="V4" s="67" t="s">
        <v>109</v>
      </c>
      <c r="W4" s="319" t="s">
        <v>771</v>
      </c>
      <c r="X4" s="319"/>
      <c r="Y4" s="319"/>
      <c r="Z4" s="320"/>
      <c r="AA4" s="63"/>
      <c r="AB4" s="63"/>
      <c r="AC4" s="63"/>
      <c r="AD4" s="63"/>
      <c r="AE4" s="63"/>
      <c r="AF4" s="63"/>
      <c r="AG4" s="63"/>
      <c r="AH4" s="63"/>
      <c r="AI4" s="63"/>
      <c r="AJ4" s="63"/>
      <c r="AK4" s="63"/>
      <c r="AT4" s="68"/>
    </row>
    <row r="5" spans="1:46" ht="6" customHeight="1">
      <c r="A5" s="63"/>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row>
    <row r="6" spans="1:46" s="70" customFormat="1" ht="18" customHeigh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T6" s="71"/>
    </row>
    <row r="7" spans="1:46" s="73" customFormat="1" ht="3.7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row>
    <row r="8" spans="1:46" s="73" customFormat="1" ht="14.25" customHeight="1">
      <c r="A8" s="74" t="s">
        <v>114</v>
      </c>
      <c r="B8" s="75"/>
      <c r="C8" s="75"/>
      <c r="D8" s="75"/>
      <c r="E8" s="75"/>
      <c r="F8" s="75"/>
      <c r="G8" s="75"/>
      <c r="H8" s="75"/>
      <c r="I8" s="76"/>
      <c r="J8" s="77"/>
      <c r="K8" s="74" t="s">
        <v>115</v>
      </c>
      <c r="L8" s="75"/>
      <c r="M8" s="78"/>
      <c r="N8" s="78"/>
      <c r="O8" s="78"/>
      <c r="P8" s="75"/>
      <c r="Q8" s="79"/>
      <c r="R8" s="75"/>
      <c r="S8" s="76"/>
      <c r="T8" s="75"/>
      <c r="U8" s="75"/>
      <c r="V8" s="80" t="s">
        <v>455</v>
      </c>
      <c r="W8" s="81"/>
      <c r="X8" s="75"/>
      <c r="Y8" s="75"/>
      <c r="Z8" s="75"/>
      <c r="AA8" s="75"/>
      <c r="AB8" s="75"/>
      <c r="AC8" s="75"/>
      <c r="AD8" s="79" t="s">
        <v>631</v>
      </c>
      <c r="AE8" s="79"/>
      <c r="AF8" s="79"/>
      <c r="AG8" s="79" t="s">
        <v>632</v>
      </c>
      <c r="AH8" s="75"/>
      <c r="AI8" s="75"/>
      <c r="AJ8" s="75"/>
      <c r="AK8" s="82"/>
    </row>
    <row r="9" spans="1:46" s="73" customFormat="1" ht="19.5" customHeight="1">
      <c r="A9" s="323" t="s">
        <v>772</v>
      </c>
      <c r="B9" s="324"/>
      <c r="C9" s="324"/>
      <c r="D9" s="324"/>
      <c r="E9" s="324"/>
      <c r="F9" s="324"/>
      <c r="G9" s="324"/>
      <c r="H9" s="324"/>
      <c r="I9" s="324"/>
      <c r="J9" s="325"/>
      <c r="K9" s="83"/>
      <c r="L9" s="72"/>
      <c r="M9" s="72"/>
      <c r="N9" s="72"/>
      <c r="O9" s="72"/>
      <c r="P9" s="72"/>
      <c r="Q9" s="72"/>
      <c r="R9" s="72"/>
      <c r="S9" s="72"/>
      <c r="T9" s="72"/>
      <c r="U9" s="72"/>
      <c r="V9" s="84"/>
      <c r="W9" s="331" t="s">
        <v>449</v>
      </c>
      <c r="X9" s="332"/>
      <c r="Y9" s="332"/>
      <c r="Z9" s="332"/>
      <c r="AA9" s="332"/>
      <c r="AB9" s="85" t="s">
        <v>116</v>
      </c>
      <c r="AC9" s="72"/>
      <c r="AD9" s="321" t="s">
        <v>67</v>
      </c>
      <c r="AE9" s="321"/>
      <c r="AF9" s="86"/>
      <c r="AG9" s="321" t="s">
        <v>771</v>
      </c>
      <c r="AH9" s="321"/>
      <c r="AI9" s="321"/>
      <c r="AJ9" s="321"/>
      <c r="AK9" s="84"/>
    </row>
    <row r="10" spans="1:46" s="73" customFormat="1" ht="19.5" customHeight="1">
      <c r="A10" s="87" t="s">
        <v>43</v>
      </c>
      <c r="B10" s="72"/>
      <c r="C10" s="72"/>
      <c r="D10" s="72"/>
      <c r="E10" s="72"/>
      <c r="F10" s="72"/>
      <c r="G10" s="72"/>
      <c r="H10" s="88"/>
      <c r="I10" s="88"/>
      <c r="J10" s="89"/>
      <c r="K10" s="83"/>
      <c r="L10" s="90" t="s">
        <v>774</v>
      </c>
      <c r="M10" s="85" t="s">
        <v>633</v>
      </c>
      <c r="N10" s="91"/>
      <c r="O10" s="91"/>
      <c r="P10" s="91"/>
      <c r="Q10" s="91"/>
      <c r="R10" s="90" t="s">
        <v>774</v>
      </c>
      <c r="S10" s="85" t="s">
        <v>634</v>
      </c>
      <c r="T10" s="72"/>
      <c r="U10" s="72"/>
      <c r="V10" s="84"/>
      <c r="W10" s="333"/>
      <c r="X10" s="334"/>
      <c r="Y10" s="334"/>
      <c r="Z10" s="334"/>
      <c r="AA10" s="334"/>
      <c r="AB10" s="92" t="s">
        <v>117</v>
      </c>
      <c r="AC10" s="93"/>
      <c r="AD10" s="322" t="s">
        <v>220</v>
      </c>
      <c r="AE10" s="322"/>
      <c r="AF10" s="94"/>
      <c r="AG10" s="322" t="s">
        <v>771</v>
      </c>
      <c r="AH10" s="322"/>
      <c r="AI10" s="322"/>
      <c r="AJ10" s="322"/>
      <c r="AK10" s="95"/>
    </row>
    <row r="11" spans="1:46" s="73" customFormat="1" ht="19.5" customHeight="1">
      <c r="A11" s="323" t="s">
        <v>773</v>
      </c>
      <c r="B11" s="324"/>
      <c r="C11" s="324"/>
      <c r="D11" s="324"/>
      <c r="E11" s="324"/>
      <c r="F11" s="324"/>
      <c r="G11" s="324"/>
      <c r="H11" s="324"/>
      <c r="I11" s="324"/>
      <c r="J11" s="325"/>
      <c r="K11" s="83"/>
      <c r="L11" s="96"/>
      <c r="M11" s="85" t="s">
        <v>635</v>
      </c>
      <c r="N11" s="91"/>
      <c r="O11" s="91"/>
      <c r="P11" s="91"/>
      <c r="Q11" s="91"/>
      <c r="R11" s="97"/>
      <c r="S11" s="85" t="s">
        <v>636</v>
      </c>
      <c r="T11" s="72"/>
      <c r="U11" s="72"/>
      <c r="V11" s="84"/>
      <c r="W11" s="326" t="s">
        <v>637</v>
      </c>
      <c r="X11" s="326"/>
      <c r="Y11" s="326"/>
      <c r="Z11" s="326"/>
      <c r="AA11" s="326"/>
      <c r="AB11" s="91"/>
      <c r="AC11" s="88"/>
      <c r="AD11" s="98"/>
      <c r="AE11" s="98"/>
      <c r="AF11" s="98"/>
      <c r="AG11" s="98"/>
      <c r="AH11" s="98"/>
      <c r="AI11" s="98"/>
      <c r="AJ11" s="98"/>
      <c r="AK11" s="89"/>
    </row>
    <row r="12" spans="1:46" s="73" customFormat="1" ht="19.5" customHeight="1">
      <c r="A12" s="87" t="s">
        <v>168</v>
      </c>
      <c r="B12" s="72"/>
      <c r="C12" s="72"/>
      <c r="D12" s="72"/>
      <c r="E12" s="72"/>
      <c r="F12" s="72"/>
      <c r="G12" s="72"/>
      <c r="H12" s="72"/>
      <c r="I12" s="88"/>
      <c r="J12" s="89"/>
      <c r="K12" s="83"/>
      <c r="L12" s="90"/>
      <c r="M12" s="85" t="s">
        <v>638</v>
      </c>
      <c r="N12" s="91"/>
      <c r="O12" s="91"/>
      <c r="P12" s="91"/>
      <c r="Q12" s="91"/>
      <c r="R12" s="99" t="s">
        <v>639</v>
      </c>
      <c r="S12" s="91"/>
      <c r="T12" s="72"/>
      <c r="U12" s="72"/>
      <c r="V12" s="84"/>
      <c r="W12" s="326"/>
      <c r="X12" s="326"/>
      <c r="Y12" s="326"/>
      <c r="Z12" s="326"/>
      <c r="AA12" s="326"/>
      <c r="AB12" s="85" t="s">
        <v>116</v>
      </c>
      <c r="AC12" s="88"/>
      <c r="AD12" s="321" t="s">
        <v>67</v>
      </c>
      <c r="AE12" s="321"/>
      <c r="AF12" s="86"/>
      <c r="AG12" s="321" t="s">
        <v>775</v>
      </c>
      <c r="AH12" s="321"/>
      <c r="AI12" s="321"/>
      <c r="AJ12" s="321"/>
      <c r="AK12" s="89"/>
    </row>
    <row r="13" spans="1:46" s="73" customFormat="1" ht="19.5" customHeight="1">
      <c r="A13" s="328" t="s">
        <v>776</v>
      </c>
      <c r="B13" s="329"/>
      <c r="C13" s="329"/>
      <c r="D13" s="329"/>
      <c r="E13" s="329"/>
      <c r="F13" s="329"/>
      <c r="G13" s="329"/>
      <c r="H13" s="329"/>
      <c r="I13" s="329"/>
      <c r="J13" s="330"/>
      <c r="K13" s="100"/>
      <c r="L13" s="101"/>
      <c r="M13" s="102"/>
      <c r="N13" s="103"/>
      <c r="O13" s="103"/>
      <c r="P13" s="104"/>
      <c r="Q13" s="104"/>
      <c r="R13" s="104"/>
      <c r="S13" s="104"/>
      <c r="T13" s="93"/>
      <c r="U13" s="93"/>
      <c r="V13" s="95"/>
      <c r="W13" s="327"/>
      <c r="X13" s="327"/>
      <c r="Y13" s="327"/>
      <c r="Z13" s="327"/>
      <c r="AA13" s="327"/>
      <c r="AB13" s="92" t="s">
        <v>117</v>
      </c>
      <c r="AC13" s="104"/>
      <c r="AD13" s="322" t="s">
        <v>220</v>
      </c>
      <c r="AE13" s="322"/>
      <c r="AF13" s="94"/>
      <c r="AG13" s="322" t="s">
        <v>775</v>
      </c>
      <c r="AH13" s="322"/>
      <c r="AI13" s="322"/>
      <c r="AJ13" s="322"/>
      <c r="AK13" s="105"/>
    </row>
    <row r="14" spans="1:46" s="73" customFormat="1" ht="3.75" customHeight="1">
      <c r="A14" s="72"/>
      <c r="B14" s="72"/>
      <c r="C14" s="72"/>
      <c r="D14" s="72"/>
      <c r="E14" s="72"/>
      <c r="F14" s="72"/>
      <c r="G14" s="72"/>
      <c r="H14" s="88"/>
      <c r="I14" s="88"/>
      <c r="J14" s="88"/>
      <c r="K14" s="88"/>
      <c r="L14" s="88"/>
      <c r="M14" s="88"/>
      <c r="N14" s="88"/>
      <c r="O14" s="88"/>
      <c r="P14" s="88"/>
      <c r="Q14" s="88"/>
      <c r="R14" s="88"/>
      <c r="S14" s="88"/>
      <c r="T14" s="72"/>
      <c r="U14" s="72"/>
      <c r="V14" s="88"/>
      <c r="W14" s="88"/>
      <c r="X14" s="88"/>
      <c r="Y14" s="88"/>
      <c r="Z14" s="88"/>
      <c r="AA14" s="88"/>
      <c r="AB14" s="88"/>
      <c r="AC14" s="88"/>
      <c r="AD14" s="88"/>
      <c r="AE14" s="88"/>
      <c r="AF14" s="88"/>
      <c r="AG14" s="88"/>
      <c r="AH14" s="88"/>
      <c r="AI14" s="88"/>
      <c r="AJ14" s="88"/>
      <c r="AK14" s="88"/>
    </row>
    <row r="15" spans="1:46" s="73" customFormat="1" ht="17.100000000000001" customHeight="1">
      <c r="A15" s="74" t="s">
        <v>456</v>
      </c>
      <c r="B15" s="75"/>
      <c r="C15" s="75"/>
      <c r="D15" s="75"/>
      <c r="E15" s="75"/>
      <c r="F15" s="75"/>
      <c r="G15" s="75"/>
      <c r="H15" s="76"/>
      <c r="I15" s="76"/>
      <c r="J15" s="76"/>
      <c r="K15" s="76"/>
      <c r="L15" s="76"/>
      <c r="M15" s="76"/>
      <c r="N15" s="76"/>
      <c r="O15" s="76"/>
      <c r="P15" s="76"/>
      <c r="Q15" s="76"/>
      <c r="R15" s="76"/>
      <c r="S15" s="76"/>
      <c r="T15" s="75"/>
      <c r="U15" s="75"/>
      <c r="V15" s="75"/>
      <c r="W15" s="76"/>
      <c r="X15" s="76"/>
      <c r="Y15" s="76"/>
      <c r="Z15" s="76"/>
      <c r="AA15" s="76"/>
      <c r="AB15" s="76"/>
      <c r="AC15" s="76"/>
      <c r="AD15" s="76"/>
      <c r="AE15" s="76"/>
      <c r="AF15" s="76"/>
      <c r="AG15" s="76"/>
      <c r="AH15" s="76"/>
      <c r="AI15" s="76"/>
      <c r="AJ15" s="76"/>
      <c r="AK15" s="77"/>
    </row>
    <row r="16" spans="1:46" s="73" customFormat="1" ht="17.100000000000001" customHeight="1">
      <c r="A16" s="106"/>
      <c r="B16" s="90" t="s">
        <v>108</v>
      </c>
      <c r="C16" s="85" t="s">
        <v>457</v>
      </c>
      <c r="D16" s="88"/>
      <c r="E16" s="72"/>
      <c r="F16" s="72"/>
      <c r="G16" s="72"/>
      <c r="H16" s="88"/>
      <c r="I16" s="88"/>
      <c r="J16" s="88"/>
      <c r="K16" s="72"/>
      <c r="L16" s="72"/>
      <c r="M16" s="72"/>
      <c r="N16" s="90" t="s">
        <v>108</v>
      </c>
      <c r="O16" s="85" t="s">
        <v>458</v>
      </c>
      <c r="P16" s="88"/>
      <c r="Q16" s="88"/>
      <c r="R16" s="88"/>
      <c r="S16" s="88"/>
      <c r="T16" s="88"/>
      <c r="U16" s="88"/>
      <c r="V16" s="88"/>
      <c r="W16" s="72"/>
      <c r="X16" s="72"/>
      <c r="Y16" s="72"/>
      <c r="Z16" s="90" t="s">
        <v>108</v>
      </c>
      <c r="AA16" s="85" t="s">
        <v>459</v>
      </c>
      <c r="AB16" s="107"/>
      <c r="AC16" s="88"/>
      <c r="AD16" s="88"/>
      <c r="AE16" s="88"/>
      <c r="AF16" s="88"/>
      <c r="AG16" s="88"/>
      <c r="AH16" s="88"/>
      <c r="AI16" s="88"/>
      <c r="AJ16" s="88"/>
      <c r="AK16" s="89"/>
    </row>
    <row r="17" spans="1:37" s="73" customFormat="1" ht="17.100000000000001" customHeight="1">
      <c r="A17" s="108"/>
      <c r="B17" s="93"/>
      <c r="C17" s="109" t="s">
        <v>165</v>
      </c>
      <c r="D17" s="110"/>
      <c r="E17" s="110"/>
      <c r="F17" s="110"/>
      <c r="G17" s="110"/>
      <c r="H17" s="111"/>
      <c r="I17" s="111"/>
      <c r="J17" s="111"/>
      <c r="K17" s="110"/>
      <c r="L17" s="110"/>
      <c r="M17" s="110"/>
      <c r="N17" s="111"/>
      <c r="O17" s="109" t="s">
        <v>165</v>
      </c>
      <c r="P17" s="111"/>
      <c r="Q17" s="111"/>
      <c r="R17" s="111"/>
      <c r="S17" s="111"/>
      <c r="T17" s="111"/>
      <c r="U17" s="111"/>
      <c r="V17" s="111"/>
      <c r="W17" s="110"/>
      <c r="X17" s="110"/>
      <c r="Y17" s="110"/>
      <c r="Z17" s="111"/>
      <c r="AA17" s="109" t="s">
        <v>165</v>
      </c>
      <c r="AB17" s="112"/>
      <c r="AC17" s="104"/>
      <c r="AD17" s="104"/>
      <c r="AE17" s="104"/>
      <c r="AF17" s="104"/>
      <c r="AG17" s="104"/>
      <c r="AH17" s="104"/>
      <c r="AI17" s="104"/>
      <c r="AJ17" s="104"/>
      <c r="AK17" s="105"/>
    </row>
    <row r="18" spans="1:37" s="73" customFormat="1" ht="3.75" customHeight="1">
      <c r="A18" s="72"/>
      <c r="B18" s="72"/>
      <c r="C18" s="72"/>
      <c r="D18" s="72"/>
      <c r="E18" s="72"/>
      <c r="F18" s="72"/>
      <c r="G18" s="72"/>
      <c r="H18" s="88"/>
      <c r="I18" s="88"/>
      <c r="J18" s="88"/>
      <c r="K18" s="88"/>
      <c r="L18" s="88"/>
      <c r="M18" s="88"/>
      <c r="N18" s="88"/>
      <c r="O18" s="88"/>
      <c r="P18" s="88"/>
      <c r="Q18" s="88"/>
      <c r="R18" s="88"/>
      <c r="S18" s="88"/>
      <c r="T18" s="72"/>
      <c r="U18" s="72"/>
      <c r="V18" s="72"/>
      <c r="W18" s="88"/>
      <c r="X18" s="88"/>
      <c r="Y18" s="88"/>
      <c r="Z18" s="88"/>
      <c r="AA18" s="88"/>
      <c r="AB18" s="88"/>
      <c r="AC18" s="88"/>
      <c r="AD18" s="88"/>
      <c r="AE18" s="88"/>
      <c r="AF18" s="88"/>
      <c r="AG18" s="88"/>
      <c r="AH18" s="88"/>
      <c r="AI18" s="88"/>
      <c r="AJ18" s="88"/>
      <c r="AK18" s="88"/>
    </row>
    <row r="19" spans="1:37" s="73" customFormat="1" ht="16.5">
      <c r="A19" s="74" t="s">
        <v>640</v>
      </c>
      <c r="B19" s="75"/>
      <c r="C19" s="75"/>
      <c r="D19" s="75"/>
      <c r="E19" s="75"/>
      <c r="F19" s="75"/>
      <c r="G19" s="75"/>
      <c r="H19" s="76"/>
      <c r="I19" s="76"/>
      <c r="J19" s="76"/>
      <c r="K19" s="76"/>
      <c r="L19" s="76"/>
      <c r="M19" s="76"/>
      <c r="N19" s="76"/>
      <c r="O19" s="76"/>
      <c r="P19" s="76"/>
      <c r="Q19" s="76"/>
      <c r="R19" s="76"/>
      <c r="S19" s="76"/>
      <c r="T19" s="75"/>
      <c r="U19" s="75"/>
      <c r="V19" s="75"/>
      <c r="W19" s="76"/>
      <c r="X19" s="76"/>
      <c r="Y19" s="76"/>
      <c r="Z19" s="76"/>
      <c r="AA19" s="76"/>
      <c r="AB19" s="76"/>
      <c r="AC19" s="76"/>
      <c r="AD19" s="76"/>
      <c r="AE19" s="76"/>
      <c r="AF19" s="76"/>
      <c r="AG19" s="76"/>
      <c r="AH19" s="76"/>
      <c r="AI19" s="76"/>
      <c r="AJ19" s="76"/>
      <c r="AK19" s="77"/>
    </row>
    <row r="20" spans="1:37" s="73" customFormat="1" ht="19.5" customHeight="1">
      <c r="A20" s="323" t="s">
        <v>777</v>
      </c>
      <c r="B20" s="324"/>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row>
    <row r="21" spans="1:37" s="73" customFormat="1" ht="19.5" customHeight="1">
      <c r="A21" s="83"/>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9"/>
    </row>
    <row r="22" spans="1:37" ht="14.25" customHeight="1">
      <c r="A22" s="113"/>
      <c r="B22" s="114"/>
      <c r="C22" s="114"/>
      <c r="D22" s="114"/>
      <c r="E22" s="114"/>
      <c r="F22" s="114"/>
      <c r="G22" s="114"/>
      <c r="H22" s="114"/>
      <c r="I22" s="114"/>
      <c r="J22" s="114"/>
      <c r="K22" s="114"/>
      <c r="L22" s="114"/>
      <c r="M22" s="114"/>
      <c r="N22" s="114"/>
      <c r="O22" s="114"/>
      <c r="P22" s="114"/>
      <c r="Q22" s="114"/>
      <c r="R22" s="114"/>
      <c r="S22" s="114"/>
      <c r="T22" s="114"/>
      <c r="U22" s="114"/>
      <c r="V22" s="114"/>
      <c r="W22" s="115"/>
      <c r="X22" s="115"/>
      <c r="Y22" s="115"/>
      <c r="Z22" s="115"/>
      <c r="AA22" s="115"/>
      <c r="AB22" s="115"/>
      <c r="AC22" s="115"/>
      <c r="AD22" s="115"/>
      <c r="AE22" s="115"/>
      <c r="AF22" s="115"/>
      <c r="AG22" s="115"/>
      <c r="AH22" s="115"/>
      <c r="AI22" s="115"/>
      <c r="AJ22" s="115"/>
      <c r="AK22" s="116"/>
    </row>
    <row r="23" spans="1:37" s="121" customFormat="1" ht="12" customHeight="1">
      <c r="A23" s="117" t="s">
        <v>641</v>
      </c>
      <c r="B23" s="118"/>
      <c r="C23" s="118"/>
      <c r="D23" s="118"/>
      <c r="E23" s="118"/>
      <c r="F23" s="118"/>
      <c r="G23" s="118"/>
      <c r="H23" s="118"/>
      <c r="I23" s="118"/>
      <c r="J23" s="118"/>
      <c r="K23" s="118"/>
      <c r="L23" s="118"/>
      <c r="M23" s="118"/>
      <c r="N23" s="118"/>
      <c r="O23" s="118"/>
      <c r="P23" s="118"/>
      <c r="Q23" s="118"/>
      <c r="R23" s="118"/>
      <c r="S23" s="118"/>
      <c r="T23" s="118"/>
      <c r="U23" s="118"/>
      <c r="V23" s="118"/>
      <c r="W23" s="119"/>
      <c r="X23" s="119"/>
      <c r="Y23" s="119"/>
      <c r="Z23" s="119"/>
      <c r="AA23" s="119"/>
      <c r="AB23" s="119"/>
      <c r="AC23" s="119"/>
      <c r="AD23" s="119"/>
      <c r="AE23" s="119"/>
      <c r="AF23" s="119"/>
      <c r="AG23" s="119"/>
      <c r="AH23" s="119"/>
      <c r="AI23" s="119"/>
      <c r="AJ23" s="119"/>
      <c r="AK23" s="120"/>
    </row>
    <row r="24" spans="1:37">
      <c r="A24" s="122" t="s">
        <v>642</v>
      </c>
      <c r="B24" s="123"/>
      <c r="C24" s="123"/>
      <c r="D24" s="123"/>
      <c r="E24" s="123"/>
      <c r="F24" s="123"/>
      <c r="G24" s="123"/>
      <c r="H24" s="123"/>
      <c r="I24" s="123"/>
      <c r="J24" s="123"/>
      <c r="K24" s="123"/>
      <c r="L24" s="123"/>
      <c r="M24" s="123"/>
      <c r="N24" s="123"/>
      <c r="O24" s="123"/>
      <c r="P24" s="123"/>
      <c r="Q24" s="123"/>
      <c r="R24" s="123"/>
      <c r="S24" s="123"/>
      <c r="T24" s="123"/>
      <c r="U24" s="123"/>
      <c r="V24" s="123"/>
      <c r="W24" s="76"/>
      <c r="X24" s="76"/>
      <c r="Y24" s="76"/>
      <c r="Z24" s="76"/>
      <c r="AA24" s="76"/>
      <c r="AB24" s="123"/>
      <c r="AC24" s="76"/>
      <c r="AD24" s="79" t="s">
        <v>643</v>
      </c>
      <c r="AE24" s="76"/>
      <c r="AF24" s="76"/>
      <c r="AG24" s="76"/>
      <c r="AH24" s="76"/>
      <c r="AI24" s="76"/>
      <c r="AJ24" s="76"/>
      <c r="AK24" s="77"/>
    </row>
    <row r="25" spans="1:37" ht="19.5" customHeight="1">
      <c r="A25" s="323" t="s">
        <v>778</v>
      </c>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124"/>
      <c r="AD25" s="324" t="s">
        <v>779</v>
      </c>
      <c r="AE25" s="324"/>
      <c r="AF25" s="324"/>
      <c r="AG25" s="324"/>
      <c r="AH25" s="324"/>
      <c r="AI25" s="324"/>
      <c r="AJ25" s="324"/>
      <c r="AK25" s="325"/>
    </row>
    <row r="26" spans="1:37">
      <c r="A26" s="125" t="s">
        <v>118</v>
      </c>
      <c r="B26" s="63"/>
      <c r="C26" s="63"/>
      <c r="D26" s="63"/>
      <c r="E26" s="63"/>
      <c r="F26" s="63"/>
      <c r="G26" s="126" t="s">
        <v>119</v>
      </c>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88"/>
      <c r="AF26" s="88"/>
      <c r="AG26" s="88"/>
      <c r="AH26" s="88"/>
      <c r="AI26" s="88"/>
      <c r="AJ26" s="88"/>
      <c r="AK26" s="89"/>
    </row>
    <row r="27" spans="1:37" s="128" customFormat="1" ht="19.5" customHeight="1">
      <c r="A27" s="323" t="s">
        <v>780</v>
      </c>
      <c r="B27" s="324"/>
      <c r="C27" s="324"/>
      <c r="D27" s="324"/>
      <c r="E27" s="324"/>
      <c r="F27" s="127"/>
      <c r="G27" s="324" t="s">
        <v>781</v>
      </c>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row>
    <row r="28" spans="1:37" s="128" customFormat="1" ht="12.75" customHeight="1">
      <c r="A28" s="125" t="s">
        <v>460</v>
      </c>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9"/>
    </row>
    <row r="29" spans="1:37" s="128" customFormat="1" ht="19.5" customHeight="1">
      <c r="A29" s="323" t="s">
        <v>782</v>
      </c>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row>
    <row r="30" spans="1:37" s="128" customFormat="1" ht="19.5" customHeight="1">
      <c r="A30" s="130"/>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9"/>
    </row>
    <row r="31" spans="1:37">
      <c r="A31" s="125" t="s">
        <v>644</v>
      </c>
      <c r="B31" s="63"/>
      <c r="C31" s="63"/>
      <c r="D31" s="63"/>
      <c r="E31" s="63"/>
      <c r="F31" s="63"/>
      <c r="G31" s="126"/>
      <c r="H31" s="126"/>
      <c r="I31" s="126"/>
      <c r="J31" s="126"/>
      <c r="K31" s="126"/>
      <c r="L31" s="126"/>
      <c r="M31" s="126"/>
      <c r="N31" s="63"/>
      <c r="O31" s="126" t="s">
        <v>461</v>
      </c>
      <c r="P31" s="126"/>
      <c r="Q31" s="126"/>
      <c r="R31" s="126"/>
      <c r="S31" s="126"/>
      <c r="T31" s="126"/>
      <c r="U31" s="126"/>
      <c r="V31" s="126"/>
      <c r="W31" s="126"/>
      <c r="X31" s="126"/>
      <c r="Y31" s="126"/>
      <c r="Z31" s="126"/>
      <c r="AA31" s="126"/>
      <c r="AB31" s="126"/>
      <c r="AC31" s="126"/>
      <c r="AD31" s="126"/>
      <c r="AE31" s="88"/>
      <c r="AF31" s="88"/>
      <c r="AG31" s="88"/>
      <c r="AH31" s="88"/>
      <c r="AI31" s="88"/>
      <c r="AJ31" s="88"/>
      <c r="AK31" s="89"/>
    </row>
    <row r="32" spans="1:37" ht="19.5" customHeight="1">
      <c r="A32" s="323" t="s">
        <v>783</v>
      </c>
      <c r="B32" s="324"/>
      <c r="C32" s="324"/>
      <c r="D32" s="324"/>
      <c r="E32" s="324"/>
      <c r="F32" s="324"/>
      <c r="G32" s="324"/>
      <c r="H32" s="324"/>
      <c r="I32" s="324"/>
      <c r="J32" s="324"/>
      <c r="K32" s="324"/>
      <c r="L32" s="324"/>
      <c r="M32" s="324"/>
      <c r="N32" s="1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row>
    <row r="33" spans="1:37" s="131" customFormat="1">
      <c r="A33" s="87" t="s">
        <v>462</v>
      </c>
      <c r="B33" s="85"/>
      <c r="C33" s="85"/>
      <c r="D33" s="85"/>
      <c r="E33" s="85"/>
      <c r="F33" s="85"/>
      <c r="G33" s="85"/>
      <c r="H33" s="85"/>
      <c r="I33" s="85"/>
      <c r="J33" s="85"/>
      <c r="K33" s="85"/>
      <c r="L33" s="85"/>
      <c r="M33" s="85"/>
      <c r="N33" s="85"/>
      <c r="O33" s="85"/>
      <c r="P33" s="85"/>
      <c r="Q33" s="85"/>
      <c r="R33" s="85"/>
      <c r="S33" s="85"/>
      <c r="T33" s="85"/>
      <c r="U33" s="85"/>
      <c r="V33" s="85"/>
      <c r="W33" s="88"/>
      <c r="X33" s="88"/>
      <c r="Y33" s="88"/>
      <c r="Z33" s="88"/>
      <c r="AA33" s="88"/>
      <c r="AB33" s="88"/>
      <c r="AC33" s="88"/>
      <c r="AD33" s="88"/>
      <c r="AE33" s="88"/>
      <c r="AF33" s="88"/>
      <c r="AG33" s="88"/>
      <c r="AH33" s="88"/>
      <c r="AI33" s="88"/>
      <c r="AJ33" s="88"/>
      <c r="AK33" s="89"/>
    </row>
    <row r="34" spans="1:37" ht="19.5" customHeight="1">
      <c r="A34" s="341" t="s">
        <v>784</v>
      </c>
      <c r="B34" s="342"/>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3"/>
    </row>
    <row r="35" spans="1:37" s="131" customFormat="1" ht="3.75" customHeight="1">
      <c r="A35" s="85"/>
      <c r="B35" s="85"/>
      <c r="C35" s="85"/>
      <c r="D35" s="85"/>
      <c r="E35" s="85"/>
      <c r="F35" s="85"/>
      <c r="G35" s="85"/>
      <c r="H35" s="85"/>
      <c r="I35" s="85"/>
      <c r="J35" s="85"/>
      <c r="K35" s="85"/>
      <c r="L35" s="85"/>
      <c r="M35" s="85"/>
      <c r="N35" s="85"/>
      <c r="O35" s="85"/>
      <c r="P35" s="85"/>
      <c r="Q35" s="85"/>
      <c r="R35" s="85"/>
      <c r="S35" s="85"/>
      <c r="T35" s="85"/>
      <c r="U35" s="85"/>
      <c r="V35" s="85"/>
      <c r="W35" s="88"/>
      <c r="X35" s="88"/>
      <c r="Y35" s="88"/>
      <c r="Z35" s="88"/>
      <c r="AA35" s="88"/>
      <c r="AB35" s="88"/>
      <c r="AC35" s="88"/>
      <c r="AD35" s="88"/>
      <c r="AE35" s="88"/>
      <c r="AF35" s="88"/>
      <c r="AG35" s="88"/>
      <c r="AH35" s="88"/>
      <c r="AI35" s="88"/>
      <c r="AJ35" s="88"/>
      <c r="AK35" s="88"/>
    </row>
    <row r="36" spans="1:37" s="134" customFormat="1" ht="12.75" customHeight="1">
      <c r="A36" s="122" t="s">
        <v>645</v>
      </c>
      <c r="B36" s="123"/>
      <c r="C36" s="123"/>
      <c r="D36" s="123"/>
      <c r="E36" s="123"/>
      <c r="F36" s="123"/>
      <c r="G36" s="123"/>
      <c r="H36" s="123"/>
      <c r="I36" s="123"/>
      <c r="J36" s="123"/>
      <c r="K36" s="132"/>
      <c r="L36" s="74" t="s">
        <v>646</v>
      </c>
      <c r="M36" s="123"/>
      <c r="N36" s="123"/>
      <c r="O36" s="123"/>
      <c r="P36" s="123"/>
      <c r="Q36" s="123"/>
      <c r="R36" s="123"/>
      <c r="S36" s="123"/>
      <c r="T36" s="123"/>
      <c r="U36" s="123"/>
      <c r="V36" s="133"/>
      <c r="W36" s="344" t="s">
        <v>463</v>
      </c>
      <c r="X36" s="344"/>
      <c r="Y36" s="344"/>
      <c r="Z36" s="344"/>
      <c r="AA36" s="344"/>
      <c r="AB36" s="344"/>
      <c r="AC36" s="344"/>
      <c r="AD36" s="344"/>
      <c r="AE36" s="344"/>
      <c r="AF36" s="344"/>
      <c r="AG36" s="344"/>
      <c r="AH36" s="344"/>
      <c r="AI36" s="344"/>
      <c r="AJ36" s="344"/>
      <c r="AK36" s="345"/>
    </row>
    <row r="37" spans="1:37" s="131" customFormat="1" ht="31.5" customHeight="1">
      <c r="A37" s="348" t="s">
        <v>14</v>
      </c>
      <c r="B37" s="321"/>
      <c r="C37" s="86" t="s">
        <v>109</v>
      </c>
      <c r="D37" s="321" t="s">
        <v>70</v>
      </c>
      <c r="E37" s="321"/>
      <c r="F37" s="86" t="s">
        <v>109</v>
      </c>
      <c r="G37" s="321" t="s">
        <v>771</v>
      </c>
      <c r="H37" s="321"/>
      <c r="I37" s="321"/>
      <c r="J37" s="321"/>
      <c r="K37" s="135"/>
      <c r="L37" s="348"/>
      <c r="M37" s="321"/>
      <c r="N37" s="86" t="s">
        <v>109</v>
      </c>
      <c r="O37" s="321"/>
      <c r="P37" s="321"/>
      <c r="Q37" s="86" t="s">
        <v>109</v>
      </c>
      <c r="R37" s="321"/>
      <c r="S37" s="321"/>
      <c r="T37" s="321"/>
      <c r="U37" s="321"/>
      <c r="V37" s="135"/>
      <c r="W37" s="346"/>
      <c r="X37" s="346"/>
      <c r="Y37" s="346"/>
      <c r="Z37" s="346"/>
      <c r="AA37" s="346"/>
      <c r="AB37" s="346"/>
      <c r="AC37" s="346"/>
      <c r="AD37" s="346"/>
      <c r="AE37" s="346"/>
      <c r="AF37" s="346"/>
      <c r="AG37" s="346"/>
      <c r="AH37" s="346"/>
      <c r="AI37" s="346"/>
      <c r="AJ37" s="346"/>
      <c r="AK37" s="347"/>
    </row>
    <row r="38" spans="1:37" s="131" customFormat="1" ht="13.5" customHeight="1">
      <c r="A38" s="87"/>
      <c r="B38" s="85"/>
      <c r="C38" s="85"/>
      <c r="D38" s="85"/>
      <c r="E38" s="85"/>
      <c r="F38" s="85"/>
      <c r="G38" s="136"/>
      <c r="H38" s="136"/>
      <c r="I38" s="136"/>
      <c r="J38" s="136"/>
      <c r="K38" s="137"/>
      <c r="L38" s="85"/>
      <c r="M38" s="85"/>
      <c r="N38" s="85"/>
      <c r="O38" s="85"/>
      <c r="P38" s="85"/>
      <c r="Q38" s="85"/>
      <c r="R38" s="136"/>
      <c r="S38" s="136"/>
      <c r="T38" s="136"/>
      <c r="U38" s="136"/>
      <c r="V38" s="137"/>
      <c r="W38" s="335"/>
      <c r="X38" s="336"/>
      <c r="Y38" s="336"/>
      <c r="Z38" s="336"/>
      <c r="AA38" s="336"/>
      <c r="AB38" s="336"/>
      <c r="AC38" s="336"/>
      <c r="AD38" s="336"/>
      <c r="AE38" s="336"/>
      <c r="AF38" s="336"/>
      <c r="AG38" s="336"/>
      <c r="AH38" s="336"/>
      <c r="AI38" s="336"/>
      <c r="AJ38" s="336"/>
      <c r="AK38" s="337"/>
    </row>
    <row r="39" spans="1:37" s="131" customFormat="1" ht="15.75" customHeight="1">
      <c r="A39" s="138"/>
      <c r="B39" s="92"/>
      <c r="C39" s="92"/>
      <c r="D39" s="92"/>
      <c r="E39" s="92"/>
      <c r="F39" s="92"/>
      <c r="G39" s="139"/>
      <c r="H39" s="139"/>
      <c r="I39" s="139"/>
      <c r="J39" s="139"/>
      <c r="K39" s="140"/>
      <c r="L39" s="141"/>
      <c r="M39" s="141"/>
      <c r="N39" s="141"/>
      <c r="O39" s="141"/>
      <c r="P39" s="141"/>
      <c r="Q39" s="141"/>
      <c r="R39" s="141"/>
      <c r="S39" s="92"/>
      <c r="T39" s="142"/>
      <c r="U39" s="142"/>
      <c r="V39" s="143"/>
      <c r="W39" s="338"/>
      <c r="X39" s="339"/>
      <c r="Y39" s="339"/>
      <c r="Z39" s="339"/>
      <c r="AA39" s="339"/>
      <c r="AB39" s="339"/>
      <c r="AC39" s="339"/>
      <c r="AD39" s="339"/>
      <c r="AE39" s="339"/>
      <c r="AF39" s="339"/>
      <c r="AG39" s="339"/>
      <c r="AH39" s="339"/>
      <c r="AI39" s="339"/>
      <c r="AJ39" s="339"/>
      <c r="AK39" s="340"/>
    </row>
    <row r="40" spans="1:37" s="62" customFormat="1" ht="5.25" customHeight="1">
      <c r="A40" s="58"/>
      <c r="B40" s="58"/>
      <c r="C40" s="58"/>
      <c r="D40" s="58"/>
      <c r="E40" s="58"/>
      <c r="F40" s="58"/>
      <c r="G40" s="58"/>
      <c r="H40" s="58"/>
      <c r="I40" s="58"/>
      <c r="J40" s="58"/>
      <c r="K40" s="58"/>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row>
    <row r="41" spans="1:37" s="62" customFormat="1">
      <c r="A41" s="58"/>
      <c r="B41" s="145"/>
      <c r="C41" s="58"/>
      <c r="D41" s="58"/>
      <c r="E41" s="58"/>
      <c r="F41" s="58"/>
      <c r="G41" s="58"/>
      <c r="H41" s="58"/>
      <c r="I41" s="58"/>
      <c r="J41" s="58"/>
      <c r="K41" s="58"/>
      <c r="L41" s="58"/>
      <c r="M41" s="58"/>
      <c r="N41" s="58"/>
      <c r="O41" s="58"/>
      <c r="P41" s="58"/>
      <c r="Q41" s="58"/>
      <c r="R41" s="58"/>
      <c r="S41" s="58"/>
      <c r="T41" s="58"/>
      <c r="U41" s="58"/>
      <c r="V41" s="58"/>
      <c r="W41" s="88"/>
      <c r="X41" s="88"/>
      <c r="Y41" s="88"/>
      <c r="Z41" s="88"/>
      <c r="AA41" s="88"/>
      <c r="AB41" s="88"/>
      <c r="AC41" s="88"/>
      <c r="AD41" s="88"/>
      <c r="AE41" s="88"/>
      <c r="AF41" s="88"/>
      <c r="AG41" s="88"/>
      <c r="AH41" s="88"/>
      <c r="AI41" s="88"/>
      <c r="AJ41" s="88"/>
      <c r="AK41" s="88"/>
    </row>
    <row r="42" spans="1:37" s="62" customFormat="1">
      <c r="A42" s="58"/>
      <c r="B42" s="58"/>
      <c r="C42" s="58"/>
      <c r="D42" s="58"/>
      <c r="E42" s="58"/>
      <c r="F42" s="58"/>
      <c r="G42" s="58"/>
      <c r="H42" s="58"/>
      <c r="I42" s="58"/>
      <c r="J42" s="58"/>
      <c r="K42" s="58"/>
      <c r="L42" s="58"/>
      <c r="M42" s="58"/>
      <c r="N42" s="58"/>
      <c r="O42" s="58"/>
      <c r="P42" s="58"/>
      <c r="Q42" s="58"/>
      <c r="R42" s="58"/>
      <c r="S42" s="58"/>
      <c r="T42" s="58"/>
      <c r="U42" s="58"/>
      <c r="V42" s="58"/>
      <c r="W42" s="88"/>
      <c r="X42" s="88"/>
      <c r="Y42" s="88"/>
      <c r="Z42" s="88"/>
      <c r="AA42" s="88"/>
      <c r="AB42" s="88"/>
      <c r="AC42" s="88"/>
      <c r="AD42" s="88"/>
      <c r="AE42" s="88"/>
      <c r="AF42" s="88"/>
      <c r="AG42" s="88"/>
      <c r="AH42" s="88"/>
      <c r="AI42" s="88"/>
      <c r="AJ42" s="88"/>
      <c r="AK42" s="88"/>
    </row>
    <row r="43" spans="1:37" ht="12.75" customHeight="1">
      <c r="A43" s="63"/>
      <c r="B43" s="63"/>
      <c r="C43" s="63"/>
      <c r="D43" s="63"/>
      <c r="E43" s="63"/>
      <c r="F43" s="63"/>
      <c r="G43" s="63"/>
      <c r="H43" s="63"/>
      <c r="I43" s="63"/>
      <c r="J43" s="63"/>
      <c r="K43" s="63"/>
      <c r="L43" s="63"/>
      <c r="M43" s="63"/>
      <c r="N43" s="63"/>
      <c r="O43" s="63"/>
      <c r="P43" s="63"/>
      <c r="Q43" s="63"/>
      <c r="R43" s="63"/>
      <c r="S43" s="63"/>
      <c r="T43" s="63"/>
      <c r="U43" s="63"/>
      <c r="V43" s="63"/>
      <c r="W43" s="88"/>
      <c r="X43" s="88"/>
      <c r="Y43" s="88"/>
      <c r="Z43" s="88"/>
      <c r="AA43" s="88"/>
      <c r="AB43" s="88"/>
      <c r="AC43" s="88"/>
      <c r="AD43" s="88"/>
      <c r="AE43" s="88"/>
      <c r="AF43" s="88"/>
      <c r="AG43" s="88"/>
      <c r="AH43" s="88"/>
      <c r="AI43" s="88"/>
      <c r="AJ43" s="88"/>
      <c r="AK43" s="88"/>
    </row>
    <row r="44" spans="1:37" s="131" customFormat="1">
      <c r="A44" s="85"/>
      <c r="B44" s="85"/>
      <c r="C44" s="85"/>
      <c r="D44" s="85"/>
      <c r="E44" s="85"/>
      <c r="F44" s="85"/>
      <c r="G44" s="85"/>
      <c r="H44" s="85"/>
      <c r="I44" s="85"/>
      <c r="J44" s="85"/>
      <c r="K44" s="85"/>
      <c r="L44" s="85"/>
      <c r="M44" s="85"/>
      <c r="N44" s="85"/>
      <c r="O44" s="85"/>
      <c r="P44" s="85"/>
      <c r="Q44" s="85"/>
      <c r="R44" s="85"/>
      <c r="S44" s="85"/>
      <c r="T44" s="85"/>
      <c r="U44" s="85"/>
      <c r="V44" s="85"/>
      <c r="W44" s="88"/>
      <c r="X44" s="88"/>
      <c r="Y44" s="88"/>
      <c r="Z44" s="88"/>
      <c r="AA44" s="88"/>
      <c r="AB44" s="88"/>
      <c r="AC44" s="88"/>
      <c r="AD44" s="88"/>
      <c r="AE44" s="88"/>
      <c r="AF44" s="88"/>
      <c r="AG44" s="88"/>
      <c r="AH44" s="88"/>
      <c r="AI44" s="88"/>
      <c r="AJ44" s="88"/>
      <c r="AK44" s="88"/>
    </row>
    <row r="45" spans="1:37" s="131" customFormat="1">
      <c r="A45" s="85"/>
      <c r="B45" s="85"/>
      <c r="C45" s="85"/>
      <c r="D45" s="85"/>
      <c r="E45" s="85"/>
      <c r="F45" s="85"/>
      <c r="G45" s="85"/>
      <c r="H45" s="85"/>
      <c r="I45" s="85"/>
      <c r="J45" s="85"/>
      <c r="K45" s="85"/>
      <c r="L45" s="85"/>
      <c r="M45" s="85"/>
      <c r="N45" s="85"/>
      <c r="O45" s="85"/>
      <c r="P45" s="85"/>
      <c r="Q45" s="85"/>
      <c r="R45" s="85"/>
      <c r="S45" s="85"/>
      <c r="T45" s="85"/>
      <c r="U45" s="85"/>
      <c r="V45" s="85"/>
      <c r="W45" s="88"/>
      <c r="X45" s="88"/>
      <c r="Y45" s="88"/>
      <c r="Z45" s="88"/>
      <c r="AA45" s="88"/>
      <c r="AB45" s="88"/>
      <c r="AC45" s="88"/>
      <c r="AD45" s="88"/>
      <c r="AE45" s="88"/>
      <c r="AF45" s="88"/>
      <c r="AG45" s="88"/>
      <c r="AH45" s="88"/>
      <c r="AI45" s="88"/>
      <c r="AJ45" s="88"/>
      <c r="AK45" s="88"/>
    </row>
    <row r="46" spans="1:37" s="62" customFormat="1">
      <c r="A46" s="58"/>
      <c r="B46" s="58"/>
      <c r="C46" s="58"/>
      <c r="D46" s="58"/>
      <c r="E46" s="58"/>
      <c r="F46" s="58"/>
      <c r="G46" s="58"/>
      <c r="H46" s="58"/>
      <c r="I46" s="58"/>
      <c r="J46" s="58"/>
      <c r="K46" s="58"/>
      <c r="L46" s="58"/>
      <c r="M46" s="58"/>
      <c r="N46" s="58"/>
      <c r="O46" s="58"/>
      <c r="P46" s="58"/>
      <c r="Q46" s="58"/>
      <c r="R46" s="58"/>
      <c r="S46" s="58"/>
      <c r="T46" s="58"/>
      <c r="U46" s="58"/>
      <c r="V46" s="58"/>
      <c r="W46" s="88"/>
      <c r="X46" s="88"/>
      <c r="Y46" s="88"/>
      <c r="Z46" s="88"/>
      <c r="AA46" s="88"/>
      <c r="AB46" s="88"/>
      <c r="AC46" s="88"/>
      <c r="AD46" s="88"/>
      <c r="AE46" s="88"/>
      <c r="AF46" s="88"/>
      <c r="AG46" s="88"/>
      <c r="AH46" s="88"/>
      <c r="AI46" s="88"/>
      <c r="AJ46" s="88"/>
      <c r="AK46" s="88"/>
    </row>
    <row r="47" spans="1:37" s="62" customFormat="1">
      <c r="A47" s="58"/>
      <c r="B47" s="58"/>
      <c r="C47" s="58"/>
      <c r="D47" s="58"/>
      <c r="E47" s="58"/>
      <c r="F47" s="58"/>
      <c r="G47" s="58"/>
      <c r="H47" s="58"/>
      <c r="I47" s="58"/>
      <c r="J47" s="58"/>
      <c r="K47" s="58"/>
      <c r="L47" s="58"/>
      <c r="M47" s="58"/>
      <c r="N47" s="58"/>
      <c r="O47" s="58"/>
      <c r="P47" s="58"/>
      <c r="Q47" s="58"/>
      <c r="R47" s="58"/>
      <c r="S47" s="58"/>
      <c r="T47" s="58"/>
      <c r="U47" s="58"/>
      <c r="V47" s="58"/>
      <c r="W47" s="88"/>
      <c r="X47" s="88"/>
      <c r="Y47" s="88"/>
      <c r="Z47" s="88"/>
      <c r="AA47" s="88"/>
      <c r="AB47" s="88"/>
      <c r="AC47" s="88"/>
      <c r="AD47" s="88"/>
      <c r="AE47" s="88"/>
      <c r="AF47" s="88"/>
      <c r="AG47" s="88"/>
      <c r="AH47" s="88"/>
      <c r="AI47" s="88"/>
      <c r="AJ47" s="88"/>
      <c r="AK47" s="88"/>
    </row>
    <row r="48" spans="1:37" s="62" customFormat="1">
      <c r="A48" s="58"/>
      <c r="B48" s="58"/>
      <c r="C48" s="58"/>
      <c r="D48" s="58"/>
      <c r="E48" s="58"/>
      <c r="F48" s="58"/>
      <c r="G48" s="58"/>
      <c r="H48" s="58"/>
      <c r="I48" s="58"/>
      <c r="J48" s="58"/>
      <c r="K48" s="58"/>
      <c r="L48" s="58"/>
      <c r="M48" s="58"/>
      <c r="N48" s="58"/>
      <c r="O48" s="58"/>
      <c r="P48" s="58"/>
      <c r="Q48" s="58"/>
      <c r="R48" s="58"/>
      <c r="S48" s="58"/>
      <c r="T48" s="58"/>
      <c r="U48" s="58"/>
      <c r="V48" s="58"/>
      <c r="W48" s="88"/>
      <c r="X48" s="88"/>
      <c r="Y48" s="88"/>
      <c r="Z48" s="88"/>
      <c r="AA48" s="88"/>
      <c r="AB48" s="88"/>
      <c r="AC48" s="88"/>
      <c r="AD48" s="88"/>
      <c r="AE48" s="88"/>
      <c r="AF48" s="88"/>
      <c r="AG48" s="88"/>
      <c r="AH48" s="88"/>
      <c r="AI48" s="88"/>
      <c r="AJ48" s="88"/>
      <c r="AK48" s="88"/>
    </row>
    <row r="49" spans="1:37" s="62" customFormat="1">
      <c r="A49" s="58"/>
      <c r="B49" s="58"/>
      <c r="C49" s="58"/>
      <c r="D49" s="58"/>
      <c r="E49" s="58"/>
      <c r="F49" s="58"/>
      <c r="G49" s="58"/>
      <c r="H49" s="58"/>
      <c r="I49" s="58"/>
      <c r="J49" s="58"/>
      <c r="K49" s="58"/>
      <c r="L49" s="58"/>
      <c r="M49" s="58"/>
      <c r="N49" s="58"/>
      <c r="O49" s="58"/>
      <c r="P49" s="58"/>
      <c r="Q49" s="58"/>
      <c r="R49" s="58"/>
      <c r="S49" s="58"/>
      <c r="T49" s="58"/>
      <c r="U49" s="58"/>
      <c r="V49" s="58"/>
      <c r="W49" s="88"/>
      <c r="X49" s="88"/>
      <c r="Y49" s="88"/>
      <c r="Z49" s="88"/>
      <c r="AA49" s="88"/>
      <c r="AB49" s="88"/>
      <c r="AC49" s="88"/>
      <c r="AD49" s="88"/>
      <c r="AE49" s="88"/>
      <c r="AF49" s="88"/>
      <c r="AG49" s="88"/>
      <c r="AH49" s="88"/>
      <c r="AI49" s="88"/>
      <c r="AJ49" s="88"/>
      <c r="AK49" s="88"/>
    </row>
    <row r="50" spans="1:37" s="62" customFormat="1">
      <c r="A50" s="58"/>
      <c r="B50" s="58"/>
      <c r="C50" s="58"/>
      <c r="D50" s="58"/>
      <c r="E50" s="58"/>
      <c r="F50" s="58"/>
      <c r="G50" s="85"/>
      <c r="H50" s="58"/>
      <c r="I50" s="58"/>
      <c r="J50" s="58"/>
      <c r="K50" s="58"/>
      <c r="L50" s="58"/>
      <c r="M50" s="58"/>
      <c r="N50" s="58"/>
      <c r="O50" s="58"/>
      <c r="P50" s="58"/>
      <c r="Q50" s="58"/>
      <c r="R50" s="58"/>
      <c r="S50" s="58"/>
      <c r="T50" s="58"/>
      <c r="U50" s="85"/>
      <c r="V50" s="58"/>
      <c r="W50" s="88"/>
      <c r="X50" s="88"/>
      <c r="Y50" s="88"/>
      <c r="Z50" s="88"/>
      <c r="AA50" s="88"/>
      <c r="AB50" s="88"/>
      <c r="AC50" s="88"/>
      <c r="AD50" s="88"/>
      <c r="AE50" s="88"/>
      <c r="AF50" s="88"/>
      <c r="AG50" s="88"/>
      <c r="AH50" s="88"/>
      <c r="AI50" s="88"/>
      <c r="AJ50" s="88"/>
      <c r="AK50" s="88"/>
    </row>
    <row r="51" spans="1:37" s="131" customFormat="1" ht="4.5" customHeight="1">
      <c r="A51" s="85"/>
      <c r="B51" s="85"/>
      <c r="C51" s="85"/>
      <c r="D51" s="85"/>
      <c r="E51" s="85"/>
      <c r="F51" s="85"/>
      <c r="G51" s="85"/>
      <c r="H51" s="85"/>
      <c r="I51" s="85"/>
      <c r="J51" s="85"/>
      <c r="K51" s="85"/>
      <c r="L51" s="85"/>
      <c r="M51" s="85"/>
      <c r="N51" s="85"/>
      <c r="O51" s="85"/>
      <c r="P51" s="85"/>
      <c r="Q51" s="85"/>
      <c r="R51" s="85"/>
      <c r="S51" s="85"/>
      <c r="T51" s="85"/>
      <c r="U51" s="85"/>
      <c r="V51" s="85"/>
      <c r="W51" s="88"/>
      <c r="X51" s="88"/>
      <c r="Y51" s="88"/>
      <c r="Z51" s="88"/>
      <c r="AA51" s="88"/>
      <c r="AB51" s="88"/>
      <c r="AC51" s="88"/>
      <c r="AD51" s="88"/>
      <c r="AE51" s="88"/>
      <c r="AF51" s="88"/>
      <c r="AG51" s="88"/>
      <c r="AH51" s="88"/>
      <c r="AI51" s="88"/>
      <c r="AJ51" s="88"/>
      <c r="AK51" s="88"/>
    </row>
  </sheetData>
  <sheetProtection sheet="1" objects="1" scenarios="1"/>
  <mergeCells count="35">
    <mergeCell ref="R37:U37"/>
    <mergeCell ref="W38:AK39"/>
    <mergeCell ref="A29:AK29"/>
    <mergeCell ref="A32:M32"/>
    <mergeCell ref="O32:AK32"/>
    <mergeCell ref="A34:AK34"/>
    <mergeCell ref="W36:AK37"/>
    <mergeCell ref="A37:B37"/>
    <mergeCell ref="D37:E37"/>
    <mergeCell ref="G37:J37"/>
    <mergeCell ref="L37:M37"/>
    <mergeCell ref="O37:P37"/>
    <mergeCell ref="A20:AK20"/>
    <mergeCell ref="A25:AB25"/>
    <mergeCell ref="AD25:AK25"/>
    <mergeCell ref="A27:E27"/>
    <mergeCell ref="G27:AK27"/>
    <mergeCell ref="AD9:AE9"/>
    <mergeCell ref="AG9:AJ9"/>
    <mergeCell ref="AD10:AE10"/>
    <mergeCell ref="AG10:AJ10"/>
    <mergeCell ref="A11:J11"/>
    <mergeCell ref="W11:AA13"/>
    <mergeCell ref="AD12:AE12"/>
    <mergeCell ref="AG12:AJ12"/>
    <mergeCell ref="A13:J13"/>
    <mergeCell ref="AD13:AE13"/>
    <mergeCell ref="A9:J9"/>
    <mergeCell ref="W9:AA10"/>
    <mergeCell ref="AG13:AJ13"/>
    <mergeCell ref="M2:Z2"/>
    <mergeCell ref="M3:Z3"/>
    <mergeCell ref="Q4:R4"/>
    <mergeCell ref="T4:U4"/>
    <mergeCell ref="W4:Z4"/>
  </mergeCells>
  <conditionalFormatting sqref="Q4:R4 T4:U4 W4:Z4 A9:J9 AD9:AE10 AG9:AJ10 R10:R11 L10:L12 A11:J11 AD12:AE13 AG12:AJ13 A13:J13 B16 N16 Z16 A20:AK20 A25:AB25 AD25:AK25 A27:E27 G27:AK27 A29:AK29 A32:M32 O32:AK32 A34:AK34 A37:B37 D37:E37 G37:J37 L37:M37 O37:P37 R37:U37">
    <cfRule type="cellIs" dxfId="1" priority="1" operator="equal">
      <formula>""</formula>
    </cfRule>
  </conditionalFormatting>
  <printOptions horizontalCentered="1" verticalCentered="1"/>
  <pageMargins left="0.51181102362204722" right="0.39370078740157483" top="0.74803149606299213" bottom="0.74803149606299213" header="0.31496062992125984" footer="0.31496062992125984"/>
  <pageSetup paperSize="9" orientation="portrait" r:id="rId1"/>
  <headerFooter>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BB81D-AFA0-40FD-859A-D44991212646}">
  <sheetPr>
    <tabColor rgb="FFF8F8F8"/>
  </sheetPr>
  <dimension ref="A1:AK51"/>
  <sheetViews>
    <sheetView showGridLines="0" zoomScaleNormal="100" workbookViewId="0">
      <selection activeCell="C9" sqref="C9"/>
    </sheetView>
  </sheetViews>
  <sheetFormatPr defaultColWidth="9.140625" defaultRowHeight="12.75"/>
  <cols>
    <col min="1" max="37" width="2.5703125" style="64" customWidth="1"/>
    <col min="38" max="38" width="1.85546875" style="64" customWidth="1"/>
    <col min="39" max="61" width="2.5703125" style="64" customWidth="1"/>
    <col min="62" max="16384" width="9.140625" style="64"/>
  </cols>
  <sheetData>
    <row r="1" spans="1:37" s="57" customFormat="1" ht="9.75">
      <c r="C1" s="146" t="s">
        <v>627</v>
      </c>
    </row>
    <row r="2" spans="1:37" s="62" customFormat="1" ht="21" customHeight="1">
      <c r="C2" s="147" t="s">
        <v>454</v>
      </c>
      <c r="D2" s="148"/>
      <c r="E2" s="148"/>
      <c r="F2" s="148"/>
      <c r="G2" s="148"/>
      <c r="H2" s="148"/>
      <c r="I2" s="148"/>
      <c r="J2" s="149"/>
      <c r="M2" s="355" t="s">
        <v>628</v>
      </c>
      <c r="N2" s="355"/>
      <c r="O2" s="355"/>
      <c r="P2" s="355"/>
      <c r="Q2" s="355"/>
      <c r="R2" s="355"/>
      <c r="S2" s="355"/>
      <c r="T2" s="355"/>
      <c r="U2" s="355"/>
      <c r="V2" s="355"/>
      <c r="W2" s="355"/>
      <c r="X2" s="355"/>
      <c r="Y2" s="355"/>
      <c r="Z2" s="355"/>
    </row>
    <row r="3" spans="1:37">
      <c r="M3" s="356" t="s">
        <v>629</v>
      </c>
      <c r="N3" s="356"/>
      <c r="O3" s="356"/>
      <c r="P3" s="356"/>
      <c r="Q3" s="356"/>
      <c r="R3" s="356"/>
      <c r="S3" s="356"/>
      <c r="T3" s="356"/>
      <c r="U3" s="356"/>
      <c r="V3" s="356"/>
      <c r="W3" s="356"/>
      <c r="X3" s="356"/>
      <c r="Y3" s="356"/>
      <c r="Z3" s="356"/>
    </row>
    <row r="4" spans="1:37" ht="28.5" customHeight="1">
      <c r="M4" s="150" t="s">
        <v>630</v>
      </c>
      <c r="N4" s="151"/>
      <c r="O4" s="151"/>
      <c r="P4" s="151"/>
      <c r="Q4" s="152" t="str">
        <f>MID('Titulná strana DATA'!Q4,1,1)</f>
        <v>3</v>
      </c>
      <c r="R4" s="152" t="str">
        <f>MID('Titulná strana DATA'!Q4,2,1)</f>
        <v>1</v>
      </c>
      <c r="S4" s="153" t="s">
        <v>109</v>
      </c>
      <c r="T4" s="152" t="str">
        <f>MID('Titulná strana DATA'!T4,1,1)</f>
        <v>1</v>
      </c>
      <c r="U4" s="152" t="str">
        <f>MID('Titulná strana DATA'!T4,2,1)</f>
        <v>2</v>
      </c>
      <c r="V4" s="153" t="s">
        <v>109</v>
      </c>
      <c r="W4" s="152" t="str">
        <f>MID('Titulná strana DATA'!W4,1,1)</f>
        <v>2</v>
      </c>
      <c r="X4" s="152" t="str">
        <f>MID('Titulná strana DATA'!W4,2,1)</f>
        <v>0</v>
      </c>
      <c r="Y4" s="152" t="str">
        <f>MID('Titulná strana DATA'!W4,3,1)</f>
        <v>2</v>
      </c>
      <c r="Z4" s="154" t="str">
        <f>MID('Titulná strana DATA'!W4,4,1)</f>
        <v>4</v>
      </c>
    </row>
    <row r="5" spans="1:37" ht="6" customHeight="1"/>
    <row r="6" spans="1:37" s="70" customFormat="1" ht="18" customHeight="1"/>
    <row r="7" spans="1:37" s="73" customFormat="1" ht="3.75" customHeight="1"/>
    <row r="8" spans="1:37" s="73" customFormat="1" ht="14.25" customHeight="1">
      <c r="A8" s="155" t="s">
        <v>114</v>
      </c>
      <c r="B8" s="156"/>
      <c r="C8" s="156"/>
      <c r="D8" s="156"/>
      <c r="E8" s="156"/>
      <c r="F8" s="156"/>
      <c r="G8" s="156"/>
      <c r="H8" s="156"/>
      <c r="I8" s="157"/>
      <c r="J8" s="158"/>
      <c r="K8" s="155" t="s">
        <v>115</v>
      </c>
      <c r="L8" s="156"/>
      <c r="M8" s="159"/>
      <c r="N8" s="159"/>
      <c r="O8" s="159"/>
      <c r="P8" s="156"/>
      <c r="Q8" s="160"/>
      <c r="R8" s="156"/>
      <c r="S8" s="157"/>
      <c r="T8" s="156"/>
      <c r="U8" s="156"/>
      <c r="V8" s="161" t="s">
        <v>455</v>
      </c>
      <c r="W8" s="162"/>
      <c r="X8" s="156"/>
      <c r="Y8" s="156"/>
      <c r="Z8" s="156"/>
      <c r="AA8" s="156"/>
      <c r="AB8" s="156"/>
      <c r="AC8" s="156"/>
      <c r="AD8" s="160" t="s">
        <v>631</v>
      </c>
      <c r="AE8" s="160"/>
      <c r="AF8" s="160"/>
      <c r="AG8" s="160" t="s">
        <v>632</v>
      </c>
      <c r="AH8" s="156"/>
      <c r="AI8" s="156"/>
      <c r="AJ8" s="156"/>
      <c r="AK8" s="163"/>
    </row>
    <row r="9" spans="1:37" s="73" customFormat="1" ht="19.5" customHeight="1">
      <c r="A9" s="164" t="str">
        <f>MID('Titulná strana DATA'!A9,1,1)</f>
        <v>2</v>
      </c>
      <c r="B9" s="165" t="str">
        <f>MID('Titulná strana DATA'!A9,2,1)</f>
        <v>1</v>
      </c>
      <c r="C9" s="165" t="str">
        <f>MID('Titulná strana DATA'!A9,3,1)</f>
        <v>2</v>
      </c>
      <c r="D9" s="165" t="str">
        <f>MID('Titulná strana DATA'!A9,4,1)</f>
        <v>1</v>
      </c>
      <c r="E9" s="165" t="str">
        <f>MID('Titulná strana DATA'!A9,5,1)</f>
        <v>8</v>
      </c>
      <c r="F9" s="165" t="str">
        <f>MID('Titulná strana DATA'!A9,6,1)</f>
        <v>6</v>
      </c>
      <c r="G9" s="165" t="str">
        <f>MID('Titulná strana DATA'!A9,7,1)</f>
        <v>8</v>
      </c>
      <c r="H9" s="165" t="str">
        <f>MID('Titulná strana DATA'!A9,8,1)</f>
        <v>8</v>
      </c>
      <c r="I9" s="165" t="str">
        <f>MID('Titulná strana DATA'!A9,9,1)</f>
        <v>3</v>
      </c>
      <c r="J9" s="165" t="str">
        <f>MID('Titulná strana DATA'!A9,10,1)</f>
        <v>7</v>
      </c>
      <c r="K9" s="166"/>
      <c r="V9" s="167"/>
      <c r="W9" s="357" t="s">
        <v>449</v>
      </c>
      <c r="X9" s="358"/>
      <c r="Y9" s="358"/>
      <c r="Z9" s="358"/>
      <c r="AA9" s="358"/>
      <c r="AB9" s="131" t="s">
        <v>116</v>
      </c>
      <c r="AD9" s="165" t="str">
        <f>MID('Titulná strana DATA'!AD9,1,1)</f>
        <v>0</v>
      </c>
      <c r="AE9" s="165" t="str">
        <f>MID('Titulná strana DATA'!AD9,2,1)</f>
        <v>1</v>
      </c>
      <c r="AF9" s="165"/>
      <c r="AG9" s="165" t="str">
        <f>MID('Titulná strana DATA'!AG9,1,1)</f>
        <v>2</v>
      </c>
      <c r="AH9" s="165" t="str">
        <f>MID('Titulná strana DATA'!AG9,2,1)</f>
        <v>0</v>
      </c>
      <c r="AI9" s="165" t="str">
        <f>MID('Titulná strana DATA'!AG9,3,1)</f>
        <v>2</v>
      </c>
      <c r="AJ9" s="165" t="str">
        <f>MID('Titulná strana DATA'!AG9,4,1)</f>
        <v>4</v>
      </c>
      <c r="AK9" s="167"/>
    </row>
    <row r="10" spans="1:37" s="73" customFormat="1" ht="19.5" customHeight="1">
      <c r="A10" s="168" t="s">
        <v>43</v>
      </c>
      <c r="H10" s="169"/>
      <c r="I10" s="169"/>
      <c r="J10" s="170"/>
      <c r="K10" s="166"/>
      <c r="L10" s="165" t="str">
        <f>IF('Titulná strana DATA'!L10="x","x","")</f>
        <v>x</v>
      </c>
      <c r="M10" s="131" t="s">
        <v>633</v>
      </c>
      <c r="N10" s="171"/>
      <c r="O10" s="171"/>
      <c r="P10" s="171"/>
      <c r="Q10" s="171"/>
      <c r="R10" s="165" t="str">
        <f>IF('Titulná strana DATA'!R10="x","x","")</f>
        <v>x</v>
      </c>
      <c r="S10" s="131" t="s">
        <v>634</v>
      </c>
      <c r="V10" s="167"/>
      <c r="W10" s="359"/>
      <c r="X10" s="360"/>
      <c r="Y10" s="360"/>
      <c r="Z10" s="360"/>
      <c r="AA10" s="360"/>
      <c r="AB10" s="172" t="s">
        <v>117</v>
      </c>
      <c r="AC10" s="173"/>
      <c r="AD10" s="174" t="str">
        <f>MID('Titulná strana DATA'!AD10,1,1)</f>
        <v>1</v>
      </c>
      <c r="AE10" s="174" t="str">
        <f>MID('Titulná strana DATA'!AD10,2,1)</f>
        <v>2</v>
      </c>
      <c r="AF10" s="174"/>
      <c r="AG10" s="174" t="str">
        <f>MID('Titulná strana DATA'!AG10,1,1)</f>
        <v>2</v>
      </c>
      <c r="AH10" s="174" t="str">
        <f>MID('Titulná strana DATA'!AG10,2,1)</f>
        <v>0</v>
      </c>
      <c r="AI10" s="174" t="str">
        <f>MID('Titulná strana DATA'!AG10,3,1)</f>
        <v>2</v>
      </c>
      <c r="AJ10" s="174" t="str">
        <f>MID('Titulná strana DATA'!AG10,4,1)</f>
        <v>4</v>
      </c>
      <c r="AK10" s="175"/>
    </row>
    <row r="11" spans="1:37" s="73" customFormat="1" ht="19.5" customHeight="1">
      <c r="A11" s="164" t="str">
        <f>MID('Titulná strana DATA'!A11,1,1)</f>
        <v>5</v>
      </c>
      <c r="B11" s="165" t="str">
        <f>MID('Titulná strana DATA'!A11,2,1)</f>
        <v>5</v>
      </c>
      <c r="C11" s="165" t="str">
        <f>MID('Titulná strana DATA'!A11,3,1)</f>
        <v>0</v>
      </c>
      <c r="D11" s="165" t="str">
        <f>MID('Titulná strana DATA'!A11,4,1)</f>
        <v>8</v>
      </c>
      <c r="E11" s="165" t="str">
        <f>MID('Titulná strana DATA'!A11,5,1)</f>
        <v>9</v>
      </c>
      <c r="F11" s="165" t="str">
        <f>MID('Titulná strana DATA'!A11,6,1)</f>
        <v>4</v>
      </c>
      <c r="G11" s="165" t="str">
        <f>MID('Titulná strana DATA'!A11,7,1)</f>
        <v>5</v>
      </c>
      <c r="H11" s="165" t="str">
        <f>MID('Titulná strana DATA'!A11,8,1)</f>
        <v>3</v>
      </c>
      <c r="I11" s="165" t="str">
        <f>MID('Titulná strana DATA'!A11,9,1)</f>
        <v/>
      </c>
      <c r="J11" s="165" t="str">
        <f>MID('Titulná strana DATA'!A11,10,1)</f>
        <v/>
      </c>
      <c r="K11" s="166"/>
      <c r="L11" s="165" t="str">
        <f>IF('Titulná strana DATA'!L11="x","x","")</f>
        <v/>
      </c>
      <c r="M11" s="131" t="s">
        <v>635</v>
      </c>
      <c r="N11" s="171"/>
      <c r="O11" s="171"/>
      <c r="P11" s="171"/>
      <c r="Q11" s="171"/>
      <c r="R11" s="165" t="str">
        <f>IF('Titulná strana DATA'!R11="x","x","")</f>
        <v/>
      </c>
      <c r="S11" s="131" t="s">
        <v>636</v>
      </c>
      <c r="V11" s="167"/>
      <c r="W11" s="361" t="s">
        <v>637</v>
      </c>
      <c r="X11" s="361"/>
      <c r="Y11" s="361"/>
      <c r="Z11" s="361"/>
      <c r="AA11" s="361"/>
      <c r="AB11" s="171"/>
      <c r="AC11" s="169"/>
      <c r="AD11" s="176"/>
      <c r="AE11" s="176"/>
      <c r="AF11" s="176"/>
      <c r="AG11" s="176"/>
      <c r="AH11" s="176"/>
      <c r="AI11" s="176"/>
      <c r="AJ11" s="176"/>
      <c r="AK11" s="170"/>
    </row>
    <row r="12" spans="1:37" s="73" customFormat="1" ht="19.5" customHeight="1">
      <c r="A12" s="168" t="s">
        <v>168</v>
      </c>
      <c r="I12" s="169"/>
      <c r="J12" s="170"/>
      <c r="K12" s="166"/>
      <c r="L12" s="165" t="str">
        <f>IF('Titulná strana DATA'!L12="x","x","")</f>
        <v/>
      </c>
      <c r="M12" s="131" t="s">
        <v>638</v>
      </c>
      <c r="N12" s="171"/>
      <c r="O12" s="171"/>
      <c r="P12" s="171"/>
      <c r="Q12" s="171"/>
      <c r="R12" s="177" t="s">
        <v>639</v>
      </c>
      <c r="S12" s="171"/>
      <c r="V12" s="167"/>
      <c r="W12" s="361"/>
      <c r="X12" s="361"/>
      <c r="Y12" s="361"/>
      <c r="Z12" s="361"/>
      <c r="AA12" s="361"/>
      <c r="AB12" s="131" t="s">
        <v>116</v>
      </c>
      <c r="AC12" s="169"/>
      <c r="AD12" s="165" t="str">
        <f>MID('Titulná strana DATA'!AD12,1,1)</f>
        <v>0</v>
      </c>
      <c r="AE12" s="165" t="str">
        <f>MID('Titulná strana DATA'!AD12,2,1)</f>
        <v>1</v>
      </c>
      <c r="AF12" s="165"/>
      <c r="AG12" s="165" t="str">
        <f>MID('Titulná strana DATA'!AG12,1,1)</f>
        <v>2</v>
      </c>
      <c r="AH12" s="165" t="str">
        <f>MID('Titulná strana DATA'!AG12,2,1)</f>
        <v>0</v>
      </c>
      <c r="AI12" s="165" t="str">
        <f>MID('Titulná strana DATA'!AG12,3,1)</f>
        <v>2</v>
      </c>
      <c r="AJ12" s="165" t="str">
        <f>MID('Titulná strana DATA'!AG12,4,1)</f>
        <v>3</v>
      </c>
      <c r="AK12" s="170"/>
    </row>
    <row r="13" spans="1:37" s="73" customFormat="1" ht="19.5" customHeight="1">
      <c r="A13" s="178" t="str">
        <f>MID('Titulná strana DATA'!A13,1,1)</f>
        <v>8</v>
      </c>
      <c r="B13" s="174" t="str">
        <f>MID('Titulná strana DATA'!A13,2,1)</f>
        <v>2</v>
      </c>
      <c r="C13" s="174" t="str">
        <f>MID('Titulná strana DATA'!A13,3,1)</f>
        <v>9</v>
      </c>
      <c r="D13" s="174" t="str">
        <f>MID('Titulná strana DATA'!A13,4,1)</f>
        <v>2</v>
      </c>
      <c r="E13" s="174" t="str">
        <f>MID('Titulná strana DATA'!A13,5,1)</f>
        <v>0</v>
      </c>
      <c r="F13" s="174" t="str">
        <f>MID('Titulná strana DATA'!A13,6,1)</f>
        <v/>
      </c>
      <c r="G13" s="174" t="str">
        <f>MID('Titulná strana DATA'!A13,7,1)</f>
        <v/>
      </c>
      <c r="H13" s="174" t="str">
        <f>MID('Titulná strana DATA'!A13,8,1)</f>
        <v/>
      </c>
      <c r="I13" s="174" t="str">
        <f>MID('Titulná strana DATA'!A13,9,1)</f>
        <v/>
      </c>
      <c r="J13" s="179" t="str">
        <f>MID('Titulná strana DATA'!A13,10,1)</f>
        <v/>
      </c>
      <c r="K13" s="180"/>
      <c r="L13" s="181" t="s">
        <v>647</v>
      </c>
      <c r="M13" s="182"/>
      <c r="N13" s="183"/>
      <c r="O13" s="183"/>
      <c r="P13" s="184"/>
      <c r="Q13" s="184"/>
      <c r="R13" s="184"/>
      <c r="S13" s="184"/>
      <c r="T13" s="173"/>
      <c r="U13" s="173"/>
      <c r="V13" s="175"/>
      <c r="W13" s="362"/>
      <c r="X13" s="362"/>
      <c r="Y13" s="362"/>
      <c r="Z13" s="362"/>
      <c r="AA13" s="362"/>
      <c r="AB13" s="172" t="s">
        <v>117</v>
      </c>
      <c r="AC13" s="184"/>
      <c r="AD13" s="174" t="str">
        <f>MID('Titulná strana DATA'!AD13,1,1)</f>
        <v>1</v>
      </c>
      <c r="AE13" s="174" t="str">
        <f>MID('Titulná strana DATA'!AD13,2,1)</f>
        <v>2</v>
      </c>
      <c r="AF13" s="174"/>
      <c r="AG13" s="174" t="str">
        <f>MID('Titulná strana DATA'!AG13,1,1)</f>
        <v>2</v>
      </c>
      <c r="AH13" s="174" t="str">
        <f>MID('Titulná strana DATA'!AG13,2,1)</f>
        <v>0</v>
      </c>
      <c r="AI13" s="174" t="str">
        <f>MID('Titulná strana DATA'!AG13,3,1)</f>
        <v>2</v>
      </c>
      <c r="AJ13" s="174" t="str">
        <f>MID('Titulná strana DATA'!AG13,4,1)</f>
        <v>3</v>
      </c>
      <c r="AK13" s="185"/>
    </row>
    <row r="14" spans="1:37" s="73" customFormat="1" ht="3.75" customHeight="1">
      <c r="H14" s="169"/>
      <c r="I14" s="169"/>
      <c r="J14" s="169"/>
      <c r="K14" s="169"/>
      <c r="L14" s="169"/>
      <c r="M14" s="169"/>
      <c r="N14" s="169"/>
      <c r="O14" s="169"/>
      <c r="P14" s="169"/>
      <c r="Q14" s="169"/>
      <c r="R14" s="169"/>
      <c r="S14" s="169"/>
      <c r="V14" s="169"/>
      <c r="W14" s="169"/>
      <c r="X14" s="169"/>
      <c r="Y14" s="169"/>
      <c r="Z14" s="169"/>
      <c r="AA14" s="169"/>
      <c r="AB14" s="169"/>
      <c r="AC14" s="169"/>
      <c r="AD14" s="169"/>
      <c r="AE14" s="169"/>
      <c r="AF14" s="169"/>
      <c r="AG14" s="169"/>
      <c r="AH14" s="169"/>
      <c r="AI14" s="169"/>
      <c r="AJ14" s="169"/>
      <c r="AK14" s="169"/>
    </row>
    <row r="15" spans="1:37" s="73" customFormat="1" ht="17.100000000000001" customHeight="1">
      <c r="A15" s="155" t="s">
        <v>456</v>
      </c>
      <c r="B15" s="156"/>
      <c r="C15" s="156"/>
      <c r="D15" s="156"/>
      <c r="E15" s="156"/>
      <c r="F15" s="156"/>
      <c r="G15" s="156"/>
      <c r="H15" s="157"/>
      <c r="I15" s="157"/>
      <c r="J15" s="157"/>
      <c r="K15" s="157"/>
      <c r="L15" s="157"/>
      <c r="M15" s="157"/>
      <c r="N15" s="157"/>
      <c r="O15" s="157"/>
      <c r="P15" s="157"/>
      <c r="Q15" s="157"/>
      <c r="R15" s="157"/>
      <c r="S15" s="157"/>
      <c r="T15" s="156"/>
      <c r="U15" s="156"/>
      <c r="V15" s="156"/>
      <c r="W15" s="157"/>
      <c r="X15" s="157"/>
      <c r="Y15" s="157"/>
      <c r="Z15" s="157"/>
      <c r="AA15" s="157"/>
      <c r="AB15" s="157"/>
      <c r="AC15" s="157"/>
      <c r="AD15" s="157"/>
      <c r="AE15" s="157"/>
      <c r="AF15" s="157"/>
      <c r="AG15" s="157"/>
      <c r="AH15" s="157"/>
      <c r="AI15" s="157"/>
      <c r="AJ15" s="157"/>
      <c r="AK15" s="158"/>
    </row>
    <row r="16" spans="1:37" s="73" customFormat="1" ht="17.100000000000001" customHeight="1">
      <c r="A16" s="186"/>
      <c r="B16" s="165" t="str">
        <f>IF('Titulná strana DATA'!B16="x","x","")</f>
        <v>x</v>
      </c>
      <c r="C16" s="131" t="s">
        <v>457</v>
      </c>
      <c r="D16" s="169"/>
      <c r="H16" s="169"/>
      <c r="I16" s="169"/>
      <c r="J16" s="169"/>
      <c r="N16" s="165" t="str">
        <f>IF('Titulná strana DATA'!N16="x","x","")</f>
        <v>x</v>
      </c>
      <c r="O16" s="131" t="s">
        <v>458</v>
      </c>
      <c r="P16" s="169"/>
      <c r="Q16" s="169"/>
      <c r="R16" s="169"/>
      <c r="S16" s="169"/>
      <c r="T16" s="169"/>
      <c r="U16" s="169"/>
      <c r="V16" s="169"/>
      <c r="Z16" s="165" t="str">
        <f>IF('Titulná strana DATA'!Z16="x","x","")</f>
        <v>x</v>
      </c>
      <c r="AA16" s="131" t="s">
        <v>459</v>
      </c>
      <c r="AB16" s="187"/>
      <c r="AC16" s="169"/>
      <c r="AD16" s="169"/>
      <c r="AE16" s="169"/>
      <c r="AF16" s="169"/>
      <c r="AG16" s="169"/>
      <c r="AH16" s="169"/>
      <c r="AI16" s="169"/>
      <c r="AJ16" s="169"/>
      <c r="AK16" s="170"/>
    </row>
    <row r="17" spans="1:37" s="73" customFormat="1" ht="17.100000000000001" customHeight="1">
      <c r="A17" s="188"/>
      <c r="B17" s="173"/>
      <c r="C17" s="189" t="s">
        <v>165</v>
      </c>
      <c r="D17" s="190"/>
      <c r="E17" s="190"/>
      <c r="F17" s="190"/>
      <c r="G17" s="190"/>
      <c r="H17" s="191"/>
      <c r="I17" s="191"/>
      <c r="J17" s="191"/>
      <c r="K17" s="190"/>
      <c r="L17" s="190"/>
      <c r="M17" s="190"/>
      <c r="N17" s="191"/>
      <c r="O17" s="189" t="s">
        <v>165</v>
      </c>
      <c r="P17" s="191"/>
      <c r="Q17" s="191"/>
      <c r="R17" s="191"/>
      <c r="S17" s="191"/>
      <c r="T17" s="191"/>
      <c r="U17" s="191"/>
      <c r="V17" s="191"/>
      <c r="W17" s="190"/>
      <c r="X17" s="190"/>
      <c r="Y17" s="190"/>
      <c r="Z17" s="191"/>
      <c r="AA17" s="189" t="s">
        <v>165</v>
      </c>
      <c r="AB17" s="192"/>
      <c r="AC17" s="184"/>
      <c r="AD17" s="184"/>
      <c r="AE17" s="184"/>
      <c r="AF17" s="184"/>
      <c r="AG17" s="184"/>
      <c r="AH17" s="184"/>
      <c r="AI17" s="184"/>
      <c r="AJ17" s="184"/>
      <c r="AK17" s="185"/>
    </row>
    <row r="18" spans="1:37" s="73" customFormat="1" ht="3.75" customHeight="1">
      <c r="H18" s="169"/>
      <c r="I18" s="169"/>
      <c r="J18" s="169"/>
      <c r="K18" s="169"/>
      <c r="L18" s="169"/>
      <c r="M18" s="169"/>
      <c r="N18" s="169"/>
      <c r="O18" s="169"/>
      <c r="P18" s="169"/>
      <c r="Q18" s="169"/>
      <c r="R18" s="169"/>
      <c r="S18" s="169"/>
      <c r="W18" s="169"/>
      <c r="X18" s="169"/>
      <c r="Y18" s="169"/>
      <c r="Z18" s="169"/>
      <c r="AA18" s="169"/>
      <c r="AB18" s="169"/>
      <c r="AC18" s="169"/>
      <c r="AD18" s="169"/>
      <c r="AE18" s="169"/>
      <c r="AF18" s="169"/>
      <c r="AG18" s="169"/>
      <c r="AH18" s="169"/>
      <c r="AI18" s="169"/>
      <c r="AJ18" s="169"/>
      <c r="AK18" s="169"/>
    </row>
    <row r="19" spans="1:37" s="73" customFormat="1" ht="16.5">
      <c r="A19" s="155" t="s">
        <v>640</v>
      </c>
      <c r="B19" s="156"/>
      <c r="C19" s="156"/>
      <c r="D19" s="156"/>
      <c r="E19" s="156"/>
      <c r="F19" s="156"/>
      <c r="G19" s="156"/>
      <c r="H19" s="157"/>
      <c r="I19" s="157"/>
      <c r="J19" s="157"/>
      <c r="K19" s="157"/>
      <c r="L19" s="157"/>
      <c r="M19" s="157"/>
      <c r="N19" s="157"/>
      <c r="O19" s="157"/>
      <c r="P19" s="157"/>
      <c r="Q19" s="157"/>
      <c r="R19" s="157"/>
      <c r="S19" s="157"/>
      <c r="T19" s="156"/>
      <c r="U19" s="156"/>
      <c r="V19" s="156"/>
      <c r="W19" s="157"/>
      <c r="X19" s="157"/>
      <c r="Y19" s="157"/>
      <c r="Z19" s="157"/>
      <c r="AA19" s="157"/>
      <c r="AB19" s="157"/>
      <c r="AC19" s="157"/>
      <c r="AD19" s="157"/>
      <c r="AE19" s="157"/>
      <c r="AF19" s="157"/>
      <c r="AG19" s="157"/>
      <c r="AH19" s="157"/>
      <c r="AI19" s="157"/>
      <c r="AJ19" s="157"/>
      <c r="AK19" s="158"/>
    </row>
    <row r="20" spans="1:37" s="73" customFormat="1" ht="19.5" customHeight="1">
      <c r="A20" s="164" t="str">
        <f>MID('Titulná strana DATA'!A20,1,1)</f>
        <v>S</v>
      </c>
      <c r="B20" s="165" t="str">
        <f>MID('Titulná strana DATA'!A20,2,1)</f>
        <v>w</v>
      </c>
      <c r="C20" s="165" t="str">
        <f>MID('Titulná strana DATA'!A20,3,1)</f>
        <v>i</v>
      </c>
      <c r="D20" s="165" t="str">
        <f>MID('Titulná strana DATA'!A20,4,1)</f>
        <v>s</v>
      </c>
      <c r="E20" s="165" t="str">
        <f>MID('Titulná strana DATA'!A20,5,1)</f>
        <v>s</v>
      </c>
      <c r="F20" s="165" t="str">
        <f>MID('Titulná strana DATA'!A20,6,1)</f>
        <v xml:space="preserve"> </v>
      </c>
      <c r="G20" s="165" t="str">
        <f>MID('Titulná strana DATA'!A20,7,1)</f>
        <v>P</v>
      </c>
      <c r="H20" s="165" t="str">
        <f>MID('Titulná strana DATA'!A20,8,1)</f>
        <v>o</v>
      </c>
      <c r="I20" s="165" t="str">
        <f>MID('Titulná strana DATA'!A20,9,1)</f>
        <v>i</v>
      </c>
      <c r="J20" s="165" t="str">
        <f>MID('Titulná strana DATA'!A20,10,1)</f>
        <v>n</v>
      </c>
      <c r="K20" s="165" t="str">
        <f>MID('Titulná strana DATA'!A20,11,1)</f>
        <v>t</v>
      </c>
      <c r="L20" s="165" t="str">
        <f>MID('Titulná strana DATA'!A20,12,1)</f>
        <v xml:space="preserve"> </v>
      </c>
      <c r="M20" s="165" t="str">
        <f>MID('Titulná strana DATA'!A20,13,1)</f>
        <v>D</v>
      </c>
      <c r="N20" s="165" t="str">
        <f>MID('Titulná strana DATA'!A20,14,1)</f>
        <v>a</v>
      </c>
      <c r="O20" s="165" t="str">
        <f>MID('Titulná strana DATA'!A20,15,1)</f>
        <v>t</v>
      </c>
      <c r="P20" s="165" t="str">
        <f>MID('Titulná strana DATA'!A20,16,1)</f>
        <v>a</v>
      </c>
      <c r="Q20" s="165" t="str">
        <f>MID('Titulná strana DATA'!A20,17,1)</f>
        <v>,</v>
      </c>
      <c r="R20" s="165" t="str">
        <f>MID('Titulná strana DATA'!A20,18,1)</f>
        <v xml:space="preserve"> </v>
      </c>
      <c r="S20" s="165" t="str">
        <f>MID('Titulná strana DATA'!A20,19,1)</f>
        <v>a</v>
      </c>
      <c r="T20" s="165" t="str">
        <f>MID('Titulná strana DATA'!A20,20,1)</f>
        <v>.</v>
      </c>
      <c r="U20" s="165" t="str">
        <f>MID('Titulná strana DATA'!A20,21,1)</f>
        <v xml:space="preserve"> </v>
      </c>
      <c r="V20" s="165" t="str">
        <f>MID('Titulná strana DATA'!A20,22,1)</f>
        <v>s</v>
      </c>
      <c r="W20" s="165" t="str">
        <f>MID('Titulná strana DATA'!A20,23,1)</f>
        <v>.</v>
      </c>
      <c r="X20" s="165" t="str">
        <f>MID('Titulná strana DATA'!A20,24,1)</f>
        <v/>
      </c>
      <c r="Y20" s="165" t="str">
        <f>MID('Titulná strana DATA'!A20,25,1)</f>
        <v/>
      </c>
      <c r="Z20" s="165" t="str">
        <f>MID('Titulná strana DATA'!A20,26,1)</f>
        <v/>
      </c>
      <c r="AA20" s="165" t="str">
        <f>MID('Titulná strana DATA'!A20,27,1)</f>
        <v/>
      </c>
      <c r="AB20" s="165" t="str">
        <f>MID('Titulná strana DATA'!A20,28,1)</f>
        <v/>
      </c>
      <c r="AC20" s="165" t="str">
        <f>MID('Titulná strana DATA'!A20,29,1)</f>
        <v/>
      </c>
      <c r="AD20" s="165" t="str">
        <f>MID('Titulná strana DATA'!A20,30,1)</f>
        <v/>
      </c>
      <c r="AE20" s="165" t="str">
        <f>MID('Titulná strana DATA'!A20,31,1)</f>
        <v/>
      </c>
      <c r="AF20" s="165" t="str">
        <f>MID('Titulná strana DATA'!A20,32,1)</f>
        <v/>
      </c>
      <c r="AG20" s="165" t="str">
        <f>MID('Titulná strana DATA'!A20,33,1)</f>
        <v/>
      </c>
      <c r="AH20" s="165" t="str">
        <f>MID('Titulná strana DATA'!A20,34,1)</f>
        <v/>
      </c>
      <c r="AI20" s="165" t="str">
        <f>MID('Titulná strana DATA'!A20,35,1)</f>
        <v/>
      </c>
      <c r="AJ20" s="165" t="str">
        <f>MID('Titulná strana DATA'!A20,36,1)</f>
        <v/>
      </c>
      <c r="AK20" s="193" t="str">
        <f>MID('Titulná strana DATA'!A20,37,1)</f>
        <v/>
      </c>
    </row>
    <row r="21" spans="1:37" ht="19.5" customHeight="1">
      <c r="A21" s="164" t="str">
        <f>MID('Titulná strana DATA'!A20,38,1)</f>
        <v/>
      </c>
      <c r="B21" s="165" t="str">
        <f>MID('Titulná strana DATA'!A20,39,1)</f>
        <v/>
      </c>
      <c r="C21" s="165" t="str">
        <f>MID('Titulná strana DATA'!A20,40,1)</f>
        <v/>
      </c>
      <c r="D21" s="165" t="str">
        <f>MID('Titulná strana DATA'!A20,41,1)</f>
        <v/>
      </c>
      <c r="E21" s="165" t="str">
        <f>MID('Titulná strana DATA'!A20,42,1)</f>
        <v/>
      </c>
      <c r="F21" s="165" t="str">
        <f>MID('Titulná strana DATA'!A20,43,1)</f>
        <v/>
      </c>
      <c r="G21" s="165" t="str">
        <f>MID('Titulná strana DATA'!A20,44,1)</f>
        <v/>
      </c>
      <c r="H21" s="165" t="str">
        <f>MID('Titulná strana DATA'!A20,45,1)</f>
        <v/>
      </c>
      <c r="I21" s="165" t="str">
        <f>MID('Titulná strana DATA'!A20,46,1)</f>
        <v/>
      </c>
      <c r="J21" s="165" t="str">
        <f>MID('Titulná strana DATA'!A20,47,1)</f>
        <v/>
      </c>
      <c r="K21" s="165" t="str">
        <f>MID('Titulná strana DATA'!A20,48,1)</f>
        <v/>
      </c>
      <c r="L21" s="165" t="str">
        <f>MID('Titulná strana DATA'!A20,49,1)</f>
        <v/>
      </c>
      <c r="M21" s="165" t="str">
        <f>MID('Titulná strana DATA'!A20,50,1)</f>
        <v/>
      </c>
      <c r="N21" s="165" t="str">
        <f>MID('Titulná strana DATA'!A20,51,1)</f>
        <v/>
      </c>
      <c r="O21" s="165" t="str">
        <f>MID('Titulná strana DATA'!A20,52,1)</f>
        <v/>
      </c>
      <c r="P21" s="165" t="str">
        <f>MID('Titulná strana DATA'!A20,53,1)</f>
        <v/>
      </c>
      <c r="Q21" s="165" t="str">
        <f>MID('Titulná strana DATA'!A20,54,1)</f>
        <v/>
      </c>
      <c r="R21" s="165" t="str">
        <f>MID('Titulná strana DATA'!A20,55,1)</f>
        <v/>
      </c>
      <c r="S21" s="165" t="str">
        <f>MID('Titulná strana DATA'!A20,56,1)</f>
        <v/>
      </c>
      <c r="T21" s="165" t="str">
        <f>MID('Titulná strana DATA'!A20,57,1)</f>
        <v/>
      </c>
      <c r="U21" s="165" t="str">
        <f>MID('Titulná strana DATA'!A20,58,1)</f>
        <v/>
      </c>
      <c r="V21" s="165" t="str">
        <f>MID('Titulná strana DATA'!A20,59,1)</f>
        <v/>
      </c>
      <c r="W21" s="165" t="str">
        <f>MID('Titulná strana DATA'!A20,60,1)</f>
        <v/>
      </c>
      <c r="X21" s="165" t="str">
        <f>MID('Titulná strana DATA'!A20,61,1)</f>
        <v/>
      </c>
      <c r="Y21" s="165" t="str">
        <f>MID('Titulná strana DATA'!A20,62,1)</f>
        <v/>
      </c>
      <c r="Z21" s="165" t="str">
        <f>MID('Titulná strana DATA'!A20,63,1)</f>
        <v/>
      </c>
      <c r="AA21" s="165" t="str">
        <f>MID('Titulná strana DATA'!A20,64,1)</f>
        <v/>
      </c>
      <c r="AB21" s="165" t="str">
        <f>MID('Titulná strana DATA'!A20,65,1)</f>
        <v/>
      </c>
      <c r="AC21" s="165" t="str">
        <f>MID('Titulná strana DATA'!A20,66,1)</f>
        <v/>
      </c>
      <c r="AD21" s="165" t="str">
        <f>MID('Titulná strana DATA'!A20,67,1)</f>
        <v/>
      </c>
      <c r="AE21" s="165" t="str">
        <f>MID('Titulná strana DATA'!A20,68,1)</f>
        <v/>
      </c>
      <c r="AF21" s="165" t="str">
        <f>MID('Titulná strana DATA'!A20,69,1)</f>
        <v/>
      </c>
      <c r="AG21" s="165" t="str">
        <f>MID('Titulná strana DATA'!A20,70,1)</f>
        <v/>
      </c>
      <c r="AH21" s="165" t="str">
        <f>MID('Titulná strana DATA'!A20,71,1)</f>
        <v/>
      </c>
      <c r="AI21" s="165" t="str">
        <f>MID('Titulná strana DATA'!A20,72,1)</f>
        <v/>
      </c>
      <c r="AJ21" s="165" t="str">
        <f>MID('Titulná strana DATA'!A20,73,1)</f>
        <v/>
      </c>
      <c r="AK21" s="193" t="str">
        <f>MID('Titulná strana DATA'!A20,74,1)</f>
        <v/>
      </c>
    </row>
    <row r="22" spans="1:37" ht="14.25" customHeight="1">
      <c r="A22" s="194"/>
      <c r="B22" s="195"/>
      <c r="C22" s="195"/>
      <c r="D22" s="195"/>
      <c r="E22" s="195"/>
      <c r="F22" s="195"/>
      <c r="G22" s="195"/>
      <c r="H22" s="195"/>
      <c r="I22" s="195"/>
      <c r="J22" s="195"/>
      <c r="K22" s="195"/>
      <c r="L22" s="195"/>
      <c r="M22" s="195"/>
      <c r="N22" s="195"/>
      <c r="O22" s="195"/>
      <c r="P22" s="195"/>
      <c r="Q22" s="195"/>
      <c r="R22" s="195"/>
      <c r="S22" s="195"/>
      <c r="T22" s="195"/>
      <c r="U22" s="195"/>
      <c r="V22" s="195"/>
      <c r="W22" s="196"/>
      <c r="X22" s="196"/>
      <c r="Y22" s="196"/>
      <c r="Z22" s="196"/>
      <c r="AA22" s="196"/>
      <c r="AB22" s="196"/>
      <c r="AC22" s="196"/>
      <c r="AD22" s="196"/>
      <c r="AE22" s="196"/>
      <c r="AF22" s="196"/>
      <c r="AG22" s="196"/>
      <c r="AH22" s="196"/>
      <c r="AI22" s="196"/>
      <c r="AJ22" s="196"/>
      <c r="AK22" s="197"/>
    </row>
    <row r="23" spans="1:37" s="121" customFormat="1" ht="12" customHeight="1">
      <c r="A23" s="198" t="s">
        <v>641</v>
      </c>
      <c r="B23" s="199"/>
      <c r="C23" s="199"/>
      <c r="D23" s="199"/>
      <c r="E23" s="199"/>
      <c r="F23" s="199"/>
      <c r="G23" s="199"/>
      <c r="H23" s="199"/>
      <c r="I23" s="199"/>
      <c r="J23" s="199"/>
      <c r="K23" s="199"/>
      <c r="L23" s="199"/>
      <c r="M23" s="199"/>
      <c r="N23" s="199"/>
      <c r="O23" s="199"/>
      <c r="P23" s="199"/>
      <c r="Q23" s="199"/>
      <c r="R23" s="199"/>
      <c r="S23" s="199"/>
      <c r="T23" s="199"/>
      <c r="U23" s="199"/>
      <c r="V23" s="199"/>
      <c r="W23" s="200"/>
      <c r="X23" s="200"/>
      <c r="Y23" s="200"/>
      <c r="Z23" s="200"/>
      <c r="AA23" s="200"/>
      <c r="AB23" s="200"/>
      <c r="AC23" s="200"/>
      <c r="AD23" s="200"/>
      <c r="AE23" s="200"/>
      <c r="AF23" s="200"/>
      <c r="AG23" s="200"/>
      <c r="AH23" s="200"/>
      <c r="AI23" s="200"/>
      <c r="AJ23" s="200"/>
      <c r="AK23" s="201"/>
    </row>
    <row r="24" spans="1:37">
      <c r="A24" s="202" t="s">
        <v>642</v>
      </c>
      <c r="B24" s="203"/>
      <c r="C24" s="203"/>
      <c r="D24" s="203"/>
      <c r="E24" s="203"/>
      <c r="F24" s="203"/>
      <c r="G24" s="203"/>
      <c r="H24" s="203"/>
      <c r="I24" s="203"/>
      <c r="J24" s="203"/>
      <c r="K24" s="203"/>
      <c r="L24" s="203"/>
      <c r="M24" s="203"/>
      <c r="N24" s="203"/>
      <c r="O24" s="203"/>
      <c r="P24" s="203"/>
      <c r="Q24" s="203"/>
      <c r="R24" s="203"/>
      <c r="S24" s="203"/>
      <c r="T24" s="203"/>
      <c r="U24" s="203"/>
      <c r="V24" s="203"/>
      <c r="W24" s="157"/>
      <c r="X24" s="157"/>
      <c r="Y24" s="157"/>
      <c r="Z24" s="157"/>
      <c r="AA24" s="157"/>
      <c r="AB24" s="203"/>
      <c r="AC24" s="157"/>
      <c r="AD24" s="160" t="s">
        <v>643</v>
      </c>
      <c r="AE24" s="157"/>
      <c r="AF24" s="157"/>
      <c r="AG24" s="157"/>
      <c r="AH24" s="157"/>
      <c r="AI24" s="157"/>
      <c r="AJ24" s="157"/>
      <c r="AK24" s="158"/>
    </row>
    <row r="25" spans="1:37" ht="19.5" customHeight="1">
      <c r="A25" s="164" t="str">
        <f>MID('Titulná strana DATA'!A25,1,1)</f>
        <v>D</v>
      </c>
      <c r="B25" s="165" t="str">
        <f>MID('Titulná strana DATA'!A25,2,1)</f>
        <v>i</v>
      </c>
      <c r="C25" s="165" t="str">
        <f>MID('Titulná strana DATA'!A25,3,1)</f>
        <v>a</v>
      </c>
      <c r="D25" s="165" t="str">
        <f>MID('Titulná strana DATA'!A25,4,1)</f>
        <v>ľ</v>
      </c>
      <c r="E25" s="165" t="str">
        <f>MID('Titulná strana DATA'!A25,5,1)</f>
        <v>n</v>
      </c>
      <c r="F25" s="165" t="str">
        <f>MID('Titulná strana DATA'!A25,6,1)</f>
        <v>i</v>
      </c>
      <c r="G25" s="165" t="str">
        <f>MID('Titulná strana DATA'!A25,7,1)</f>
        <v>č</v>
      </c>
      <c r="H25" s="165" t="str">
        <f>MID('Titulná strana DATA'!A25,8,1)</f>
        <v>n</v>
      </c>
      <c r="I25" s="165" t="str">
        <f>MID('Titulná strana DATA'!A25,9,1)</f>
        <v>á</v>
      </c>
      <c r="J25" s="165" t="str">
        <f>MID('Titulná strana DATA'!A25,10,1)</f>
        <v xml:space="preserve"> </v>
      </c>
      <c r="K25" s="165" t="str">
        <f>MID('Titulná strana DATA'!A25,11,1)</f>
        <v>c</v>
      </c>
      <c r="L25" s="165" t="str">
        <f>MID('Titulná strana DATA'!A25,12,1)</f>
        <v>e</v>
      </c>
      <c r="M25" s="165" t="str">
        <f>MID('Titulná strana DATA'!A25,13,1)</f>
        <v>s</v>
      </c>
      <c r="N25" s="165" t="str">
        <f>MID('Titulná strana DATA'!A25,14,1)</f>
        <v>t</v>
      </c>
      <c r="O25" s="165" t="str">
        <f>MID('Titulná strana DATA'!A25,15,1)</f>
        <v>a</v>
      </c>
      <c r="P25" s="165" t="str">
        <f>MID('Titulná strana DATA'!A25,16,1)</f>
        <v/>
      </c>
      <c r="Q25" s="165" t="str">
        <f>MID('Titulná strana DATA'!A25,17,1)</f>
        <v/>
      </c>
      <c r="R25" s="165" t="str">
        <f>MID('Titulná strana DATA'!A25,18,1)</f>
        <v/>
      </c>
      <c r="S25" s="165" t="str">
        <f>MID('Titulná strana DATA'!A25,19,1)</f>
        <v/>
      </c>
      <c r="T25" s="165" t="str">
        <f>MID('Titulná strana DATA'!A25,20,1)</f>
        <v/>
      </c>
      <c r="U25" s="165" t="str">
        <f>MID('Titulná strana DATA'!A25,21,1)</f>
        <v/>
      </c>
      <c r="V25" s="165" t="str">
        <f>MID('Titulná strana DATA'!A25,22,1)</f>
        <v/>
      </c>
      <c r="W25" s="165" t="str">
        <f>MID('Titulná strana DATA'!A25,23,1)</f>
        <v/>
      </c>
      <c r="X25" s="165" t="str">
        <f>MID('Titulná strana DATA'!A25,24,1)</f>
        <v/>
      </c>
      <c r="Y25" s="165" t="str">
        <f>MID('Titulná strana DATA'!A25,25,1)</f>
        <v/>
      </c>
      <c r="Z25" s="165" t="str">
        <f>MID('Titulná strana DATA'!A25,26,1)</f>
        <v/>
      </c>
      <c r="AA25" s="165" t="str">
        <f>MID('Titulná strana DATA'!A25,27,1)</f>
        <v/>
      </c>
      <c r="AB25" s="165" t="str">
        <f>MID('Titulná strana DATA'!A25,28,1)</f>
        <v/>
      </c>
      <c r="AC25" s="165"/>
      <c r="AD25" s="165" t="str">
        <f>MID('Titulná strana DATA'!AD25,1,1)</f>
        <v>2</v>
      </c>
      <c r="AE25" s="165" t="str">
        <f>MID('Titulná strana DATA'!AD25,2,1)</f>
        <v/>
      </c>
      <c r="AF25" s="165" t="str">
        <f>MID('Titulná strana DATA'!AD25,3,1)</f>
        <v/>
      </c>
      <c r="AG25" s="165" t="str">
        <f>MID('Titulná strana DATA'!AD25,4,1)</f>
        <v/>
      </c>
      <c r="AH25" s="165" t="str">
        <f>MID('Titulná strana DATA'!AD25,5,1)</f>
        <v/>
      </c>
      <c r="AI25" s="165" t="str">
        <f>MID('Titulná strana DATA'!AD25,6,1)</f>
        <v/>
      </c>
      <c r="AJ25" s="165" t="str">
        <f>MID('Titulná strana DATA'!AD25,7,1)</f>
        <v/>
      </c>
      <c r="AK25" s="193" t="str">
        <f>MID('Titulná strana DATA'!AD25,8,1)</f>
        <v/>
      </c>
    </row>
    <row r="26" spans="1:37">
      <c r="A26" s="204" t="s">
        <v>118</v>
      </c>
      <c r="G26" s="205" t="s">
        <v>119</v>
      </c>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169"/>
      <c r="AF26" s="169"/>
      <c r="AG26" s="169"/>
      <c r="AH26" s="169"/>
      <c r="AI26" s="169"/>
      <c r="AJ26" s="169"/>
      <c r="AK26" s="170"/>
    </row>
    <row r="27" spans="1:37" s="128" customFormat="1" ht="19.5" customHeight="1">
      <c r="A27" s="164" t="str">
        <f>MID('Titulná strana DATA'!A27,1,1)</f>
        <v>9</v>
      </c>
      <c r="B27" s="165" t="str">
        <f>MID('Titulná strana DATA'!A27,2,1)</f>
        <v>0</v>
      </c>
      <c r="C27" s="165" t="str">
        <f>MID('Titulná strana DATA'!A27,3,1)</f>
        <v>3</v>
      </c>
      <c r="D27" s="165" t="str">
        <f>MID('Titulná strana DATA'!A27,4,1)</f>
        <v>0</v>
      </c>
      <c r="E27" s="165" t="str">
        <f>MID('Titulná strana DATA'!A27,5,1)</f>
        <v>1</v>
      </c>
      <c r="F27" s="165"/>
      <c r="G27" s="165" t="str">
        <f>MID('Titulná strana DATA'!G27,1,1)</f>
        <v>S</v>
      </c>
      <c r="H27" s="165" t="str">
        <f>MID('Titulná strana DATA'!G27,2,1)</f>
        <v>e</v>
      </c>
      <c r="I27" s="165" t="str">
        <f>MID('Titulná strana DATA'!G27,3,1)</f>
        <v>n</v>
      </c>
      <c r="J27" s="165" t="str">
        <f>MID('Titulná strana DATA'!G27,4,1)</f>
        <v>e</v>
      </c>
      <c r="K27" s="165" t="str">
        <f>MID('Titulná strana DATA'!G27,5,1)</f>
        <v>c</v>
      </c>
      <c r="L27" s="165" t="str">
        <f>MID('Titulná strana DATA'!G27,6,1)</f>
        <v/>
      </c>
      <c r="M27" s="165" t="str">
        <f>MID('Titulná strana DATA'!G27,7,1)</f>
        <v/>
      </c>
      <c r="N27" s="165" t="str">
        <f>MID('Titulná strana DATA'!G27,8,1)</f>
        <v/>
      </c>
      <c r="O27" s="165" t="str">
        <f>MID('Titulná strana DATA'!G27,9,1)</f>
        <v/>
      </c>
      <c r="P27" s="165" t="str">
        <f>MID('Titulná strana DATA'!G27,10,1)</f>
        <v/>
      </c>
      <c r="Q27" s="165" t="str">
        <f>MID('Titulná strana DATA'!G27,11,1)</f>
        <v/>
      </c>
      <c r="R27" s="165" t="str">
        <f>MID('Titulná strana DATA'!G27,12,1)</f>
        <v/>
      </c>
      <c r="S27" s="165" t="str">
        <f>MID('Titulná strana DATA'!G27,13,1)</f>
        <v/>
      </c>
      <c r="T27" s="165" t="str">
        <f>MID('Titulná strana DATA'!G27,14,1)</f>
        <v/>
      </c>
      <c r="U27" s="165" t="str">
        <f>MID('Titulná strana DATA'!G27,15,1)</f>
        <v/>
      </c>
      <c r="V27" s="165" t="str">
        <f>MID('Titulná strana DATA'!G27,16,1)</f>
        <v/>
      </c>
      <c r="W27" s="165" t="str">
        <f>MID('Titulná strana DATA'!G27,17,1)</f>
        <v/>
      </c>
      <c r="X27" s="165" t="str">
        <f>MID('Titulná strana DATA'!G27,18,1)</f>
        <v/>
      </c>
      <c r="Y27" s="165" t="str">
        <f>MID('Titulná strana DATA'!G27,19,1)</f>
        <v/>
      </c>
      <c r="Z27" s="165" t="str">
        <f>MID('Titulná strana DATA'!G27,20,1)</f>
        <v/>
      </c>
      <c r="AA27" s="165" t="str">
        <f>MID('Titulná strana DATA'!G27,21,1)</f>
        <v/>
      </c>
      <c r="AB27" s="165" t="str">
        <f>MID('Titulná strana DATA'!G27,22,1)</f>
        <v/>
      </c>
      <c r="AC27" s="165" t="str">
        <f>MID('Titulná strana DATA'!G27,23,1)</f>
        <v/>
      </c>
      <c r="AD27" s="165" t="str">
        <f>MID('Titulná strana DATA'!G27,24,1)</f>
        <v/>
      </c>
      <c r="AE27" s="165" t="str">
        <f>MID('Titulná strana DATA'!G27,25,1)</f>
        <v/>
      </c>
      <c r="AF27" s="165" t="str">
        <f>MID('Titulná strana DATA'!G27,26,1)</f>
        <v/>
      </c>
      <c r="AG27" s="165" t="str">
        <f>MID('Titulná strana DATA'!G27,27,1)</f>
        <v/>
      </c>
      <c r="AH27" s="165" t="str">
        <f>MID('Titulná strana DATA'!G27,28,1)</f>
        <v/>
      </c>
      <c r="AI27" s="165" t="str">
        <f>MID('Titulná strana DATA'!G27,29,1)</f>
        <v/>
      </c>
      <c r="AJ27" s="165" t="str">
        <f>MID('Titulná strana DATA'!G27,30,1)</f>
        <v/>
      </c>
      <c r="AK27" s="193" t="str">
        <f>MID('Titulná strana DATA'!G27,31,1)</f>
        <v/>
      </c>
    </row>
    <row r="28" spans="1:37" s="128" customFormat="1" ht="12.75" customHeight="1">
      <c r="A28" s="204" t="s">
        <v>460</v>
      </c>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7"/>
    </row>
    <row r="29" spans="1:37" s="128" customFormat="1" ht="19.5" customHeight="1">
      <c r="A29" s="164" t="str">
        <f>MID('Titulná strana DATA'!A29,1,1)</f>
        <v>O</v>
      </c>
      <c r="B29" s="165" t="str">
        <f>MID('Titulná strana DATA'!A29,2,1)</f>
        <v>R</v>
      </c>
      <c r="C29" s="165" t="str">
        <f>MID('Titulná strana DATA'!A29,3,1)</f>
        <v xml:space="preserve"> </v>
      </c>
      <c r="D29" s="165" t="str">
        <f>MID('Titulná strana DATA'!A29,4,1)</f>
        <v>M</v>
      </c>
      <c r="E29" s="165" t="str">
        <f>MID('Titulná strana DATA'!A29,5,1)</f>
        <v>S</v>
      </c>
      <c r="F29" s="165" t="str">
        <f>MID('Titulná strana DATA'!A29,6,1)</f>
        <v xml:space="preserve"> </v>
      </c>
      <c r="G29" s="165" t="str">
        <f>MID('Titulná strana DATA'!A29,7,1)</f>
        <v>B</v>
      </c>
      <c r="H29" s="165" t="str">
        <f>MID('Titulná strana DATA'!A29,8,1)</f>
        <v>r</v>
      </c>
      <c r="I29" s="165" t="str">
        <f>MID('Titulná strana DATA'!A29,9,1)</f>
        <v>a</v>
      </c>
      <c r="J29" s="165" t="str">
        <f>MID('Titulná strana DATA'!A29,10,1)</f>
        <v>t</v>
      </c>
      <c r="K29" s="165" t="str">
        <f>MID('Titulná strana DATA'!A29,11,1)</f>
        <v>i</v>
      </c>
      <c r="L29" s="165" t="str">
        <f>MID('Titulná strana DATA'!A29,12,1)</f>
        <v>s</v>
      </c>
      <c r="M29" s="165" t="str">
        <f>MID('Titulná strana DATA'!A29,13,1)</f>
        <v>l</v>
      </c>
      <c r="N29" s="165" t="str">
        <f>MID('Titulná strana DATA'!A29,14,1)</f>
        <v>a</v>
      </c>
      <c r="O29" s="165" t="str">
        <f>MID('Titulná strana DATA'!A29,15,1)</f>
        <v>v</v>
      </c>
      <c r="P29" s="165" t="str">
        <f>MID('Titulná strana DATA'!A29,16,1)</f>
        <v>a</v>
      </c>
      <c r="Q29" s="165" t="str">
        <f>MID('Titulná strana DATA'!A29,17,1)</f>
        <v xml:space="preserve"> </v>
      </c>
      <c r="R29" s="165" t="str">
        <f>MID('Titulná strana DATA'!A29,18,1)</f>
        <v>I</v>
      </c>
      <c r="S29" s="165" t="str">
        <f>MID('Titulná strana DATA'!A29,19,1)</f>
        <v>I</v>
      </c>
      <c r="T29" s="165" t="str">
        <f>MID('Titulná strana DATA'!A29,20,1)</f>
        <v>I</v>
      </c>
      <c r="U29" s="165" t="str">
        <f>MID('Titulná strana DATA'!A29,21,1)</f>
        <v>,</v>
      </c>
      <c r="V29" s="165" t="str">
        <f>MID('Titulná strana DATA'!A29,22,1)</f>
        <v xml:space="preserve"> </v>
      </c>
      <c r="W29" s="165" t="str">
        <f>MID('Titulná strana DATA'!A29,23,1)</f>
        <v>O</v>
      </c>
      <c r="X29" s="165" t="str">
        <f>MID('Titulná strana DATA'!A29,24,1)</f>
        <v>d</v>
      </c>
      <c r="Y29" s="165" t="str">
        <f>MID('Titulná strana DATA'!A29,25,1)</f>
        <v>d</v>
      </c>
      <c r="Z29" s="165" t="str">
        <f>MID('Titulná strana DATA'!A29,26,1)</f>
        <v>i</v>
      </c>
      <c r="AA29" s="165" t="str">
        <f>MID('Titulná strana DATA'!A29,27,1)</f>
        <v>e</v>
      </c>
      <c r="AB29" s="165" t="str">
        <f>MID('Titulná strana DATA'!A29,28,1)</f>
        <v>l</v>
      </c>
      <c r="AC29" s="165" t="str">
        <f>MID('Titulná strana DATA'!A29,29,1)</f>
        <v>:</v>
      </c>
      <c r="AD29" s="165" t="str">
        <f>MID('Titulná strana DATA'!A29,30,1)</f>
        <v xml:space="preserve"> </v>
      </c>
      <c r="AE29" s="165" t="str">
        <f>MID('Titulná strana DATA'!A29,31,1)</f>
        <v xml:space="preserve"> </v>
      </c>
      <c r="AF29" s="165" t="str">
        <f>MID('Titulná strana DATA'!A29,32,1)</f>
        <v>S</v>
      </c>
      <c r="AG29" s="165" t="str">
        <f>MID('Titulná strana DATA'!A29,33,1)</f>
        <v>a</v>
      </c>
      <c r="AH29" s="165" t="str">
        <f>MID('Titulná strana DATA'!A29,34,1)</f>
        <v>,</v>
      </c>
      <c r="AI29" s="165" t="str">
        <f>MID('Titulná strana DATA'!A29,35,1)</f>
        <v xml:space="preserve"> </v>
      </c>
      <c r="AJ29" s="165" t="str">
        <f>MID('Titulná strana DATA'!A29,36,1)</f>
        <v>V</v>
      </c>
      <c r="AK29" s="193" t="str">
        <f>MID('Titulná strana DATA'!A29,37,1)</f>
        <v>l</v>
      </c>
    </row>
    <row r="30" spans="1:37" s="128" customFormat="1" ht="19.5" customHeight="1">
      <c r="A30" s="164" t="str">
        <f>MID('Titulná strana DATA'!A29,38,1)</f>
        <v>o</v>
      </c>
      <c r="B30" s="165" t="str">
        <f>MID('Titulná strana DATA'!A29,39,1)</f>
        <v>ž</v>
      </c>
      <c r="C30" s="165" t="str">
        <f>MID('Titulná strana DATA'!A29,40,1)</f>
        <v>k</v>
      </c>
      <c r="D30" s="165" t="str">
        <f>MID('Titulná strana DATA'!A29,41,1)</f>
        <v>a</v>
      </c>
      <c r="E30" s="165" t="str">
        <f>MID('Titulná strana DATA'!A29,42,1)</f>
        <v xml:space="preserve"> </v>
      </c>
      <c r="F30" s="165" t="str">
        <f>MID('Titulná strana DATA'!A29,43,1)</f>
        <v>č</v>
      </c>
      <c r="G30" s="165" t="str">
        <f>MID('Titulná strana DATA'!A29,44,1)</f>
        <v>í</v>
      </c>
      <c r="H30" s="165" t="str">
        <f>MID('Titulná strana DATA'!A29,45,1)</f>
        <v>s</v>
      </c>
      <c r="I30" s="165" t="str">
        <f>MID('Titulná strana DATA'!A29,46,1)</f>
        <v>l</v>
      </c>
      <c r="J30" s="165" t="str">
        <f>MID('Titulná strana DATA'!A29,47,1)</f>
        <v>o</v>
      </c>
      <c r="K30" s="165" t="str">
        <f>MID('Titulná strana DATA'!A29,48,1)</f>
        <v>:</v>
      </c>
      <c r="L30" s="165" t="str">
        <f>MID('Titulná strana DATA'!A29,49,1)</f>
        <v xml:space="preserve"> </v>
      </c>
      <c r="M30" s="165" t="str">
        <f>MID('Titulná strana DATA'!A29,50,1)</f>
        <v xml:space="preserve"> </v>
      </c>
      <c r="N30" s="165" t="str">
        <f>MID('Titulná strana DATA'!A29,51,1)</f>
        <v>7</v>
      </c>
      <c r="O30" s="165" t="str">
        <f>MID('Titulná strana DATA'!A29,52,1)</f>
        <v>6</v>
      </c>
      <c r="P30" s="165" t="str">
        <f>MID('Titulná strana DATA'!A29,53,1)</f>
        <v>8</v>
      </c>
      <c r="Q30" s="165" t="str">
        <f>MID('Titulná strana DATA'!A29,54,1)</f>
        <v>5</v>
      </c>
      <c r="R30" s="165" t="str">
        <f>MID('Titulná strana DATA'!A29,55,1)</f>
        <v>/</v>
      </c>
      <c r="S30" s="165" t="str">
        <f>MID('Titulná strana DATA'!A29,56,1)</f>
        <v>B</v>
      </c>
      <c r="T30" s="165" t="str">
        <f>MID('Titulná strana DATA'!A29,57,1)</f>
        <v>,</v>
      </c>
      <c r="U30" s="165" t="str">
        <f>MID('Titulná strana DATA'!A29,58,1)</f>
        <v xml:space="preserve"> </v>
      </c>
      <c r="V30" s="165" t="str">
        <f>MID('Titulná strana DATA'!A29,59,1)</f>
        <v>d</v>
      </c>
      <c r="W30" s="165" t="str">
        <f>MID('Titulná strana DATA'!A29,60,1)</f>
        <v>ň</v>
      </c>
      <c r="X30" s="165" t="str">
        <f>MID('Titulná strana DATA'!A29,61,1)</f>
        <v>a</v>
      </c>
      <c r="Y30" s="165" t="str">
        <f>MID('Titulná strana DATA'!A29,62,1)</f>
        <v xml:space="preserve"> </v>
      </c>
      <c r="Z30" s="165" t="str">
        <f>MID('Titulná strana DATA'!A29,63,1)</f>
        <v>2</v>
      </c>
      <c r="AA30" s="165" t="str">
        <f>MID('Titulná strana DATA'!A29,64,1)</f>
        <v>1</v>
      </c>
      <c r="AB30" s="165" t="str">
        <f>MID('Titulná strana DATA'!A29,65,1)</f>
        <v>.</v>
      </c>
      <c r="AC30" s="165" t="str">
        <f>MID('Titulná strana DATA'!A29,66,1)</f>
        <v>1</v>
      </c>
      <c r="AD30" s="165" t="str">
        <f>MID('Titulná strana DATA'!A29,67,1)</f>
        <v>2</v>
      </c>
      <c r="AE30" s="165" t="str">
        <f>MID('Titulná strana DATA'!A29,68,1)</f>
        <v>.</v>
      </c>
      <c r="AF30" s="165" t="str">
        <f>MID('Titulná strana DATA'!A29,69,1)</f>
        <v>2</v>
      </c>
      <c r="AG30" s="165" t="str">
        <f>MID('Titulná strana DATA'!A29,70,1)</f>
        <v>0</v>
      </c>
      <c r="AH30" s="165" t="str">
        <f>MID('Titulná strana DATA'!A29,71,1)</f>
        <v>2</v>
      </c>
      <c r="AI30" s="165" t="str">
        <f>MID('Titulná strana DATA'!A29,72,1)</f>
        <v>2</v>
      </c>
      <c r="AJ30" s="165" t="str">
        <f>MID('Titulná strana DATA'!A29,73,1)</f>
        <v/>
      </c>
      <c r="AK30" s="193" t="str">
        <f>MID('Titulná strana DATA'!A29,74,1)</f>
        <v/>
      </c>
    </row>
    <row r="31" spans="1:37">
      <c r="A31" s="204" t="s">
        <v>644</v>
      </c>
      <c r="G31" s="205"/>
      <c r="H31" s="205"/>
      <c r="I31" s="205"/>
      <c r="J31" s="205"/>
      <c r="K31" s="205"/>
      <c r="L31" s="205"/>
      <c r="M31" s="205"/>
      <c r="O31" s="205" t="s">
        <v>461</v>
      </c>
      <c r="P31" s="205"/>
      <c r="Q31" s="205"/>
      <c r="R31" s="205"/>
      <c r="S31" s="205"/>
      <c r="T31" s="205"/>
      <c r="U31" s="205"/>
      <c r="V31" s="205"/>
      <c r="W31" s="205"/>
      <c r="X31" s="205"/>
      <c r="Y31" s="205"/>
      <c r="Z31" s="205"/>
      <c r="AA31" s="205"/>
      <c r="AB31" s="205"/>
      <c r="AC31" s="205"/>
      <c r="AD31" s="205"/>
      <c r="AE31" s="169"/>
      <c r="AF31" s="169"/>
      <c r="AG31" s="169"/>
      <c r="AH31" s="169"/>
      <c r="AI31" s="169"/>
      <c r="AJ31" s="169"/>
      <c r="AK31" s="170"/>
    </row>
    <row r="32" spans="1:37" ht="19.5" customHeight="1">
      <c r="A32" s="164" t="str">
        <f>MID('Titulná strana DATA'!A32,1,1)</f>
        <v>0</v>
      </c>
      <c r="B32" s="165" t="str">
        <f>MID('Titulná strana DATA'!A32,2,1)</f>
        <v>9</v>
      </c>
      <c r="C32" s="165" t="str">
        <f>MID('Titulná strana DATA'!A32,3,1)</f>
        <v>0</v>
      </c>
      <c r="D32" s="165" t="str">
        <f>MID('Titulná strana DATA'!A32,4,1)</f>
        <v>3</v>
      </c>
      <c r="E32" s="165" t="str">
        <f>MID('Titulná strana DATA'!A32,5,1)</f>
        <v>/</v>
      </c>
      <c r="F32" s="165" t="str">
        <f>MID('Titulná strana DATA'!A32,6,1)</f>
        <v>2</v>
      </c>
      <c r="G32" s="165" t="str">
        <f>MID('Titulná strana DATA'!A32,7,1)</f>
        <v>9</v>
      </c>
      <c r="H32" s="165" t="str">
        <f>MID('Titulná strana DATA'!A32,8,1)</f>
        <v>0</v>
      </c>
      <c r="I32" s="165" t="str">
        <f>MID('Titulná strana DATA'!A32,9,1)</f>
        <v>8</v>
      </c>
      <c r="J32" s="165" t="str">
        <f>MID('Titulná strana DATA'!A32,10,1)</f>
        <v>3</v>
      </c>
      <c r="K32" s="165" t="str">
        <f>MID('Titulná strana DATA'!A32,11,1)</f>
        <v>9</v>
      </c>
      <c r="L32" s="165" t="str">
        <f>MID('Titulná strana DATA'!A32,12,1)</f>
        <v/>
      </c>
      <c r="M32" s="165" t="str">
        <f>MID('Titulná strana DATA'!A32,13,1)</f>
        <v/>
      </c>
      <c r="N32" s="165" t="str">
        <f>MID('Titulná strana DATA'!A32,14,1)</f>
        <v/>
      </c>
      <c r="O32" s="165" t="str">
        <f>MID('Titulná strana DATA'!O32,1,1)</f>
        <v/>
      </c>
      <c r="P32" s="165" t="str">
        <f>MID('Titulná strana DATA'!O32,2,1)</f>
        <v/>
      </c>
      <c r="Q32" s="165" t="str">
        <f>MID('Titulná strana DATA'!O32,3,1)</f>
        <v/>
      </c>
      <c r="R32" s="165" t="str">
        <f>MID('Titulná strana DATA'!O32,4,1)</f>
        <v/>
      </c>
      <c r="S32" s="165" t="str">
        <f>MID('Titulná strana DATA'!O32,5,1)</f>
        <v/>
      </c>
      <c r="T32" s="165" t="str">
        <f>MID('Titulná strana DATA'!O32,6,1)</f>
        <v/>
      </c>
      <c r="U32" s="165" t="str">
        <f>MID('Titulná strana DATA'!O32,7,1)</f>
        <v/>
      </c>
      <c r="V32" s="165" t="str">
        <f>MID('Titulná strana DATA'!O32,8,1)</f>
        <v/>
      </c>
      <c r="W32" s="165" t="str">
        <f>MID('Titulná strana DATA'!O32,9,1)</f>
        <v/>
      </c>
      <c r="X32" s="165" t="str">
        <f>MID('Titulná strana DATA'!O32,10,1)</f>
        <v/>
      </c>
      <c r="Y32" s="165" t="str">
        <f>MID('Titulná strana DATA'!O32,11,1)</f>
        <v/>
      </c>
      <c r="Z32" s="165" t="str">
        <f>MID('Titulná strana DATA'!O32,12,1)</f>
        <v/>
      </c>
      <c r="AA32" s="165" t="str">
        <f>MID('Titulná strana DATA'!O32,13,1)</f>
        <v/>
      </c>
      <c r="AB32" s="165" t="str">
        <f>MID('Titulná strana DATA'!O32,14,1)</f>
        <v/>
      </c>
      <c r="AC32" s="165" t="str">
        <f>MID('Titulná strana DATA'!O32,15,1)</f>
        <v/>
      </c>
      <c r="AD32" s="165" t="str">
        <f>MID('Titulná strana DATA'!O32,16,1)</f>
        <v/>
      </c>
      <c r="AE32" s="165" t="str">
        <f>MID('Titulná strana DATA'!O32,17,1)</f>
        <v/>
      </c>
      <c r="AF32" s="165" t="str">
        <f>MID('Titulná strana DATA'!O32,18,1)</f>
        <v/>
      </c>
      <c r="AG32" s="165" t="str">
        <f>MID('Titulná strana DATA'!O32,19,1)</f>
        <v/>
      </c>
      <c r="AH32" s="165" t="str">
        <f>MID('Titulná strana DATA'!O32,20,1)</f>
        <v/>
      </c>
      <c r="AI32" s="165" t="str">
        <f>MID('Titulná strana DATA'!O32,21,1)</f>
        <v/>
      </c>
      <c r="AJ32" s="165" t="str">
        <f>MID('Titulná strana DATA'!O32,22,1)</f>
        <v/>
      </c>
      <c r="AK32" s="193" t="str">
        <f>MID('Titulná strana DATA'!O32,23,1)</f>
        <v/>
      </c>
    </row>
    <row r="33" spans="1:37" s="131" customFormat="1">
      <c r="A33" s="168" t="s">
        <v>462</v>
      </c>
      <c r="W33" s="169"/>
      <c r="X33" s="169"/>
      <c r="Y33" s="169"/>
      <c r="Z33" s="169"/>
      <c r="AA33" s="169"/>
      <c r="AB33" s="169"/>
      <c r="AC33" s="169"/>
      <c r="AD33" s="169"/>
      <c r="AE33" s="169"/>
      <c r="AF33" s="169"/>
      <c r="AG33" s="169"/>
      <c r="AH33" s="169"/>
      <c r="AI33" s="169"/>
      <c r="AJ33" s="169"/>
      <c r="AK33" s="170"/>
    </row>
    <row r="34" spans="1:37" ht="19.5" customHeight="1">
      <c r="A34" s="178" t="str">
        <f>MID('Titulná strana DATA'!A34,1,1)</f>
        <v>o</v>
      </c>
      <c r="B34" s="174" t="str">
        <f>MID('Titulná strana DATA'!A34,2,1)</f>
        <v>n</v>
      </c>
      <c r="C34" s="174" t="str">
        <f>MID('Titulná strana DATA'!A34,3,1)</f>
        <v>d</v>
      </c>
      <c r="D34" s="174" t="str">
        <f>MID('Titulná strana DATA'!A34,4,1)</f>
        <v>r</v>
      </c>
      <c r="E34" s="174" t="str">
        <f>MID('Titulná strana DATA'!A34,5,1)</f>
        <v>e</v>
      </c>
      <c r="F34" s="174" t="str">
        <f>MID('Titulná strana DATA'!A34,6,1)</f>
        <v>j</v>
      </c>
      <c r="G34" s="174" t="str">
        <f>MID('Titulná strana DATA'!A34,7,1)</f>
        <v>.</v>
      </c>
      <c r="H34" s="174" t="str">
        <f>MID('Titulná strana DATA'!A34,8,1)</f>
        <v>h</v>
      </c>
      <c r="I34" s="174" t="str">
        <f>MID('Titulná strana DATA'!A34,9,1)</f>
        <v>o</v>
      </c>
      <c r="J34" s="174" t="str">
        <f>MID('Titulná strana DATA'!A34,10,1)</f>
        <v>l</v>
      </c>
      <c r="K34" s="174" t="str">
        <f>MID('Titulná strana DATA'!A34,11,1)</f>
        <v>i</v>
      </c>
      <c r="L34" s="174" t="str">
        <f>MID('Titulná strana DATA'!A34,12,1)</f>
        <v>k</v>
      </c>
      <c r="M34" s="174" t="str">
        <f>MID('Titulná strana DATA'!A34,13,1)</f>
        <v>@</v>
      </c>
      <c r="N34" s="174" t="str">
        <f>MID('Titulná strana DATA'!A34,14,1)</f>
        <v>s</v>
      </c>
      <c r="O34" s="174" t="str">
        <f>MID('Titulná strana DATA'!A34,15,1)</f>
        <v>w</v>
      </c>
      <c r="P34" s="174" t="str">
        <f>MID('Titulná strana DATA'!A34,16,1)</f>
        <v>i</v>
      </c>
      <c r="Q34" s="174" t="str">
        <f>MID('Titulná strana DATA'!A34,17,1)</f>
        <v>s</v>
      </c>
      <c r="R34" s="174" t="str">
        <f>MID('Titulná strana DATA'!A34,18,1)</f>
        <v>s</v>
      </c>
      <c r="S34" s="174" t="str">
        <f>MID('Titulná strana DATA'!A34,19,1)</f>
        <v>-</v>
      </c>
      <c r="T34" s="174" t="str">
        <f>MID('Titulná strana DATA'!A34,20,1)</f>
        <v>p</v>
      </c>
      <c r="U34" s="174" t="str">
        <f>MID('Titulná strana DATA'!A34,21,1)</f>
        <v>o</v>
      </c>
      <c r="V34" s="174" t="str">
        <f>MID('Titulná strana DATA'!A34,22,1)</f>
        <v>i</v>
      </c>
      <c r="W34" s="174" t="str">
        <f>MID('Titulná strana DATA'!A34,23,1)</f>
        <v>n</v>
      </c>
      <c r="X34" s="174" t="str">
        <f>MID('Titulná strana DATA'!A34,24,1)</f>
        <v>t</v>
      </c>
      <c r="Y34" s="174" t="str">
        <f>MID('Titulná strana DATA'!A34,25,1)</f>
        <v>.</v>
      </c>
      <c r="Z34" s="174" t="str">
        <f>MID('Titulná strana DATA'!A34,26,1)</f>
        <v>e</v>
      </c>
      <c r="AA34" s="174" t="str">
        <f>MID('Titulná strana DATA'!A34,27,1)</f>
        <v>u</v>
      </c>
      <c r="AB34" s="174" t="str">
        <f>MID('Titulná strana DATA'!A34,28,1)</f>
        <v/>
      </c>
      <c r="AC34" s="174" t="str">
        <f>MID('Titulná strana DATA'!A34,29,1)</f>
        <v/>
      </c>
      <c r="AD34" s="174" t="str">
        <f>MID('Titulná strana DATA'!A34,30,1)</f>
        <v/>
      </c>
      <c r="AE34" s="174" t="str">
        <f>MID('Titulná strana DATA'!A34,31,1)</f>
        <v/>
      </c>
      <c r="AF34" s="174" t="str">
        <f>MID('Titulná strana DATA'!A34,32,1)</f>
        <v/>
      </c>
      <c r="AG34" s="174" t="str">
        <f>MID('Titulná strana DATA'!A34,33,1)</f>
        <v/>
      </c>
      <c r="AH34" s="174" t="str">
        <f>MID('Titulná strana DATA'!A34,34,1)</f>
        <v/>
      </c>
      <c r="AI34" s="174" t="str">
        <f>MID('Titulná strana DATA'!A34,35,1)</f>
        <v/>
      </c>
      <c r="AJ34" s="174" t="str">
        <f>MID('Titulná strana DATA'!A34,36,1)</f>
        <v/>
      </c>
      <c r="AK34" s="179" t="str">
        <f>MID('Titulná strana DATA'!A34,37,1)</f>
        <v/>
      </c>
    </row>
    <row r="35" spans="1:37" s="131" customFormat="1" ht="3.75" customHeight="1">
      <c r="A35" s="208"/>
      <c r="W35" s="169"/>
      <c r="X35" s="169"/>
      <c r="Y35" s="169"/>
      <c r="Z35" s="169"/>
      <c r="AA35" s="169"/>
      <c r="AB35" s="169"/>
      <c r="AC35" s="169"/>
      <c r="AD35" s="169"/>
      <c r="AE35" s="169"/>
      <c r="AF35" s="169"/>
      <c r="AG35" s="169"/>
      <c r="AH35" s="169"/>
      <c r="AI35" s="169"/>
      <c r="AJ35" s="169"/>
      <c r="AK35" s="169"/>
    </row>
    <row r="36" spans="1:37" s="134" customFormat="1" ht="12.75" customHeight="1">
      <c r="A36" s="202" t="s">
        <v>645</v>
      </c>
      <c r="B36" s="203"/>
      <c r="C36" s="203"/>
      <c r="D36" s="203"/>
      <c r="E36" s="203"/>
      <c r="F36" s="203"/>
      <c r="G36" s="203"/>
      <c r="H36" s="203"/>
      <c r="I36" s="203"/>
      <c r="J36" s="203"/>
      <c r="K36" s="209"/>
      <c r="L36" s="155" t="s">
        <v>646</v>
      </c>
      <c r="M36" s="203"/>
      <c r="N36" s="203"/>
      <c r="O36" s="203"/>
      <c r="P36" s="203"/>
      <c r="Q36" s="203"/>
      <c r="R36" s="203"/>
      <c r="S36" s="203"/>
      <c r="T36" s="203"/>
      <c r="U36" s="203"/>
      <c r="V36" s="210"/>
      <c r="W36" s="363" t="s">
        <v>463</v>
      </c>
      <c r="X36" s="363"/>
      <c r="Y36" s="363"/>
      <c r="Z36" s="363"/>
      <c r="AA36" s="363"/>
      <c r="AB36" s="363"/>
      <c r="AC36" s="363"/>
      <c r="AD36" s="363"/>
      <c r="AE36" s="363"/>
      <c r="AF36" s="363"/>
      <c r="AG36" s="363"/>
      <c r="AH36" s="363"/>
      <c r="AI36" s="363"/>
      <c r="AJ36" s="363"/>
      <c r="AK36" s="364"/>
    </row>
    <row r="37" spans="1:37" s="131" customFormat="1" ht="31.5" customHeight="1">
      <c r="A37" s="164" t="str">
        <f>MID('Titulná strana DATA'!A37,1,1)</f>
        <v>2</v>
      </c>
      <c r="B37" s="165" t="str">
        <f>MID('Titulná strana DATA'!A37,2,1)</f>
        <v>5</v>
      </c>
      <c r="C37" s="211" t="s">
        <v>109</v>
      </c>
      <c r="D37" s="165" t="str">
        <f>MID('Titulná strana DATA'!D37,1,1)</f>
        <v>0</v>
      </c>
      <c r="E37" s="165" t="str">
        <f>MID('Titulná strana DATA'!D37,2,1)</f>
        <v>4</v>
      </c>
      <c r="F37" s="211" t="s">
        <v>109</v>
      </c>
      <c r="G37" s="165" t="str">
        <f>MID('Titulná strana DATA'!G37,1,1)</f>
        <v>2</v>
      </c>
      <c r="H37" s="165" t="str">
        <f>MID('Titulná strana DATA'!G37,2,1)</f>
        <v>0</v>
      </c>
      <c r="I37" s="165" t="str">
        <f>MID('Titulná strana DATA'!G37,3,1)</f>
        <v>2</v>
      </c>
      <c r="J37" s="165" t="str">
        <f>MID('Titulná strana DATA'!G37,4,1)</f>
        <v>4</v>
      </c>
      <c r="K37" s="212"/>
      <c r="L37" s="164" t="str">
        <f>MID('Titulná strana DATA'!L37,1,1)</f>
        <v/>
      </c>
      <c r="M37" s="165" t="str">
        <f>MID('Titulná strana DATA'!L37,2,1)</f>
        <v/>
      </c>
      <c r="N37" s="211" t="s">
        <v>109</v>
      </c>
      <c r="O37" s="165" t="str">
        <f>MID('Titulná strana DATA'!O37,1,1)</f>
        <v/>
      </c>
      <c r="P37" s="165" t="str">
        <f>MID('Titulná strana DATA'!O37,2,1)</f>
        <v/>
      </c>
      <c r="Q37" s="211" t="s">
        <v>109</v>
      </c>
      <c r="R37" s="165" t="str">
        <f>MID('Titulná strana DATA'!R37,1,1)</f>
        <v/>
      </c>
      <c r="S37" s="165" t="str">
        <f>MID('Titulná strana DATA'!R37,2,1)</f>
        <v/>
      </c>
      <c r="T37" s="165" t="str">
        <f>MID('Titulná strana DATA'!R37,3,1)</f>
        <v/>
      </c>
      <c r="U37" s="165" t="str">
        <f>MID('Titulná strana DATA'!R37,4,1)</f>
        <v/>
      </c>
      <c r="V37" s="212"/>
      <c r="W37" s="365"/>
      <c r="X37" s="365"/>
      <c r="Y37" s="365"/>
      <c r="Z37" s="365"/>
      <c r="AA37" s="365"/>
      <c r="AB37" s="365"/>
      <c r="AC37" s="365"/>
      <c r="AD37" s="365"/>
      <c r="AE37" s="365"/>
      <c r="AF37" s="365"/>
      <c r="AG37" s="365"/>
      <c r="AH37" s="365"/>
      <c r="AI37" s="365"/>
      <c r="AJ37" s="365"/>
      <c r="AK37" s="366"/>
    </row>
    <row r="38" spans="1:37" s="131" customFormat="1" ht="13.5" customHeight="1">
      <c r="A38" s="168"/>
      <c r="G38" s="213"/>
      <c r="H38" s="213"/>
      <c r="I38" s="213"/>
      <c r="J38" s="213"/>
      <c r="K38" s="214"/>
      <c r="R38" s="213"/>
      <c r="S38" s="213"/>
      <c r="T38" s="213"/>
      <c r="U38" s="213"/>
      <c r="V38" s="214"/>
      <c r="W38" s="349"/>
      <c r="X38" s="350"/>
      <c r="Y38" s="350"/>
      <c r="Z38" s="350"/>
      <c r="AA38" s="350"/>
      <c r="AB38" s="350"/>
      <c r="AC38" s="350"/>
      <c r="AD38" s="350"/>
      <c r="AE38" s="350"/>
      <c r="AF38" s="350"/>
      <c r="AG38" s="350"/>
      <c r="AH38" s="350"/>
      <c r="AI38" s="350"/>
      <c r="AJ38" s="350"/>
      <c r="AK38" s="351"/>
    </row>
    <row r="39" spans="1:37" s="131" customFormat="1" ht="15.75" customHeight="1">
      <c r="A39" s="208"/>
      <c r="B39" s="172"/>
      <c r="C39" s="172"/>
      <c r="D39" s="172"/>
      <c r="E39" s="172"/>
      <c r="F39" s="172"/>
      <c r="G39" s="215"/>
      <c r="H39" s="215"/>
      <c r="I39" s="215"/>
      <c r="J39" s="215"/>
      <c r="K39" s="216"/>
      <c r="L39" s="217"/>
      <c r="M39" s="217"/>
      <c r="N39" s="217"/>
      <c r="O39" s="217"/>
      <c r="P39" s="217"/>
      <c r="Q39" s="217"/>
      <c r="R39" s="217"/>
      <c r="S39" s="172"/>
      <c r="T39" s="218"/>
      <c r="U39" s="218"/>
      <c r="V39" s="219"/>
      <c r="W39" s="352"/>
      <c r="X39" s="353"/>
      <c r="Y39" s="353"/>
      <c r="Z39" s="353"/>
      <c r="AA39" s="353"/>
      <c r="AB39" s="353"/>
      <c r="AC39" s="353"/>
      <c r="AD39" s="353"/>
      <c r="AE39" s="353"/>
      <c r="AF39" s="353"/>
      <c r="AG39" s="353"/>
      <c r="AH39" s="353"/>
      <c r="AI39" s="353"/>
      <c r="AJ39" s="353"/>
      <c r="AK39" s="354"/>
    </row>
    <row r="40" spans="1:37" s="62" customFormat="1" ht="5.25" customHeight="1">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row>
    <row r="41" spans="1:37" s="62" customFormat="1">
      <c r="B41" s="221"/>
      <c r="W41" s="169"/>
      <c r="X41" s="169"/>
      <c r="Y41" s="169"/>
      <c r="Z41" s="169"/>
      <c r="AA41" s="169"/>
      <c r="AB41" s="169"/>
      <c r="AC41" s="169"/>
      <c r="AD41" s="169"/>
      <c r="AE41" s="169"/>
      <c r="AF41" s="169"/>
      <c r="AG41" s="169"/>
      <c r="AH41" s="169"/>
      <c r="AI41" s="169"/>
      <c r="AJ41" s="169"/>
      <c r="AK41" s="169"/>
    </row>
    <row r="42" spans="1:37" s="62" customFormat="1">
      <c r="W42" s="169"/>
      <c r="X42" s="169"/>
      <c r="Y42" s="169"/>
      <c r="Z42" s="169"/>
      <c r="AA42" s="169"/>
      <c r="AB42" s="169"/>
      <c r="AC42" s="169"/>
      <c r="AD42" s="169"/>
      <c r="AE42" s="169"/>
      <c r="AF42" s="169"/>
      <c r="AG42" s="169"/>
      <c r="AH42" s="169"/>
      <c r="AI42" s="169"/>
      <c r="AJ42" s="169"/>
      <c r="AK42" s="169"/>
    </row>
    <row r="43" spans="1:37" ht="12.75" customHeight="1">
      <c r="W43" s="169"/>
      <c r="X43" s="169"/>
      <c r="Y43" s="169"/>
      <c r="Z43" s="169"/>
      <c r="AA43" s="169"/>
      <c r="AB43" s="169"/>
      <c r="AC43" s="169"/>
      <c r="AD43" s="169"/>
      <c r="AE43" s="169"/>
      <c r="AF43" s="169"/>
      <c r="AG43" s="169"/>
      <c r="AH43" s="169"/>
      <c r="AI43" s="169"/>
      <c r="AJ43" s="169"/>
      <c r="AK43" s="169"/>
    </row>
    <row r="44" spans="1:37" s="131" customFormat="1">
      <c r="W44" s="169"/>
      <c r="X44" s="169"/>
      <c r="Y44" s="169"/>
      <c r="Z44" s="169"/>
      <c r="AA44" s="169"/>
      <c r="AB44" s="169"/>
      <c r="AC44" s="169"/>
      <c r="AD44" s="169"/>
      <c r="AE44" s="169"/>
      <c r="AF44" s="169"/>
      <c r="AG44" s="169"/>
      <c r="AH44" s="169"/>
      <c r="AI44" s="169"/>
      <c r="AJ44" s="169"/>
      <c r="AK44" s="169"/>
    </row>
    <row r="45" spans="1:37" s="131" customFormat="1">
      <c r="W45" s="169"/>
      <c r="X45" s="169"/>
      <c r="Y45" s="169"/>
      <c r="Z45" s="169"/>
      <c r="AA45" s="169"/>
      <c r="AB45" s="169"/>
      <c r="AC45" s="169"/>
      <c r="AD45" s="169"/>
      <c r="AE45" s="169"/>
      <c r="AF45" s="169"/>
      <c r="AG45" s="169"/>
      <c r="AH45" s="169"/>
      <c r="AI45" s="169"/>
      <c r="AJ45" s="169"/>
      <c r="AK45" s="169"/>
    </row>
    <row r="46" spans="1:37" s="62" customFormat="1">
      <c r="W46" s="169"/>
      <c r="X46" s="169"/>
      <c r="Y46" s="169"/>
      <c r="Z46" s="169"/>
      <c r="AA46" s="169"/>
      <c r="AB46" s="169"/>
      <c r="AC46" s="169"/>
      <c r="AD46" s="169"/>
      <c r="AE46" s="169"/>
      <c r="AF46" s="169"/>
      <c r="AG46" s="169"/>
      <c r="AH46" s="169"/>
      <c r="AI46" s="169"/>
      <c r="AJ46" s="169"/>
      <c r="AK46" s="169"/>
    </row>
    <row r="47" spans="1:37" s="62" customFormat="1">
      <c r="W47" s="169"/>
      <c r="X47" s="169"/>
      <c r="Y47" s="169"/>
      <c r="Z47" s="169"/>
      <c r="AA47" s="169"/>
      <c r="AB47" s="169"/>
      <c r="AC47" s="169"/>
      <c r="AD47" s="169"/>
      <c r="AE47" s="169"/>
      <c r="AF47" s="169"/>
      <c r="AG47" s="169"/>
      <c r="AH47" s="169"/>
      <c r="AI47" s="169"/>
      <c r="AJ47" s="169"/>
      <c r="AK47" s="169"/>
    </row>
    <row r="48" spans="1:37" s="62" customFormat="1">
      <c r="W48" s="169"/>
      <c r="X48" s="169"/>
      <c r="Y48" s="169"/>
      <c r="Z48" s="169"/>
      <c r="AA48" s="169"/>
      <c r="AB48" s="169"/>
      <c r="AC48" s="169"/>
      <c r="AD48" s="169"/>
      <c r="AE48" s="169"/>
      <c r="AF48" s="169"/>
      <c r="AG48" s="169"/>
      <c r="AH48" s="169"/>
      <c r="AI48" s="169"/>
      <c r="AJ48" s="169"/>
      <c r="AK48" s="169"/>
    </row>
    <row r="49" spans="7:37" s="62" customFormat="1">
      <c r="W49" s="169"/>
      <c r="X49" s="169"/>
      <c r="Y49" s="169"/>
      <c r="Z49" s="169"/>
      <c r="AA49" s="169"/>
      <c r="AB49" s="169"/>
      <c r="AC49" s="169"/>
      <c r="AD49" s="169"/>
      <c r="AE49" s="169"/>
      <c r="AF49" s="169"/>
      <c r="AG49" s="169"/>
      <c r="AH49" s="169"/>
      <c r="AI49" s="169"/>
      <c r="AJ49" s="169"/>
      <c r="AK49" s="169"/>
    </row>
    <row r="50" spans="7:37" s="62" customFormat="1">
      <c r="G50" s="131"/>
      <c r="U50" s="131"/>
      <c r="W50" s="169"/>
      <c r="X50" s="169"/>
      <c r="Y50" s="169"/>
      <c r="Z50" s="169"/>
      <c r="AA50" s="169"/>
      <c r="AB50" s="169"/>
      <c r="AC50" s="169"/>
      <c r="AD50" s="169"/>
      <c r="AE50" s="169"/>
      <c r="AF50" s="169"/>
      <c r="AG50" s="169"/>
      <c r="AH50" s="169"/>
      <c r="AI50" s="169"/>
      <c r="AJ50" s="169"/>
      <c r="AK50" s="169"/>
    </row>
    <row r="51" spans="7:37" s="131" customFormat="1" ht="4.5" customHeight="1">
      <c r="W51" s="169"/>
      <c r="X51" s="169"/>
      <c r="Y51" s="169"/>
      <c r="Z51" s="169"/>
      <c r="AA51" s="169"/>
      <c r="AB51" s="169"/>
      <c r="AC51" s="169"/>
      <c r="AD51" s="169"/>
      <c r="AE51" s="169"/>
      <c r="AF51" s="169"/>
      <c r="AG51" s="169"/>
      <c r="AH51" s="169"/>
      <c r="AI51" s="169"/>
      <c r="AJ51" s="169"/>
      <c r="AK51" s="169"/>
    </row>
  </sheetData>
  <sheetProtection sheet="1" objects="1" scenarios="1"/>
  <mergeCells count="6">
    <mergeCell ref="W38:AK39"/>
    <mergeCell ref="M2:Z2"/>
    <mergeCell ref="M3:Z3"/>
    <mergeCell ref="W9:AA10"/>
    <mergeCell ref="W11:AA13"/>
    <mergeCell ref="W36:AK37"/>
  </mergeCells>
  <printOptions horizontalCentered="1" verticalCentered="1"/>
  <pageMargins left="0.51181102362204722" right="0.39370078740157483" top="0.59055118110236227" bottom="0.59055118110236227" header="0.19685039370078741" footer="0.19685039370078741"/>
  <pageSetup paperSize="9" orientation="portrait" r:id="rId1"/>
  <headerFooter>
    <oddFooter>&amp;C1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715DB-347D-4698-920E-E79A2960F8AA}">
  <sheetPr>
    <tabColor rgb="FFF8F8F8"/>
  </sheetPr>
  <dimension ref="A1:V748"/>
  <sheetViews>
    <sheetView showGridLines="0" zoomScaleNormal="100" zoomScaleSheetLayoutView="100" workbookViewId="0">
      <pane ySplit="5" topLeftCell="A49" activePane="bottomLeft" state="frozen"/>
      <selection activeCell="F19" sqref="F19"/>
      <selection pane="bottomLeft" activeCell="D40" sqref="D40:E40"/>
    </sheetView>
  </sheetViews>
  <sheetFormatPr defaultColWidth="9.140625" defaultRowHeight="12.75"/>
  <cols>
    <col min="1" max="1" width="6.28515625" style="232" customWidth="1"/>
    <col min="2" max="2" width="37.42578125" style="233" customWidth="1"/>
    <col min="3" max="3" width="6.85546875" style="222" customWidth="1"/>
    <col min="4" max="4" width="2.5703125" style="15" customWidth="1"/>
    <col min="5" max="5" width="25.5703125" style="15" customWidth="1"/>
    <col min="6" max="6" width="9" style="15" customWidth="1"/>
    <col min="7" max="7" width="6.140625" style="15" customWidth="1"/>
    <col min="8" max="8" width="9.42578125" style="15" customWidth="1"/>
    <col min="9" max="9" width="7.85546875" style="15" customWidth="1"/>
    <col min="10" max="16384" width="9.140625" style="8"/>
  </cols>
  <sheetData>
    <row r="1" spans="1:9" ht="21" customHeight="1">
      <c r="A1" s="367" t="s">
        <v>648</v>
      </c>
      <c r="B1" s="367"/>
      <c r="E1" s="369" t="str">
        <f>CONCATENATE("DIČ","  ",MID('Titulná strana DATA'!A9,1,1)," ",MID('Titulná strana DATA'!A9,2,1)," ",MID('Titulná strana DATA'!A9,3,1)," ",MID('Titulná strana DATA'!A9,4,1)," ",MID('Titulná strana DATA'!A9,5,1)," ",MID('Titulná strana DATA'!A9,6,1)," ",MID('Titulná strana DATA'!A9,7,1)," ",MID('Titulná strana DATA'!A9,8,1)," ",MID('Titulná strana DATA'!A9,9,1)," ",MID('Titulná strana DATA'!A9,10,1),"   ","IČO","  ",MID('Titulná strana DATA'!A11,1,1)," ",MID('Titulná strana DATA'!A11,2,1)," ",MID('Titulná strana DATA'!A11,3,1)," ",MID('Titulná strana DATA'!A11,4,1)," ",MID('Titulná strana DATA'!A11,5,1)," ",MID('Titulná strana DATA'!A11,6,1)," ",MID('Titulná strana DATA'!A11,7,1)," ",MID('Titulná strana DATA'!A11,8,1))</f>
        <v>DIČ  2 1 2 1 8 6 8 8 3 7   IČO  5 5 0 8 9 4 5 3</v>
      </c>
      <c r="F1" s="369"/>
      <c r="G1" s="369"/>
      <c r="H1" s="369"/>
      <c r="I1" s="369"/>
    </row>
    <row r="2" spans="1:9">
      <c r="A2" s="368"/>
      <c r="B2" s="368"/>
    </row>
    <row r="3" spans="1:9" s="223" customFormat="1" ht="20.25" customHeight="1">
      <c r="A3" s="370" t="s">
        <v>649</v>
      </c>
      <c r="B3" s="373" t="s">
        <v>120</v>
      </c>
      <c r="C3" s="370" t="s">
        <v>650</v>
      </c>
      <c r="D3" s="375" t="s">
        <v>121</v>
      </c>
      <c r="E3" s="375"/>
      <c r="F3" s="375"/>
      <c r="G3" s="375"/>
      <c r="H3" s="376" t="s">
        <v>160</v>
      </c>
      <c r="I3" s="376"/>
    </row>
    <row r="4" spans="1:9" s="223" customFormat="1" ht="11.25">
      <c r="A4" s="371" t="s">
        <v>122</v>
      </c>
      <c r="B4" s="374"/>
      <c r="C4" s="371"/>
      <c r="D4" s="373">
        <v>1</v>
      </c>
      <c r="E4" s="224" t="s">
        <v>651</v>
      </c>
      <c r="F4" s="378" t="s">
        <v>167</v>
      </c>
      <c r="G4" s="379"/>
      <c r="H4" s="376"/>
      <c r="I4" s="376"/>
    </row>
    <row r="5" spans="1:9" s="223" customFormat="1" ht="11.25" customHeight="1">
      <c r="A5" s="372" t="s">
        <v>110</v>
      </c>
      <c r="B5" s="225" t="s">
        <v>111</v>
      </c>
      <c r="C5" s="372"/>
      <c r="D5" s="377"/>
      <c r="E5" s="226" t="s">
        <v>652</v>
      </c>
      <c r="F5" s="380"/>
      <c r="G5" s="381"/>
      <c r="H5" s="375" t="s">
        <v>123</v>
      </c>
      <c r="I5" s="375"/>
    </row>
    <row r="6" spans="1:9" s="228" customFormat="1" ht="27.75" customHeight="1">
      <c r="A6" s="388"/>
      <c r="B6" s="389" t="s">
        <v>653</v>
      </c>
      <c r="C6" s="385" t="s">
        <v>67</v>
      </c>
      <c r="D6" s="387">
        <f>D8+D70+D152</f>
        <v>0</v>
      </c>
      <c r="E6" s="387"/>
      <c r="F6" s="387">
        <f>F8+F70+F152</f>
        <v>0</v>
      </c>
      <c r="G6" s="387"/>
      <c r="H6" s="387"/>
      <c r="I6" s="227" t="s">
        <v>166</v>
      </c>
    </row>
    <row r="7" spans="1:9" ht="27.75" customHeight="1">
      <c r="A7" s="388"/>
      <c r="B7" s="389"/>
      <c r="C7" s="386"/>
      <c r="D7" s="387">
        <f>D9+D71+D153</f>
        <v>0</v>
      </c>
      <c r="E7" s="387"/>
      <c r="F7" s="227"/>
      <c r="G7" s="387">
        <f>G9+G71+G153</f>
        <v>0</v>
      </c>
      <c r="H7" s="387"/>
      <c r="I7" s="387"/>
    </row>
    <row r="8" spans="1:9" ht="27.75" customHeight="1">
      <c r="A8" s="382" t="s">
        <v>44</v>
      </c>
      <c r="B8" s="384" t="s">
        <v>654</v>
      </c>
      <c r="C8" s="385" t="s">
        <v>68</v>
      </c>
      <c r="D8" s="387">
        <f>D10+D26+D46</f>
        <v>0</v>
      </c>
      <c r="E8" s="387"/>
      <c r="F8" s="387">
        <f>F10+F26+F46</f>
        <v>0</v>
      </c>
      <c r="G8" s="387"/>
      <c r="H8" s="387"/>
      <c r="I8" s="227" t="s">
        <v>166</v>
      </c>
    </row>
    <row r="9" spans="1:9" ht="27.75" customHeight="1">
      <c r="A9" s="383"/>
      <c r="B9" s="384"/>
      <c r="C9" s="386"/>
      <c r="D9" s="387">
        <f>D11+D27+D47</f>
        <v>0</v>
      </c>
      <c r="E9" s="387"/>
      <c r="F9" s="227" t="s">
        <v>166</v>
      </c>
      <c r="G9" s="387">
        <f>G11+G27+G47</f>
        <v>0</v>
      </c>
      <c r="H9" s="387"/>
      <c r="I9" s="387"/>
    </row>
    <row r="10" spans="1:9" ht="27.75" customHeight="1">
      <c r="A10" s="400" t="s">
        <v>175</v>
      </c>
      <c r="B10" s="389" t="s">
        <v>655</v>
      </c>
      <c r="C10" s="385" t="s">
        <v>69</v>
      </c>
      <c r="D10" s="387">
        <f>D12+D14+D16+D18+D20+D22+D24</f>
        <v>0</v>
      </c>
      <c r="E10" s="387"/>
      <c r="F10" s="387">
        <f>F12+F14+F16+F18+F20+F22+F24</f>
        <v>0</v>
      </c>
      <c r="G10" s="387"/>
      <c r="H10" s="387"/>
      <c r="I10" s="227" t="s">
        <v>166</v>
      </c>
    </row>
    <row r="11" spans="1:9" ht="27.75" customHeight="1">
      <c r="A11" s="401"/>
      <c r="B11" s="389"/>
      <c r="C11" s="386"/>
      <c r="D11" s="387">
        <f>D13+D15+D17+D19+D21+D23+D25</f>
        <v>0</v>
      </c>
      <c r="E11" s="387"/>
      <c r="F11" s="227" t="s">
        <v>166</v>
      </c>
      <c r="G11" s="387">
        <f>G13+G15+G17+G19+G21+G23+G25</f>
        <v>0</v>
      </c>
      <c r="H11" s="387"/>
      <c r="I11" s="387"/>
    </row>
    <row r="12" spans="1:9" ht="27.75" customHeight="1">
      <c r="A12" s="390" t="s">
        <v>50</v>
      </c>
      <c r="B12" s="392" t="s">
        <v>656</v>
      </c>
      <c r="C12" s="393" t="s">
        <v>70</v>
      </c>
      <c r="D12" s="395"/>
      <c r="E12" s="395"/>
      <c r="F12" s="396">
        <f>D12-D13</f>
        <v>0</v>
      </c>
      <c r="G12" s="397"/>
      <c r="H12" s="398"/>
      <c r="I12" s="229"/>
    </row>
    <row r="13" spans="1:9" ht="27.75" customHeight="1">
      <c r="A13" s="391"/>
      <c r="B13" s="392"/>
      <c r="C13" s="394"/>
      <c r="D13" s="399"/>
      <c r="E13" s="399"/>
      <c r="F13" s="229"/>
      <c r="G13" s="399"/>
      <c r="H13" s="399"/>
      <c r="I13" s="399"/>
    </row>
    <row r="14" spans="1:9" ht="27.75" customHeight="1">
      <c r="A14" s="402" t="s">
        <v>159</v>
      </c>
      <c r="B14" s="392" t="s">
        <v>124</v>
      </c>
      <c r="C14" s="393" t="s">
        <v>71</v>
      </c>
      <c r="D14" s="399"/>
      <c r="E14" s="399"/>
      <c r="F14" s="396">
        <f>D14-D15</f>
        <v>0</v>
      </c>
      <c r="G14" s="397"/>
      <c r="H14" s="398"/>
      <c r="I14" s="229"/>
    </row>
    <row r="15" spans="1:9" ht="27.75" customHeight="1">
      <c r="A15" s="402"/>
      <c r="B15" s="392"/>
      <c r="C15" s="394"/>
      <c r="D15" s="399"/>
      <c r="E15" s="399"/>
      <c r="F15" s="229"/>
      <c r="G15" s="399"/>
      <c r="H15" s="399"/>
      <c r="I15" s="399"/>
    </row>
    <row r="16" spans="1:9" ht="27.75" customHeight="1">
      <c r="A16" s="402" t="s">
        <v>100</v>
      </c>
      <c r="B16" s="392" t="s">
        <v>125</v>
      </c>
      <c r="C16" s="393" t="s">
        <v>72</v>
      </c>
      <c r="D16" s="395"/>
      <c r="E16" s="395"/>
      <c r="F16" s="396">
        <f>D16-D17</f>
        <v>0</v>
      </c>
      <c r="G16" s="397"/>
      <c r="H16" s="398"/>
      <c r="I16" s="229"/>
    </row>
    <row r="17" spans="1:9" ht="27.75" customHeight="1">
      <c r="A17" s="402"/>
      <c r="B17" s="392"/>
      <c r="C17" s="394"/>
      <c r="D17" s="399"/>
      <c r="E17" s="399"/>
      <c r="F17" s="229"/>
      <c r="G17" s="399"/>
      <c r="H17" s="399"/>
      <c r="I17" s="399"/>
    </row>
    <row r="18" spans="1:9" ht="27.75" customHeight="1">
      <c r="A18" s="402" t="s">
        <v>105</v>
      </c>
      <c r="B18" s="405" t="s">
        <v>107</v>
      </c>
      <c r="C18" s="393" t="s">
        <v>73</v>
      </c>
      <c r="D18" s="399"/>
      <c r="E18" s="399"/>
      <c r="F18" s="396">
        <f>D18-D19</f>
        <v>0</v>
      </c>
      <c r="G18" s="397"/>
      <c r="H18" s="398"/>
      <c r="I18" s="229"/>
    </row>
    <row r="19" spans="1:9" ht="27.75" customHeight="1">
      <c r="A19" s="402"/>
      <c r="B19" s="405"/>
      <c r="C19" s="394"/>
      <c r="D19" s="399"/>
      <c r="E19" s="399"/>
      <c r="F19" s="229"/>
      <c r="G19" s="399"/>
      <c r="H19" s="399"/>
      <c r="I19" s="399"/>
    </row>
    <row r="20" spans="1:9" ht="27.75" customHeight="1">
      <c r="A20" s="402" t="s">
        <v>106</v>
      </c>
      <c r="B20" s="403" t="s">
        <v>126</v>
      </c>
      <c r="C20" s="393" t="s">
        <v>74</v>
      </c>
      <c r="D20" s="399"/>
      <c r="E20" s="399"/>
      <c r="F20" s="396">
        <f>D20-D21</f>
        <v>0</v>
      </c>
      <c r="G20" s="397"/>
      <c r="H20" s="398"/>
      <c r="I20" s="229"/>
    </row>
    <row r="21" spans="1:9" ht="27.75" customHeight="1">
      <c r="A21" s="402"/>
      <c r="B21" s="404"/>
      <c r="C21" s="394"/>
      <c r="D21" s="399"/>
      <c r="E21" s="399"/>
      <c r="F21" s="229"/>
      <c r="G21" s="399"/>
      <c r="H21" s="399"/>
      <c r="I21" s="399"/>
    </row>
    <row r="22" spans="1:9" ht="27.75" customHeight="1">
      <c r="A22" s="402" t="s">
        <v>99</v>
      </c>
      <c r="B22" s="392" t="s">
        <v>127</v>
      </c>
      <c r="C22" s="393" t="s">
        <v>75</v>
      </c>
      <c r="D22" s="399"/>
      <c r="E22" s="399"/>
      <c r="F22" s="396">
        <f>D22-D23</f>
        <v>0</v>
      </c>
      <c r="G22" s="397"/>
      <c r="H22" s="398"/>
      <c r="I22" s="229"/>
    </row>
    <row r="23" spans="1:9" ht="27.75" customHeight="1">
      <c r="A23" s="402"/>
      <c r="B23" s="392"/>
      <c r="C23" s="394"/>
      <c r="D23" s="399"/>
      <c r="E23" s="399"/>
      <c r="F23" s="229"/>
      <c r="G23" s="399"/>
      <c r="H23" s="399"/>
      <c r="I23" s="399"/>
    </row>
    <row r="24" spans="1:9" ht="27.75" customHeight="1">
      <c r="A24" s="402" t="s">
        <v>101</v>
      </c>
      <c r="B24" s="392" t="s">
        <v>128</v>
      </c>
      <c r="C24" s="393" t="s">
        <v>218</v>
      </c>
      <c r="D24" s="399"/>
      <c r="E24" s="399"/>
      <c r="F24" s="396">
        <f>D24-D25</f>
        <v>0</v>
      </c>
      <c r="G24" s="397"/>
      <c r="H24" s="398"/>
      <c r="I24" s="229"/>
    </row>
    <row r="25" spans="1:9" ht="27.75" customHeight="1">
      <c r="A25" s="402"/>
      <c r="B25" s="392"/>
      <c r="C25" s="394"/>
      <c r="D25" s="399"/>
      <c r="E25" s="399"/>
      <c r="F25" s="229"/>
      <c r="G25" s="399"/>
      <c r="H25" s="399"/>
      <c r="I25" s="399"/>
    </row>
    <row r="26" spans="1:9" ht="27.75" customHeight="1">
      <c r="A26" s="406" t="s">
        <v>51</v>
      </c>
      <c r="B26" s="389" t="s">
        <v>657</v>
      </c>
      <c r="C26" s="385" t="s">
        <v>219</v>
      </c>
      <c r="D26" s="387">
        <f>D28+D30+D32+D34+D36+D38+D40+D42+D44</f>
        <v>0</v>
      </c>
      <c r="E26" s="387"/>
      <c r="F26" s="407">
        <f>F28+F30+F32+F34+F36+F38+F40+F42+F44</f>
        <v>0</v>
      </c>
      <c r="G26" s="408"/>
      <c r="H26" s="409"/>
      <c r="I26" s="227" t="s">
        <v>166</v>
      </c>
    </row>
    <row r="27" spans="1:9" ht="27.75" customHeight="1">
      <c r="A27" s="406"/>
      <c r="B27" s="389"/>
      <c r="C27" s="386"/>
      <c r="D27" s="387">
        <f>D29+D31+D33+D35+D37+D39+D41+D43+D45</f>
        <v>0</v>
      </c>
      <c r="E27" s="387"/>
      <c r="F27" s="227" t="s">
        <v>166</v>
      </c>
      <c r="G27" s="387">
        <f>G29+G31+G33+G35+G37+G39+G41+G43+G45</f>
        <v>0</v>
      </c>
      <c r="H27" s="387"/>
      <c r="I27" s="387"/>
    </row>
    <row r="28" spans="1:9" ht="27.75" customHeight="1">
      <c r="A28" s="402" t="s">
        <v>658</v>
      </c>
      <c r="B28" s="392" t="s">
        <v>129</v>
      </c>
      <c r="C28" s="393" t="s">
        <v>220</v>
      </c>
      <c r="D28" s="399"/>
      <c r="E28" s="399"/>
      <c r="F28" s="396">
        <f>D28-D29</f>
        <v>0</v>
      </c>
      <c r="G28" s="397"/>
      <c r="H28" s="398"/>
      <c r="I28" s="229"/>
    </row>
    <row r="29" spans="1:9" ht="27.75" customHeight="1">
      <c r="A29" s="402"/>
      <c r="B29" s="392"/>
      <c r="C29" s="394"/>
      <c r="D29" s="399"/>
      <c r="E29" s="399"/>
      <c r="F29" s="229"/>
      <c r="G29" s="399"/>
      <c r="H29" s="399"/>
      <c r="I29" s="399"/>
    </row>
    <row r="30" spans="1:9" ht="27.75" customHeight="1">
      <c r="A30" s="410" t="s">
        <v>159</v>
      </c>
      <c r="B30" s="392" t="s">
        <v>130</v>
      </c>
      <c r="C30" s="393" t="s">
        <v>221</v>
      </c>
      <c r="D30" s="399"/>
      <c r="E30" s="399"/>
      <c r="F30" s="396">
        <f>D30-D31</f>
        <v>0</v>
      </c>
      <c r="G30" s="397"/>
      <c r="H30" s="398"/>
      <c r="I30" s="229"/>
    </row>
    <row r="31" spans="1:9" ht="27.75" customHeight="1">
      <c r="A31" s="411"/>
      <c r="B31" s="392"/>
      <c r="C31" s="394"/>
      <c r="D31" s="399"/>
      <c r="E31" s="399"/>
      <c r="F31" s="229"/>
      <c r="G31" s="399"/>
      <c r="H31" s="399"/>
      <c r="I31" s="399"/>
    </row>
    <row r="32" spans="1:9" ht="27.75" customHeight="1">
      <c r="A32" s="410" t="s">
        <v>100</v>
      </c>
      <c r="B32" s="392" t="s">
        <v>131</v>
      </c>
      <c r="C32" s="393" t="s">
        <v>222</v>
      </c>
      <c r="D32" s="399"/>
      <c r="E32" s="399"/>
      <c r="F32" s="396">
        <f>D32-D33</f>
        <v>0</v>
      </c>
      <c r="G32" s="397"/>
      <c r="H32" s="398"/>
      <c r="I32" s="229"/>
    </row>
    <row r="33" spans="1:22" ht="27.75" customHeight="1">
      <c r="A33" s="411"/>
      <c r="B33" s="392"/>
      <c r="C33" s="394"/>
      <c r="D33" s="399"/>
      <c r="E33" s="399"/>
      <c r="F33" s="229"/>
      <c r="G33" s="399"/>
      <c r="H33" s="399"/>
      <c r="I33" s="399"/>
    </row>
    <row r="34" spans="1:22" ht="27.75" customHeight="1">
      <c r="A34" s="412" t="s">
        <v>105</v>
      </c>
      <c r="B34" s="405" t="s">
        <v>132</v>
      </c>
      <c r="C34" s="413" t="s">
        <v>176</v>
      </c>
      <c r="D34" s="399"/>
      <c r="E34" s="399"/>
      <c r="F34" s="396">
        <f>D34-D35</f>
        <v>0</v>
      </c>
      <c r="G34" s="397"/>
      <c r="H34" s="398"/>
      <c r="I34" s="229"/>
    </row>
    <row r="35" spans="1:22" ht="27.75" customHeight="1">
      <c r="A35" s="412"/>
      <c r="B35" s="405"/>
      <c r="C35" s="413"/>
      <c r="D35" s="399"/>
      <c r="E35" s="399"/>
      <c r="F35" s="229"/>
      <c r="G35" s="399"/>
      <c r="H35" s="399"/>
      <c r="I35" s="399"/>
      <c r="U35" s="15"/>
      <c r="V35" s="15"/>
    </row>
    <row r="36" spans="1:22" ht="27.75" customHeight="1">
      <c r="A36" s="412" t="s">
        <v>106</v>
      </c>
      <c r="B36" s="392" t="s">
        <v>133</v>
      </c>
      <c r="C36" s="413" t="s">
        <v>177</v>
      </c>
      <c r="D36" s="399"/>
      <c r="E36" s="399"/>
      <c r="F36" s="396">
        <f>D36-D37</f>
        <v>0</v>
      </c>
      <c r="G36" s="397"/>
      <c r="H36" s="398"/>
      <c r="I36" s="229"/>
    </row>
    <row r="37" spans="1:22" ht="27.75" customHeight="1">
      <c r="A37" s="412"/>
      <c r="B37" s="392"/>
      <c r="C37" s="413"/>
      <c r="D37" s="399"/>
      <c r="E37" s="399"/>
      <c r="F37" s="229"/>
      <c r="G37" s="399"/>
      <c r="H37" s="399"/>
      <c r="I37" s="399"/>
    </row>
    <row r="38" spans="1:22" ht="27.75" customHeight="1">
      <c r="A38" s="412" t="s">
        <v>99</v>
      </c>
      <c r="B38" s="392" t="s">
        <v>134</v>
      </c>
      <c r="C38" s="413" t="s">
        <v>178</v>
      </c>
      <c r="D38" s="399"/>
      <c r="E38" s="399"/>
      <c r="F38" s="396">
        <f>D38-D39</f>
        <v>0</v>
      </c>
      <c r="G38" s="397"/>
      <c r="H38" s="398"/>
      <c r="I38" s="229"/>
    </row>
    <row r="39" spans="1:22" ht="27.75" customHeight="1">
      <c r="A39" s="412"/>
      <c r="B39" s="392"/>
      <c r="C39" s="413"/>
      <c r="D39" s="399"/>
      <c r="E39" s="399"/>
      <c r="F39" s="229"/>
      <c r="G39" s="399"/>
      <c r="H39" s="399"/>
      <c r="I39" s="399"/>
    </row>
    <row r="40" spans="1:22" ht="27.75" customHeight="1">
      <c r="A40" s="412" t="s">
        <v>101</v>
      </c>
      <c r="B40" s="392" t="s">
        <v>135</v>
      </c>
      <c r="C40" s="413" t="s">
        <v>179</v>
      </c>
      <c r="D40" s="399"/>
      <c r="E40" s="399"/>
      <c r="F40" s="396">
        <f>D40-D41</f>
        <v>0</v>
      </c>
      <c r="G40" s="397"/>
      <c r="H40" s="398"/>
      <c r="I40" s="229"/>
    </row>
    <row r="41" spans="1:22" ht="27.75" customHeight="1">
      <c r="A41" s="412"/>
      <c r="B41" s="392"/>
      <c r="C41" s="413"/>
      <c r="D41" s="399"/>
      <c r="E41" s="399"/>
      <c r="F41" s="229"/>
      <c r="G41" s="399"/>
      <c r="H41" s="399"/>
      <c r="I41" s="399"/>
    </row>
    <row r="42" spans="1:22" ht="27.75" customHeight="1">
      <c r="A42" s="412" t="s">
        <v>277</v>
      </c>
      <c r="B42" s="392" t="s">
        <v>162</v>
      </c>
      <c r="C42" s="413" t="s">
        <v>180</v>
      </c>
      <c r="D42" s="399"/>
      <c r="E42" s="399"/>
      <c r="F42" s="396">
        <f>D42-D43</f>
        <v>0</v>
      </c>
      <c r="G42" s="397"/>
      <c r="H42" s="398"/>
      <c r="I42" s="229"/>
    </row>
    <row r="43" spans="1:22" ht="27.75" customHeight="1">
      <c r="A43" s="412"/>
      <c r="B43" s="392"/>
      <c r="C43" s="413"/>
      <c r="D43" s="399"/>
      <c r="E43" s="399"/>
      <c r="F43" s="229"/>
      <c r="G43" s="399"/>
      <c r="H43" s="399"/>
      <c r="I43" s="399"/>
    </row>
    <row r="44" spans="1:22" ht="27.75" customHeight="1">
      <c r="A44" s="412" t="s">
        <v>190</v>
      </c>
      <c r="B44" s="392" t="s">
        <v>136</v>
      </c>
      <c r="C44" s="413" t="s">
        <v>181</v>
      </c>
      <c r="D44" s="399"/>
      <c r="E44" s="399"/>
      <c r="F44" s="396">
        <f>D44-D45</f>
        <v>0</v>
      </c>
      <c r="G44" s="397"/>
      <c r="H44" s="398"/>
      <c r="I44" s="229"/>
    </row>
    <row r="45" spans="1:22" ht="27.75" customHeight="1">
      <c r="A45" s="412"/>
      <c r="B45" s="392"/>
      <c r="C45" s="413"/>
      <c r="D45" s="399"/>
      <c r="E45" s="399"/>
      <c r="F45" s="229"/>
      <c r="G45" s="399"/>
      <c r="H45" s="399"/>
      <c r="I45" s="399"/>
    </row>
    <row r="46" spans="1:22" ht="27.75" customHeight="1">
      <c r="A46" s="416" t="s">
        <v>52</v>
      </c>
      <c r="B46" s="384" t="s">
        <v>659</v>
      </c>
      <c r="C46" s="417" t="s">
        <v>10</v>
      </c>
      <c r="D46" s="387">
        <f>D48+D50+D52+D54+D56+D58+D60+D62+D64+D66+D68</f>
        <v>0</v>
      </c>
      <c r="E46" s="387"/>
      <c r="F46" s="387">
        <f>D46-D47</f>
        <v>0</v>
      </c>
      <c r="G46" s="387"/>
      <c r="H46" s="387"/>
      <c r="I46" s="229"/>
    </row>
    <row r="47" spans="1:22" ht="27.75" customHeight="1">
      <c r="A47" s="416"/>
      <c r="B47" s="384"/>
      <c r="C47" s="417"/>
      <c r="D47" s="387">
        <f>D49+D51+D53+D55+D57+D59+D61+D63+D65+D67+D69</f>
        <v>0</v>
      </c>
      <c r="E47" s="387"/>
      <c r="F47" s="229"/>
      <c r="G47" s="387">
        <f>G49+G51+G53+G55+G57+G59+G61+G63+G65+G67+G69</f>
        <v>0</v>
      </c>
      <c r="H47" s="387"/>
      <c r="I47" s="387"/>
    </row>
    <row r="48" spans="1:22" ht="27.75" customHeight="1">
      <c r="A48" s="414" t="s">
        <v>169</v>
      </c>
      <c r="B48" s="405" t="s">
        <v>188</v>
      </c>
      <c r="C48" s="413" t="s">
        <v>11</v>
      </c>
      <c r="D48" s="399"/>
      <c r="E48" s="399"/>
      <c r="F48" s="396">
        <f>D48-D49</f>
        <v>0</v>
      </c>
      <c r="G48" s="397"/>
      <c r="H48" s="398"/>
      <c r="I48" s="229"/>
    </row>
    <row r="49" spans="1:9" ht="27.75" customHeight="1">
      <c r="A49" s="415"/>
      <c r="B49" s="405"/>
      <c r="C49" s="413"/>
      <c r="D49" s="399"/>
      <c r="E49" s="399"/>
      <c r="F49" s="229"/>
      <c r="G49" s="399"/>
      <c r="H49" s="399"/>
      <c r="I49" s="399"/>
    </row>
    <row r="50" spans="1:9" ht="27.75" customHeight="1">
      <c r="A50" s="412" t="s">
        <v>159</v>
      </c>
      <c r="B50" s="418" t="s">
        <v>660</v>
      </c>
      <c r="C50" s="413" t="s">
        <v>12</v>
      </c>
      <c r="D50" s="399"/>
      <c r="E50" s="399"/>
      <c r="F50" s="396">
        <f>D50-D51</f>
        <v>0</v>
      </c>
      <c r="G50" s="397"/>
      <c r="H50" s="398"/>
      <c r="I50" s="229"/>
    </row>
    <row r="51" spans="1:9" ht="27.75" customHeight="1">
      <c r="A51" s="412"/>
      <c r="B51" s="419"/>
      <c r="C51" s="413"/>
      <c r="D51" s="399"/>
      <c r="E51" s="399"/>
      <c r="F51" s="229"/>
      <c r="G51" s="399"/>
      <c r="H51" s="399"/>
      <c r="I51" s="399"/>
    </row>
    <row r="52" spans="1:9" ht="27.75" customHeight="1">
      <c r="A52" s="412" t="s">
        <v>100</v>
      </c>
      <c r="B52" s="392" t="s">
        <v>661</v>
      </c>
      <c r="C52" s="413" t="s">
        <v>13</v>
      </c>
      <c r="D52" s="399"/>
      <c r="E52" s="399"/>
      <c r="F52" s="396">
        <f>D52-D53</f>
        <v>0</v>
      </c>
      <c r="G52" s="397"/>
      <c r="H52" s="398"/>
      <c r="I52" s="229"/>
    </row>
    <row r="53" spans="1:9" ht="27.75" customHeight="1">
      <c r="A53" s="412"/>
      <c r="B53" s="392"/>
      <c r="C53" s="413"/>
      <c r="D53" s="399"/>
      <c r="E53" s="399"/>
      <c r="F53" s="229"/>
      <c r="G53" s="399"/>
      <c r="H53" s="399"/>
      <c r="I53" s="399"/>
    </row>
    <row r="54" spans="1:9" ht="27.75" customHeight="1">
      <c r="A54" s="412" t="s">
        <v>105</v>
      </c>
      <c r="B54" s="392" t="s">
        <v>662</v>
      </c>
      <c r="C54" s="413" t="s">
        <v>14</v>
      </c>
      <c r="D54" s="399"/>
      <c r="E54" s="399"/>
      <c r="F54" s="396">
        <f>D54-D55</f>
        <v>0</v>
      </c>
      <c r="G54" s="397"/>
      <c r="H54" s="398"/>
      <c r="I54" s="229"/>
    </row>
    <row r="55" spans="1:9" ht="27.75" customHeight="1">
      <c r="A55" s="412"/>
      <c r="B55" s="392"/>
      <c r="C55" s="413"/>
      <c r="D55" s="399"/>
      <c r="E55" s="399"/>
      <c r="F55" s="229"/>
      <c r="G55" s="399"/>
      <c r="H55" s="399"/>
      <c r="I55" s="399"/>
    </row>
    <row r="56" spans="1:9" ht="27.75" customHeight="1">
      <c r="A56" s="412" t="s">
        <v>106</v>
      </c>
      <c r="B56" s="392" t="s">
        <v>663</v>
      </c>
      <c r="C56" s="413" t="s">
        <v>15</v>
      </c>
      <c r="D56" s="399"/>
      <c r="E56" s="399"/>
      <c r="F56" s="396">
        <f>D56-D57</f>
        <v>0</v>
      </c>
      <c r="G56" s="397"/>
      <c r="H56" s="398"/>
      <c r="I56" s="229"/>
    </row>
    <row r="57" spans="1:9" ht="27.75" customHeight="1">
      <c r="A57" s="412"/>
      <c r="B57" s="392"/>
      <c r="C57" s="413"/>
      <c r="D57" s="399"/>
      <c r="E57" s="399"/>
      <c r="F57" s="229"/>
      <c r="G57" s="399"/>
      <c r="H57" s="399"/>
      <c r="I57" s="399"/>
    </row>
    <row r="58" spans="1:9" ht="27.75" customHeight="1">
      <c r="A58" s="412" t="s">
        <v>99</v>
      </c>
      <c r="B58" s="392" t="s">
        <v>189</v>
      </c>
      <c r="C58" s="413" t="s">
        <v>16</v>
      </c>
      <c r="D58" s="399"/>
      <c r="E58" s="399"/>
      <c r="F58" s="396">
        <f>D58-D59</f>
        <v>0</v>
      </c>
      <c r="G58" s="397"/>
      <c r="H58" s="398"/>
      <c r="I58" s="229"/>
    </row>
    <row r="59" spans="1:9" ht="27.75" customHeight="1">
      <c r="A59" s="412"/>
      <c r="B59" s="392"/>
      <c r="C59" s="413"/>
      <c r="D59" s="399"/>
      <c r="E59" s="399"/>
      <c r="F59" s="229"/>
      <c r="G59" s="399"/>
      <c r="H59" s="399"/>
      <c r="I59" s="399"/>
    </row>
    <row r="60" spans="1:9" ht="27.75" customHeight="1">
      <c r="A60" s="412" t="s">
        <v>101</v>
      </c>
      <c r="B60" s="392" t="s">
        <v>664</v>
      </c>
      <c r="C60" s="413" t="s">
        <v>17</v>
      </c>
      <c r="D60" s="399"/>
      <c r="E60" s="399"/>
      <c r="F60" s="396">
        <f>D60-D61</f>
        <v>0</v>
      </c>
      <c r="G60" s="397"/>
      <c r="H60" s="398"/>
      <c r="I60" s="229"/>
    </row>
    <row r="61" spans="1:9" ht="27.75" customHeight="1">
      <c r="A61" s="412"/>
      <c r="B61" s="392"/>
      <c r="C61" s="413"/>
      <c r="D61" s="399"/>
      <c r="E61" s="399"/>
      <c r="F61" s="229"/>
      <c r="G61" s="399"/>
      <c r="H61" s="399"/>
      <c r="I61" s="399"/>
    </row>
    <row r="62" spans="1:9" ht="27.75" customHeight="1">
      <c r="A62" s="412" t="s">
        <v>277</v>
      </c>
      <c r="B62" s="423" t="s">
        <v>508</v>
      </c>
      <c r="C62" s="413" t="s">
        <v>18</v>
      </c>
      <c r="D62" s="399"/>
      <c r="E62" s="399"/>
      <c r="F62" s="396">
        <f>D62-D63</f>
        <v>0</v>
      </c>
      <c r="G62" s="397"/>
      <c r="H62" s="398"/>
      <c r="I62" s="229"/>
    </row>
    <row r="63" spans="1:9" ht="27.75" customHeight="1">
      <c r="A63" s="412"/>
      <c r="B63" s="424"/>
      <c r="C63" s="413"/>
      <c r="D63" s="399"/>
      <c r="E63" s="399"/>
      <c r="F63" s="229"/>
      <c r="G63" s="399"/>
      <c r="H63" s="399"/>
      <c r="I63" s="399"/>
    </row>
    <row r="64" spans="1:9" ht="27.75" customHeight="1">
      <c r="A64" s="410" t="s">
        <v>190</v>
      </c>
      <c r="B64" s="403" t="s">
        <v>665</v>
      </c>
      <c r="C64" s="393" t="s">
        <v>19</v>
      </c>
      <c r="D64" s="420"/>
      <c r="E64" s="421"/>
      <c r="F64" s="396">
        <f>D64-D65</f>
        <v>0</v>
      </c>
      <c r="G64" s="397"/>
      <c r="H64" s="398"/>
      <c r="I64" s="229"/>
    </row>
    <row r="65" spans="1:9" ht="27.75" customHeight="1">
      <c r="A65" s="415"/>
      <c r="B65" s="419"/>
      <c r="C65" s="415"/>
      <c r="D65" s="420"/>
      <c r="E65" s="421"/>
      <c r="F65" s="229"/>
      <c r="G65" s="420"/>
      <c r="H65" s="422"/>
      <c r="I65" s="421"/>
    </row>
    <row r="66" spans="1:9" ht="27.75" customHeight="1">
      <c r="A66" s="412" t="s">
        <v>174</v>
      </c>
      <c r="B66" s="403" t="s">
        <v>666</v>
      </c>
      <c r="C66" s="393" t="s">
        <v>20</v>
      </c>
      <c r="D66" s="420"/>
      <c r="E66" s="421"/>
      <c r="F66" s="396">
        <f>D66-D67</f>
        <v>0</v>
      </c>
      <c r="G66" s="397"/>
      <c r="H66" s="398"/>
      <c r="I66" s="229"/>
    </row>
    <row r="67" spans="1:9" ht="27.75" customHeight="1">
      <c r="A67" s="412"/>
      <c r="B67" s="419"/>
      <c r="C67" s="415"/>
      <c r="D67" s="420"/>
      <c r="E67" s="421"/>
      <c r="F67" s="229"/>
      <c r="G67" s="399"/>
      <c r="H67" s="399"/>
      <c r="I67" s="399"/>
    </row>
    <row r="68" spans="1:9" ht="27.75" customHeight="1">
      <c r="A68" s="412" t="s">
        <v>191</v>
      </c>
      <c r="B68" s="403" t="s">
        <v>509</v>
      </c>
      <c r="C68" s="393" t="s">
        <v>21</v>
      </c>
      <c r="D68" s="420"/>
      <c r="E68" s="421"/>
      <c r="F68" s="396">
        <f>D68-D69</f>
        <v>0</v>
      </c>
      <c r="G68" s="397"/>
      <c r="H68" s="398"/>
      <c r="I68" s="230"/>
    </row>
    <row r="69" spans="1:9" ht="27.75" customHeight="1">
      <c r="A69" s="412"/>
      <c r="B69" s="419"/>
      <c r="C69" s="415"/>
      <c r="D69" s="420"/>
      <c r="E69" s="421"/>
      <c r="F69" s="229"/>
      <c r="G69" s="399"/>
      <c r="H69" s="399"/>
      <c r="I69" s="399"/>
    </row>
    <row r="70" spans="1:9" ht="27.75" customHeight="1">
      <c r="A70" s="406" t="s">
        <v>45</v>
      </c>
      <c r="B70" s="389" t="s">
        <v>667</v>
      </c>
      <c r="C70" s="417" t="s">
        <v>22</v>
      </c>
      <c r="D70" s="387">
        <f>D72+D86+D110+D136+D146</f>
        <v>0</v>
      </c>
      <c r="E70" s="387"/>
      <c r="F70" s="387">
        <f>D70-D71</f>
        <v>0</v>
      </c>
      <c r="G70" s="387"/>
      <c r="H70" s="387"/>
      <c r="I70" s="227"/>
    </row>
    <row r="71" spans="1:9" ht="27.75" customHeight="1">
      <c r="A71" s="406"/>
      <c r="B71" s="389"/>
      <c r="C71" s="417"/>
      <c r="D71" s="387">
        <f>D73+D87+D111+D137+D147</f>
        <v>0</v>
      </c>
      <c r="E71" s="387"/>
      <c r="F71" s="227"/>
      <c r="G71" s="387">
        <f>G73+G87+G111+G137+G147</f>
        <v>0</v>
      </c>
      <c r="H71" s="387"/>
      <c r="I71" s="387"/>
    </row>
    <row r="72" spans="1:9" ht="27.75" customHeight="1">
      <c r="A72" s="406" t="s">
        <v>46</v>
      </c>
      <c r="B72" s="389" t="s">
        <v>192</v>
      </c>
      <c r="C72" s="417" t="s">
        <v>23</v>
      </c>
      <c r="D72" s="387">
        <f>D74+D76+D78+D80+D82+D84</f>
        <v>0</v>
      </c>
      <c r="E72" s="387"/>
      <c r="F72" s="387">
        <f>D72-D73</f>
        <v>0</v>
      </c>
      <c r="G72" s="387"/>
      <c r="H72" s="387"/>
      <c r="I72" s="229"/>
    </row>
    <row r="73" spans="1:9" ht="27.75" customHeight="1">
      <c r="A73" s="406"/>
      <c r="B73" s="389"/>
      <c r="C73" s="417"/>
      <c r="D73" s="387">
        <f>D75+D77+D79+D81+D83+D85</f>
        <v>0</v>
      </c>
      <c r="E73" s="387"/>
      <c r="F73" s="229"/>
      <c r="G73" s="387">
        <f>G75+G77+G79+G81+G83+G85</f>
        <v>0</v>
      </c>
      <c r="H73" s="387"/>
      <c r="I73" s="387"/>
    </row>
    <row r="74" spans="1:9" ht="27.75" customHeight="1">
      <c r="A74" s="402" t="s">
        <v>56</v>
      </c>
      <c r="B74" s="392" t="s">
        <v>137</v>
      </c>
      <c r="C74" s="413" t="s">
        <v>24</v>
      </c>
      <c r="D74" s="399"/>
      <c r="E74" s="399"/>
      <c r="F74" s="396">
        <f>D74-D75</f>
        <v>0</v>
      </c>
      <c r="G74" s="397"/>
      <c r="H74" s="398"/>
      <c r="I74" s="229"/>
    </row>
    <row r="75" spans="1:9" ht="27.75" customHeight="1">
      <c r="A75" s="402"/>
      <c r="B75" s="392"/>
      <c r="C75" s="413"/>
      <c r="D75" s="399"/>
      <c r="E75" s="399"/>
      <c r="F75" s="229"/>
      <c r="G75" s="399"/>
      <c r="H75" s="399"/>
      <c r="I75" s="399"/>
    </row>
    <row r="76" spans="1:9" ht="27.75" customHeight="1">
      <c r="A76" s="412" t="s">
        <v>159</v>
      </c>
      <c r="B76" s="392" t="s">
        <v>185</v>
      </c>
      <c r="C76" s="413" t="s">
        <v>25</v>
      </c>
      <c r="D76" s="399"/>
      <c r="E76" s="399"/>
      <c r="F76" s="396">
        <f>D76-D77</f>
        <v>0</v>
      </c>
      <c r="G76" s="397"/>
      <c r="H76" s="398"/>
      <c r="I76" s="229"/>
    </row>
    <row r="77" spans="1:9" ht="27.75" customHeight="1">
      <c r="A77" s="412"/>
      <c r="B77" s="392"/>
      <c r="C77" s="413"/>
      <c r="D77" s="399"/>
      <c r="E77" s="399"/>
      <c r="F77" s="229"/>
      <c r="G77" s="399"/>
      <c r="H77" s="399"/>
      <c r="I77" s="399"/>
    </row>
    <row r="78" spans="1:9" ht="27.75" customHeight="1">
      <c r="A78" s="412" t="s">
        <v>100</v>
      </c>
      <c r="B78" s="405" t="s">
        <v>138</v>
      </c>
      <c r="C78" s="413" t="s">
        <v>26</v>
      </c>
      <c r="D78" s="399"/>
      <c r="E78" s="399"/>
      <c r="F78" s="396">
        <f>D78-D79</f>
        <v>0</v>
      </c>
      <c r="G78" s="397"/>
      <c r="H78" s="398"/>
      <c r="I78" s="229"/>
    </row>
    <row r="79" spans="1:9" ht="27.75" customHeight="1">
      <c r="A79" s="412"/>
      <c r="B79" s="405"/>
      <c r="C79" s="413"/>
      <c r="D79" s="399"/>
      <c r="E79" s="399"/>
      <c r="F79" s="229"/>
      <c r="G79" s="399"/>
      <c r="H79" s="399"/>
      <c r="I79" s="399"/>
    </row>
    <row r="80" spans="1:9" ht="27.75" customHeight="1">
      <c r="A80" s="412" t="s">
        <v>105</v>
      </c>
      <c r="B80" s="405" t="s">
        <v>139</v>
      </c>
      <c r="C80" s="413" t="s">
        <v>27</v>
      </c>
      <c r="D80" s="399"/>
      <c r="E80" s="399"/>
      <c r="F80" s="396">
        <f>D80-D81</f>
        <v>0</v>
      </c>
      <c r="G80" s="397"/>
      <c r="H80" s="398"/>
      <c r="I80" s="229"/>
    </row>
    <row r="81" spans="1:9" ht="27.75" customHeight="1">
      <c r="A81" s="412"/>
      <c r="B81" s="405"/>
      <c r="C81" s="413"/>
      <c r="D81" s="399"/>
      <c r="E81" s="399"/>
      <c r="F81" s="229"/>
      <c r="G81" s="399"/>
      <c r="H81" s="399"/>
      <c r="I81" s="399"/>
    </row>
    <row r="82" spans="1:9" ht="27.75" customHeight="1">
      <c r="A82" s="412" t="s">
        <v>106</v>
      </c>
      <c r="B82" s="392" t="s">
        <v>142</v>
      </c>
      <c r="C82" s="413" t="s">
        <v>28</v>
      </c>
      <c r="D82" s="399"/>
      <c r="E82" s="399"/>
      <c r="F82" s="396">
        <f>D82-D83</f>
        <v>0</v>
      </c>
      <c r="G82" s="397"/>
      <c r="H82" s="398"/>
      <c r="I82" s="229"/>
    </row>
    <row r="83" spans="1:9" ht="27.75" customHeight="1">
      <c r="A83" s="412"/>
      <c r="B83" s="392"/>
      <c r="C83" s="413"/>
      <c r="D83" s="399"/>
      <c r="E83" s="399"/>
      <c r="F83" s="229"/>
      <c r="G83" s="399"/>
      <c r="H83" s="399"/>
      <c r="I83" s="399"/>
    </row>
    <row r="84" spans="1:9" ht="27.75" customHeight="1">
      <c r="A84" s="412" t="s">
        <v>99</v>
      </c>
      <c r="B84" s="392" t="s">
        <v>668</v>
      </c>
      <c r="C84" s="413" t="s">
        <v>29</v>
      </c>
      <c r="D84" s="399"/>
      <c r="E84" s="399"/>
      <c r="F84" s="396">
        <f>D84-D85</f>
        <v>0</v>
      </c>
      <c r="G84" s="397"/>
      <c r="H84" s="398"/>
      <c r="I84" s="229"/>
    </row>
    <row r="85" spans="1:9" ht="27.75" customHeight="1">
      <c r="A85" s="412"/>
      <c r="B85" s="392"/>
      <c r="C85" s="413"/>
      <c r="D85" s="399"/>
      <c r="E85" s="399"/>
      <c r="F85" s="229"/>
      <c r="G85" s="399"/>
      <c r="H85" s="399"/>
      <c r="I85" s="399"/>
    </row>
    <row r="86" spans="1:9" ht="27.75" customHeight="1">
      <c r="A86" s="406" t="s">
        <v>57</v>
      </c>
      <c r="B86" s="389" t="s">
        <v>669</v>
      </c>
      <c r="C86" s="417" t="s">
        <v>30</v>
      </c>
      <c r="D86" s="387">
        <f>D88+D96+D98+D100+D102+D104+D106+D108</f>
        <v>0</v>
      </c>
      <c r="E86" s="387"/>
      <c r="F86" s="387">
        <f>D86-D87</f>
        <v>0</v>
      </c>
      <c r="G86" s="387"/>
      <c r="H86" s="387"/>
      <c r="I86" s="229"/>
    </row>
    <row r="87" spans="1:9" ht="27.75" customHeight="1">
      <c r="A87" s="406"/>
      <c r="B87" s="389"/>
      <c r="C87" s="417"/>
      <c r="D87" s="387">
        <f>D89+D97+D99+D101+D103+D105+D107+D109</f>
        <v>0</v>
      </c>
      <c r="E87" s="387"/>
      <c r="F87" s="229"/>
      <c r="G87" s="387">
        <f>G89+G97+G99+G101+G103+G105+G107+G109</f>
        <v>0</v>
      </c>
      <c r="H87" s="387"/>
      <c r="I87" s="387"/>
    </row>
    <row r="88" spans="1:9" ht="27.75" customHeight="1">
      <c r="A88" s="406" t="s">
        <v>58</v>
      </c>
      <c r="B88" s="389" t="s">
        <v>670</v>
      </c>
      <c r="C88" s="417" t="s">
        <v>31</v>
      </c>
      <c r="D88" s="387">
        <f>D90+D92+D94</f>
        <v>0</v>
      </c>
      <c r="E88" s="387"/>
      <c r="F88" s="387">
        <f>D88-D89</f>
        <v>0</v>
      </c>
      <c r="G88" s="387"/>
      <c r="H88" s="387"/>
      <c r="I88" s="227"/>
    </row>
    <row r="89" spans="1:9" ht="27.75" customHeight="1">
      <c r="A89" s="406"/>
      <c r="B89" s="389"/>
      <c r="C89" s="417"/>
      <c r="D89" s="387">
        <f>D91+D93+D95</f>
        <v>0</v>
      </c>
      <c r="E89" s="387"/>
      <c r="F89" s="227"/>
      <c r="G89" s="387">
        <f>G91+G93+G95</f>
        <v>0</v>
      </c>
      <c r="H89" s="387"/>
      <c r="I89" s="387"/>
    </row>
    <row r="90" spans="1:9" ht="27.75" customHeight="1">
      <c r="A90" s="412" t="s">
        <v>193</v>
      </c>
      <c r="B90" s="418" t="s">
        <v>514</v>
      </c>
      <c r="C90" s="413" t="s">
        <v>32</v>
      </c>
      <c r="D90" s="399"/>
      <c r="E90" s="399"/>
      <c r="F90" s="425">
        <f>D90-D91</f>
        <v>0</v>
      </c>
      <c r="G90" s="425"/>
      <c r="H90" s="425"/>
      <c r="I90" s="229"/>
    </row>
    <row r="91" spans="1:9" ht="27.75" customHeight="1">
      <c r="A91" s="412"/>
      <c r="B91" s="419"/>
      <c r="C91" s="413"/>
      <c r="D91" s="399"/>
      <c r="E91" s="399"/>
      <c r="F91" s="229"/>
      <c r="G91" s="420"/>
      <c r="H91" s="426"/>
      <c r="I91" s="421"/>
    </row>
    <row r="92" spans="1:9" ht="27.75" customHeight="1">
      <c r="A92" s="412" t="s">
        <v>194</v>
      </c>
      <c r="B92" s="418" t="s">
        <v>671</v>
      </c>
      <c r="C92" s="413" t="s">
        <v>33</v>
      </c>
      <c r="D92" s="399"/>
      <c r="E92" s="399"/>
      <c r="F92" s="425">
        <f>D92-D93</f>
        <v>0</v>
      </c>
      <c r="G92" s="425"/>
      <c r="H92" s="425"/>
      <c r="I92" s="229"/>
    </row>
    <row r="93" spans="1:9" ht="27.75" customHeight="1">
      <c r="A93" s="412"/>
      <c r="B93" s="419"/>
      <c r="C93" s="413"/>
      <c r="D93" s="399"/>
      <c r="E93" s="399"/>
      <c r="F93" s="229"/>
      <c r="G93" s="420"/>
      <c r="H93" s="426"/>
      <c r="I93" s="421"/>
    </row>
    <row r="94" spans="1:9" ht="27.75" customHeight="1">
      <c r="A94" s="412" t="s">
        <v>195</v>
      </c>
      <c r="B94" s="418" t="s">
        <v>515</v>
      </c>
      <c r="C94" s="413" t="s">
        <v>34</v>
      </c>
      <c r="D94" s="399"/>
      <c r="E94" s="399"/>
      <c r="F94" s="425">
        <f>D94-D95</f>
        <v>0</v>
      </c>
      <c r="G94" s="425"/>
      <c r="H94" s="425"/>
      <c r="I94" s="229"/>
    </row>
    <row r="95" spans="1:9" ht="27.75" customHeight="1">
      <c r="A95" s="412"/>
      <c r="B95" s="419"/>
      <c r="C95" s="413"/>
      <c r="D95" s="399"/>
      <c r="E95" s="399"/>
      <c r="F95" s="229"/>
      <c r="G95" s="420"/>
      <c r="H95" s="426"/>
      <c r="I95" s="421"/>
    </row>
    <row r="96" spans="1:9" ht="27.75" customHeight="1">
      <c r="A96" s="412" t="s">
        <v>159</v>
      </c>
      <c r="B96" s="392" t="s">
        <v>182</v>
      </c>
      <c r="C96" s="413" t="s">
        <v>35</v>
      </c>
      <c r="D96" s="399"/>
      <c r="E96" s="399"/>
      <c r="F96" s="425">
        <f>D96-D97</f>
        <v>0</v>
      </c>
      <c r="G96" s="425"/>
      <c r="H96" s="425"/>
      <c r="I96" s="229"/>
    </row>
    <row r="97" spans="1:9" ht="27.75" customHeight="1">
      <c r="A97" s="412"/>
      <c r="B97" s="392"/>
      <c r="C97" s="413"/>
      <c r="D97" s="399"/>
      <c r="E97" s="399"/>
      <c r="F97" s="229"/>
      <c r="G97" s="399"/>
      <c r="H97" s="399"/>
      <c r="I97" s="399"/>
    </row>
    <row r="98" spans="1:9" ht="27.75" customHeight="1">
      <c r="A98" s="412" t="s">
        <v>100</v>
      </c>
      <c r="B98" s="392" t="s">
        <v>511</v>
      </c>
      <c r="C98" s="413" t="s">
        <v>36</v>
      </c>
      <c r="D98" s="399"/>
      <c r="E98" s="399"/>
      <c r="F98" s="425">
        <f>D98-D99</f>
        <v>0</v>
      </c>
      <c r="G98" s="425"/>
      <c r="H98" s="425"/>
      <c r="I98" s="229"/>
    </row>
    <row r="99" spans="1:9" ht="27.75" customHeight="1">
      <c r="A99" s="412"/>
      <c r="B99" s="392"/>
      <c r="C99" s="413"/>
      <c r="D99" s="399"/>
      <c r="E99" s="399"/>
      <c r="F99" s="229"/>
      <c r="G99" s="399"/>
      <c r="H99" s="399"/>
      <c r="I99" s="399"/>
    </row>
    <row r="100" spans="1:9" ht="27.75" customHeight="1">
      <c r="A100" s="412" t="s">
        <v>105</v>
      </c>
      <c r="B100" s="418" t="s">
        <v>512</v>
      </c>
      <c r="C100" s="413" t="s">
        <v>37</v>
      </c>
      <c r="D100" s="399"/>
      <c r="E100" s="399"/>
      <c r="F100" s="425">
        <f>D100-D101</f>
        <v>0</v>
      </c>
      <c r="G100" s="425"/>
      <c r="H100" s="425"/>
      <c r="I100" s="229"/>
    </row>
    <row r="101" spans="1:9" ht="27.75" customHeight="1">
      <c r="A101" s="412"/>
      <c r="B101" s="419"/>
      <c r="C101" s="413"/>
      <c r="D101" s="399"/>
      <c r="E101" s="399"/>
      <c r="F101" s="229"/>
      <c r="G101" s="399"/>
      <c r="H101" s="399"/>
      <c r="I101" s="399"/>
    </row>
    <row r="102" spans="1:9" ht="27.75" customHeight="1">
      <c r="A102" s="412" t="s">
        <v>106</v>
      </c>
      <c r="B102" s="405" t="s">
        <v>672</v>
      </c>
      <c r="C102" s="413" t="s">
        <v>38</v>
      </c>
      <c r="D102" s="399"/>
      <c r="E102" s="399"/>
      <c r="F102" s="425">
        <f>D102-D103</f>
        <v>0</v>
      </c>
      <c r="G102" s="425"/>
      <c r="H102" s="425"/>
      <c r="I102" s="229"/>
    </row>
    <row r="103" spans="1:9" ht="27.75" customHeight="1">
      <c r="A103" s="412"/>
      <c r="B103" s="405"/>
      <c r="C103" s="413"/>
      <c r="D103" s="399"/>
      <c r="E103" s="399"/>
      <c r="F103" s="229"/>
      <c r="G103" s="399"/>
      <c r="H103" s="399"/>
      <c r="I103" s="399"/>
    </row>
    <row r="104" spans="1:9" ht="27.75" customHeight="1">
      <c r="A104" s="412" t="s">
        <v>99</v>
      </c>
      <c r="B104" s="392" t="s">
        <v>513</v>
      </c>
      <c r="C104" s="413" t="s">
        <v>91</v>
      </c>
      <c r="D104" s="399"/>
      <c r="E104" s="399"/>
      <c r="F104" s="425">
        <f>D104-D105</f>
        <v>0</v>
      </c>
      <c r="G104" s="425"/>
      <c r="H104" s="425"/>
      <c r="I104" s="229"/>
    </row>
    <row r="105" spans="1:9" ht="27.75" customHeight="1">
      <c r="A105" s="412"/>
      <c r="B105" s="392"/>
      <c r="C105" s="413"/>
      <c r="D105" s="399"/>
      <c r="E105" s="399"/>
      <c r="F105" s="229"/>
      <c r="G105" s="399"/>
      <c r="H105" s="399"/>
      <c r="I105" s="399"/>
    </row>
    <row r="106" spans="1:9" ht="27.75" customHeight="1">
      <c r="A106" s="412" t="s">
        <v>101</v>
      </c>
      <c r="B106" s="392" t="s">
        <v>196</v>
      </c>
      <c r="C106" s="413" t="s">
        <v>92</v>
      </c>
      <c r="D106" s="399"/>
      <c r="E106" s="399"/>
      <c r="F106" s="425">
        <f>D106-D107</f>
        <v>0</v>
      </c>
      <c r="G106" s="425"/>
      <c r="H106" s="425"/>
      <c r="I106" s="229"/>
    </row>
    <row r="107" spans="1:9" ht="27.75" customHeight="1">
      <c r="A107" s="412"/>
      <c r="B107" s="392"/>
      <c r="C107" s="413"/>
      <c r="D107" s="399"/>
      <c r="E107" s="399"/>
      <c r="F107" s="229"/>
      <c r="G107" s="399"/>
      <c r="H107" s="399"/>
      <c r="I107" s="399"/>
    </row>
    <row r="108" spans="1:9" ht="27.75" customHeight="1">
      <c r="A108" s="412" t="s">
        <v>277</v>
      </c>
      <c r="B108" s="392" t="s">
        <v>673</v>
      </c>
      <c r="C108" s="413" t="s">
        <v>93</v>
      </c>
      <c r="D108" s="399"/>
      <c r="E108" s="399"/>
      <c r="F108" s="425">
        <f>D108-D109</f>
        <v>0</v>
      </c>
      <c r="G108" s="425"/>
      <c r="H108" s="425"/>
      <c r="I108" s="229"/>
    </row>
    <row r="109" spans="1:9" ht="27.75" customHeight="1">
      <c r="A109" s="412"/>
      <c r="B109" s="392"/>
      <c r="C109" s="413"/>
      <c r="D109" s="399"/>
      <c r="E109" s="399"/>
      <c r="F109" s="229"/>
      <c r="G109" s="399"/>
      <c r="H109" s="399"/>
      <c r="I109" s="399"/>
    </row>
    <row r="110" spans="1:9" ht="27.75" customHeight="1">
      <c r="A110" s="406" t="s">
        <v>47</v>
      </c>
      <c r="B110" s="389" t="s">
        <v>674</v>
      </c>
      <c r="C110" s="417" t="s">
        <v>94</v>
      </c>
      <c r="D110" s="387">
        <f>D112+D120+D122+D124+D126+D128+D130+D132+D134</f>
        <v>0</v>
      </c>
      <c r="E110" s="387"/>
      <c r="F110" s="387">
        <f>D110-D111</f>
        <v>0</v>
      </c>
      <c r="G110" s="387"/>
      <c r="H110" s="387"/>
      <c r="I110" s="229"/>
    </row>
    <row r="111" spans="1:9" ht="27.75" customHeight="1">
      <c r="A111" s="406"/>
      <c r="B111" s="389"/>
      <c r="C111" s="417"/>
      <c r="D111" s="387">
        <f>D113+D121+D123+D125+D127+D129+D131+D133+D135</f>
        <v>0</v>
      </c>
      <c r="E111" s="387"/>
      <c r="F111" s="229"/>
      <c r="G111" s="387">
        <f>G113+G121+G123+G125+G127+G129+G131+G133+G135</f>
        <v>0</v>
      </c>
      <c r="H111" s="387"/>
      <c r="I111" s="387"/>
    </row>
    <row r="112" spans="1:9" ht="27.75" customHeight="1">
      <c r="A112" s="406" t="s">
        <v>59</v>
      </c>
      <c r="B112" s="389" t="s">
        <v>675</v>
      </c>
      <c r="C112" s="417" t="s">
        <v>95</v>
      </c>
      <c r="D112" s="387">
        <f>D114+D116+D118</f>
        <v>0</v>
      </c>
      <c r="E112" s="387"/>
      <c r="F112" s="387">
        <f>D112-D113</f>
        <v>0</v>
      </c>
      <c r="G112" s="387"/>
      <c r="H112" s="387"/>
      <c r="I112" s="227"/>
    </row>
    <row r="113" spans="1:9" ht="27.75" customHeight="1">
      <c r="A113" s="406"/>
      <c r="B113" s="389"/>
      <c r="C113" s="417"/>
      <c r="D113" s="387">
        <f>D115+D117+D119</f>
        <v>0</v>
      </c>
      <c r="E113" s="387"/>
      <c r="F113" s="227"/>
      <c r="G113" s="387">
        <f>G115+G117+G119</f>
        <v>0</v>
      </c>
      <c r="H113" s="387"/>
      <c r="I113" s="387"/>
    </row>
    <row r="114" spans="1:9" ht="27.75" customHeight="1">
      <c r="A114" s="412" t="s">
        <v>193</v>
      </c>
      <c r="B114" s="418" t="s">
        <v>676</v>
      </c>
      <c r="C114" s="413" t="s">
        <v>96</v>
      </c>
      <c r="D114" s="399"/>
      <c r="E114" s="399"/>
      <c r="F114" s="425">
        <f>D114-D115</f>
        <v>0</v>
      </c>
      <c r="G114" s="425"/>
      <c r="H114" s="425"/>
      <c r="I114" s="229"/>
    </row>
    <row r="115" spans="1:9" ht="27.75" customHeight="1">
      <c r="A115" s="412"/>
      <c r="B115" s="419"/>
      <c r="C115" s="413"/>
      <c r="D115" s="399"/>
      <c r="E115" s="399"/>
      <c r="F115" s="229"/>
      <c r="G115" s="399"/>
      <c r="H115" s="399"/>
      <c r="I115" s="399"/>
    </row>
    <row r="116" spans="1:9" ht="27.75" customHeight="1">
      <c r="A116" s="412" t="s">
        <v>194</v>
      </c>
      <c r="B116" s="418" t="s">
        <v>510</v>
      </c>
      <c r="C116" s="413" t="s">
        <v>97</v>
      </c>
      <c r="D116" s="399"/>
      <c r="E116" s="399"/>
      <c r="F116" s="425">
        <f>D116-D117</f>
        <v>0</v>
      </c>
      <c r="G116" s="425"/>
      <c r="H116" s="425"/>
      <c r="I116" s="229"/>
    </row>
    <row r="117" spans="1:9" ht="27.75" customHeight="1">
      <c r="A117" s="412"/>
      <c r="B117" s="419"/>
      <c r="C117" s="413"/>
      <c r="D117" s="399"/>
      <c r="E117" s="399"/>
      <c r="F117" s="229"/>
      <c r="G117" s="399"/>
      <c r="H117" s="399"/>
      <c r="I117" s="399"/>
    </row>
    <row r="118" spans="1:9" ht="27.75" customHeight="1">
      <c r="A118" s="412" t="s">
        <v>195</v>
      </c>
      <c r="B118" s="418" t="s">
        <v>677</v>
      </c>
      <c r="C118" s="413" t="s">
        <v>98</v>
      </c>
      <c r="D118" s="399"/>
      <c r="E118" s="399"/>
      <c r="F118" s="425">
        <f>D118-D119</f>
        <v>0</v>
      </c>
      <c r="G118" s="425"/>
      <c r="H118" s="425"/>
      <c r="I118" s="229"/>
    </row>
    <row r="119" spans="1:9" ht="27.75" customHeight="1">
      <c r="A119" s="412"/>
      <c r="B119" s="419"/>
      <c r="C119" s="413"/>
      <c r="D119" s="399"/>
      <c r="E119" s="399"/>
      <c r="F119" s="229"/>
      <c r="G119" s="399"/>
      <c r="H119" s="399"/>
      <c r="I119" s="399"/>
    </row>
    <row r="120" spans="1:9" ht="27.75" customHeight="1">
      <c r="A120" s="412" t="s">
        <v>159</v>
      </c>
      <c r="B120" s="418" t="s">
        <v>182</v>
      </c>
      <c r="C120" s="413" t="s">
        <v>39</v>
      </c>
      <c r="D120" s="399"/>
      <c r="E120" s="399"/>
      <c r="F120" s="425">
        <f>D120-D121</f>
        <v>0</v>
      </c>
      <c r="G120" s="425"/>
      <c r="H120" s="425"/>
      <c r="I120" s="229"/>
    </row>
    <row r="121" spans="1:9" ht="27.75" customHeight="1">
      <c r="A121" s="412"/>
      <c r="B121" s="419"/>
      <c r="C121" s="413"/>
      <c r="D121" s="399"/>
      <c r="E121" s="399"/>
      <c r="F121" s="229"/>
      <c r="G121" s="399"/>
      <c r="H121" s="399"/>
      <c r="I121" s="399"/>
    </row>
    <row r="122" spans="1:9" ht="27.75" customHeight="1">
      <c r="A122" s="412" t="s">
        <v>100</v>
      </c>
      <c r="B122" s="392" t="s">
        <v>511</v>
      </c>
      <c r="C122" s="413" t="s">
        <v>40</v>
      </c>
      <c r="D122" s="399"/>
      <c r="E122" s="399"/>
      <c r="F122" s="425">
        <f>D122-D123</f>
        <v>0</v>
      </c>
      <c r="G122" s="425"/>
      <c r="H122" s="425"/>
      <c r="I122" s="229"/>
    </row>
    <row r="123" spans="1:9" ht="27.75" customHeight="1">
      <c r="A123" s="412"/>
      <c r="B123" s="392"/>
      <c r="C123" s="413"/>
      <c r="D123" s="399"/>
      <c r="E123" s="399"/>
      <c r="F123" s="229"/>
      <c r="G123" s="399"/>
      <c r="H123" s="399"/>
      <c r="I123" s="399"/>
    </row>
    <row r="124" spans="1:9" ht="27.75" customHeight="1">
      <c r="A124" s="412" t="s">
        <v>105</v>
      </c>
      <c r="B124" s="405" t="s">
        <v>512</v>
      </c>
      <c r="C124" s="413" t="s">
        <v>41</v>
      </c>
      <c r="D124" s="399"/>
      <c r="E124" s="399"/>
      <c r="F124" s="425">
        <f>D124-D125</f>
        <v>0</v>
      </c>
      <c r="G124" s="425"/>
      <c r="H124" s="425"/>
      <c r="I124" s="229"/>
    </row>
    <row r="125" spans="1:9" ht="27.75" customHeight="1">
      <c r="A125" s="412"/>
      <c r="B125" s="405"/>
      <c r="C125" s="413"/>
      <c r="D125" s="399"/>
      <c r="E125" s="399"/>
      <c r="F125" s="229"/>
      <c r="G125" s="399"/>
      <c r="H125" s="399"/>
      <c r="I125" s="399"/>
    </row>
    <row r="126" spans="1:9" ht="27.75" customHeight="1">
      <c r="A126" s="412" t="s">
        <v>106</v>
      </c>
      <c r="B126" s="405" t="s">
        <v>678</v>
      </c>
      <c r="C126" s="413" t="s">
        <v>42</v>
      </c>
      <c r="D126" s="399"/>
      <c r="E126" s="399"/>
      <c r="F126" s="425">
        <f>D126-D127</f>
        <v>0</v>
      </c>
      <c r="G126" s="425"/>
      <c r="H126" s="425"/>
      <c r="I126" s="229"/>
    </row>
    <row r="127" spans="1:9" ht="27.75" customHeight="1">
      <c r="A127" s="412"/>
      <c r="B127" s="405"/>
      <c r="C127" s="413"/>
      <c r="D127" s="399"/>
      <c r="E127" s="399"/>
      <c r="F127" s="229"/>
      <c r="G127" s="399"/>
      <c r="H127" s="399"/>
      <c r="I127" s="399"/>
    </row>
    <row r="128" spans="1:9" ht="27.75" customHeight="1">
      <c r="A128" s="412" t="s">
        <v>99</v>
      </c>
      <c r="B128" s="392" t="s">
        <v>679</v>
      </c>
      <c r="C128" s="413" t="s">
        <v>197</v>
      </c>
      <c r="D128" s="399"/>
      <c r="E128" s="399"/>
      <c r="F128" s="425">
        <f>D128-D129</f>
        <v>0</v>
      </c>
      <c r="G128" s="425"/>
      <c r="H128" s="425"/>
      <c r="I128" s="229"/>
    </row>
    <row r="129" spans="1:9" ht="27.75" customHeight="1">
      <c r="A129" s="412"/>
      <c r="B129" s="392"/>
      <c r="C129" s="413"/>
      <c r="D129" s="399"/>
      <c r="E129" s="399"/>
      <c r="F129" s="229"/>
      <c r="G129" s="399"/>
      <c r="H129" s="399"/>
      <c r="I129" s="399"/>
    </row>
    <row r="130" spans="1:9" ht="27.75" customHeight="1">
      <c r="A130" s="412" t="s">
        <v>101</v>
      </c>
      <c r="B130" s="392" t="s">
        <v>516</v>
      </c>
      <c r="C130" s="413" t="s">
        <v>198</v>
      </c>
      <c r="D130" s="399"/>
      <c r="E130" s="399"/>
      <c r="F130" s="425">
        <f>D130-D131</f>
        <v>0</v>
      </c>
      <c r="G130" s="425"/>
      <c r="H130" s="425"/>
      <c r="I130" s="229"/>
    </row>
    <row r="131" spans="1:9" ht="27.75" customHeight="1">
      <c r="A131" s="412"/>
      <c r="B131" s="392"/>
      <c r="C131" s="413"/>
      <c r="D131" s="399"/>
      <c r="E131" s="399"/>
      <c r="F131" s="229"/>
      <c r="G131" s="399"/>
      <c r="H131" s="399"/>
      <c r="I131" s="399"/>
    </row>
    <row r="132" spans="1:9" ht="27.75" customHeight="1">
      <c r="A132" s="412" t="s">
        <v>277</v>
      </c>
      <c r="B132" s="392" t="s">
        <v>513</v>
      </c>
      <c r="C132" s="413" t="s">
        <v>199</v>
      </c>
      <c r="D132" s="399"/>
      <c r="E132" s="399"/>
      <c r="F132" s="425">
        <f>D132-D133</f>
        <v>0</v>
      </c>
      <c r="G132" s="425"/>
      <c r="H132" s="425"/>
      <c r="I132" s="229"/>
    </row>
    <row r="133" spans="1:9" ht="27.75" customHeight="1">
      <c r="A133" s="412"/>
      <c r="B133" s="392"/>
      <c r="C133" s="413"/>
      <c r="D133" s="399"/>
      <c r="E133" s="399"/>
      <c r="F133" s="229"/>
      <c r="G133" s="399"/>
      <c r="H133" s="399"/>
      <c r="I133" s="399"/>
    </row>
    <row r="134" spans="1:9" ht="27.75" customHeight="1">
      <c r="A134" s="412" t="s">
        <v>190</v>
      </c>
      <c r="B134" s="392" t="s">
        <v>680</v>
      </c>
      <c r="C134" s="413" t="s">
        <v>200</v>
      </c>
      <c r="D134" s="399"/>
      <c r="E134" s="399"/>
      <c r="F134" s="425">
        <f>D134-D135</f>
        <v>0</v>
      </c>
      <c r="G134" s="425"/>
      <c r="H134" s="425"/>
      <c r="I134" s="229"/>
    </row>
    <row r="135" spans="1:9" ht="27.75" customHeight="1">
      <c r="A135" s="412"/>
      <c r="B135" s="392"/>
      <c r="C135" s="413"/>
      <c r="D135" s="399"/>
      <c r="E135" s="399"/>
      <c r="F135" s="231"/>
      <c r="G135" s="399"/>
      <c r="H135" s="399"/>
      <c r="I135" s="399"/>
    </row>
    <row r="136" spans="1:9" ht="27.75" customHeight="1">
      <c r="A136" s="427" t="s">
        <v>60</v>
      </c>
      <c r="B136" s="429" t="s">
        <v>201</v>
      </c>
      <c r="C136" s="417" t="s">
        <v>202</v>
      </c>
      <c r="D136" s="407">
        <f>D138+D140+D142+D144</f>
        <v>0</v>
      </c>
      <c r="E136" s="409"/>
      <c r="F136" s="407">
        <f>D136-D137</f>
        <v>0</v>
      </c>
      <c r="G136" s="408"/>
      <c r="H136" s="409"/>
      <c r="I136" s="227"/>
    </row>
    <row r="137" spans="1:9" ht="27.75" customHeight="1">
      <c r="A137" s="428"/>
      <c r="B137" s="430"/>
      <c r="C137" s="417"/>
      <c r="D137" s="407">
        <f>D139+D141+D143+D145</f>
        <v>0</v>
      </c>
      <c r="E137" s="409"/>
      <c r="F137" s="227"/>
      <c r="G137" s="407">
        <f>G139+G141+G143+G145</f>
        <v>0</v>
      </c>
      <c r="H137" s="408"/>
      <c r="I137" s="409"/>
    </row>
    <row r="138" spans="1:9" ht="27.75" customHeight="1">
      <c r="A138" s="402" t="s">
        <v>61</v>
      </c>
      <c r="B138" s="392" t="s">
        <v>681</v>
      </c>
      <c r="C138" s="413" t="s">
        <v>203</v>
      </c>
      <c r="D138" s="399"/>
      <c r="E138" s="399"/>
      <c r="F138" s="425">
        <f>D138-D139</f>
        <v>0</v>
      </c>
      <c r="G138" s="425"/>
      <c r="H138" s="425"/>
      <c r="I138" s="229"/>
    </row>
    <row r="139" spans="1:9" ht="27.75" customHeight="1">
      <c r="A139" s="402"/>
      <c r="B139" s="392"/>
      <c r="C139" s="413"/>
      <c r="D139" s="399"/>
      <c r="E139" s="399"/>
      <c r="F139" s="229"/>
      <c r="G139" s="399"/>
      <c r="H139" s="399"/>
      <c r="I139" s="399"/>
    </row>
    <row r="140" spans="1:9" ht="27.75" customHeight="1">
      <c r="A140" s="412" t="s">
        <v>159</v>
      </c>
      <c r="B140" s="392" t="s">
        <v>682</v>
      </c>
      <c r="C140" s="413" t="s">
        <v>204</v>
      </c>
      <c r="D140" s="399"/>
      <c r="E140" s="399"/>
      <c r="F140" s="425">
        <f>D140-D141</f>
        <v>0</v>
      </c>
      <c r="G140" s="425"/>
      <c r="H140" s="425"/>
      <c r="I140" s="229"/>
    </row>
    <row r="141" spans="1:9" ht="27.75" customHeight="1">
      <c r="A141" s="412"/>
      <c r="B141" s="392"/>
      <c r="C141" s="413"/>
      <c r="D141" s="399"/>
      <c r="E141" s="399"/>
      <c r="F141" s="229"/>
      <c r="G141" s="399"/>
      <c r="H141" s="399"/>
      <c r="I141" s="399"/>
    </row>
    <row r="142" spans="1:9" ht="27.75" customHeight="1">
      <c r="A142" s="412" t="s">
        <v>100</v>
      </c>
      <c r="B142" s="392" t="s">
        <v>517</v>
      </c>
      <c r="C142" s="413" t="s">
        <v>205</v>
      </c>
      <c r="D142" s="399"/>
      <c r="E142" s="399"/>
      <c r="F142" s="425">
        <f>D142-D143</f>
        <v>0</v>
      </c>
      <c r="G142" s="425"/>
      <c r="H142" s="425"/>
      <c r="I142" s="229"/>
    </row>
    <row r="143" spans="1:9" ht="27.75" customHeight="1">
      <c r="A143" s="412"/>
      <c r="B143" s="392"/>
      <c r="C143" s="413"/>
      <c r="D143" s="399"/>
      <c r="E143" s="399"/>
      <c r="F143" s="229"/>
      <c r="G143" s="399"/>
      <c r="H143" s="399"/>
      <c r="I143" s="399"/>
    </row>
    <row r="144" spans="1:9" ht="27.75" customHeight="1">
      <c r="A144" s="412" t="s">
        <v>105</v>
      </c>
      <c r="B144" s="392" t="s">
        <v>518</v>
      </c>
      <c r="C144" s="413" t="s">
        <v>206</v>
      </c>
      <c r="D144" s="399"/>
      <c r="E144" s="399"/>
      <c r="F144" s="425">
        <f>D144-D145</f>
        <v>0</v>
      </c>
      <c r="G144" s="425"/>
      <c r="H144" s="425"/>
      <c r="I144" s="229"/>
    </row>
    <row r="145" spans="1:9" ht="27.75" customHeight="1">
      <c r="A145" s="412"/>
      <c r="B145" s="392"/>
      <c r="C145" s="413"/>
      <c r="D145" s="399"/>
      <c r="E145" s="399"/>
      <c r="F145" s="229"/>
      <c r="G145" s="399"/>
      <c r="H145" s="399"/>
      <c r="I145" s="399"/>
    </row>
    <row r="146" spans="1:9" ht="27.75" customHeight="1">
      <c r="A146" s="427" t="s">
        <v>8</v>
      </c>
      <c r="B146" s="429" t="s">
        <v>207</v>
      </c>
      <c r="C146" s="417" t="s">
        <v>208</v>
      </c>
      <c r="D146" s="387">
        <f>D148+D150</f>
        <v>0</v>
      </c>
      <c r="E146" s="387"/>
      <c r="F146" s="387">
        <f>D146-D147</f>
        <v>0</v>
      </c>
      <c r="G146" s="387"/>
      <c r="H146" s="387"/>
      <c r="I146" s="227"/>
    </row>
    <row r="147" spans="1:9" ht="27.75" customHeight="1">
      <c r="A147" s="428"/>
      <c r="B147" s="430"/>
      <c r="C147" s="417"/>
      <c r="D147" s="387">
        <f>D149+D151</f>
        <v>0</v>
      </c>
      <c r="E147" s="387"/>
      <c r="F147" s="227"/>
      <c r="G147" s="387">
        <f>G149+G151</f>
        <v>0</v>
      </c>
      <c r="H147" s="387"/>
      <c r="I147" s="387"/>
    </row>
    <row r="148" spans="1:9" ht="27.75" customHeight="1">
      <c r="A148" s="414" t="s">
        <v>9</v>
      </c>
      <c r="B148" s="418" t="s">
        <v>209</v>
      </c>
      <c r="C148" s="417" t="s">
        <v>211</v>
      </c>
      <c r="D148" s="399"/>
      <c r="E148" s="399"/>
      <c r="F148" s="425">
        <f>D148-D149</f>
        <v>0</v>
      </c>
      <c r="G148" s="425"/>
      <c r="H148" s="425"/>
      <c r="I148" s="229"/>
    </row>
    <row r="149" spans="1:9" ht="27.75" customHeight="1">
      <c r="A149" s="415"/>
      <c r="B149" s="419"/>
      <c r="C149" s="417"/>
      <c r="D149" s="399"/>
      <c r="E149" s="399"/>
      <c r="F149" s="229"/>
      <c r="G149" s="399"/>
      <c r="H149" s="399"/>
      <c r="I149" s="399"/>
    </row>
    <row r="150" spans="1:9" ht="27.75" customHeight="1">
      <c r="A150" s="414" t="s">
        <v>159</v>
      </c>
      <c r="B150" s="418" t="s">
        <v>210</v>
      </c>
      <c r="C150" s="417" t="s">
        <v>212</v>
      </c>
      <c r="D150" s="399"/>
      <c r="E150" s="399"/>
      <c r="F150" s="425">
        <f>D150-D151</f>
        <v>0</v>
      </c>
      <c r="G150" s="425"/>
      <c r="H150" s="425"/>
      <c r="I150" s="229"/>
    </row>
    <row r="151" spans="1:9" ht="27.75" customHeight="1">
      <c r="A151" s="415"/>
      <c r="B151" s="419"/>
      <c r="C151" s="417"/>
      <c r="D151" s="399"/>
      <c r="E151" s="399"/>
      <c r="F151" s="229"/>
      <c r="G151" s="399"/>
      <c r="H151" s="399"/>
      <c r="I151" s="399"/>
    </row>
    <row r="152" spans="1:9" ht="27.75" customHeight="1">
      <c r="A152" s="406" t="s">
        <v>48</v>
      </c>
      <c r="B152" s="389" t="s">
        <v>683</v>
      </c>
      <c r="C152" s="417" t="s">
        <v>213</v>
      </c>
      <c r="D152" s="387">
        <f>D154+D156+D158+D160</f>
        <v>0</v>
      </c>
      <c r="E152" s="387"/>
      <c r="F152" s="387">
        <f>D152-D153</f>
        <v>0</v>
      </c>
      <c r="G152" s="387"/>
      <c r="H152" s="387"/>
      <c r="I152" s="227"/>
    </row>
    <row r="153" spans="1:9" ht="27.75" customHeight="1">
      <c r="A153" s="406"/>
      <c r="B153" s="389"/>
      <c r="C153" s="417"/>
      <c r="D153" s="387">
        <f>D155+D157+D159+D161</f>
        <v>0</v>
      </c>
      <c r="E153" s="387"/>
      <c r="F153" s="227"/>
      <c r="G153" s="387">
        <f>G155+G157+G159+G161</f>
        <v>0</v>
      </c>
      <c r="H153" s="387"/>
      <c r="I153" s="387"/>
    </row>
    <row r="154" spans="1:9" ht="27.75" customHeight="1">
      <c r="A154" s="402" t="s">
        <v>62</v>
      </c>
      <c r="B154" s="392" t="s">
        <v>684</v>
      </c>
      <c r="C154" s="413" t="s">
        <v>214</v>
      </c>
      <c r="D154" s="399"/>
      <c r="E154" s="399"/>
      <c r="F154" s="425">
        <f>D154-D155</f>
        <v>0</v>
      </c>
      <c r="G154" s="425"/>
      <c r="H154" s="425"/>
      <c r="I154" s="229"/>
    </row>
    <row r="155" spans="1:9" ht="27.75" customHeight="1">
      <c r="A155" s="402"/>
      <c r="B155" s="392"/>
      <c r="C155" s="413"/>
      <c r="D155" s="399"/>
      <c r="E155" s="399"/>
      <c r="F155" s="229"/>
      <c r="G155" s="399"/>
      <c r="H155" s="399"/>
      <c r="I155" s="399"/>
    </row>
    <row r="156" spans="1:9" ht="27.75" customHeight="1">
      <c r="A156" s="412" t="s">
        <v>159</v>
      </c>
      <c r="B156" s="392" t="s">
        <v>685</v>
      </c>
      <c r="C156" s="413" t="s">
        <v>215</v>
      </c>
      <c r="D156" s="399"/>
      <c r="E156" s="399"/>
      <c r="F156" s="425">
        <f>D156-D157</f>
        <v>0</v>
      </c>
      <c r="G156" s="425"/>
      <c r="H156" s="425"/>
      <c r="I156" s="229"/>
    </row>
    <row r="157" spans="1:9" ht="27.75" customHeight="1">
      <c r="A157" s="412"/>
      <c r="B157" s="392"/>
      <c r="C157" s="413"/>
      <c r="D157" s="399"/>
      <c r="E157" s="399"/>
      <c r="F157" s="229"/>
      <c r="G157" s="399"/>
      <c r="H157" s="399"/>
      <c r="I157" s="399"/>
    </row>
    <row r="158" spans="1:9" ht="27.75" customHeight="1">
      <c r="A158" s="412" t="s">
        <v>100</v>
      </c>
      <c r="B158" s="392" t="s">
        <v>170</v>
      </c>
      <c r="C158" s="413" t="s">
        <v>216</v>
      </c>
      <c r="D158" s="399"/>
      <c r="E158" s="399"/>
      <c r="F158" s="425">
        <f>D158-D159</f>
        <v>0</v>
      </c>
      <c r="G158" s="425"/>
      <c r="H158" s="425"/>
      <c r="I158" s="229"/>
    </row>
    <row r="159" spans="1:9" ht="27.75" customHeight="1">
      <c r="A159" s="412"/>
      <c r="B159" s="392"/>
      <c r="C159" s="413"/>
      <c r="D159" s="399"/>
      <c r="E159" s="399"/>
      <c r="F159" s="229"/>
      <c r="G159" s="399"/>
      <c r="H159" s="399"/>
      <c r="I159" s="399"/>
    </row>
    <row r="160" spans="1:9" ht="27.75" customHeight="1">
      <c r="A160" s="412" t="s">
        <v>105</v>
      </c>
      <c r="B160" s="392" t="s">
        <v>171</v>
      </c>
      <c r="C160" s="413" t="s">
        <v>217</v>
      </c>
      <c r="D160" s="399"/>
      <c r="E160" s="399"/>
      <c r="F160" s="425">
        <f>D160-D161</f>
        <v>0</v>
      </c>
      <c r="G160" s="425"/>
      <c r="H160" s="425"/>
      <c r="I160" s="229"/>
    </row>
    <row r="161" spans="1:9" ht="27.75" customHeight="1">
      <c r="A161" s="412"/>
      <c r="B161" s="392"/>
      <c r="C161" s="413"/>
      <c r="D161" s="399"/>
      <c r="E161" s="399"/>
      <c r="F161" s="229"/>
      <c r="G161" s="399"/>
      <c r="H161" s="399"/>
      <c r="I161" s="399"/>
    </row>
    <row r="162" spans="1:9">
      <c r="D162" s="234"/>
      <c r="E162" s="234"/>
      <c r="F162" s="234"/>
      <c r="G162" s="234"/>
      <c r="H162" s="234"/>
      <c r="I162" s="234"/>
    </row>
    <row r="163" spans="1:9">
      <c r="D163" s="234"/>
      <c r="E163" s="234"/>
      <c r="F163" s="234"/>
      <c r="G163" s="234"/>
      <c r="H163" s="234"/>
      <c r="I163" s="234"/>
    </row>
    <row r="164" spans="1:9">
      <c r="D164" s="234"/>
      <c r="E164" s="234"/>
      <c r="F164" s="234"/>
      <c r="G164" s="234"/>
      <c r="H164" s="234"/>
      <c r="I164" s="234"/>
    </row>
    <row r="165" spans="1:9">
      <c r="D165" s="234"/>
      <c r="E165" s="234"/>
      <c r="F165" s="234"/>
      <c r="G165" s="234"/>
      <c r="H165" s="234"/>
      <c r="I165" s="234"/>
    </row>
    <row r="166" spans="1:9">
      <c r="D166" s="234"/>
      <c r="E166" s="234"/>
      <c r="F166" s="234"/>
      <c r="G166" s="234"/>
      <c r="H166" s="234"/>
      <c r="I166" s="234"/>
    </row>
    <row r="167" spans="1:9">
      <c r="D167" s="234"/>
      <c r="E167" s="234"/>
      <c r="F167" s="234"/>
      <c r="G167" s="234"/>
      <c r="H167" s="234"/>
      <c r="I167" s="234"/>
    </row>
    <row r="168" spans="1:9">
      <c r="D168" s="234"/>
      <c r="E168" s="234"/>
      <c r="F168" s="234"/>
      <c r="G168" s="234"/>
      <c r="H168" s="234"/>
      <c r="I168" s="234"/>
    </row>
    <row r="169" spans="1:9">
      <c r="D169" s="234"/>
      <c r="E169" s="234"/>
      <c r="F169" s="234"/>
      <c r="G169" s="234"/>
      <c r="H169" s="234"/>
      <c r="I169" s="234"/>
    </row>
    <row r="170" spans="1:9">
      <c r="D170" s="234"/>
      <c r="E170" s="234"/>
      <c r="F170" s="234"/>
      <c r="G170" s="234"/>
      <c r="H170" s="234"/>
      <c r="I170" s="234"/>
    </row>
    <row r="171" spans="1:9">
      <c r="D171" s="234"/>
      <c r="E171" s="234"/>
      <c r="F171" s="234"/>
      <c r="G171" s="234"/>
      <c r="H171" s="234"/>
      <c r="I171" s="234"/>
    </row>
    <row r="172" spans="1:9">
      <c r="D172" s="234"/>
      <c r="E172" s="234"/>
      <c r="F172" s="234"/>
      <c r="G172" s="234"/>
      <c r="H172" s="234"/>
      <c r="I172" s="234"/>
    </row>
    <row r="173" spans="1:9">
      <c r="D173" s="234"/>
      <c r="E173" s="234"/>
      <c r="F173" s="234"/>
      <c r="G173" s="234"/>
      <c r="H173" s="234"/>
      <c r="I173" s="234"/>
    </row>
    <row r="174" spans="1:9">
      <c r="D174" s="234"/>
      <c r="E174" s="234"/>
      <c r="F174" s="234"/>
      <c r="G174" s="234"/>
      <c r="H174" s="234"/>
      <c r="I174" s="234"/>
    </row>
    <row r="175" spans="1:9">
      <c r="D175" s="234"/>
      <c r="E175" s="234"/>
      <c r="F175" s="234"/>
      <c r="G175" s="234"/>
      <c r="H175" s="234"/>
      <c r="I175" s="234"/>
    </row>
    <row r="176" spans="1:9">
      <c r="D176" s="234"/>
      <c r="E176" s="234"/>
      <c r="F176" s="234"/>
      <c r="G176" s="234"/>
      <c r="H176" s="234"/>
      <c r="I176" s="234"/>
    </row>
    <row r="177" spans="4:9">
      <c r="D177" s="234"/>
      <c r="E177" s="234"/>
      <c r="F177" s="234"/>
      <c r="G177" s="234"/>
      <c r="H177" s="234"/>
      <c r="I177" s="234"/>
    </row>
    <row r="178" spans="4:9">
      <c r="D178" s="234"/>
      <c r="E178" s="234"/>
      <c r="F178" s="234"/>
      <c r="G178" s="234"/>
      <c r="H178" s="234"/>
      <c r="I178" s="234"/>
    </row>
    <row r="179" spans="4:9">
      <c r="D179" s="234"/>
      <c r="E179" s="234"/>
      <c r="F179" s="234"/>
      <c r="G179" s="234"/>
      <c r="H179" s="234"/>
      <c r="I179" s="234"/>
    </row>
    <row r="180" spans="4:9">
      <c r="D180" s="234"/>
      <c r="E180" s="234"/>
      <c r="F180" s="234"/>
      <c r="G180" s="234"/>
      <c r="H180" s="234"/>
      <c r="I180" s="234"/>
    </row>
    <row r="181" spans="4:9">
      <c r="D181" s="234"/>
      <c r="E181" s="234"/>
      <c r="F181" s="234"/>
      <c r="G181" s="234"/>
      <c r="H181" s="234"/>
      <c r="I181" s="234"/>
    </row>
    <row r="182" spans="4:9">
      <c r="D182" s="234"/>
      <c r="E182" s="234"/>
      <c r="F182" s="234"/>
      <c r="G182" s="234"/>
      <c r="H182" s="234"/>
      <c r="I182" s="234"/>
    </row>
    <row r="183" spans="4:9">
      <c r="D183" s="234"/>
      <c r="E183" s="234"/>
      <c r="F183" s="234"/>
      <c r="G183" s="234"/>
      <c r="H183" s="234"/>
      <c r="I183" s="234"/>
    </row>
    <row r="184" spans="4:9">
      <c r="D184" s="234"/>
      <c r="E184" s="234"/>
      <c r="F184" s="234"/>
      <c r="G184" s="234"/>
      <c r="H184" s="234"/>
      <c r="I184" s="234"/>
    </row>
    <row r="185" spans="4:9">
      <c r="D185" s="234"/>
      <c r="E185" s="234"/>
      <c r="F185" s="234"/>
      <c r="G185" s="234"/>
      <c r="H185" s="234"/>
      <c r="I185" s="234"/>
    </row>
    <row r="186" spans="4:9">
      <c r="D186" s="234"/>
      <c r="E186" s="234"/>
      <c r="F186" s="234"/>
      <c r="G186" s="234"/>
      <c r="H186" s="234"/>
      <c r="I186" s="234"/>
    </row>
    <row r="187" spans="4:9">
      <c r="D187" s="234"/>
      <c r="E187" s="234"/>
      <c r="F187" s="234"/>
      <c r="G187" s="234"/>
      <c r="H187" s="234"/>
      <c r="I187" s="234"/>
    </row>
    <row r="188" spans="4:9">
      <c r="D188" s="234"/>
      <c r="E188" s="234"/>
      <c r="F188" s="234"/>
      <c r="G188" s="234"/>
      <c r="H188" s="234"/>
      <c r="I188" s="234"/>
    </row>
    <row r="189" spans="4:9">
      <c r="D189" s="234"/>
      <c r="E189" s="234"/>
      <c r="F189" s="234"/>
      <c r="G189" s="234"/>
      <c r="H189" s="234"/>
      <c r="I189" s="234"/>
    </row>
    <row r="190" spans="4:9">
      <c r="D190" s="234"/>
      <c r="E190" s="234"/>
      <c r="F190" s="234"/>
      <c r="G190" s="234"/>
      <c r="H190" s="234"/>
      <c r="I190" s="234"/>
    </row>
    <row r="191" spans="4:9">
      <c r="D191" s="234"/>
      <c r="E191" s="234"/>
      <c r="F191" s="234"/>
      <c r="G191" s="234"/>
      <c r="H191" s="234"/>
      <c r="I191" s="234"/>
    </row>
    <row r="192" spans="4:9">
      <c r="D192" s="234"/>
      <c r="E192" s="234"/>
      <c r="F192" s="234"/>
      <c r="G192" s="234"/>
      <c r="H192" s="234"/>
      <c r="I192" s="234"/>
    </row>
    <row r="193" spans="4:9">
      <c r="D193" s="234"/>
      <c r="E193" s="234"/>
      <c r="F193" s="234"/>
      <c r="G193" s="234"/>
      <c r="H193" s="234"/>
      <c r="I193" s="234"/>
    </row>
    <row r="194" spans="4:9">
      <c r="D194" s="234"/>
      <c r="E194" s="234"/>
      <c r="F194" s="234"/>
      <c r="G194" s="234"/>
      <c r="H194" s="234"/>
      <c r="I194" s="234"/>
    </row>
    <row r="195" spans="4:9">
      <c r="D195" s="234"/>
      <c r="E195" s="234"/>
      <c r="F195" s="234"/>
      <c r="G195" s="234"/>
      <c r="H195" s="234"/>
      <c r="I195" s="234"/>
    </row>
    <row r="196" spans="4:9">
      <c r="D196" s="234"/>
      <c r="E196" s="234"/>
      <c r="F196" s="234"/>
      <c r="G196" s="234"/>
      <c r="H196" s="234"/>
      <c r="I196" s="234"/>
    </row>
    <row r="197" spans="4:9">
      <c r="D197" s="234"/>
      <c r="E197" s="234"/>
      <c r="F197" s="234"/>
      <c r="G197" s="234"/>
      <c r="H197" s="234"/>
      <c r="I197" s="234"/>
    </row>
    <row r="198" spans="4:9">
      <c r="D198" s="234"/>
      <c r="E198" s="234"/>
      <c r="F198" s="234"/>
      <c r="G198" s="234"/>
      <c r="H198" s="234"/>
      <c r="I198" s="234"/>
    </row>
    <row r="199" spans="4:9">
      <c r="D199" s="234"/>
      <c r="E199" s="234"/>
      <c r="F199" s="234"/>
      <c r="G199" s="234"/>
      <c r="H199" s="234"/>
      <c r="I199" s="234"/>
    </row>
    <row r="200" spans="4:9">
      <c r="D200" s="234"/>
      <c r="E200" s="234"/>
      <c r="F200" s="234"/>
      <c r="G200" s="234"/>
      <c r="H200" s="234"/>
      <c r="I200" s="234"/>
    </row>
    <row r="201" spans="4:9">
      <c r="D201" s="234"/>
      <c r="E201" s="234"/>
      <c r="F201" s="234"/>
      <c r="G201" s="234"/>
      <c r="H201" s="234"/>
      <c r="I201" s="234"/>
    </row>
    <row r="202" spans="4:9">
      <c r="D202" s="234"/>
      <c r="E202" s="234"/>
      <c r="F202" s="234"/>
      <c r="G202" s="234"/>
      <c r="H202" s="234"/>
      <c r="I202" s="234"/>
    </row>
    <row r="203" spans="4:9">
      <c r="D203" s="234"/>
      <c r="E203" s="234"/>
      <c r="F203" s="234"/>
      <c r="G203" s="234"/>
      <c r="H203" s="234"/>
      <c r="I203" s="234"/>
    </row>
    <row r="204" spans="4:9">
      <c r="D204" s="234"/>
      <c r="E204" s="234"/>
      <c r="F204" s="234"/>
      <c r="G204" s="234"/>
      <c r="H204" s="234"/>
      <c r="I204" s="234"/>
    </row>
    <row r="205" spans="4:9">
      <c r="D205" s="234"/>
      <c r="E205" s="234"/>
      <c r="F205" s="234"/>
      <c r="G205" s="234"/>
      <c r="H205" s="234"/>
      <c r="I205" s="234"/>
    </row>
    <row r="206" spans="4:9">
      <c r="D206" s="234"/>
      <c r="E206" s="234"/>
      <c r="F206" s="234"/>
      <c r="G206" s="234"/>
      <c r="H206" s="234"/>
      <c r="I206" s="234"/>
    </row>
    <row r="207" spans="4:9">
      <c r="D207" s="234"/>
      <c r="E207" s="234"/>
      <c r="F207" s="234"/>
      <c r="G207" s="234"/>
      <c r="H207" s="234"/>
      <c r="I207" s="234"/>
    </row>
    <row r="208" spans="4:9">
      <c r="D208" s="234"/>
      <c r="E208" s="234"/>
      <c r="F208" s="234"/>
      <c r="G208" s="234"/>
      <c r="H208" s="234"/>
      <c r="I208" s="234"/>
    </row>
    <row r="209" spans="4:9">
      <c r="D209" s="234"/>
      <c r="E209" s="234"/>
      <c r="F209" s="234"/>
      <c r="G209" s="234"/>
      <c r="H209" s="234"/>
      <c r="I209" s="234"/>
    </row>
    <row r="210" spans="4:9">
      <c r="D210" s="234"/>
      <c r="E210" s="234"/>
      <c r="F210" s="234"/>
      <c r="G210" s="234"/>
      <c r="H210" s="234"/>
      <c r="I210" s="234"/>
    </row>
    <row r="211" spans="4:9">
      <c r="D211" s="234"/>
      <c r="E211" s="234"/>
      <c r="F211" s="234"/>
      <c r="G211" s="234"/>
      <c r="H211" s="234"/>
      <c r="I211" s="234"/>
    </row>
    <row r="212" spans="4:9">
      <c r="D212" s="234"/>
      <c r="E212" s="234"/>
      <c r="F212" s="234"/>
      <c r="G212" s="234"/>
      <c r="H212" s="234"/>
      <c r="I212" s="234"/>
    </row>
    <row r="213" spans="4:9">
      <c r="D213" s="234"/>
      <c r="E213" s="234"/>
      <c r="F213" s="234"/>
      <c r="G213" s="234"/>
      <c r="H213" s="234"/>
      <c r="I213" s="234"/>
    </row>
    <row r="214" spans="4:9">
      <c r="D214" s="234"/>
      <c r="E214" s="234"/>
      <c r="F214" s="234"/>
      <c r="G214" s="234"/>
      <c r="H214" s="234"/>
      <c r="I214" s="234"/>
    </row>
    <row r="215" spans="4:9">
      <c r="D215" s="234"/>
      <c r="E215" s="234"/>
      <c r="F215" s="234"/>
      <c r="G215" s="234"/>
      <c r="H215" s="234"/>
      <c r="I215" s="234"/>
    </row>
    <row r="216" spans="4:9">
      <c r="D216" s="234"/>
      <c r="E216" s="234"/>
      <c r="F216" s="234"/>
      <c r="G216" s="234"/>
      <c r="H216" s="234"/>
      <c r="I216" s="234"/>
    </row>
    <row r="217" spans="4:9">
      <c r="D217" s="234"/>
      <c r="E217" s="234"/>
      <c r="F217" s="234"/>
      <c r="G217" s="234"/>
      <c r="H217" s="234"/>
      <c r="I217" s="234"/>
    </row>
    <row r="218" spans="4:9">
      <c r="D218" s="234"/>
      <c r="E218" s="234"/>
      <c r="F218" s="234"/>
      <c r="G218" s="234"/>
      <c r="H218" s="234"/>
      <c r="I218" s="234"/>
    </row>
    <row r="219" spans="4:9">
      <c r="D219" s="234"/>
      <c r="E219" s="234"/>
      <c r="F219" s="234"/>
      <c r="G219" s="234"/>
      <c r="H219" s="234"/>
      <c r="I219" s="234"/>
    </row>
    <row r="220" spans="4:9">
      <c r="D220" s="234"/>
      <c r="E220" s="234"/>
      <c r="F220" s="234"/>
      <c r="G220" s="234"/>
      <c r="H220" s="234"/>
      <c r="I220" s="234"/>
    </row>
    <row r="221" spans="4:9">
      <c r="D221" s="234"/>
      <c r="E221" s="234"/>
      <c r="F221" s="234"/>
      <c r="G221" s="234"/>
      <c r="H221" s="234"/>
      <c r="I221" s="234"/>
    </row>
    <row r="222" spans="4:9">
      <c r="D222" s="234"/>
      <c r="E222" s="234"/>
      <c r="F222" s="234"/>
      <c r="G222" s="234"/>
      <c r="H222" s="234"/>
      <c r="I222" s="234"/>
    </row>
    <row r="223" spans="4:9">
      <c r="D223" s="234"/>
      <c r="E223" s="234"/>
      <c r="F223" s="234"/>
      <c r="G223" s="234"/>
      <c r="H223" s="234"/>
      <c r="I223" s="234"/>
    </row>
    <row r="224" spans="4:9">
      <c r="D224" s="234"/>
      <c r="E224" s="234"/>
      <c r="F224" s="234"/>
      <c r="G224" s="234"/>
      <c r="H224" s="234"/>
      <c r="I224" s="234"/>
    </row>
    <row r="225" spans="4:9">
      <c r="D225" s="234"/>
      <c r="E225" s="234"/>
      <c r="F225" s="234"/>
      <c r="G225" s="234"/>
      <c r="H225" s="234"/>
      <c r="I225" s="234"/>
    </row>
    <row r="226" spans="4:9">
      <c r="D226" s="234"/>
      <c r="E226" s="234"/>
      <c r="F226" s="234"/>
      <c r="G226" s="234"/>
      <c r="H226" s="234"/>
      <c r="I226" s="234"/>
    </row>
    <row r="227" spans="4:9">
      <c r="D227" s="234"/>
      <c r="E227" s="234"/>
      <c r="F227" s="234"/>
      <c r="G227" s="234"/>
      <c r="H227" s="234"/>
      <c r="I227" s="234"/>
    </row>
    <row r="228" spans="4:9">
      <c r="D228" s="234"/>
      <c r="E228" s="234"/>
      <c r="F228" s="234"/>
      <c r="G228" s="234"/>
      <c r="H228" s="234"/>
      <c r="I228" s="234"/>
    </row>
    <row r="229" spans="4:9">
      <c r="D229" s="234"/>
      <c r="E229" s="234"/>
      <c r="F229" s="234"/>
      <c r="G229" s="234"/>
      <c r="H229" s="234"/>
      <c r="I229" s="234"/>
    </row>
    <row r="230" spans="4:9">
      <c r="D230" s="234"/>
      <c r="E230" s="234"/>
      <c r="F230" s="234"/>
      <c r="G230" s="234"/>
      <c r="H230" s="234"/>
      <c r="I230" s="234"/>
    </row>
    <row r="231" spans="4:9">
      <c r="D231" s="234"/>
      <c r="E231" s="234"/>
      <c r="F231" s="234"/>
      <c r="G231" s="234"/>
      <c r="H231" s="234"/>
      <c r="I231" s="234"/>
    </row>
    <row r="232" spans="4:9">
      <c r="D232" s="234"/>
      <c r="E232" s="234"/>
      <c r="F232" s="234"/>
      <c r="G232" s="234"/>
      <c r="H232" s="234"/>
      <c r="I232" s="234"/>
    </row>
    <row r="233" spans="4:9">
      <c r="D233" s="234"/>
      <c r="E233" s="234"/>
      <c r="F233" s="234"/>
      <c r="G233" s="234"/>
      <c r="H233" s="234"/>
      <c r="I233" s="234"/>
    </row>
    <row r="234" spans="4:9">
      <c r="D234" s="234"/>
      <c r="E234" s="234"/>
      <c r="F234" s="234"/>
      <c r="G234" s="234"/>
      <c r="H234" s="234"/>
      <c r="I234" s="234"/>
    </row>
    <row r="235" spans="4:9">
      <c r="D235" s="234"/>
      <c r="E235" s="234"/>
      <c r="F235" s="234"/>
      <c r="G235" s="234"/>
      <c r="H235" s="234"/>
      <c r="I235" s="234"/>
    </row>
    <row r="236" spans="4:9">
      <c r="D236" s="234"/>
      <c r="E236" s="234"/>
      <c r="F236" s="234"/>
      <c r="G236" s="234"/>
      <c r="H236" s="234"/>
      <c r="I236" s="234"/>
    </row>
    <row r="237" spans="4:9">
      <c r="D237" s="234"/>
      <c r="E237" s="234"/>
      <c r="F237" s="234"/>
      <c r="G237" s="234"/>
      <c r="H237" s="234"/>
      <c r="I237" s="234"/>
    </row>
    <row r="238" spans="4:9">
      <c r="D238" s="234"/>
      <c r="E238" s="234"/>
      <c r="F238" s="234"/>
      <c r="G238" s="234"/>
      <c r="H238" s="234"/>
      <c r="I238" s="234"/>
    </row>
    <row r="239" spans="4:9">
      <c r="D239" s="234"/>
      <c r="E239" s="234"/>
      <c r="F239" s="234"/>
      <c r="G239" s="234"/>
      <c r="H239" s="234"/>
      <c r="I239" s="234"/>
    </row>
    <row r="240" spans="4:9">
      <c r="D240" s="234"/>
      <c r="E240" s="234"/>
      <c r="F240" s="234"/>
      <c r="G240" s="234"/>
      <c r="H240" s="234"/>
      <c r="I240" s="234"/>
    </row>
    <row r="241" spans="4:9">
      <c r="D241" s="234"/>
      <c r="E241" s="234"/>
      <c r="F241" s="234"/>
      <c r="G241" s="234"/>
      <c r="H241" s="234"/>
      <c r="I241" s="234"/>
    </row>
    <row r="242" spans="4:9">
      <c r="D242" s="234"/>
      <c r="E242" s="234"/>
      <c r="F242" s="234"/>
      <c r="G242" s="234"/>
      <c r="H242" s="234"/>
      <c r="I242" s="234"/>
    </row>
    <row r="243" spans="4:9">
      <c r="D243" s="234"/>
      <c r="E243" s="234"/>
      <c r="F243" s="234"/>
      <c r="G243" s="234"/>
      <c r="H243" s="234"/>
      <c r="I243" s="234"/>
    </row>
    <row r="244" spans="4:9">
      <c r="D244" s="234"/>
      <c r="E244" s="234"/>
      <c r="F244" s="234"/>
      <c r="G244" s="234"/>
      <c r="H244" s="234"/>
      <c r="I244" s="234"/>
    </row>
    <row r="245" spans="4:9">
      <c r="D245" s="234"/>
      <c r="E245" s="234"/>
      <c r="F245" s="234"/>
      <c r="G245" s="234"/>
      <c r="H245" s="234"/>
      <c r="I245" s="234"/>
    </row>
    <row r="246" spans="4:9">
      <c r="D246" s="234"/>
      <c r="E246" s="234"/>
      <c r="F246" s="234"/>
      <c r="G246" s="234"/>
      <c r="H246" s="234"/>
      <c r="I246" s="234"/>
    </row>
    <row r="247" spans="4:9">
      <c r="D247" s="234"/>
      <c r="E247" s="234"/>
      <c r="F247" s="234"/>
      <c r="G247" s="234"/>
      <c r="H247" s="234"/>
      <c r="I247" s="234"/>
    </row>
    <row r="248" spans="4:9">
      <c r="D248" s="234"/>
      <c r="E248" s="234"/>
      <c r="F248" s="234"/>
      <c r="G248" s="234"/>
      <c r="H248" s="234"/>
      <c r="I248" s="234"/>
    </row>
    <row r="249" spans="4:9">
      <c r="D249" s="234"/>
      <c r="E249" s="234"/>
      <c r="F249" s="234"/>
      <c r="G249" s="234"/>
      <c r="H249" s="234"/>
      <c r="I249" s="234"/>
    </row>
    <row r="250" spans="4:9">
      <c r="D250" s="234"/>
      <c r="E250" s="234"/>
      <c r="F250" s="234"/>
      <c r="G250" s="234"/>
      <c r="H250" s="234"/>
      <c r="I250" s="234"/>
    </row>
    <row r="251" spans="4:9">
      <c r="D251" s="234"/>
      <c r="E251" s="234"/>
      <c r="F251" s="234"/>
      <c r="G251" s="234"/>
      <c r="H251" s="234"/>
      <c r="I251" s="234"/>
    </row>
    <row r="252" spans="4:9">
      <c r="D252" s="234"/>
      <c r="E252" s="234"/>
      <c r="F252" s="234"/>
      <c r="G252" s="234"/>
      <c r="H252" s="234"/>
      <c r="I252" s="234"/>
    </row>
    <row r="253" spans="4:9">
      <c r="D253" s="234"/>
      <c r="E253" s="234"/>
      <c r="F253" s="234"/>
      <c r="G253" s="234"/>
      <c r="H253" s="234"/>
      <c r="I253" s="234"/>
    </row>
    <row r="254" spans="4:9">
      <c r="D254" s="234"/>
      <c r="E254" s="234"/>
      <c r="F254" s="234"/>
      <c r="G254" s="234"/>
      <c r="H254" s="234"/>
      <c r="I254" s="234"/>
    </row>
    <row r="255" spans="4:9">
      <c r="D255" s="234"/>
      <c r="E255" s="234"/>
      <c r="F255" s="234"/>
      <c r="G255" s="234"/>
      <c r="H255" s="234"/>
      <c r="I255" s="234"/>
    </row>
    <row r="256" spans="4:9">
      <c r="D256" s="234"/>
      <c r="E256" s="234"/>
      <c r="F256" s="234"/>
      <c r="G256" s="234"/>
      <c r="H256" s="234"/>
      <c r="I256" s="234"/>
    </row>
    <row r="257" spans="4:9">
      <c r="D257" s="234"/>
      <c r="E257" s="234"/>
      <c r="F257" s="234"/>
      <c r="G257" s="234"/>
      <c r="H257" s="234"/>
      <c r="I257" s="234"/>
    </row>
    <row r="258" spans="4:9">
      <c r="D258" s="234"/>
      <c r="E258" s="234"/>
      <c r="F258" s="234"/>
      <c r="G258" s="234"/>
      <c r="H258" s="234"/>
      <c r="I258" s="234"/>
    </row>
    <row r="259" spans="4:9">
      <c r="D259" s="234"/>
      <c r="E259" s="234"/>
      <c r="F259" s="234"/>
      <c r="G259" s="234"/>
      <c r="H259" s="234"/>
      <c r="I259" s="234"/>
    </row>
    <row r="260" spans="4:9">
      <c r="D260" s="234"/>
      <c r="E260" s="234"/>
      <c r="F260" s="234"/>
      <c r="G260" s="234"/>
      <c r="H260" s="234"/>
      <c r="I260" s="234"/>
    </row>
    <row r="261" spans="4:9">
      <c r="D261" s="234"/>
      <c r="E261" s="234"/>
      <c r="F261" s="234"/>
      <c r="G261" s="234"/>
      <c r="H261" s="234"/>
      <c r="I261" s="234"/>
    </row>
    <row r="262" spans="4:9">
      <c r="D262" s="234"/>
      <c r="E262" s="234"/>
      <c r="F262" s="234"/>
      <c r="G262" s="234"/>
      <c r="H262" s="234"/>
      <c r="I262" s="234"/>
    </row>
    <row r="263" spans="4:9">
      <c r="D263" s="234"/>
      <c r="E263" s="234"/>
      <c r="F263" s="234"/>
      <c r="G263" s="234"/>
      <c r="H263" s="234"/>
      <c r="I263" s="234"/>
    </row>
    <row r="264" spans="4:9">
      <c r="D264" s="234"/>
      <c r="E264" s="234"/>
      <c r="F264" s="234"/>
      <c r="G264" s="234"/>
      <c r="H264" s="234"/>
      <c r="I264" s="234"/>
    </row>
    <row r="265" spans="4:9">
      <c r="D265" s="234"/>
      <c r="E265" s="234"/>
      <c r="F265" s="234"/>
      <c r="G265" s="234"/>
      <c r="H265" s="234"/>
      <c r="I265" s="234"/>
    </row>
    <row r="266" spans="4:9">
      <c r="D266" s="234"/>
      <c r="E266" s="234"/>
      <c r="F266" s="234"/>
      <c r="G266" s="234"/>
      <c r="H266" s="234"/>
      <c r="I266" s="234"/>
    </row>
    <row r="267" spans="4:9">
      <c r="D267" s="234"/>
      <c r="E267" s="234"/>
      <c r="F267" s="234"/>
      <c r="G267" s="234"/>
      <c r="H267" s="234"/>
      <c r="I267" s="234"/>
    </row>
    <row r="268" spans="4:9">
      <c r="D268" s="234"/>
      <c r="E268" s="234"/>
      <c r="F268" s="234"/>
      <c r="G268" s="234"/>
      <c r="H268" s="234"/>
      <c r="I268" s="234"/>
    </row>
    <row r="269" spans="4:9">
      <c r="D269" s="234"/>
      <c r="E269" s="234"/>
      <c r="F269" s="234"/>
      <c r="G269" s="234"/>
      <c r="H269" s="234"/>
      <c r="I269" s="234"/>
    </row>
    <row r="270" spans="4:9">
      <c r="D270" s="234"/>
      <c r="E270" s="234"/>
      <c r="F270" s="234"/>
      <c r="G270" s="234"/>
      <c r="H270" s="234"/>
      <c r="I270" s="234"/>
    </row>
    <row r="271" spans="4:9">
      <c r="D271" s="234"/>
      <c r="E271" s="234"/>
      <c r="F271" s="234"/>
      <c r="G271" s="234"/>
      <c r="H271" s="234"/>
      <c r="I271" s="234"/>
    </row>
    <row r="272" spans="4:9">
      <c r="D272" s="234"/>
      <c r="E272" s="234"/>
      <c r="F272" s="234"/>
      <c r="G272" s="234"/>
      <c r="H272" s="234"/>
      <c r="I272" s="234"/>
    </row>
    <row r="273" spans="4:9">
      <c r="D273" s="234"/>
      <c r="E273" s="234"/>
      <c r="F273" s="234"/>
      <c r="G273" s="234"/>
      <c r="H273" s="234"/>
      <c r="I273" s="234"/>
    </row>
    <row r="274" spans="4:9">
      <c r="D274" s="234"/>
      <c r="E274" s="234"/>
      <c r="F274" s="234"/>
      <c r="G274" s="234"/>
      <c r="H274" s="234"/>
      <c r="I274" s="234"/>
    </row>
    <row r="275" spans="4:9">
      <c r="D275" s="234"/>
      <c r="E275" s="234"/>
      <c r="F275" s="234"/>
      <c r="G275" s="234"/>
      <c r="H275" s="234"/>
      <c r="I275" s="234"/>
    </row>
    <row r="276" spans="4:9">
      <c r="D276" s="234"/>
      <c r="E276" s="234"/>
      <c r="F276" s="234"/>
      <c r="G276" s="234"/>
      <c r="H276" s="234"/>
      <c r="I276" s="234"/>
    </row>
    <row r="277" spans="4:9">
      <c r="D277" s="234"/>
      <c r="E277" s="234"/>
      <c r="F277" s="234"/>
      <c r="G277" s="234"/>
      <c r="H277" s="234"/>
      <c r="I277" s="234"/>
    </row>
    <row r="278" spans="4:9">
      <c r="D278" s="234"/>
      <c r="E278" s="234"/>
      <c r="F278" s="234"/>
      <c r="G278" s="234"/>
      <c r="H278" s="234"/>
      <c r="I278" s="234"/>
    </row>
    <row r="279" spans="4:9">
      <c r="D279" s="234"/>
      <c r="E279" s="234"/>
      <c r="F279" s="234"/>
      <c r="G279" s="234"/>
      <c r="H279" s="234"/>
      <c r="I279" s="234"/>
    </row>
    <row r="280" spans="4:9">
      <c r="D280" s="234"/>
      <c r="E280" s="234"/>
      <c r="F280" s="234"/>
      <c r="G280" s="234"/>
      <c r="H280" s="234"/>
      <c r="I280" s="234"/>
    </row>
    <row r="281" spans="4:9">
      <c r="D281" s="234"/>
      <c r="E281" s="234"/>
      <c r="F281" s="234"/>
      <c r="G281" s="234"/>
      <c r="H281" s="234"/>
      <c r="I281" s="234"/>
    </row>
    <row r="282" spans="4:9">
      <c r="D282" s="234"/>
      <c r="E282" s="234"/>
      <c r="F282" s="234"/>
      <c r="G282" s="234"/>
      <c r="H282" s="234"/>
      <c r="I282" s="234"/>
    </row>
    <row r="283" spans="4:9">
      <c r="D283" s="234"/>
      <c r="E283" s="234"/>
      <c r="F283" s="234"/>
      <c r="G283" s="234"/>
      <c r="H283" s="234"/>
      <c r="I283" s="234"/>
    </row>
    <row r="284" spans="4:9">
      <c r="D284" s="234"/>
      <c r="E284" s="234"/>
      <c r="F284" s="234"/>
      <c r="G284" s="234"/>
      <c r="H284" s="234"/>
      <c r="I284" s="234"/>
    </row>
    <row r="285" spans="4:9">
      <c r="D285" s="234"/>
      <c r="E285" s="234"/>
      <c r="F285" s="234"/>
      <c r="G285" s="234"/>
      <c r="H285" s="234"/>
      <c r="I285" s="234"/>
    </row>
    <row r="286" spans="4:9">
      <c r="D286" s="234"/>
      <c r="E286" s="234"/>
      <c r="F286" s="234"/>
      <c r="G286" s="234"/>
      <c r="H286" s="234"/>
      <c r="I286" s="234"/>
    </row>
    <row r="287" spans="4:9">
      <c r="D287" s="234"/>
      <c r="E287" s="234"/>
      <c r="F287" s="234"/>
      <c r="G287" s="234"/>
      <c r="H287" s="234"/>
      <c r="I287" s="234"/>
    </row>
    <row r="288" spans="4:9">
      <c r="D288" s="234"/>
      <c r="E288" s="234"/>
      <c r="F288" s="234"/>
      <c r="G288" s="234"/>
      <c r="H288" s="234"/>
      <c r="I288" s="234"/>
    </row>
    <row r="289" spans="4:9">
      <c r="D289" s="234"/>
      <c r="E289" s="234"/>
      <c r="F289" s="234"/>
      <c r="G289" s="234"/>
      <c r="H289" s="234"/>
      <c r="I289" s="234"/>
    </row>
    <row r="290" spans="4:9">
      <c r="D290" s="234"/>
      <c r="E290" s="234"/>
      <c r="F290" s="234"/>
      <c r="G290" s="234"/>
      <c r="H290" s="234"/>
      <c r="I290" s="234"/>
    </row>
    <row r="291" spans="4:9">
      <c r="D291" s="234"/>
      <c r="E291" s="234"/>
      <c r="F291" s="234"/>
      <c r="G291" s="234"/>
      <c r="H291" s="234"/>
      <c r="I291" s="234"/>
    </row>
    <row r="292" spans="4:9">
      <c r="D292" s="234"/>
      <c r="E292" s="234"/>
      <c r="F292" s="234"/>
      <c r="G292" s="234"/>
      <c r="H292" s="234"/>
      <c r="I292" s="234"/>
    </row>
    <row r="293" spans="4:9">
      <c r="D293" s="234"/>
      <c r="E293" s="234"/>
      <c r="F293" s="234"/>
      <c r="G293" s="234"/>
      <c r="H293" s="234"/>
      <c r="I293" s="234"/>
    </row>
    <row r="294" spans="4:9">
      <c r="D294" s="234"/>
      <c r="E294" s="234"/>
      <c r="F294" s="234"/>
      <c r="G294" s="234"/>
      <c r="H294" s="234"/>
      <c r="I294" s="234"/>
    </row>
    <row r="295" spans="4:9">
      <c r="D295" s="234"/>
      <c r="E295" s="234"/>
      <c r="F295" s="234"/>
      <c r="G295" s="234"/>
      <c r="H295" s="234"/>
      <c r="I295" s="234"/>
    </row>
    <row r="296" spans="4:9">
      <c r="D296" s="234"/>
      <c r="E296" s="234"/>
      <c r="F296" s="234"/>
      <c r="G296" s="234"/>
      <c r="H296" s="234"/>
      <c r="I296" s="234"/>
    </row>
    <row r="297" spans="4:9">
      <c r="D297" s="234"/>
      <c r="E297" s="234"/>
      <c r="F297" s="234"/>
      <c r="G297" s="234"/>
      <c r="H297" s="234"/>
      <c r="I297" s="234"/>
    </row>
    <row r="298" spans="4:9">
      <c r="D298" s="234"/>
      <c r="E298" s="234"/>
      <c r="F298" s="234"/>
      <c r="G298" s="234"/>
      <c r="H298" s="234"/>
      <c r="I298" s="234"/>
    </row>
    <row r="299" spans="4:9">
      <c r="D299" s="234"/>
      <c r="E299" s="234"/>
      <c r="F299" s="234"/>
      <c r="G299" s="234"/>
      <c r="H299" s="234"/>
      <c r="I299" s="234"/>
    </row>
    <row r="300" spans="4:9">
      <c r="D300" s="234"/>
      <c r="E300" s="234"/>
      <c r="F300" s="234"/>
      <c r="G300" s="234"/>
      <c r="H300" s="234"/>
      <c r="I300" s="234"/>
    </row>
    <row r="301" spans="4:9">
      <c r="D301" s="234"/>
      <c r="E301" s="234"/>
      <c r="F301" s="234"/>
      <c r="G301" s="234"/>
      <c r="H301" s="234"/>
      <c r="I301" s="234"/>
    </row>
    <row r="302" spans="4:9">
      <c r="D302" s="234"/>
      <c r="E302" s="234"/>
      <c r="F302" s="234"/>
      <c r="G302" s="234"/>
      <c r="H302" s="234"/>
      <c r="I302" s="234"/>
    </row>
    <row r="303" spans="4:9">
      <c r="D303" s="234"/>
      <c r="E303" s="234"/>
      <c r="F303" s="234"/>
      <c r="G303" s="234"/>
      <c r="H303" s="234"/>
      <c r="I303" s="234"/>
    </row>
    <row r="304" spans="4:9">
      <c r="D304" s="234"/>
      <c r="E304" s="234"/>
      <c r="F304" s="234"/>
      <c r="G304" s="234"/>
      <c r="H304" s="234"/>
      <c r="I304" s="234"/>
    </row>
    <row r="305" spans="4:9">
      <c r="D305" s="234"/>
      <c r="E305" s="234"/>
      <c r="F305" s="234"/>
      <c r="G305" s="234"/>
      <c r="H305" s="234"/>
      <c r="I305" s="234"/>
    </row>
    <row r="306" spans="4:9">
      <c r="D306" s="234"/>
      <c r="E306" s="234"/>
      <c r="F306" s="234"/>
      <c r="G306" s="234"/>
      <c r="H306" s="234"/>
      <c r="I306" s="234"/>
    </row>
    <row r="307" spans="4:9">
      <c r="D307" s="234"/>
      <c r="E307" s="234"/>
      <c r="F307" s="234"/>
      <c r="G307" s="234"/>
      <c r="H307" s="234"/>
      <c r="I307" s="234"/>
    </row>
    <row r="308" spans="4:9">
      <c r="D308" s="234"/>
      <c r="E308" s="234"/>
      <c r="F308" s="234"/>
      <c r="G308" s="234"/>
      <c r="H308" s="234"/>
      <c r="I308" s="234"/>
    </row>
    <row r="309" spans="4:9">
      <c r="D309" s="234"/>
      <c r="E309" s="234"/>
      <c r="F309" s="234"/>
      <c r="G309" s="234"/>
      <c r="H309" s="234"/>
      <c r="I309" s="234"/>
    </row>
    <row r="310" spans="4:9">
      <c r="D310" s="234"/>
      <c r="E310" s="234"/>
      <c r="F310" s="234"/>
      <c r="G310" s="234"/>
      <c r="H310" s="234"/>
      <c r="I310" s="234"/>
    </row>
    <row r="311" spans="4:9">
      <c r="D311" s="234"/>
      <c r="E311" s="234"/>
      <c r="F311" s="234"/>
      <c r="G311" s="234"/>
      <c r="H311" s="234"/>
      <c r="I311" s="234"/>
    </row>
    <row r="312" spans="4:9">
      <c r="D312" s="234"/>
      <c r="E312" s="234"/>
      <c r="F312" s="234"/>
      <c r="G312" s="234"/>
      <c r="H312" s="234"/>
      <c r="I312" s="234"/>
    </row>
    <row r="313" spans="4:9">
      <c r="D313" s="234"/>
      <c r="E313" s="234"/>
      <c r="F313" s="234"/>
      <c r="G313" s="234"/>
      <c r="H313" s="234"/>
      <c r="I313" s="234"/>
    </row>
    <row r="314" spans="4:9">
      <c r="D314" s="234"/>
      <c r="E314" s="234"/>
      <c r="F314" s="234"/>
      <c r="G314" s="234"/>
      <c r="H314" s="234"/>
      <c r="I314" s="234"/>
    </row>
    <row r="315" spans="4:9">
      <c r="D315" s="234"/>
      <c r="E315" s="234"/>
      <c r="F315" s="234"/>
      <c r="G315" s="234"/>
      <c r="H315" s="234"/>
      <c r="I315" s="234"/>
    </row>
    <row r="316" spans="4:9">
      <c r="D316" s="234"/>
      <c r="E316" s="234"/>
      <c r="F316" s="234"/>
      <c r="G316" s="234"/>
      <c r="H316" s="234"/>
      <c r="I316" s="234"/>
    </row>
    <row r="317" spans="4:9">
      <c r="D317" s="234"/>
      <c r="E317" s="234"/>
      <c r="F317" s="234"/>
      <c r="G317" s="234"/>
      <c r="H317" s="234"/>
      <c r="I317" s="234"/>
    </row>
    <row r="318" spans="4:9">
      <c r="D318" s="234"/>
      <c r="E318" s="234"/>
      <c r="F318" s="234"/>
      <c r="G318" s="234"/>
      <c r="H318" s="234"/>
      <c r="I318" s="234"/>
    </row>
    <row r="319" spans="4:9">
      <c r="D319" s="234"/>
      <c r="E319" s="234"/>
      <c r="F319" s="234"/>
      <c r="G319" s="234"/>
      <c r="H319" s="234"/>
      <c r="I319" s="234"/>
    </row>
    <row r="320" spans="4:9">
      <c r="D320" s="234"/>
      <c r="E320" s="234"/>
      <c r="F320" s="234"/>
      <c r="G320" s="234"/>
      <c r="H320" s="234"/>
      <c r="I320" s="234"/>
    </row>
    <row r="321" spans="4:9">
      <c r="D321" s="234"/>
      <c r="E321" s="234"/>
      <c r="F321" s="234"/>
      <c r="G321" s="234"/>
      <c r="H321" s="234"/>
      <c r="I321" s="234"/>
    </row>
    <row r="322" spans="4:9">
      <c r="D322" s="234"/>
      <c r="E322" s="234"/>
      <c r="F322" s="234"/>
      <c r="G322" s="234"/>
      <c r="H322" s="234"/>
      <c r="I322" s="234"/>
    </row>
    <row r="323" spans="4:9">
      <c r="D323" s="234"/>
      <c r="E323" s="234"/>
      <c r="F323" s="234"/>
      <c r="G323" s="234"/>
      <c r="H323" s="234"/>
      <c r="I323" s="234"/>
    </row>
    <row r="324" spans="4:9">
      <c r="D324" s="234"/>
      <c r="E324" s="234"/>
      <c r="F324" s="234"/>
      <c r="G324" s="234"/>
      <c r="H324" s="234"/>
      <c r="I324" s="234"/>
    </row>
    <row r="325" spans="4:9">
      <c r="D325" s="234"/>
      <c r="E325" s="234"/>
      <c r="F325" s="234"/>
      <c r="G325" s="234"/>
      <c r="H325" s="234"/>
      <c r="I325" s="234"/>
    </row>
    <row r="326" spans="4:9">
      <c r="D326" s="234"/>
      <c r="E326" s="234"/>
      <c r="F326" s="234"/>
      <c r="G326" s="234"/>
      <c r="H326" s="234"/>
      <c r="I326" s="234"/>
    </row>
    <row r="327" spans="4:9">
      <c r="D327" s="234"/>
      <c r="E327" s="234"/>
      <c r="F327" s="234"/>
      <c r="G327" s="234"/>
      <c r="H327" s="234"/>
      <c r="I327" s="234"/>
    </row>
    <row r="328" spans="4:9">
      <c r="D328" s="234"/>
      <c r="E328" s="234"/>
      <c r="F328" s="234"/>
      <c r="G328" s="234"/>
      <c r="H328" s="234"/>
      <c r="I328" s="234"/>
    </row>
    <row r="329" spans="4:9">
      <c r="D329" s="234"/>
      <c r="E329" s="234"/>
      <c r="F329" s="234"/>
      <c r="G329" s="234"/>
      <c r="H329" s="234"/>
      <c r="I329" s="234"/>
    </row>
    <row r="330" spans="4:9">
      <c r="D330" s="234"/>
      <c r="E330" s="234"/>
      <c r="F330" s="234"/>
      <c r="G330" s="234"/>
      <c r="H330" s="234"/>
      <c r="I330" s="234"/>
    </row>
    <row r="331" spans="4:9">
      <c r="D331" s="234"/>
      <c r="E331" s="234"/>
      <c r="F331" s="234"/>
      <c r="G331" s="234"/>
      <c r="H331" s="234"/>
      <c r="I331" s="234"/>
    </row>
    <row r="332" spans="4:9">
      <c r="D332" s="234"/>
      <c r="E332" s="234"/>
      <c r="F332" s="234"/>
      <c r="G332" s="234"/>
      <c r="H332" s="234"/>
      <c r="I332" s="234"/>
    </row>
    <row r="333" spans="4:9">
      <c r="D333" s="234"/>
      <c r="E333" s="234"/>
      <c r="F333" s="234"/>
      <c r="G333" s="234"/>
      <c r="H333" s="234"/>
      <c r="I333" s="234"/>
    </row>
    <row r="334" spans="4:9">
      <c r="D334" s="234"/>
      <c r="E334" s="234"/>
      <c r="F334" s="234"/>
      <c r="G334" s="234"/>
      <c r="H334" s="234"/>
      <c r="I334" s="234"/>
    </row>
    <row r="335" spans="4:9">
      <c r="D335" s="234"/>
      <c r="E335" s="234"/>
      <c r="F335" s="234"/>
      <c r="G335" s="234"/>
      <c r="H335" s="234"/>
      <c r="I335" s="234"/>
    </row>
    <row r="336" spans="4:9">
      <c r="D336" s="234"/>
      <c r="E336" s="234"/>
      <c r="F336" s="234"/>
      <c r="G336" s="234"/>
      <c r="H336" s="234"/>
      <c r="I336" s="234"/>
    </row>
    <row r="337" spans="4:9">
      <c r="D337" s="234"/>
      <c r="E337" s="234"/>
      <c r="F337" s="234"/>
      <c r="G337" s="234"/>
      <c r="H337" s="234"/>
      <c r="I337" s="234"/>
    </row>
    <row r="338" spans="4:9">
      <c r="D338" s="234"/>
      <c r="E338" s="234"/>
      <c r="F338" s="234"/>
      <c r="G338" s="234"/>
      <c r="H338" s="234"/>
      <c r="I338" s="234"/>
    </row>
    <row r="339" spans="4:9">
      <c r="D339" s="234"/>
      <c r="E339" s="234"/>
      <c r="F339" s="234"/>
      <c r="G339" s="234"/>
      <c r="H339" s="234"/>
      <c r="I339" s="234"/>
    </row>
    <row r="340" spans="4:9">
      <c r="D340" s="234"/>
      <c r="E340" s="234"/>
      <c r="F340" s="234"/>
      <c r="G340" s="234"/>
      <c r="H340" s="234"/>
      <c r="I340" s="234"/>
    </row>
    <row r="341" spans="4:9">
      <c r="D341" s="234"/>
      <c r="E341" s="234"/>
      <c r="F341" s="234"/>
      <c r="G341" s="234"/>
      <c r="H341" s="234"/>
      <c r="I341" s="234"/>
    </row>
    <row r="342" spans="4:9">
      <c r="D342" s="234"/>
      <c r="E342" s="234"/>
      <c r="F342" s="234"/>
      <c r="G342" s="234"/>
      <c r="H342" s="234"/>
      <c r="I342" s="234"/>
    </row>
    <row r="343" spans="4:9">
      <c r="D343" s="234"/>
      <c r="E343" s="234"/>
      <c r="F343" s="234"/>
      <c r="G343" s="234"/>
      <c r="H343" s="234"/>
      <c r="I343" s="234"/>
    </row>
    <row r="344" spans="4:9">
      <c r="D344" s="234"/>
      <c r="E344" s="234"/>
      <c r="F344" s="234"/>
      <c r="G344" s="234"/>
      <c r="H344" s="234"/>
      <c r="I344" s="234"/>
    </row>
    <row r="345" spans="4:9">
      <c r="D345" s="234"/>
      <c r="E345" s="234"/>
      <c r="F345" s="234"/>
      <c r="G345" s="234"/>
      <c r="H345" s="234"/>
      <c r="I345" s="234"/>
    </row>
    <row r="346" spans="4:9">
      <c r="D346" s="234"/>
      <c r="E346" s="234"/>
      <c r="F346" s="234"/>
      <c r="G346" s="234"/>
      <c r="H346" s="234"/>
      <c r="I346" s="234"/>
    </row>
    <row r="347" spans="4:9">
      <c r="D347" s="234"/>
      <c r="E347" s="234"/>
      <c r="F347" s="234"/>
      <c r="G347" s="234"/>
      <c r="H347" s="234"/>
      <c r="I347" s="234"/>
    </row>
    <row r="348" spans="4:9">
      <c r="D348" s="234"/>
      <c r="E348" s="234"/>
      <c r="F348" s="234"/>
      <c r="G348" s="234"/>
      <c r="H348" s="234"/>
      <c r="I348" s="234"/>
    </row>
    <row r="349" spans="4:9">
      <c r="D349" s="234"/>
      <c r="E349" s="234"/>
      <c r="F349" s="234"/>
      <c r="G349" s="234"/>
      <c r="H349" s="234"/>
      <c r="I349" s="234"/>
    </row>
    <row r="350" spans="4:9">
      <c r="D350" s="234"/>
      <c r="E350" s="234"/>
      <c r="F350" s="234"/>
      <c r="G350" s="234"/>
      <c r="H350" s="234"/>
      <c r="I350" s="234"/>
    </row>
    <row r="351" spans="4:9">
      <c r="D351" s="234"/>
      <c r="E351" s="234"/>
      <c r="F351" s="234"/>
      <c r="G351" s="234"/>
      <c r="H351" s="234"/>
      <c r="I351" s="234"/>
    </row>
    <row r="352" spans="4:9">
      <c r="D352" s="234"/>
      <c r="E352" s="234"/>
      <c r="F352" s="234"/>
      <c r="G352" s="234"/>
      <c r="H352" s="234"/>
      <c r="I352" s="234"/>
    </row>
    <row r="353" spans="4:9">
      <c r="D353" s="234"/>
      <c r="E353" s="234"/>
      <c r="F353" s="234"/>
      <c r="G353" s="234"/>
      <c r="H353" s="234"/>
      <c r="I353" s="234"/>
    </row>
    <row r="354" spans="4:9">
      <c r="D354" s="234"/>
      <c r="E354" s="234"/>
      <c r="F354" s="234"/>
      <c r="G354" s="234"/>
      <c r="H354" s="234"/>
      <c r="I354" s="234"/>
    </row>
    <row r="355" spans="4:9">
      <c r="D355" s="234"/>
      <c r="E355" s="234"/>
      <c r="F355" s="234"/>
      <c r="G355" s="234"/>
      <c r="H355" s="234"/>
      <c r="I355" s="234"/>
    </row>
    <row r="356" spans="4:9">
      <c r="D356" s="234"/>
      <c r="E356" s="234"/>
      <c r="F356" s="234"/>
      <c r="G356" s="234"/>
      <c r="H356" s="234"/>
      <c r="I356" s="234"/>
    </row>
    <row r="357" spans="4:9">
      <c r="D357" s="234"/>
      <c r="E357" s="234"/>
      <c r="F357" s="234"/>
      <c r="G357" s="234"/>
      <c r="H357" s="234"/>
      <c r="I357" s="234"/>
    </row>
    <row r="358" spans="4:9">
      <c r="D358" s="234"/>
      <c r="E358" s="234"/>
      <c r="F358" s="234"/>
      <c r="G358" s="234"/>
      <c r="H358" s="234"/>
      <c r="I358" s="234"/>
    </row>
    <row r="359" spans="4:9">
      <c r="D359" s="234"/>
      <c r="E359" s="234"/>
      <c r="F359" s="234"/>
      <c r="G359" s="234"/>
      <c r="H359" s="234"/>
      <c r="I359" s="234"/>
    </row>
    <row r="360" spans="4:9">
      <c r="D360" s="234"/>
      <c r="E360" s="234"/>
      <c r="F360" s="234"/>
      <c r="G360" s="234"/>
      <c r="H360" s="234"/>
      <c r="I360" s="234"/>
    </row>
    <row r="361" spans="4:9">
      <c r="D361" s="234"/>
      <c r="E361" s="234"/>
      <c r="F361" s="234"/>
      <c r="G361" s="234"/>
      <c r="H361" s="234"/>
      <c r="I361" s="234"/>
    </row>
    <row r="362" spans="4:9">
      <c r="D362" s="234"/>
      <c r="E362" s="234"/>
      <c r="F362" s="234"/>
      <c r="G362" s="234"/>
      <c r="H362" s="234"/>
      <c r="I362" s="234"/>
    </row>
    <row r="363" spans="4:9">
      <c r="D363" s="234"/>
      <c r="E363" s="234"/>
      <c r="F363" s="234"/>
      <c r="G363" s="234"/>
      <c r="H363" s="234"/>
      <c r="I363" s="234"/>
    </row>
    <row r="364" spans="4:9">
      <c r="D364" s="234"/>
      <c r="E364" s="234"/>
      <c r="F364" s="234"/>
      <c r="G364" s="234"/>
      <c r="H364" s="234"/>
      <c r="I364" s="234"/>
    </row>
    <row r="365" spans="4:9">
      <c r="D365" s="234"/>
      <c r="E365" s="234"/>
      <c r="F365" s="234"/>
      <c r="G365" s="234"/>
      <c r="H365" s="234"/>
      <c r="I365" s="234"/>
    </row>
    <row r="366" spans="4:9">
      <c r="D366" s="234"/>
      <c r="E366" s="234"/>
      <c r="F366" s="234"/>
      <c r="G366" s="234"/>
      <c r="H366" s="234"/>
      <c r="I366" s="234"/>
    </row>
    <row r="367" spans="4:9">
      <c r="D367" s="234"/>
      <c r="E367" s="234"/>
      <c r="F367" s="234"/>
      <c r="G367" s="234"/>
      <c r="H367" s="234"/>
      <c r="I367" s="234"/>
    </row>
    <row r="368" spans="4:9">
      <c r="D368" s="234"/>
      <c r="E368" s="234"/>
      <c r="F368" s="234"/>
      <c r="G368" s="234"/>
      <c r="H368" s="234"/>
      <c r="I368" s="234"/>
    </row>
    <row r="369" spans="4:9">
      <c r="D369" s="234"/>
      <c r="E369" s="234"/>
      <c r="F369" s="234"/>
      <c r="G369" s="234"/>
      <c r="H369" s="234"/>
      <c r="I369" s="234"/>
    </row>
    <row r="370" spans="4:9">
      <c r="D370" s="234"/>
      <c r="E370" s="234"/>
      <c r="F370" s="234"/>
      <c r="G370" s="234"/>
      <c r="H370" s="234"/>
      <c r="I370" s="234"/>
    </row>
    <row r="371" spans="4:9">
      <c r="D371" s="234"/>
      <c r="E371" s="234"/>
      <c r="F371" s="234"/>
      <c r="G371" s="234"/>
      <c r="H371" s="234"/>
      <c r="I371" s="234"/>
    </row>
    <row r="372" spans="4:9">
      <c r="D372" s="234"/>
      <c r="E372" s="234"/>
      <c r="F372" s="234"/>
      <c r="G372" s="234"/>
      <c r="H372" s="234"/>
      <c r="I372" s="234"/>
    </row>
    <row r="373" spans="4:9">
      <c r="D373" s="234"/>
      <c r="E373" s="234"/>
      <c r="F373" s="234"/>
      <c r="G373" s="234"/>
      <c r="H373" s="234"/>
      <c r="I373" s="234"/>
    </row>
    <row r="374" spans="4:9">
      <c r="D374" s="234"/>
      <c r="E374" s="234"/>
      <c r="F374" s="234"/>
      <c r="G374" s="234"/>
      <c r="H374" s="234"/>
      <c r="I374" s="234"/>
    </row>
    <row r="375" spans="4:9">
      <c r="D375" s="234"/>
      <c r="E375" s="234"/>
      <c r="F375" s="234"/>
      <c r="G375" s="234"/>
      <c r="H375" s="234"/>
      <c r="I375" s="234"/>
    </row>
    <row r="376" spans="4:9">
      <c r="D376" s="234"/>
      <c r="E376" s="234"/>
      <c r="F376" s="234"/>
      <c r="G376" s="234"/>
      <c r="H376" s="234"/>
      <c r="I376" s="234"/>
    </row>
    <row r="377" spans="4:9">
      <c r="D377" s="234"/>
      <c r="E377" s="234"/>
      <c r="F377" s="234"/>
      <c r="G377" s="234"/>
      <c r="H377" s="234"/>
      <c r="I377" s="234"/>
    </row>
    <row r="378" spans="4:9">
      <c r="D378" s="234"/>
      <c r="E378" s="234"/>
      <c r="F378" s="234"/>
      <c r="G378" s="234"/>
      <c r="H378" s="234"/>
      <c r="I378" s="234"/>
    </row>
    <row r="379" spans="4:9">
      <c r="D379" s="234"/>
      <c r="E379" s="234"/>
      <c r="F379" s="234"/>
      <c r="G379" s="234"/>
      <c r="H379" s="234"/>
      <c r="I379" s="234"/>
    </row>
    <row r="380" spans="4:9">
      <c r="D380" s="234"/>
      <c r="E380" s="234"/>
      <c r="F380" s="234"/>
      <c r="G380" s="234"/>
      <c r="H380" s="234"/>
      <c r="I380" s="234"/>
    </row>
    <row r="381" spans="4:9">
      <c r="D381" s="234"/>
      <c r="E381" s="234"/>
      <c r="F381" s="234"/>
      <c r="G381" s="234"/>
      <c r="H381" s="234"/>
      <c r="I381" s="234"/>
    </row>
    <row r="382" spans="4:9">
      <c r="D382" s="234"/>
      <c r="E382" s="234"/>
      <c r="F382" s="234"/>
      <c r="G382" s="234"/>
      <c r="H382" s="234"/>
      <c r="I382" s="234"/>
    </row>
    <row r="383" spans="4:9">
      <c r="D383" s="234"/>
      <c r="E383" s="234"/>
      <c r="F383" s="234"/>
      <c r="G383" s="234"/>
      <c r="H383" s="234"/>
      <c r="I383" s="234"/>
    </row>
    <row r="384" spans="4:9">
      <c r="D384" s="234"/>
      <c r="E384" s="234"/>
      <c r="F384" s="234"/>
      <c r="G384" s="234"/>
      <c r="H384" s="234"/>
      <c r="I384" s="234"/>
    </row>
    <row r="385" spans="4:9">
      <c r="D385" s="234"/>
      <c r="E385" s="234"/>
      <c r="F385" s="234"/>
      <c r="G385" s="234"/>
      <c r="H385" s="234"/>
      <c r="I385" s="234"/>
    </row>
    <row r="386" spans="4:9">
      <c r="D386" s="234"/>
      <c r="E386" s="234"/>
      <c r="F386" s="234"/>
      <c r="G386" s="234"/>
      <c r="H386" s="234"/>
      <c r="I386" s="234"/>
    </row>
    <row r="387" spans="4:9">
      <c r="D387" s="234"/>
      <c r="E387" s="234"/>
      <c r="F387" s="234"/>
      <c r="G387" s="234"/>
      <c r="H387" s="234"/>
      <c r="I387" s="234"/>
    </row>
    <row r="388" spans="4:9">
      <c r="D388" s="234"/>
      <c r="E388" s="234"/>
      <c r="F388" s="234"/>
      <c r="G388" s="234"/>
      <c r="H388" s="234"/>
      <c r="I388" s="234"/>
    </row>
    <row r="389" spans="4:9">
      <c r="D389" s="234"/>
      <c r="E389" s="234"/>
      <c r="F389" s="234"/>
      <c r="G389" s="234"/>
      <c r="H389" s="234"/>
      <c r="I389" s="234"/>
    </row>
    <row r="390" spans="4:9">
      <c r="D390" s="234"/>
      <c r="E390" s="234"/>
      <c r="F390" s="234"/>
      <c r="G390" s="234"/>
      <c r="H390" s="234"/>
      <c r="I390" s="234"/>
    </row>
    <row r="391" spans="4:9">
      <c r="D391" s="234"/>
      <c r="E391" s="234"/>
      <c r="F391" s="234"/>
      <c r="G391" s="234"/>
      <c r="H391" s="234"/>
      <c r="I391" s="234"/>
    </row>
    <row r="392" spans="4:9">
      <c r="D392" s="234"/>
      <c r="E392" s="234"/>
      <c r="F392" s="234"/>
      <c r="G392" s="234"/>
      <c r="H392" s="234"/>
      <c r="I392" s="234"/>
    </row>
    <row r="393" spans="4:9">
      <c r="D393" s="234"/>
      <c r="E393" s="234"/>
      <c r="F393" s="234"/>
      <c r="G393" s="234"/>
      <c r="H393" s="234"/>
      <c r="I393" s="234"/>
    </row>
    <row r="394" spans="4:9">
      <c r="D394" s="234"/>
      <c r="E394" s="234"/>
      <c r="F394" s="234"/>
      <c r="G394" s="234"/>
      <c r="H394" s="234"/>
      <c r="I394" s="234"/>
    </row>
    <row r="395" spans="4:9">
      <c r="D395" s="234"/>
      <c r="E395" s="234"/>
      <c r="F395" s="234"/>
      <c r="G395" s="234"/>
      <c r="H395" s="234"/>
      <c r="I395" s="234"/>
    </row>
    <row r="396" spans="4:9">
      <c r="D396" s="234"/>
      <c r="E396" s="234"/>
      <c r="F396" s="234"/>
      <c r="G396" s="234"/>
      <c r="H396" s="234"/>
      <c r="I396" s="234"/>
    </row>
    <row r="397" spans="4:9">
      <c r="D397" s="234"/>
      <c r="E397" s="234"/>
      <c r="F397" s="234"/>
      <c r="G397" s="234"/>
      <c r="H397" s="234"/>
      <c r="I397" s="234"/>
    </row>
    <row r="398" spans="4:9">
      <c r="D398" s="234"/>
      <c r="E398" s="234"/>
      <c r="F398" s="234"/>
      <c r="G398" s="234"/>
      <c r="H398" s="234"/>
      <c r="I398" s="234"/>
    </row>
    <row r="399" spans="4:9">
      <c r="D399" s="234"/>
      <c r="E399" s="234"/>
      <c r="F399" s="234"/>
      <c r="G399" s="234"/>
      <c r="H399" s="234"/>
      <c r="I399" s="234"/>
    </row>
    <row r="400" spans="4:9">
      <c r="D400" s="234"/>
      <c r="E400" s="234"/>
      <c r="F400" s="234"/>
      <c r="G400" s="234"/>
      <c r="H400" s="234"/>
      <c r="I400" s="234"/>
    </row>
    <row r="401" spans="4:9">
      <c r="D401" s="234"/>
      <c r="E401" s="234"/>
      <c r="F401" s="234"/>
      <c r="G401" s="234"/>
      <c r="H401" s="234"/>
      <c r="I401" s="234"/>
    </row>
    <row r="402" spans="4:9">
      <c r="D402" s="234"/>
      <c r="E402" s="234"/>
      <c r="F402" s="234"/>
      <c r="G402" s="234"/>
      <c r="H402" s="234"/>
      <c r="I402" s="234"/>
    </row>
    <row r="403" spans="4:9">
      <c r="D403" s="234"/>
      <c r="E403" s="234"/>
      <c r="F403" s="234"/>
      <c r="G403" s="234"/>
      <c r="H403" s="234"/>
      <c r="I403" s="234"/>
    </row>
    <row r="404" spans="4:9">
      <c r="D404" s="234"/>
      <c r="E404" s="234"/>
      <c r="F404" s="234"/>
      <c r="G404" s="234"/>
      <c r="H404" s="234"/>
      <c r="I404" s="234"/>
    </row>
    <row r="405" spans="4:9">
      <c r="D405" s="234"/>
      <c r="E405" s="234"/>
      <c r="F405" s="234"/>
      <c r="G405" s="234"/>
      <c r="H405" s="234"/>
      <c r="I405" s="234"/>
    </row>
    <row r="406" spans="4:9">
      <c r="D406" s="234"/>
      <c r="E406" s="234"/>
      <c r="F406" s="234"/>
      <c r="G406" s="234"/>
      <c r="H406" s="234"/>
      <c r="I406" s="234"/>
    </row>
    <row r="407" spans="4:9">
      <c r="D407" s="234"/>
      <c r="E407" s="234"/>
      <c r="F407" s="234"/>
      <c r="G407" s="234"/>
      <c r="H407" s="234"/>
      <c r="I407" s="234"/>
    </row>
    <row r="408" spans="4:9">
      <c r="D408" s="234"/>
      <c r="E408" s="234"/>
      <c r="F408" s="234"/>
      <c r="G408" s="234"/>
      <c r="H408" s="234"/>
      <c r="I408" s="234"/>
    </row>
    <row r="409" spans="4:9">
      <c r="D409" s="234"/>
      <c r="E409" s="234"/>
      <c r="F409" s="234"/>
      <c r="G409" s="234"/>
      <c r="H409" s="234"/>
      <c r="I409" s="234"/>
    </row>
    <row r="410" spans="4:9">
      <c r="D410" s="234"/>
      <c r="E410" s="234"/>
      <c r="F410" s="234"/>
      <c r="G410" s="234"/>
      <c r="H410" s="234"/>
      <c r="I410" s="234"/>
    </row>
    <row r="411" spans="4:9">
      <c r="D411" s="234"/>
      <c r="E411" s="234"/>
      <c r="F411" s="234"/>
      <c r="G411" s="234"/>
      <c r="H411" s="234"/>
      <c r="I411" s="234"/>
    </row>
    <row r="412" spans="4:9">
      <c r="D412" s="234"/>
      <c r="E412" s="234"/>
      <c r="F412" s="234"/>
      <c r="G412" s="234"/>
      <c r="H412" s="234"/>
      <c r="I412" s="234"/>
    </row>
    <row r="413" spans="4:9">
      <c r="D413" s="234"/>
      <c r="E413" s="234"/>
      <c r="F413" s="234"/>
      <c r="G413" s="234"/>
      <c r="H413" s="234"/>
      <c r="I413" s="234"/>
    </row>
    <row r="414" spans="4:9">
      <c r="D414" s="234"/>
      <c r="E414" s="234"/>
      <c r="F414" s="234"/>
      <c r="G414" s="234"/>
      <c r="H414" s="234"/>
      <c r="I414" s="234"/>
    </row>
    <row r="415" spans="4:9">
      <c r="D415" s="234"/>
      <c r="E415" s="234"/>
      <c r="F415" s="234"/>
      <c r="G415" s="234"/>
      <c r="H415" s="234"/>
      <c r="I415" s="234"/>
    </row>
    <row r="416" spans="4:9">
      <c r="D416" s="234"/>
      <c r="E416" s="234"/>
      <c r="F416" s="234"/>
      <c r="G416" s="234"/>
      <c r="H416" s="234"/>
      <c r="I416" s="234"/>
    </row>
    <row r="417" spans="4:9">
      <c r="D417" s="234"/>
      <c r="E417" s="234"/>
      <c r="F417" s="234"/>
      <c r="G417" s="234"/>
      <c r="H417" s="234"/>
      <c r="I417" s="234"/>
    </row>
    <row r="418" spans="4:9">
      <c r="D418" s="234"/>
      <c r="E418" s="234"/>
      <c r="F418" s="234"/>
      <c r="G418" s="234"/>
      <c r="H418" s="234"/>
      <c r="I418" s="234"/>
    </row>
    <row r="419" spans="4:9">
      <c r="D419" s="234"/>
      <c r="E419" s="234"/>
      <c r="F419" s="234"/>
      <c r="G419" s="234"/>
      <c r="H419" s="234"/>
      <c r="I419" s="234"/>
    </row>
    <row r="420" spans="4:9">
      <c r="D420" s="234"/>
      <c r="E420" s="234"/>
      <c r="F420" s="234"/>
      <c r="G420" s="234"/>
      <c r="H420" s="234"/>
      <c r="I420" s="234"/>
    </row>
    <row r="421" spans="4:9">
      <c r="D421" s="234"/>
      <c r="E421" s="234"/>
      <c r="F421" s="234"/>
      <c r="G421" s="234"/>
      <c r="H421" s="234"/>
      <c r="I421" s="234"/>
    </row>
    <row r="422" spans="4:9">
      <c r="D422" s="234"/>
      <c r="E422" s="234"/>
      <c r="F422" s="234"/>
      <c r="G422" s="234"/>
      <c r="H422" s="234"/>
      <c r="I422" s="234"/>
    </row>
    <row r="423" spans="4:9">
      <c r="D423" s="234"/>
      <c r="E423" s="234"/>
      <c r="F423" s="234"/>
      <c r="G423" s="234"/>
      <c r="H423" s="234"/>
      <c r="I423" s="234"/>
    </row>
    <row r="424" spans="4:9">
      <c r="D424" s="234"/>
      <c r="E424" s="234"/>
      <c r="F424" s="234"/>
      <c r="G424" s="234"/>
      <c r="H424" s="234"/>
      <c r="I424" s="234"/>
    </row>
    <row r="425" spans="4:9">
      <c r="D425" s="234"/>
      <c r="E425" s="234"/>
      <c r="F425" s="234"/>
      <c r="G425" s="234"/>
      <c r="H425" s="234"/>
      <c r="I425" s="234"/>
    </row>
    <row r="426" spans="4:9">
      <c r="D426" s="234"/>
      <c r="E426" s="234"/>
      <c r="F426" s="234"/>
      <c r="G426" s="234"/>
      <c r="H426" s="234"/>
      <c r="I426" s="234"/>
    </row>
    <row r="427" spans="4:9">
      <c r="D427" s="234"/>
      <c r="E427" s="234"/>
      <c r="F427" s="234"/>
      <c r="G427" s="234"/>
      <c r="H427" s="234"/>
      <c r="I427" s="234"/>
    </row>
    <row r="428" spans="4:9">
      <c r="D428" s="234"/>
      <c r="E428" s="234"/>
      <c r="F428" s="234"/>
      <c r="G428" s="234"/>
      <c r="H428" s="234"/>
      <c r="I428" s="234"/>
    </row>
    <row r="429" spans="4:9">
      <c r="D429" s="234"/>
      <c r="E429" s="234"/>
      <c r="F429" s="234"/>
      <c r="G429" s="234"/>
      <c r="H429" s="234"/>
      <c r="I429" s="234"/>
    </row>
    <row r="430" spans="4:9">
      <c r="D430" s="234"/>
      <c r="E430" s="234"/>
      <c r="F430" s="234"/>
      <c r="G430" s="234"/>
      <c r="H430" s="234"/>
      <c r="I430" s="234"/>
    </row>
    <row r="431" spans="4:9">
      <c r="D431" s="234"/>
      <c r="E431" s="234"/>
      <c r="F431" s="234"/>
      <c r="G431" s="234"/>
      <c r="H431" s="234"/>
      <c r="I431" s="234"/>
    </row>
    <row r="432" spans="4:9">
      <c r="D432" s="234"/>
      <c r="E432" s="234"/>
      <c r="F432" s="234"/>
      <c r="G432" s="234"/>
      <c r="H432" s="234"/>
      <c r="I432" s="234"/>
    </row>
    <row r="433" spans="4:9">
      <c r="D433" s="234"/>
      <c r="E433" s="234"/>
      <c r="F433" s="234"/>
      <c r="G433" s="234"/>
      <c r="H433" s="234"/>
      <c r="I433" s="234"/>
    </row>
    <row r="434" spans="4:9">
      <c r="D434" s="234"/>
      <c r="E434" s="234"/>
      <c r="F434" s="234"/>
      <c r="G434" s="234"/>
      <c r="H434" s="234"/>
      <c r="I434" s="234"/>
    </row>
    <row r="435" spans="4:9">
      <c r="D435" s="234"/>
      <c r="E435" s="234"/>
      <c r="F435" s="234"/>
      <c r="G435" s="234"/>
      <c r="H435" s="234"/>
      <c r="I435" s="234"/>
    </row>
    <row r="436" spans="4:9">
      <c r="D436" s="234"/>
      <c r="E436" s="234"/>
      <c r="F436" s="234"/>
      <c r="G436" s="234"/>
      <c r="H436" s="234"/>
      <c r="I436" s="234"/>
    </row>
    <row r="437" spans="4:9">
      <c r="D437" s="234"/>
      <c r="E437" s="234"/>
      <c r="F437" s="234"/>
      <c r="G437" s="234"/>
      <c r="H437" s="234"/>
      <c r="I437" s="234"/>
    </row>
    <row r="438" spans="4:9">
      <c r="D438" s="234"/>
      <c r="E438" s="234"/>
      <c r="F438" s="234"/>
      <c r="G438" s="234"/>
      <c r="H438" s="234"/>
      <c r="I438" s="234"/>
    </row>
    <row r="439" spans="4:9">
      <c r="D439" s="234"/>
      <c r="E439" s="234"/>
      <c r="F439" s="234"/>
      <c r="G439" s="234"/>
      <c r="H439" s="234"/>
      <c r="I439" s="234"/>
    </row>
    <row r="440" spans="4:9">
      <c r="D440" s="234"/>
      <c r="E440" s="234"/>
      <c r="F440" s="234"/>
      <c r="G440" s="234"/>
      <c r="H440" s="234"/>
      <c r="I440" s="234"/>
    </row>
    <row r="441" spans="4:9">
      <c r="D441" s="234"/>
      <c r="E441" s="234"/>
      <c r="F441" s="234"/>
      <c r="G441" s="234"/>
      <c r="H441" s="234"/>
      <c r="I441" s="234"/>
    </row>
    <row r="442" spans="4:9">
      <c r="D442" s="234"/>
      <c r="E442" s="234"/>
      <c r="F442" s="234"/>
      <c r="G442" s="234"/>
      <c r="H442" s="234"/>
      <c r="I442" s="234"/>
    </row>
    <row r="443" spans="4:9">
      <c r="D443" s="234"/>
      <c r="E443" s="234"/>
      <c r="F443" s="234"/>
      <c r="G443" s="234"/>
      <c r="H443" s="234"/>
      <c r="I443" s="234"/>
    </row>
    <row r="444" spans="4:9">
      <c r="D444" s="234"/>
      <c r="E444" s="234"/>
      <c r="F444" s="234"/>
      <c r="G444" s="234"/>
      <c r="H444" s="234"/>
      <c r="I444" s="234"/>
    </row>
    <row r="445" spans="4:9">
      <c r="D445" s="234"/>
      <c r="E445" s="234"/>
      <c r="F445" s="234"/>
      <c r="G445" s="234"/>
      <c r="H445" s="234"/>
      <c r="I445" s="234"/>
    </row>
    <row r="446" spans="4:9">
      <c r="D446" s="234"/>
      <c r="E446" s="234"/>
      <c r="F446" s="234"/>
      <c r="G446" s="234"/>
      <c r="H446" s="234"/>
      <c r="I446" s="234"/>
    </row>
    <row r="447" spans="4:9">
      <c r="D447" s="234"/>
      <c r="E447" s="234"/>
      <c r="F447" s="234"/>
      <c r="G447" s="234"/>
      <c r="H447" s="234"/>
      <c r="I447" s="234"/>
    </row>
    <row r="448" spans="4:9">
      <c r="D448" s="234"/>
      <c r="E448" s="234"/>
      <c r="F448" s="234"/>
      <c r="G448" s="234"/>
      <c r="H448" s="234"/>
      <c r="I448" s="234"/>
    </row>
    <row r="449" spans="4:9">
      <c r="D449" s="234"/>
      <c r="E449" s="234"/>
      <c r="F449" s="234"/>
      <c r="G449" s="234"/>
      <c r="H449" s="234"/>
      <c r="I449" s="234"/>
    </row>
    <row r="450" spans="4:9">
      <c r="D450" s="234"/>
      <c r="E450" s="234"/>
      <c r="F450" s="234"/>
      <c r="G450" s="234"/>
      <c r="H450" s="234"/>
      <c r="I450" s="234"/>
    </row>
    <row r="451" spans="4:9">
      <c r="D451" s="234"/>
      <c r="E451" s="234"/>
      <c r="F451" s="234"/>
      <c r="G451" s="234"/>
      <c r="H451" s="234"/>
      <c r="I451" s="234"/>
    </row>
    <row r="452" spans="4:9">
      <c r="D452" s="234"/>
      <c r="E452" s="234"/>
      <c r="F452" s="234"/>
      <c r="G452" s="234"/>
      <c r="H452" s="234"/>
      <c r="I452" s="234"/>
    </row>
    <row r="453" spans="4:9">
      <c r="D453" s="234"/>
      <c r="E453" s="234"/>
      <c r="F453" s="234"/>
      <c r="G453" s="234"/>
      <c r="H453" s="234"/>
      <c r="I453" s="234"/>
    </row>
    <row r="454" spans="4:9">
      <c r="D454" s="234"/>
      <c r="E454" s="234"/>
      <c r="F454" s="234"/>
      <c r="G454" s="234"/>
      <c r="H454" s="234"/>
      <c r="I454" s="234"/>
    </row>
    <row r="455" spans="4:9">
      <c r="D455" s="234"/>
      <c r="E455" s="234"/>
      <c r="F455" s="234"/>
      <c r="G455" s="234"/>
      <c r="H455" s="234"/>
      <c r="I455" s="234"/>
    </row>
    <row r="456" spans="4:9">
      <c r="D456" s="234"/>
      <c r="E456" s="234"/>
      <c r="F456" s="234"/>
      <c r="G456" s="234"/>
      <c r="H456" s="234"/>
      <c r="I456" s="234"/>
    </row>
    <row r="457" spans="4:9">
      <c r="D457" s="234"/>
      <c r="E457" s="234"/>
      <c r="F457" s="234"/>
      <c r="G457" s="234"/>
      <c r="H457" s="234"/>
      <c r="I457" s="234"/>
    </row>
    <row r="458" spans="4:9">
      <c r="D458" s="234"/>
      <c r="E458" s="234"/>
      <c r="F458" s="234"/>
      <c r="G458" s="234"/>
      <c r="H458" s="234"/>
      <c r="I458" s="234"/>
    </row>
    <row r="459" spans="4:9">
      <c r="D459" s="234"/>
      <c r="E459" s="234"/>
      <c r="F459" s="234"/>
      <c r="G459" s="234"/>
      <c r="H459" s="234"/>
      <c r="I459" s="234"/>
    </row>
    <row r="460" spans="4:9">
      <c r="D460" s="234"/>
      <c r="E460" s="234"/>
      <c r="F460" s="234"/>
      <c r="G460" s="234"/>
      <c r="H460" s="234"/>
      <c r="I460" s="234"/>
    </row>
    <row r="461" spans="4:9">
      <c r="D461" s="234"/>
      <c r="E461" s="234"/>
      <c r="F461" s="234"/>
      <c r="G461" s="234"/>
      <c r="H461" s="234"/>
      <c r="I461" s="234"/>
    </row>
    <row r="462" spans="4:9">
      <c r="D462" s="234"/>
      <c r="E462" s="234"/>
      <c r="F462" s="234"/>
      <c r="G462" s="234"/>
      <c r="H462" s="234"/>
      <c r="I462" s="234"/>
    </row>
    <row r="463" spans="4:9">
      <c r="D463" s="234"/>
      <c r="E463" s="234"/>
      <c r="F463" s="234"/>
      <c r="G463" s="234"/>
      <c r="H463" s="234"/>
      <c r="I463" s="234"/>
    </row>
    <row r="464" spans="4:9">
      <c r="D464" s="234"/>
      <c r="E464" s="234"/>
      <c r="F464" s="234"/>
      <c r="G464" s="234"/>
      <c r="H464" s="234"/>
      <c r="I464" s="234"/>
    </row>
    <row r="465" spans="4:9">
      <c r="D465" s="234"/>
      <c r="E465" s="234"/>
      <c r="F465" s="234"/>
      <c r="G465" s="234"/>
      <c r="H465" s="234"/>
      <c r="I465" s="234"/>
    </row>
    <row r="466" spans="4:9">
      <c r="D466" s="234"/>
      <c r="E466" s="234"/>
      <c r="F466" s="234"/>
      <c r="G466" s="234"/>
      <c r="H466" s="234"/>
      <c r="I466" s="234"/>
    </row>
    <row r="467" spans="4:9">
      <c r="D467" s="234"/>
      <c r="E467" s="234"/>
      <c r="F467" s="234"/>
      <c r="G467" s="234"/>
      <c r="H467" s="234"/>
      <c r="I467" s="234"/>
    </row>
    <row r="468" spans="4:9">
      <c r="D468" s="234"/>
      <c r="E468" s="234"/>
      <c r="F468" s="234"/>
      <c r="G468" s="234"/>
      <c r="H468" s="234"/>
      <c r="I468" s="234"/>
    </row>
    <row r="469" spans="4:9">
      <c r="D469" s="234"/>
      <c r="E469" s="234"/>
      <c r="F469" s="234"/>
      <c r="G469" s="234"/>
      <c r="H469" s="234"/>
      <c r="I469" s="234"/>
    </row>
    <row r="470" spans="4:9">
      <c r="D470" s="234"/>
      <c r="E470" s="234"/>
      <c r="F470" s="234"/>
      <c r="G470" s="234"/>
      <c r="H470" s="234"/>
      <c r="I470" s="234"/>
    </row>
    <row r="471" spans="4:9">
      <c r="D471" s="234"/>
      <c r="E471" s="234"/>
      <c r="F471" s="234"/>
      <c r="G471" s="234"/>
      <c r="H471" s="234"/>
      <c r="I471" s="234"/>
    </row>
    <row r="472" spans="4:9">
      <c r="D472" s="234"/>
      <c r="E472" s="234"/>
      <c r="F472" s="234"/>
      <c r="G472" s="234"/>
      <c r="H472" s="234"/>
      <c r="I472" s="234"/>
    </row>
    <row r="473" spans="4:9">
      <c r="D473" s="234"/>
      <c r="E473" s="234"/>
      <c r="F473" s="234"/>
      <c r="G473" s="234"/>
      <c r="H473" s="234"/>
      <c r="I473" s="234"/>
    </row>
    <row r="474" spans="4:9">
      <c r="D474" s="234"/>
      <c r="E474" s="234"/>
      <c r="F474" s="234"/>
      <c r="G474" s="234"/>
      <c r="H474" s="234"/>
      <c r="I474" s="234"/>
    </row>
    <row r="475" spans="4:9">
      <c r="D475" s="234"/>
      <c r="E475" s="234"/>
      <c r="F475" s="234"/>
      <c r="G475" s="234"/>
      <c r="H475" s="234"/>
      <c r="I475" s="234"/>
    </row>
    <row r="476" spans="4:9">
      <c r="D476" s="234"/>
      <c r="E476" s="234"/>
      <c r="F476" s="234"/>
      <c r="G476" s="234"/>
      <c r="H476" s="234"/>
      <c r="I476" s="234"/>
    </row>
    <row r="477" spans="4:9">
      <c r="D477" s="234"/>
      <c r="E477" s="234"/>
      <c r="F477" s="234"/>
      <c r="G477" s="234"/>
      <c r="H477" s="234"/>
      <c r="I477" s="234"/>
    </row>
    <row r="478" spans="4:9">
      <c r="D478" s="234"/>
      <c r="E478" s="234"/>
      <c r="F478" s="234"/>
      <c r="G478" s="234"/>
      <c r="H478" s="234"/>
      <c r="I478" s="234"/>
    </row>
    <row r="479" spans="4:9">
      <c r="D479" s="234"/>
      <c r="E479" s="234"/>
      <c r="F479" s="234"/>
      <c r="G479" s="234"/>
      <c r="H479" s="234"/>
      <c r="I479" s="234"/>
    </row>
    <row r="480" spans="4:9">
      <c r="D480" s="234"/>
      <c r="E480" s="234"/>
      <c r="F480" s="234"/>
      <c r="G480" s="234"/>
      <c r="H480" s="234"/>
      <c r="I480" s="234"/>
    </row>
    <row r="481" spans="4:9">
      <c r="D481" s="234"/>
      <c r="E481" s="234"/>
      <c r="F481" s="234"/>
      <c r="G481" s="234"/>
      <c r="H481" s="234"/>
      <c r="I481" s="234"/>
    </row>
    <row r="482" spans="4:9">
      <c r="D482" s="234"/>
      <c r="E482" s="234"/>
      <c r="F482" s="234"/>
      <c r="G482" s="234"/>
      <c r="H482" s="234"/>
      <c r="I482" s="234"/>
    </row>
    <row r="483" spans="4:9">
      <c r="D483" s="234"/>
      <c r="E483" s="234"/>
      <c r="F483" s="234"/>
      <c r="G483" s="234"/>
      <c r="H483" s="234"/>
      <c r="I483" s="234"/>
    </row>
    <row r="484" spans="4:9">
      <c r="D484" s="234"/>
      <c r="E484" s="234"/>
      <c r="F484" s="234"/>
      <c r="G484" s="234"/>
      <c r="H484" s="234"/>
      <c r="I484" s="234"/>
    </row>
    <row r="485" spans="4:9">
      <c r="D485" s="234"/>
      <c r="E485" s="234"/>
      <c r="F485" s="234"/>
      <c r="G485" s="234"/>
      <c r="H485" s="234"/>
      <c r="I485" s="234"/>
    </row>
    <row r="486" spans="4:9">
      <c r="D486" s="234"/>
      <c r="E486" s="234"/>
      <c r="F486" s="234"/>
      <c r="G486" s="234"/>
      <c r="H486" s="234"/>
      <c r="I486" s="234"/>
    </row>
    <row r="487" spans="4:9">
      <c r="D487" s="234"/>
      <c r="E487" s="234"/>
      <c r="F487" s="234"/>
      <c r="G487" s="234"/>
      <c r="H487" s="234"/>
      <c r="I487" s="234"/>
    </row>
    <row r="488" spans="4:9">
      <c r="D488" s="234"/>
      <c r="E488" s="234"/>
      <c r="F488" s="234"/>
      <c r="G488" s="234"/>
      <c r="H488" s="234"/>
      <c r="I488" s="234"/>
    </row>
    <row r="489" spans="4:9">
      <c r="D489" s="234"/>
      <c r="E489" s="234"/>
      <c r="F489" s="234"/>
      <c r="G489" s="234"/>
      <c r="H489" s="234"/>
      <c r="I489" s="234"/>
    </row>
    <row r="490" spans="4:9">
      <c r="D490" s="234"/>
      <c r="E490" s="234"/>
      <c r="F490" s="234"/>
      <c r="G490" s="234"/>
      <c r="H490" s="234"/>
      <c r="I490" s="234"/>
    </row>
    <row r="491" spans="4:9">
      <c r="D491" s="234"/>
      <c r="E491" s="234"/>
      <c r="F491" s="234"/>
      <c r="G491" s="234"/>
      <c r="H491" s="234"/>
      <c r="I491" s="234"/>
    </row>
    <row r="492" spans="4:9">
      <c r="D492" s="234"/>
      <c r="E492" s="234"/>
      <c r="F492" s="234"/>
      <c r="G492" s="234"/>
      <c r="H492" s="234"/>
      <c r="I492" s="234"/>
    </row>
    <row r="493" spans="4:9">
      <c r="D493" s="234"/>
      <c r="E493" s="234"/>
      <c r="F493" s="234"/>
      <c r="G493" s="234"/>
      <c r="H493" s="234"/>
      <c r="I493" s="234"/>
    </row>
    <row r="494" spans="4:9">
      <c r="D494" s="234"/>
      <c r="E494" s="234"/>
      <c r="F494" s="234"/>
      <c r="G494" s="234"/>
      <c r="H494" s="234"/>
      <c r="I494" s="234"/>
    </row>
    <row r="495" spans="4:9">
      <c r="D495" s="234"/>
      <c r="E495" s="234"/>
      <c r="F495" s="234"/>
      <c r="G495" s="234"/>
      <c r="H495" s="234"/>
      <c r="I495" s="234"/>
    </row>
    <row r="496" spans="4:9">
      <c r="D496" s="234"/>
      <c r="E496" s="234"/>
      <c r="F496" s="234"/>
      <c r="G496" s="234"/>
      <c r="H496" s="234"/>
      <c r="I496" s="234"/>
    </row>
    <row r="497" spans="4:9">
      <c r="D497" s="234"/>
      <c r="E497" s="234"/>
      <c r="F497" s="234"/>
      <c r="G497" s="234"/>
      <c r="H497" s="234"/>
      <c r="I497" s="234"/>
    </row>
    <row r="498" spans="4:9">
      <c r="D498" s="234"/>
      <c r="E498" s="234"/>
      <c r="F498" s="234"/>
      <c r="G498" s="234"/>
      <c r="H498" s="234"/>
      <c r="I498" s="234"/>
    </row>
    <row r="499" spans="4:9">
      <c r="D499" s="234"/>
      <c r="E499" s="234"/>
      <c r="F499" s="234"/>
      <c r="G499" s="234"/>
      <c r="H499" s="234"/>
      <c r="I499" s="234"/>
    </row>
    <row r="500" spans="4:9">
      <c r="D500" s="234"/>
      <c r="E500" s="234"/>
      <c r="F500" s="234"/>
      <c r="G500" s="234"/>
      <c r="H500" s="234"/>
      <c r="I500" s="234"/>
    </row>
    <row r="501" spans="4:9">
      <c r="D501" s="234"/>
      <c r="E501" s="234"/>
      <c r="F501" s="234"/>
      <c r="G501" s="234"/>
      <c r="H501" s="234"/>
      <c r="I501" s="234"/>
    </row>
    <row r="502" spans="4:9">
      <c r="D502" s="234"/>
      <c r="E502" s="234"/>
      <c r="F502" s="234"/>
      <c r="G502" s="234"/>
      <c r="H502" s="234"/>
      <c r="I502" s="234"/>
    </row>
    <row r="503" spans="4:9">
      <c r="D503" s="234"/>
      <c r="E503" s="234"/>
      <c r="F503" s="234"/>
      <c r="G503" s="234"/>
      <c r="H503" s="234"/>
      <c r="I503" s="234"/>
    </row>
    <row r="504" spans="4:9">
      <c r="D504" s="234"/>
      <c r="E504" s="234"/>
      <c r="F504" s="234"/>
      <c r="G504" s="234"/>
      <c r="H504" s="234"/>
      <c r="I504" s="234"/>
    </row>
    <row r="505" spans="4:9">
      <c r="D505" s="234"/>
      <c r="E505" s="234"/>
      <c r="F505" s="234"/>
      <c r="G505" s="234"/>
      <c r="H505" s="234"/>
      <c r="I505" s="234"/>
    </row>
    <row r="506" spans="4:9">
      <c r="D506" s="234"/>
      <c r="E506" s="234"/>
      <c r="F506" s="234"/>
      <c r="G506" s="234"/>
      <c r="H506" s="234"/>
      <c r="I506" s="234"/>
    </row>
    <row r="507" spans="4:9">
      <c r="D507" s="234"/>
      <c r="E507" s="234"/>
      <c r="F507" s="234"/>
      <c r="G507" s="234"/>
      <c r="H507" s="234"/>
      <c r="I507" s="234"/>
    </row>
    <row r="508" spans="4:9">
      <c r="D508" s="234"/>
      <c r="E508" s="234"/>
      <c r="F508" s="234"/>
      <c r="G508" s="234"/>
      <c r="H508" s="234"/>
      <c r="I508" s="234"/>
    </row>
    <row r="509" spans="4:9">
      <c r="D509" s="234"/>
      <c r="E509" s="234"/>
      <c r="F509" s="234"/>
      <c r="G509" s="234"/>
      <c r="H509" s="234"/>
      <c r="I509" s="234"/>
    </row>
    <row r="510" spans="4:9">
      <c r="D510" s="234"/>
      <c r="E510" s="234"/>
      <c r="F510" s="234"/>
      <c r="G510" s="234"/>
      <c r="H510" s="234"/>
      <c r="I510" s="234"/>
    </row>
    <row r="511" spans="4:9">
      <c r="D511" s="234"/>
      <c r="E511" s="234"/>
      <c r="F511" s="234"/>
      <c r="G511" s="234"/>
      <c r="H511" s="234"/>
      <c r="I511" s="234"/>
    </row>
    <row r="512" spans="4:9">
      <c r="D512" s="234"/>
      <c r="E512" s="234"/>
      <c r="F512" s="234"/>
      <c r="G512" s="234"/>
      <c r="H512" s="234"/>
      <c r="I512" s="234"/>
    </row>
    <row r="513" spans="4:9">
      <c r="D513" s="234"/>
      <c r="E513" s="234"/>
      <c r="F513" s="234"/>
      <c r="G513" s="234"/>
      <c r="H513" s="234"/>
      <c r="I513" s="234"/>
    </row>
    <row r="514" spans="4:9">
      <c r="D514" s="234"/>
      <c r="E514" s="234"/>
      <c r="F514" s="234"/>
      <c r="G514" s="234"/>
      <c r="H514" s="234"/>
      <c r="I514" s="234"/>
    </row>
    <row r="515" spans="4:9">
      <c r="D515" s="234"/>
      <c r="E515" s="234"/>
      <c r="F515" s="234"/>
      <c r="G515" s="234"/>
      <c r="H515" s="234"/>
      <c r="I515" s="234"/>
    </row>
    <row r="516" spans="4:9">
      <c r="D516" s="234"/>
      <c r="E516" s="234"/>
      <c r="F516" s="234"/>
      <c r="G516" s="234"/>
      <c r="H516" s="234"/>
      <c r="I516" s="234"/>
    </row>
    <row r="517" spans="4:9">
      <c r="D517" s="234"/>
      <c r="E517" s="234"/>
      <c r="F517" s="234"/>
      <c r="G517" s="234"/>
      <c r="H517" s="234"/>
      <c r="I517" s="234"/>
    </row>
    <row r="518" spans="4:9">
      <c r="D518" s="234"/>
      <c r="E518" s="234"/>
      <c r="F518" s="234"/>
      <c r="G518" s="234"/>
      <c r="H518" s="234"/>
      <c r="I518" s="234"/>
    </row>
    <row r="519" spans="4:9">
      <c r="D519" s="234"/>
      <c r="E519" s="234"/>
      <c r="F519" s="234"/>
      <c r="G519" s="234"/>
      <c r="H519" s="234"/>
      <c r="I519" s="234"/>
    </row>
    <row r="520" spans="4:9">
      <c r="D520" s="234"/>
      <c r="E520" s="234"/>
      <c r="F520" s="234"/>
      <c r="G520" s="234"/>
      <c r="H520" s="234"/>
      <c r="I520" s="234"/>
    </row>
    <row r="521" spans="4:9">
      <c r="D521" s="234"/>
      <c r="E521" s="234"/>
      <c r="F521" s="234"/>
      <c r="G521" s="234"/>
      <c r="H521" s="234"/>
      <c r="I521" s="234"/>
    </row>
    <row r="522" spans="4:9">
      <c r="D522" s="234"/>
      <c r="E522" s="234"/>
      <c r="F522" s="234"/>
      <c r="G522" s="234"/>
      <c r="H522" s="234"/>
      <c r="I522" s="234"/>
    </row>
    <row r="523" spans="4:9">
      <c r="D523" s="234"/>
      <c r="E523" s="234"/>
      <c r="F523" s="234"/>
      <c r="G523" s="234"/>
      <c r="H523" s="234"/>
      <c r="I523" s="234"/>
    </row>
    <row r="524" spans="4:9">
      <c r="D524" s="234"/>
      <c r="E524" s="234"/>
      <c r="F524" s="234"/>
      <c r="G524" s="234"/>
      <c r="H524" s="234"/>
      <c r="I524" s="234"/>
    </row>
    <row r="525" spans="4:9">
      <c r="D525" s="234"/>
      <c r="E525" s="234"/>
      <c r="F525" s="234"/>
      <c r="G525" s="234"/>
      <c r="H525" s="234"/>
      <c r="I525" s="234"/>
    </row>
    <row r="526" spans="4:9">
      <c r="D526" s="234"/>
      <c r="E526" s="234"/>
      <c r="F526" s="234"/>
      <c r="G526" s="234"/>
      <c r="H526" s="234"/>
      <c r="I526" s="234"/>
    </row>
    <row r="527" spans="4:9">
      <c r="D527" s="234"/>
      <c r="E527" s="234"/>
      <c r="F527" s="234"/>
      <c r="G527" s="234"/>
      <c r="H527" s="234"/>
      <c r="I527" s="234"/>
    </row>
    <row r="528" spans="4:9">
      <c r="D528" s="234"/>
      <c r="E528" s="234"/>
      <c r="F528" s="234"/>
      <c r="G528" s="234"/>
      <c r="H528" s="234"/>
      <c r="I528" s="234"/>
    </row>
    <row r="529" spans="4:9">
      <c r="D529" s="234"/>
      <c r="E529" s="234"/>
      <c r="F529" s="234"/>
      <c r="G529" s="234"/>
      <c r="H529" s="234"/>
      <c r="I529" s="234"/>
    </row>
    <row r="530" spans="4:9">
      <c r="D530" s="234"/>
      <c r="E530" s="234"/>
      <c r="F530" s="234"/>
      <c r="G530" s="234"/>
      <c r="H530" s="234"/>
      <c r="I530" s="234"/>
    </row>
    <row r="531" spans="4:9">
      <c r="D531" s="234"/>
      <c r="E531" s="234"/>
      <c r="F531" s="234"/>
      <c r="G531" s="234"/>
      <c r="H531" s="234"/>
      <c r="I531" s="234"/>
    </row>
    <row r="532" spans="4:9">
      <c r="D532" s="234"/>
      <c r="E532" s="234"/>
      <c r="F532" s="234"/>
      <c r="G532" s="234"/>
      <c r="H532" s="234"/>
      <c r="I532" s="234"/>
    </row>
    <row r="533" spans="4:9">
      <c r="D533" s="234"/>
      <c r="E533" s="234"/>
      <c r="F533" s="234"/>
      <c r="G533" s="234"/>
      <c r="H533" s="234"/>
      <c r="I533" s="234"/>
    </row>
    <row r="534" spans="4:9">
      <c r="D534" s="234"/>
      <c r="E534" s="234"/>
      <c r="F534" s="234"/>
      <c r="G534" s="234"/>
      <c r="H534" s="234"/>
      <c r="I534" s="234"/>
    </row>
    <row r="535" spans="4:9">
      <c r="D535" s="234"/>
      <c r="E535" s="234"/>
      <c r="F535" s="234"/>
      <c r="G535" s="234"/>
      <c r="H535" s="234"/>
      <c r="I535" s="234"/>
    </row>
    <row r="536" spans="4:9">
      <c r="D536" s="234"/>
      <c r="E536" s="234"/>
      <c r="F536" s="234"/>
      <c r="G536" s="234"/>
      <c r="H536" s="234"/>
      <c r="I536" s="234"/>
    </row>
    <row r="537" spans="4:9">
      <c r="D537" s="234"/>
      <c r="E537" s="234"/>
      <c r="F537" s="234"/>
      <c r="G537" s="234"/>
      <c r="H537" s="234"/>
      <c r="I537" s="234"/>
    </row>
    <row r="538" spans="4:9">
      <c r="D538" s="234"/>
      <c r="E538" s="234"/>
      <c r="F538" s="234"/>
      <c r="G538" s="234"/>
      <c r="H538" s="234"/>
      <c r="I538" s="234"/>
    </row>
    <row r="539" spans="4:9">
      <c r="D539" s="234"/>
      <c r="E539" s="234"/>
      <c r="F539" s="234"/>
      <c r="G539" s="234"/>
      <c r="H539" s="234"/>
      <c r="I539" s="234"/>
    </row>
    <row r="540" spans="4:9">
      <c r="D540" s="234"/>
      <c r="E540" s="234"/>
      <c r="F540" s="234"/>
      <c r="G540" s="234"/>
      <c r="H540" s="234"/>
      <c r="I540" s="234"/>
    </row>
    <row r="541" spans="4:9">
      <c r="D541" s="234"/>
      <c r="E541" s="234"/>
      <c r="F541" s="234"/>
      <c r="G541" s="234"/>
      <c r="H541" s="234"/>
      <c r="I541" s="234"/>
    </row>
    <row r="542" spans="4:9">
      <c r="D542" s="234"/>
      <c r="E542" s="234"/>
      <c r="F542" s="234"/>
      <c r="G542" s="234"/>
      <c r="H542" s="234"/>
      <c r="I542" s="234"/>
    </row>
    <row r="543" spans="4:9">
      <c r="D543" s="234"/>
      <c r="E543" s="234"/>
      <c r="F543" s="234"/>
      <c r="G543" s="234"/>
      <c r="H543" s="234"/>
      <c r="I543" s="234"/>
    </row>
    <row r="544" spans="4:9">
      <c r="D544" s="234"/>
      <c r="E544" s="234"/>
      <c r="F544" s="234"/>
      <c r="G544" s="234"/>
      <c r="H544" s="234"/>
      <c r="I544" s="234"/>
    </row>
    <row r="545" spans="4:9">
      <c r="D545" s="234"/>
      <c r="E545" s="234"/>
      <c r="F545" s="234"/>
      <c r="G545" s="234"/>
      <c r="H545" s="234"/>
      <c r="I545" s="234"/>
    </row>
    <row r="546" spans="4:9">
      <c r="D546" s="234"/>
      <c r="E546" s="234"/>
      <c r="F546" s="234"/>
      <c r="G546" s="234"/>
      <c r="H546" s="234"/>
      <c r="I546" s="234"/>
    </row>
    <row r="547" spans="4:9">
      <c r="D547" s="234"/>
      <c r="E547" s="234"/>
      <c r="F547" s="234"/>
      <c r="G547" s="234"/>
      <c r="H547" s="234"/>
      <c r="I547" s="234"/>
    </row>
    <row r="548" spans="4:9">
      <c r="D548" s="234"/>
      <c r="E548" s="234"/>
      <c r="F548" s="234"/>
      <c r="G548" s="234"/>
      <c r="H548" s="234"/>
      <c r="I548" s="234"/>
    </row>
    <row r="549" spans="4:9">
      <c r="D549" s="234"/>
      <c r="E549" s="234"/>
      <c r="F549" s="234"/>
      <c r="G549" s="234"/>
      <c r="H549" s="234"/>
      <c r="I549" s="234"/>
    </row>
    <row r="550" spans="4:9">
      <c r="D550" s="234"/>
      <c r="E550" s="234"/>
      <c r="F550" s="234"/>
      <c r="G550" s="234"/>
      <c r="H550" s="234"/>
      <c r="I550" s="234"/>
    </row>
    <row r="551" spans="4:9">
      <c r="D551" s="234"/>
      <c r="E551" s="234"/>
      <c r="F551" s="234"/>
      <c r="G551" s="234"/>
      <c r="H551" s="234"/>
      <c r="I551" s="234"/>
    </row>
    <row r="552" spans="4:9">
      <c r="D552" s="234"/>
      <c r="E552" s="234"/>
      <c r="F552" s="234"/>
      <c r="G552" s="234"/>
      <c r="H552" s="234"/>
      <c r="I552" s="234"/>
    </row>
    <row r="553" spans="4:9">
      <c r="D553" s="234"/>
      <c r="E553" s="234"/>
      <c r="F553" s="234"/>
      <c r="G553" s="234"/>
      <c r="H553" s="234"/>
      <c r="I553" s="234"/>
    </row>
    <row r="554" spans="4:9">
      <c r="D554" s="234"/>
      <c r="E554" s="234"/>
      <c r="F554" s="234"/>
      <c r="G554" s="234"/>
      <c r="H554" s="234"/>
      <c r="I554" s="234"/>
    </row>
    <row r="555" spans="4:9">
      <c r="D555" s="234"/>
      <c r="E555" s="234"/>
      <c r="F555" s="234"/>
      <c r="G555" s="234"/>
      <c r="H555" s="234"/>
      <c r="I555" s="234"/>
    </row>
    <row r="556" spans="4:9">
      <c r="D556" s="234"/>
      <c r="E556" s="234"/>
      <c r="F556" s="234"/>
      <c r="G556" s="234"/>
      <c r="H556" s="234"/>
      <c r="I556" s="234"/>
    </row>
    <row r="557" spans="4:9">
      <c r="D557" s="234"/>
      <c r="E557" s="234"/>
      <c r="F557" s="234"/>
      <c r="G557" s="234"/>
      <c r="H557" s="234"/>
      <c r="I557" s="234"/>
    </row>
    <row r="558" spans="4:9">
      <c r="D558" s="234"/>
      <c r="E558" s="234"/>
      <c r="F558" s="234"/>
      <c r="G558" s="234"/>
      <c r="H558" s="234"/>
      <c r="I558" s="234"/>
    </row>
    <row r="559" spans="4:9">
      <c r="D559" s="234"/>
      <c r="E559" s="234"/>
      <c r="F559" s="234"/>
      <c r="G559" s="234"/>
      <c r="H559" s="234"/>
      <c r="I559" s="234"/>
    </row>
    <row r="560" spans="4:9">
      <c r="D560" s="234"/>
      <c r="E560" s="234"/>
      <c r="F560" s="234"/>
      <c r="G560" s="234"/>
      <c r="H560" s="234"/>
      <c r="I560" s="234"/>
    </row>
    <row r="561" spans="4:9">
      <c r="D561" s="234"/>
      <c r="E561" s="234"/>
      <c r="F561" s="234"/>
      <c r="G561" s="234"/>
      <c r="H561" s="234"/>
      <c r="I561" s="234"/>
    </row>
    <row r="562" spans="4:9">
      <c r="D562" s="234"/>
      <c r="E562" s="234"/>
      <c r="F562" s="234"/>
      <c r="G562" s="234"/>
      <c r="H562" s="234"/>
      <c r="I562" s="234"/>
    </row>
    <row r="563" spans="4:9">
      <c r="D563" s="234"/>
      <c r="E563" s="234"/>
      <c r="F563" s="234"/>
      <c r="G563" s="234"/>
      <c r="H563" s="234"/>
      <c r="I563" s="234"/>
    </row>
    <row r="564" spans="4:9">
      <c r="D564" s="234"/>
      <c r="E564" s="234"/>
      <c r="F564" s="234"/>
      <c r="G564" s="234"/>
      <c r="H564" s="234"/>
      <c r="I564" s="234"/>
    </row>
    <row r="565" spans="4:9">
      <c r="D565" s="234"/>
      <c r="E565" s="234"/>
      <c r="F565" s="234"/>
      <c r="G565" s="234"/>
      <c r="H565" s="234"/>
      <c r="I565" s="234"/>
    </row>
    <row r="566" spans="4:9">
      <c r="D566" s="234"/>
      <c r="E566" s="234"/>
      <c r="F566" s="234"/>
      <c r="G566" s="234"/>
      <c r="H566" s="234"/>
      <c r="I566" s="234"/>
    </row>
    <row r="567" spans="4:9">
      <c r="D567" s="234"/>
      <c r="E567" s="234"/>
      <c r="F567" s="234"/>
      <c r="G567" s="234"/>
      <c r="H567" s="234"/>
      <c r="I567" s="234"/>
    </row>
    <row r="568" spans="4:9">
      <c r="D568" s="234"/>
      <c r="E568" s="234"/>
      <c r="F568" s="234"/>
      <c r="G568" s="234"/>
      <c r="H568" s="234"/>
      <c r="I568" s="234"/>
    </row>
    <row r="569" spans="4:9">
      <c r="D569" s="234"/>
      <c r="E569" s="234"/>
      <c r="F569" s="234"/>
      <c r="G569" s="234"/>
      <c r="H569" s="234"/>
      <c r="I569" s="234"/>
    </row>
    <row r="570" spans="4:9">
      <c r="D570" s="234"/>
      <c r="E570" s="234"/>
      <c r="F570" s="234"/>
      <c r="G570" s="234"/>
      <c r="H570" s="234"/>
      <c r="I570" s="234"/>
    </row>
    <row r="571" spans="4:9">
      <c r="D571" s="234"/>
      <c r="E571" s="234"/>
      <c r="F571" s="234"/>
      <c r="G571" s="234"/>
      <c r="H571" s="234"/>
      <c r="I571" s="234"/>
    </row>
    <row r="572" spans="4:9">
      <c r="D572" s="234"/>
      <c r="E572" s="234"/>
      <c r="F572" s="234"/>
      <c r="G572" s="234"/>
      <c r="H572" s="234"/>
      <c r="I572" s="234"/>
    </row>
    <row r="573" spans="4:9">
      <c r="D573" s="234"/>
      <c r="E573" s="234"/>
      <c r="F573" s="234"/>
      <c r="G573" s="234"/>
      <c r="H573" s="234"/>
      <c r="I573" s="234"/>
    </row>
    <row r="574" spans="4:9">
      <c r="D574" s="234"/>
      <c r="E574" s="234"/>
      <c r="F574" s="234"/>
      <c r="G574" s="234"/>
      <c r="H574" s="234"/>
      <c r="I574" s="234"/>
    </row>
    <row r="575" spans="4:9">
      <c r="D575" s="234"/>
      <c r="E575" s="234"/>
      <c r="F575" s="234"/>
      <c r="G575" s="234"/>
      <c r="H575" s="234"/>
      <c r="I575" s="234"/>
    </row>
    <row r="576" spans="4:9">
      <c r="D576" s="234"/>
      <c r="E576" s="234"/>
      <c r="F576" s="234"/>
      <c r="G576" s="234"/>
      <c r="H576" s="234"/>
      <c r="I576" s="234"/>
    </row>
    <row r="577" spans="4:9">
      <c r="D577" s="234"/>
      <c r="E577" s="234"/>
      <c r="F577" s="234"/>
      <c r="G577" s="234"/>
      <c r="H577" s="234"/>
      <c r="I577" s="234"/>
    </row>
    <row r="578" spans="4:9">
      <c r="D578" s="234"/>
      <c r="E578" s="234"/>
      <c r="F578" s="234"/>
      <c r="G578" s="234"/>
      <c r="H578" s="234"/>
      <c r="I578" s="234"/>
    </row>
    <row r="579" spans="4:9">
      <c r="D579" s="234"/>
      <c r="E579" s="234"/>
      <c r="F579" s="234"/>
      <c r="G579" s="234"/>
      <c r="H579" s="234"/>
      <c r="I579" s="234"/>
    </row>
    <row r="580" spans="4:9">
      <c r="D580" s="234"/>
      <c r="E580" s="234"/>
      <c r="F580" s="234"/>
      <c r="G580" s="234"/>
      <c r="H580" s="234"/>
      <c r="I580" s="234"/>
    </row>
    <row r="581" spans="4:9">
      <c r="D581" s="234"/>
      <c r="E581" s="234"/>
      <c r="F581" s="234"/>
      <c r="G581" s="234"/>
      <c r="H581" s="234"/>
      <c r="I581" s="234"/>
    </row>
    <row r="582" spans="4:9">
      <c r="D582" s="234"/>
      <c r="E582" s="234"/>
      <c r="F582" s="234"/>
      <c r="G582" s="234"/>
      <c r="H582" s="234"/>
      <c r="I582" s="234"/>
    </row>
    <row r="583" spans="4:9">
      <c r="D583" s="234"/>
      <c r="E583" s="234"/>
      <c r="F583" s="234"/>
      <c r="G583" s="234"/>
      <c r="H583" s="234"/>
      <c r="I583" s="234"/>
    </row>
    <row r="584" spans="4:9">
      <c r="D584" s="234"/>
      <c r="E584" s="234"/>
      <c r="F584" s="234"/>
      <c r="G584" s="234"/>
      <c r="H584" s="234"/>
      <c r="I584" s="234"/>
    </row>
    <row r="585" spans="4:9">
      <c r="D585" s="234"/>
      <c r="E585" s="234"/>
      <c r="F585" s="234"/>
      <c r="G585" s="234"/>
      <c r="H585" s="234"/>
      <c r="I585" s="234"/>
    </row>
    <row r="586" spans="4:9">
      <c r="D586" s="234"/>
      <c r="E586" s="234"/>
      <c r="F586" s="234"/>
      <c r="G586" s="234"/>
      <c r="H586" s="234"/>
      <c r="I586" s="234"/>
    </row>
    <row r="587" spans="4:9">
      <c r="D587" s="234"/>
      <c r="E587" s="234"/>
      <c r="F587" s="234"/>
      <c r="G587" s="234"/>
      <c r="H587" s="234"/>
      <c r="I587" s="234"/>
    </row>
    <row r="588" spans="4:9">
      <c r="D588" s="234"/>
      <c r="E588" s="234"/>
      <c r="F588" s="234"/>
      <c r="G588" s="234"/>
      <c r="H588" s="234"/>
      <c r="I588" s="234"/>
    </row>
    <row r="589" spans="4:9">
      <c r="D589" s="234"/>
      <c r="E589" s="234"/>
      <c r="F589" s="234"/>
      <c r="G589" s="234"/>
      <c r="H589" s="234"/>
      <c r="I589" s="234"/>
    </row>
    <row r="590" spans="4:9">
      <c r="D590" s="234"/>
      <c r="E590" s="234"/>
      <c r="F590" s="234"/>
      <c r="G590" s="234"/>
      <c r="H590" s="234"/>
      <c r="I590" s="234"/>
    </row>
    <row r="591" spans="4:9">
      <c r="D591" s="234"/>
      <c r="E591" s="234"/>
      <c r="F591" s="234"/>
      <c r="G591" s="234"/>
      <c r="H591" s="234"/>
      <c r="I591" s="234"/>
    </row>
    <row r="592" spans="4:9">
      <c r="D592" s="234"/>
      <c r="E592" s="234"/>
      <c r="F592" s="234"/>
      <c r="G592" s="234"/>
      <c r="H592" s="234"/>
      <c r="I592" s="234"/>
    </row>
    <row r="593" spans="4:9">
      <c r="D593" s="234"/>
      <c r="E593" s="234"/>
      <c r="F593" s="234"/>
      <c r="G593" s="234"/>
      <c r="H593" s="234"/>
      <c r="I593" s="234"/>
    </row>
    <row r="594" spans="4:9">
      <c r="D594" s="234"/>
      <c r="E594" s="234"/>
      <c r="F594" s="234"/>
      <c r="G594" s="234"/>
      <c r="H594" s="234"/>
      <c r="I594" s="234"/>
    </row>
    <row r="595" spans="4:9">
      <c r="D595" s="234"/>
      <c r="E595" s="234"/>
      <c r="F595" s="234"/>
      <c r="G595" s="234"/>
      <c r="H595" s="234"/>
      <c r="I595" s="234"/>
    </row>
    <row r="596" spans="4:9">
      <c r="D596" s="234"/>
      <c r="E596" s="234"/>
      <c r="F596" s="234"/>
      <c r="G596" s="234"/>
      <c r="H596" s="234"/>
      <c r="I596" s="234"/>
    </row>
    <row r="597" spans="4:9">
      <c r="D597" s="234"/>
      <c r="E597" s="234"/>
      <c r="F597" s="234"/>
      <c r="G597" s="234"/>
      <c r="H597" s="234"/>
      <c r="I597" s="234"/>
    </row>
    <row r="598" spans="4:9">
      <c r="D598" s="234"/>
      <c r="E598" s="234"/>
      <c r="F598" s="234"/>
      <c r="G598" s="234"/>
      <c r="H598" s="234"/>
      <c r="I598" s="234"/>
    </row>
    <row r="599" spans="4:9">
      <c r="D599" s="234"/>
      <c r="E599" s="234"/>
      <c r="F599" s="234"/>
      <c r="G599" s="234"/>
      <c r="H599" s="234"/>
      <c r="I599" s="234"/>
    </row>
    <row r="600" spans="4:9">
      <c r="D600" s="234"/>
      <c r="E600" s="234"/>
      <c r="F600" s="234"/>
      <c r="G600" s="234"/>
      <c r="H600" s="234"/>
      <c r="I600" s="234"/>
    </row>
    <row r="601" spans="4:9">
      <c r="D601" s="234"/>
      <c r="E601" s="234"/>
      <c r="F601" s="234"/>
      <c r="G601" s="234"/>
      <c r="H601" s="234"/>
      <c r="I601" s="234"/>
    </row>
    <row r="602" spans="4:9">
      <c r="D602" s="234"/>
      <c r="E602" s="234"/>
      <c r="F602" s="234"/>
      <c r="G602" s="234"/>
      <c r="H602" s="234"/>
      <c r="I602" s="234"/>
    </row>
    <row r="603" spans="4:9">
      <c r="D603" s="234"/>
      <c r="E603" s="234"/>
      <c r="F603" s="234"/>
      <c r="G603" s="234"/>
      <c r="H603" s="234"/>
      <c r="I603" s="234"/>
    </row>
    <row r="604" spans="4:9">
      <c r="D604" s="234"/>
      <c r="E604" s="234"/>
      <c r="F604" s="234"/>
      <c r="G604" s="234"/>
      <c r="H604" s="234"/>
      <c r="I604" s="234"/>
    </row>
    <row r="605" spans="4:9">
      <c r="D605" s="234"/>
      <c r="E605" s="234"/>
      <c r="F605" s="234"/>
      <c r="G605" s="234"/>
      <c r="H605" s="234"/>
      <c r="I605" s="234"/>
    </row>
    <row r="606" spans="4:9">
      <c r="D606" s="234"/>
      <c r="E606" s="234"/>
      <c r="F606" s="234"/>
      <c r="G606" s="234"/>
      <c r="H606" s="234"/>
      <c r="I606" s="234"/>
    </row>
    <row r="607" spans="4:9">
      <c r="D607" s="234"/>
      <c r="E607" s="234"/>
      <c r="F607" s="234"/>
      <c r="G607" s="234"/>
      <c r="H607" s="234"/>
      <c r="I607" s="234"/>
    </row>
    <row r="608" spans="4:9">
      <c r="D608" s="234"/>
      <c r="E608" s="234"/>
      <c r="F608" s="234"/>
      <c r="G608" s="234"/>
      <c r="H608" s="234"/>
      <c r="I608" s="234"/>
    </row>
    <row r="609" spans="4:9">
      <c r="D609" s="234"/>
      <c r="E609" s="234"/>
      <c r="F609" s="234"/>
      <c r="G609" s="234"/>
      <c r="H609" s="234"/>
      <c r="I609" s="234"/>
    </row>
    <row r="610" spans="4:9">
      <c r="D610" s="234"/>
      <c r="E610" s="234"/>
      <c r="F610" s="234"/>
      <c r="G610" s="234"/>
      <c r="H610" s="234"/>
      <c r="I610" s="234"/>
    </row>
    <row r="611" spans="4:9">
      <c r="D611" s="234"/>
      <c r="E611" s="234"/>
      <c r="F611" s="234"/>
      <c r="G611" s="234"/>
      <c r="H611" s="234"/>
      <c r="I611" s="234"/>
    </row>
    <row r="612" spans="4:9">
      <c r="D612" s="234"/>
      <c r="E612" s="234"/>
      <c r="F612" s="234"/>
      <c r="G612" s="234"/>
      <c r="H612" s="234"/>
      <c r="I612" s="234"/>
    </row>
    <row r="613" spans="4:9">
      <c r="D613" s="234"/>
      <c r="E613" s="234"/>
      <c r="F613" s="234"/>
      <c r="G613" s="234"/>
      <c r="H613" s="234"/>
      <c r="I613" s="234"/>
    </row>
    <row r="614" spans="4:9">
      <c r="D614" s="234"/>
      <c r="E614" s="234"/>
      <c r="F614" s="234"/>
      <c r="G614" s="234"/>
      <c r="H614" s="234"/>
      <c r="I614" s="234"/>
    </row>
    <row r="615" spans="4:9">
      <c r="D615" s="234"/>
      <c r="E615" s="234"/>
      <c r="F615" s="234"/>
      <c r="G615" s="234"/>
      <c r="H615" s="234"/>
      <c r="I615" s="234"/>
    </row>
    <row r="616" spans="4:9">
      <c r="D616" s="234"/>
      <c r="E616" s="234"/>
      <c r="F616" s="234"/>
      <c r="G616" s="234"/>
      <c r="H616" s="234"/>
      <c r="I616" s="234"/>
    </row>
    <row r="617" spans="4:9">
      <c r="D617" s="234"/>
      <c r="E617" s="234"/>
      <c r="F617" s="234"/>
      <c r="G617" s="234"/>
      <c r="H617" s="234"/>
      <c r="I617" s="234"/>
    </row>
    <row r="618" spans="4:9">
      <c r="D618" s="234"/>
      <c r="E618" s="234"/>
      <c r="F618" s="234"/>
      <c r="G618" s="234"/>
      <c r="H618" s="234"/>
      <c r="I618" s="234"/>
    </row>
    <row r="619" spans="4:9">
      <c r="D619" s="234"/>
      <c r="E619" s="234"/>
      <c r="F619" s="234"/>
      <c r="G619" s="234"/>
      <c r="H619" s="234"/>
      <c r="I619" s="234"/>
    </row>
    <row r="620" spans="4:9">
      <c r="D620" s="234"/>
      <c r="E620" s="234"/>
      <c r="F620" s="234"/>
      <c r="G620" s="234"/>
      <c r="H620" s="234"/>
      <c r="I620" s="234"/>
    </row>
    <row r="621" spans="4:9">
      <c r="D621" s="234"/>
      <c r="E621" s="234"/>
      <c r="F621" s="234"/>
      <c r="G621" s="234"/>
      <c r="H621" s="234"/>
      <c r="I621" s="234"/>
    </row>
    <row r="622" spans="4:9">
      <c r="D622" s="234"/>
      <c r="E622" s="234"/>
      <c r="F622" s="234"/>
      <c r="G622" s="234"/>
      <c r="H622" s="234"/>
      <c r="I622" s="234"/>
    </row>
    <row r="623" spans="4:9">
      <c r="D623" s="234"/>
      <c r="E623" s="234"/>
      <c r="F623" s="234"/>
      <c r="G623" s="234"/>
      <c r="H623" s="234"/>
      <c r="I623" s="234"/>
    </row>
    <row r="624" spans="4:9">
      <c r="D624" s="234"/>
      <c r="E624" s="234"/>
      <c r="F624" s="234"/>
      <c r="G624" s="234"/>
      <c r="H624" s="234"/>
      <c r="I624" s="234"/>
    </row>
    <row r="625" spans="4:9">
      <c r="D625" s="234"/>
      <c r="E625" s="234"/>
      <c r="F625" s="234"/>
      <c r="G625" s="234"/>
      <c r="H625" s="234"/>
      <c r="I625" s="234"/>
    </row>
    <row r="626" spans="4:9">
      <c r="D626" s="234"/>
      <c r="E626" s="234"/>
      <c r="F626" s="234"/>
      <c r="G626" s="234"/>
      <c r="H626" s="234"/>
      <c r="I626" s="234"/>
    </row>
    <row r="627" spans="4:9">
      <c r="D627" s="234"/>
      <c r="E627" s="234"/>
      <c r="F627" s="234"/>
      <c r="G627" s="234"/>
      <c r="H627" s="234"/>
      <c r="I627" s="234"/>
    </row>
    <row r="628" spans="4:9">
      <c r="D628" s="234"/>
      <c r="E628" s="234"/>
      <c r="F628" s="234"/>
      <c r="G628" s="234"/>
      <c r="H628" s="234"/>
      <c r="I628" s="234"/>
    </row>
    <row r="629" spans="4:9">
      <c r="D629" s="234"/>
      <c r="E629" s="234"/>
      <c r="F629" s="234"/>
      <c r="G629" s="234"/>
      <c r="H629" s="234"/>
      <c r="I629" s="234"/>
    </row>
    <row r="630" spans="4:9">
      <c r="D630" s="234"/>
      <c r="E630" s="234"/>
      <c r="F630" s="234"/>
      <c r="G630" s="234"/>
      <c r="H630" s="234"/>
      <c r="I630" s="234"/>
    </row>
    <row r="631" spans="4:9">
      <c r="D631" s="234"/>
      <c r="E631" s="234"/>
      <c r="F631" s="234"/>
      <c r="G631" s="234"/>
      <c r="H631" s="234"/>
      <c r="I631" s="234"/>
    </row>
    <row r="632" spans="4:9">
      <c r="D632" s="234"/>
      <c r="E632" s="234"/>
      <c r="F632" s="234"/>
      <c r="G632" s="234"/>
      <c r="H632" s="234"/>
      <c r="I632" s="234"/>
    </row>
    <row r="633" spans="4:9">
      <c r="D633" s="234"/>
      <c r="E633" s="234"/>
      <c r="F633" s="234"/>
      <c r="G633" s="234"/>
      <c r="H633" s="234"/>
      <c r="I633" s="234"/>
    </row>
    <row r="634" spans="4:9">
      <c r="D634" s="234"/>
      <c r="E634" s="234"/>
      <c r="F634" s="234"/>
      <c r="G634" s="234"/>
      <c r="H634" s="234"/>
      <c r="I634" s="234"/>
    </row>
    <row r="635" spans="4:9">
      <c r="D635" s="234"/>
      <c r="E635" s="234"/>
      <c r="F635" s="234"/>
      <c r="G635" s="234"/>
      <c r="H635" s="234"/>
      <c r="I635" s="234"/>
    </row>
    <row r="636" spans="4:9">
      <c r="D636" s="234"/>
      <c r="E636" s="234"/>
      <c r="F636" s="234"/>
      <c r="G636" s="234"/>
      <c r="H636" s="234"/>
      <c r="I636" s="234"/>
    </row>
    <row r="637" spans="4:9">
      <c r="D637" s="234"/>
      <c r="E637" s="234"/>
      <c r="F637" s="234"/>
      <c r="G637" s="234"/>
      <c r="H637" s="234"/>
      <c r="I637" s="234"/>
    </row>
    <row r="638" spans="4:9">
      <c r="D638" s="234"/>
      <c r="E638" s="234"/>
      <c r="F638" s="234"/>
      <c r="G638" s="234"/>
      <c r="H638" s="234"/>
      <c r="I638" s="234"/>
    </row>
    <row r="639" spans="4:9">
      <c r="D639" s="234"/>
      <c r="E639" s="234"/>
      <c r="F639" s="234"/>
      <c r="G639" s="234"/>
      <c r="H639" s="234"/>
      <c r="I639" s="234"/>
    </row>
    <row r="640" spans="4:9">
      <c r="D640" s="234"/>
      <c r="E640" s="234"/>
      <c r="F640" s="234"/>
      <c r="G640" s="234"/>
      <c r="H640" s="234"/>
      <c r="I640" s="234"/>
    </row>
    <row r="641" spans="4:9">
      <c r="D641" s="234"/>
      <c r="E641" s="234"/>
      <c r="F641" s="234"/>
      <c r="G641" s="234"/>
      <c r="H641" s="234"/>
      <c r="I641" s="234"/>
    </row>
    <row r="642" spans="4:9">
      <c r="D642" s="234"/>
      <c r="E642" s="234"/>
      <c r="F642" s="234"/>
      <c r="G642" s="234"/>
      <c r="H642" s="234"/>
      <c r="I642" s="234"/>
    </row>
    <row r="643" spans="4:9">
      <c r="D643" s="234"/>
      <c r="E643" s="234"/>
      <c r="F643" s="234"/>
      <c r="G643" s="234"/>
      <c r="H643" s="234"/>
      <c r="I643" s="234"/>
    </row>
    <row r="644" spans="4:9">
      <c r="D644" s="234"/>
      <c r="E644" s="234"/>
      <c r="F644" s="234"/>
      <c r="G644" s="234"/>
      <c r="H644" s="234"/>
      <c r="I644" s="234"/>
    </row>
    <row r="645" spans="4:9">
      <c r="D645" s="234"/>
      <c r="E645" s="234"/>
      <c r="F645" s="234"/>
      <c r="G645" s="234"/>
      <c r="H645" s="234"/>
      <c r="I645" s="234"/>
    </row>
    <row r="646" spans="4:9">
      <c r="D646" s="234"/>
      <c r="E646" s="234"/>
      <c r="F646" s="234"/>
      <c r="G646" s="234"/>
      <c r="H646" s="234"/>
      <c r="I646" s="234"/>
    </row>
    <row r="647" spans="4:9">
      <c r="D647" s="234"/>
      <c r="E647" s="234"/>
      <c r="F647" s="234"/>
      <c r="G647" s="234"/>
      <c r="H647" s="234"/>
      <c r="I647" s="234"/>
    </row>
    <row r="648" spans="4:9">
      <c r="D648" s="234"/>
      <c r="E648" s="234"/>
      <c r="F648" s="234"/>
      <c r="G648" s="234"/>
      <c r="H648" s="234"/>
      <c r="I648" s="234"/>
    </row>
    <row r="649" spans="4:9">
      <c r="D649" s="234"/>
      <c r="E649" s="234"/>
      <c r="F649" s="234"/>
      <c r="G649" s="234"/>
      <c r="H649" s="234"/>
      <c r="I649" s="234"/>
    </row>
    <row r="650" spans="4:9">
      <c r="D650" s="234"/>
      <c r="E650" s="234"/>
      <c r="F650" s="234"/>
      <c r="G650" s="234"/>
      <c r="H650" s="234"/>
      <c r="I650" s="234"/>
    </row>
    <row r="651" spans="4:9">
      <c r="D651" s="234"/>
      <c r="E651" s="234"/>
      <c r="F651" s="234"/>
      <c r="G651" s="234"/>
      <c r="H651" s="234"/>
      <c r="I651" s="234"/>
    </row>
    <row r="652" spans="4:9">
      <c r="D652" s="234"/>
      <c r="E652" s="234"/>
      <c r="F652" s="234"/>
      <c r="G652" s="234"/>
      <c r="H652" s="234"/>
      <c r="I652" s="234"/>
    </row>
    <row r="653" spans="4:9">
      <c r="D653" s="234"/>
      <c r="E653" s="234"/>
      <c r="F653" s="234"/>
      <c r="G653" s="234"/>
      <c r="H653" s="234"/>
      <c r="I653" s="234"/>
    </row>
    <row r="654" spans="4:9">
      <c r="D654" s="234"/>
      <c r="E654" s="234"/>
      <c r="F654" s="234"/>
      <c r="G654" s="234"/>
      <c r="H654" s="234"/>
      <c r="I654" s="234"/>
    </row>
    <row r="655" spans="4:9">
      <c r="D655" s="234"/>
      <c r="E655" s="234"/>
      <c r="F655" s="234"/>
      <c r="G655" s="234"/>
      <c r="H655" s="234"/>
      <c r="I655" s="234"/>
    </row>
    <row r="656" spans="4:9">
      <c r="D656" s="234"/>
      <c r="E656" s="234"/>
      <c r="F656" s="234"/>
      <c r="G656" s="234"/>
      <c r="H656" s="234"/>
      <c r="I656" s="234"/>
    </row>
    <row r="657" spans="4:9">
      <c r="D657" s="234"/>
      <c r="E657" s="234"/>
      <c r="F657" s="234"/>
      <c r="G657" s="234"/>
      <c r="H657" s="234"/>
      <c r="I657" s="234"/>
    </row>
    <row r="658" spans="4:9">
      <c r="D658" s="234"/>
      <c r="E658" s="234"/>
      <c r="F658" s="234"/>
      <c r="G658" s="234"/>
      <c r="H658" s="234"/>
      <c r="I658" s="234"/>
    </row>
    <row r="659" spans="4:9">
      <c r="D659" s="234"/>
      <c r="E659" s="234"/>
      <c r="F659" s="234"/>
      <c r="G659" s="234"/>
      <c r="H659" s="234"/>
      <c r="I659" s="234"/>
    </row>
    <row r="660" spans="4:9">
      <c r="D660" s="234"/>
      <c r="E660" s="234"/>
      <c r="F660" s="234"/>
      <c r="G660" s="234"/>
      <c r="H660" s="234"/>
      <c r="I660" s="234"/>
    </row>
    <row r="661" spans="4:9">
      <c r="D661" s="234"/>
      <c r="E661" s="234"/>
      <c r="F661" s="234"/>
      <c r="G661" s="234"/>
      <c r="H661" s="234"/>
      <c r="I661" s="234"/>
    </row>
    <row r="662" spans="4:9">
      <c r="D662" s="234"/>
      <c r="E662" s="234"/>
      <c r="F662" s="234"/>
      <c r="G662" s="234"/>
      <c r="H662" s="234"/>
      <c r="I662" s="234"/>
    </row>
    <row r="663" spans="4:9">
      <c r="D663" s="234"/>
      <c r="E663" s="234"/>
      <c r="F663" s="234"/>
      <c r="G663" s="234"/>
      <c r="H663" s="234"/>
      <c r="I663" s="234"/>
    </row>
    <row r="664" spans="4:9">
      <c r="D664" s="234"/>
      <c r="E664" s="234"/>
      <c r="F664" s="234"/>
      <c r="G664" s="234"/>
      <c r="H664" s="234"/>
      <c r="I664" s="234"/>
    </row>
    <row r="665" spans="4:9">
      <c r="D665" s="234"/>
      <c r="E665" s="234"/>
      <c r="F665" s="234"/>
      <c r="G665" s="234"/>
      <c r="H665" s="234"/>
      <c r="I665" s="234"/>
    </row>
    <row r="666" spans="4:9">
      <c r="D666" s="234"/>
      <c r="E666" s="234"/>
      <c r="F666" s="234"/>
      <c r="G666" s="234"/>
      <c r="H666" s="234"/>
      <c r="I666" s="234"/>
    </row>
    <row r="667" spans="4:9">
      <c r="D667" s="234"/>
      <c r="E667" s="234"/>
      <c r="F667" s="234"/>
      <c r="G667" s="234"/>
      <c r="H667" s="234"/>
      <c r="I667" s="234"/>
    </row>
    <row r="668" spans="4:9">
      <c r="D668" s="234"/>
      <c r="E668" s="234"/>
      <c r="F668" s="234"/>
      <c r="G668" s="234"/>
      <c r="H668" s="234"/>
      <c r="I668" s="234"/>
    </row>
    <row r="669" spans="4:9">
      <c r="D669" s="234"/>
      <c r="E669" s="234"/>
      <c r="F669" s="234"/>
      <c r="G669" s="234"/>
      <c r="H669" s="234"/>
      <c r="I669" s="234"/>
    </row>
    <row r="670" spans="4:9">
      <c r="D670" s="234"/>
      <c r="E670" s="234"/>
      <c r="F670" s="234"/>
      <c r="G670" s="234"/>
      <c r="H670" s="234"/>
      <c r="I670" s="234"/>
    </row>
    <row r="671" spans="4:9">
      <c r="D671" s="234"/>
      <c r="E671" s="234"/>
      <c r="F671" s="234"/>
      <c r="G671" s="234"/>
      <c r="H671" s="234"/>
      <c r="I671" s="234"/>
    </row>
    <row r="672" spans="4:9">
      <c r="D672" s="234"/>
      <c r="E672" s="234"/>
      <c r="F672" s="234"/>
      <c r="G672" s="234"/>
      <c r="H672" s="234"/>
      <c r="I672" s="234"/>
    </row>
    <row r="673" spans="4:9">
      <c r="D673" s="234"/>
      <c r="E673" s="234"/>
      <c r="F673" s="234"/>
      <c r="G673" s="234"/>
      <c r="H673" s="234"/>
      <c r="I673" s="234"/>
    </row>
    <row r="674" spans="4:9">
      <c r="D674" s="234"/>
      <c r="E674" s="234"/>
      <c r="F674" s="234"/>
      <c r="G674" s="234"/>
      <c r="H674" s="234"/>
      <c r="I674" s="234"/>
    </row>
    <row r="675" spans="4:9">
      <c r="D675" s="234"/>
      <c r="E675" s="234"/>
      <c r="F675" s="234"/>
      <c r="G675" s="234"/>
      <c r="H675" s="234"/>
      <c r="I675" s="234"/>
    </row>
    <row r="676" spans="4:9">
      <c r="D676" s="234"/>
      <c r="E676" s="234"/>
      <c r="F676" s="234"/>
      <c r="G676" s="234"/>
      <c r="H676" s="234"/>
      <c r="I676" s="234"/>
    </row>
    <row r="677" spans="4:9">
      <c r="D677" s="234"/>
      <c r="E677" s="234"/>
      <c r="F677" s="234"/>
      <c r="G677" s="234"/>
      <c r="H677" s="234"/>
      <c r="I677" s="234"/>
    </row>
    <row r="678" spans="4:9">
      <c r="D678" s="234"/>
      <c r="E678" s="234"/>
      <c r="F678" s="234"/>
      <c r="G678" s="234"/>
      <c r="H678" s="234"/>
      <c r="I678" s="234"/>
    </row>
    <row r="679" spans="4:9">
      <c r="D679" s="234"/>
      <c r="E679" s="234"/>
      <c r="F679" s="234"/>
      <c r="G679" s="234"/>
      <c r="H679" s="234"/>
      <c r="I679" s="234"/>
    </row>
    <row r="680" spans="4:9">
      <c r="D680" s="234"/>
      <c r="E680" s="234"/>
      <c r="F680" s="234"/>
      <c r="G680" s="234"/>
      <c r="H680" s="234"/>
      <c r="I680" s="234"/>
    </row>
    <row r="681" spans="4:9">
      <c r="D681" s="234"/>
      <c r="E681" s="234"/>
      <c r="F681" s="234"/>
      <c r="G681" s="234"/>
      <c r="H681" s="234"/>
      <c r="I681" s="234"/>
    </row>
    <row r="682" spans="4:9">
      <c r="D682" s="234"/>
      <c r="E682" s="234"/>
      <c r="F682" s="234"/>
      <c r="G682" s="234"/>
      <c r="H682" s="234"/>
      <c r="I682" s="234"/>
    </row>
    <row r="683" spans="4:9">
      <c r="D683" s="234"/>
      <c r="E683" s="234"/>
      <c r="F683" s="234"/>
      <c r="G683" s="234"/>
      <c r="H683" s="234"/>
      <c r="I683" s="234"/>
    </row>
    <row r="684" spans="4:9">
      <c r="D684" s="234"/>
      <c r="E684" s="234"/>
      <c r="F684" s="234"/>
      <c r="G684" s="234"/>
      <c r="H684" s="234"/>
      <c r="I684" s="234"/>
    </row>
    <row r="685" spans="4:9">
      <c r="D685" s="234"/>
      <c r="E685" s="234"/>
      <c r="F685" s="234"/>
      <c r="G685" s="234"/>
      <c r="H685" s="234"/>
      <c r="I685" s="234"/>
    </row>
    <row r="686" spans="4:9">
      <c r="D686" s="234"/>
      <c r="E686" s="234"/>
      <c r="F686" s="234"/>
      <c r="G686" s="234"/>
      <c r="H686" s="234"/>
      <c r="I686" s="234"/>
    </row>
    <row r="687" spans="4:9">
      <c r="D687" s="234"/>
      <c r="E687" s="234"/>
      <c r="F687" s="234"/>
      <c r="G687" s="234"/>
      <c r="H687" s="234"/>
      <c r="I687" s="234"/>
    </row>
    <row r="688" spans="4:9">
      <c r="D688" s="234"/>
      <c r="E688" s="234"/>
      <c r="F688" s="234"/>
      <c r="G688" s="234"/>
      <c r="H688" s="234"/>
      <c r="I688" s="234"/>
    </row>
    <row r="689" spans="4:9">
      <c r="D689" s="234"/>
      <c r="E689" s="234"/>
      <c r="F689" s="234"/>
      <c r="G689" s="234"/>
      <c r="H689" s="234"/>
      <c r="I689" s="234"/>
    </row>
    <row r="690" spans="4:9">
      <c r="D690" s="234"/>
      <c r="E690" s="234"/>
      <c r="F690" s="234"/>
      <c r="G690" s="234"/>
      <c r="H690" s="234"/>
      <c r="I690" s="234"/>
    </row>
    <row r="691" spans="4:9">
      <c r="D691" s="234"/>
      <c r="E691" s="234"/>
      <c r="F691" s="234"/>
      <c r="G691" s="234"/>
      <c r="H691" s="234"/>
      <c r="I691" s="234"/>
    </row>
    <row r="692" spans="4:9">
      <c r="D692" s="234"/>
      <c r="E692" s="234"/>
      <c r="F692" s="234"/>
      <c r="G692" s="234"/>
      <c r="H692" s="234"/>
      <c r="I692" s="234"/>
    </row>
    <row r="693" spans="4:9">
      <c r="D693" s="234"/>
      <c r="E693" s="234"/>
      <c r="F693" s="234"/>
      <c r="G693" s="234"/>
      <c r="H693" s="234"/>
      <c r="I693" s="234"/>
    </row>
    <row r="694" spans="4:9">
      <c r="D694" s="234"/>
      <c r="E694" s="234"/>
      <c r="F694" s="234"/>
      <c r="G694" s="234"/>
      <c r="H694" s="234"/>
      <c r="I694" s="234"/>
    </row>
    <row r="695" spans="4:9">
      <c r="D695" s="234"/>
      <c r="E695" s="234"/>
      <c r="F695" s="234"/>
      <c r="G695" s="234"/>
      <c r="H695" s="234"/>
      <c r="I695" s="234"/>
    </row>
    <row r="696" spans="4:9">
      <c r="D696" s="234"/>
      <c r="E696" s="234"/>
      <c r="F696" s="234"/>
      <c r="G696" s="234"/>
      <c r="H696" s="234"/>
      <c r="I696" s="234"/>
    </row>
    <row r="697" spans="4:9">
      <c r="D697" s="234"/>
      <c r="E697" s="234"/>
      <c r="F697" s="234"/>
      <c r="G697" s="234"/>
      <c r="H697" s="234"/>
      <c r="I697" s="234"/>
    </row>
    <row r="698" spans="4:9">
      <c r="D698" s="234"/>
      <c r="E698" s="234"/>
      <c r="F698" s="234"/>
      <c r="G698" s="234"/>
      <c r="H698" s="234"/>
      <c r="I698" s="234"/>
    </row>
    <row r="699" spans="4:9">
      <c r="D699" s="234"/>
      <c r="E699" s="234"/>
      <c r="F699" s="234"/>
      <c r="G699" s="234"/>
      <c r="H699" s="234"/>
      <c r="I699" s="234"/>
    </row>
    <row r="700" spans="4:9">
      <c r="D700" s="234"/>
      <c r="E700" s="234"/>
      <c r="F700" s="234"/>
      <c r="G700" s="234"/>
      <c r="H700" s="234"/>
      <c r="I700" s="234"/>
    </row>
    <row r="701" spans="4:9">
      <c r="D701" s="234"/>
      <c r="E701" s="234"/>
      <c r="F701" s="234"/>
      <c r="G701" s="234"/>
      <c r="H701" s="234"/>
      <c r="I701" s="234"/>
    </row>
    <row r="702" spans="4:9">
      <c r="D702" s="234"/>
      <c r="E702" s="234"/>
      <c r="F702" s="234"/>
      <c r="G702" s="234"/>
      <c r="H702" s="234"/>
      <c r="I702" s="234"/>
    </row>
    <row r="703" spans="4:9">
      <c r="D703" s="234"/>
      <c r="E703" s="234"/>
      <c r="F703" s="234"/>
      <c r="G703" s="234"/>
      <c r="H703" s="234"/>
      <c r="I703" s="234"/>
    </row>
    <row r="704" spans="4:9">
      <c r="D704" s="234"/>
      <c r="E704" s="234"/>
      <c r="F704" s="234"/>
      <c r="G704" s="234"/>
      <c r="H704" s="234"/>
      <c r="I704" s="234"/>
    </row>
    <row r="705" spans="4:9">
      <c r="D705" s="234"/>
      <c r="E705" s="234"/>
      <c r="F705" s="234"/>
      <c r="G705" s="234"/>
      <c r="H705" s="234"/>
      <c r="I705" s="234"/>
    </row>
    <row r="706" spans="4:9">
      <c r="D706" s="234"/>
      <c r="E706" s="234"/>
      <c r="F706" s="234"/>
      <c r="G706" s="234"/>
      <c r="H706" s="234"/>
      <c r="I706" s="234"/>
    </row>
    <row r="707" spans="4:9">
      <c r="D707" s="234"/>
      <c r="E707" s="234"/>
      <c r="F707" s="234"/>
      <c r="G707" s="234"/>
      <c r="H707" s="234"/>
      <c r="I707" s="234"/>
    </row>
    <row r="708" spans="4:9">
      <c r="D708" s="234"/>
      <c r="E708" s="234"/>
      <c r="F708" s="234"/>
      <c r="G708" s="234"/>
      <c r="H708" s="234"/>
      <c r="I708" s="234"/>
    </row>
    <row r="709" spans="4:9">
      <c r="D709" s="234"/>
      <c r="E709" s="234"/>
      <c r="F709" s="234"/>
      <c r="G709" s="234"/>
      <c r="H709" s="234"/>
      <c r="I709" s="234"/>
    </row>
    <row r="710" spans="4:9">
      <c r="D710" s="234"/>
      <c r="E710" s="234"/>
      <c r="F710" s="234"/>
      <c r="G710" s="234"/>
      <c r="H710" s="234"/>
      <c r="I710" s="234"/>
    </row>
    <row r="711" spans="4:9">
      <c r="D711" s="234"/>
      <c r="E711" s="234"/>
      <c r="F711" s="234"/>
      <c r="G711" s="234"/>
      <c r="H711" s="234"/>
      <c r="I711" s="234"/>
    </row>
    <row r="712" spans="4:9">
      <c r="D712" s="234"/>
      <c r="E712" s="234"/>
      <c r="F712" s="234"/>
      <c r="G712" s="234"/>
      <c r="H712" s="234"/>
      <c r="I712" s="234"/>
    </row>
    <row r="713" spans="4:9">
      <c r="D713" s="234"/>
      <c r="E713" s="234"/>
      <c r="F713" s="234"/>
      <c r="G713" s="234"/>
      <c r="H713" s="234"/>
      <c r="I713" s="234"/>
    </row>
    <row r="714" spans="4:9">
      <c r="D714" s="234"/>
      <c r="E714" s="234"/>
      <c r="F714" s="234"/>
      <c r="G714" s="234"/>
      <c r="H714" s="234"/>
      <c r="I714" s="234"/>
    </row>
    <row r="715" spans="4:9">
      <c r="D715" s="234"/>
      <c r="E715" s="234"/>
      <c r="F715" s="234"/>
      <c r="G715" s="234"/>
      <c r="H715" s="234"/>
      <c r="I715" s="234"/>
    </row>
    <row r="716" spans="4:9">
      <c r="D716" s="234"/>
      <c r="E716" s="234"/>
      <c r="F716" s="234"/>
      <c r="G716" s="234"/>
      <c r="H716" s="234"/>
      <c r="I716" s="234"/>
    </row>
    <row r="717" spans="4:9">
      <c r="D717" s="234"/>
      <c r="E717" s="234"/>
      <c r="F717" s="234"/>
      <c r="G717" s="234"/>
      <c r="H717" s="234"/>
      <c r="I717" s="234"/>
    </row>
    <row r="718" spans="4:9">
      <c r="D718" s="234"/>
      <c r="E718" s="234"/>
      <c r="F718" s="234"/>
      <c r="G718" s="234"/>
      <c r="H718" s="234"/>
      <c r="I718" s="234"/>
    </row>
    <row r="719" spans="4:9">
      <c r="D719" s="234"/>
      <c r="E719" s="234"/>
      <c r="F719" s="234"/>
      <c r="G719" s="234"/>
      <c r="H719" s="234"/>
      <c r="I719" s="234"/>
    </row>
    <row r="720" spans="4:9">
      <c r="D720" s="234"/>
      <c r="E720" s="234"/>
      <c r="F720" s="234"/>
      <c r="G720" s="234"/>
      <c r="H720" s="234"/>
      <c r="I720" s="234"/>
    </row>
    <row r="721" spans="4:9">
      <c r="D721" s="234"/>
      <c r="E721" s="234"/>
      <c r="F721" s="234"/>
      <c r="G721" s="234"/>
      <c r="H721" s="234"/>
      <c r="I721" s="234"/>
    </row>
    <row r="722" spans="4:9">
      <c r="D722" s="234"/>
      <c r="E722" s="234"/>
      <c r="F722" s="234"/>
      <c r="G722" s="234"/>
      <c r="H722" s="234"/>
      <c r="I722" s="234"/>
    </row>
    <row r="723" spans="4:9">
      <c r="D723" s="234"/>
      <c r="E723" s="234"/>
      <c r="F723" s="234"/>
      <c r="G723" s="234"/>
      <c r="H723" s="234"/>
      <c r="I723" s="234"/>
    </row>
    <row r="724" spans="4:9">
      <c r="D724" s="234"/>
      <c r="E724" s="234"/>
      <c r="F724" s="234"/>
      <c r="G724" s="234"/>
      <c r="H724" s="234"/>
      <c r="I724" s="234"/>
    </row>
    <row r="725" spans="4:9">
      <c r="D725" s="234"/>
      <c r="E725" s="234"/>
      <c r="F725" s="234"/>
      <c r="G725" s="234"/>
      <c r="H725" s="234"/>
      <c r="I725" s="234"/>
    </row>
    <row r="726" spans="4:9">
      <c r="D726" s="234"/>
      <c r="E726" s="234"/>
      <c r="F726" s="234"/>
      <c r="G726" s="234"/>
      <c r="H726" s="234"/>
      <c r="I726" s="234"/>
    </row>
    <row r="727" spans="4:9">
      <c r="D727" s="234"/>
      <c r="E727" s="234"/>
      <c r="F727" s="234"/>
      <c r="G727" s="234"/>
      <c r="H727" s="234"/>
      <c r="I727" s="234"/>
    </row>
    <row r="728" spans="4:9">
      <c r="D728" s="234"/>
      <c r="E728" s="234"/>
      <c r="F728" s="234"/>
      <c r="G728" s="234"/>
      <c r="H728" s="234"/>
      <c r="I728" s="234"/>
    </row>
    <row r="729" spans="4:9">
      <c r="D729" s="234"/>
      <c r="E729" s="234"/>
      <c r="F729" s="234"/>
      <c r="G729" s="234"/>
      <c r="H729" s="234"/>
      <c r="I729" s="234"/>
    </row>
    <row r="730" spans="4:9">
      <c r="D730" s="234"/>
      <c r="E730" s="234"/>
      <c r="F730" s="234"/>
      <c r="G730" s="234"/>
      <c r="H730" s="234"/>
      <c r="I730" s="234"/>
    </row>
    <row r="731" spans="4:9">
      <c r="D731" s="234"/>
      <c r="E731" s="234"/>
      <c r="F731" s="234"/>
      <c r="G731" s="234"/>
      <c r="H731" s="234"/>
      <c r="I731" s="234"/>
    </row>
    <row r="732" spans="4:9">
      <c r="D732" s="234"/>
      <c r="E732" s="234"/>
      <c r="F732" s="234"/>
      <c r="G732" s="234"/>
      <c r="H732" s="234"/>
      <c r="I732" s="234"/>
    </row>
    <row r="733" spans="4:9">
      <c r="D733" s="234"/>
      <c r="E733" s="234"/>
      <c r="F733" s="234"/>
      <c r="G733" s="234"/>
      <c r="H733" s="234"/>
      <c r="I733" s="234"/>
    </row>
    <row r="734" spans="4:9">
      <c r="D734" s="234"/>
      <c r="E734" s="234"/>
      <c r="F734" s="234"/>
      <c r="G734" s="234"/>
      <c r="H734" s="234"/>
      <c r="I734" s="234"/>
    </row>
    <row r="735" spans="4:9">
      <c r="D735" s="234"/>
      <c r="E735" s="234"/>
      <c r="F735" s="234"/>
      <c r="G735" s="234"/>
      <c r="H735" s="234"/>
      <c r="I735" s="234"/>
    </row>
    <row r="736" spans="4:9">
      <c r="D736" s="234"/>
      <c r="E736" s="234"/>
      <c r="F736" s="234"/>
      <c r="G736" s="234"/>
      <c r="H736" s="234"/>
      <c r="I736" s="234"/>
    </row>
    <row r="737" spans="4:9">
      <c r="D737" s="234"/>
      <c r="E737" s="234"/>
      <c r="F737" s="234"/>
      <c r="G737" s="234"/>
      <c r="H737" s="234"/>
      <c r="I737" s="234"/>
    </row>
    <row r="738" spans="4:9">
      <c r="D738" s="234"/>
      <c r="E738" s="234"/>
      <c r="F738" s="234"/>
      <c r="G738" s="234"/>
      <c r="H738" s="234"/>
      <c r="I738" s="234"/>
    </row>
    <row r="739" spans="4:9">
      <c r="D739" s="234"/>
      <c r="E739" s="234"/>
      <c r="F739" s="234"/>
      <c r="G739" s="234"/>
      <c r="H739" s="234"/>
      <c r="I739" s="234"/>
    </row>
    <row r="740" spans="4:9">
      <c r="D740" s="234"/>
      <c r="E740" s="234"/>
      <c r="F740" s="234"/>
      <c r="G740" s="234"/>
      <c r="H740" s="234"/>
      <c r="I740" s="234"/>
    </row>
    <row r="741" spans="4:9">
      <c r="D741" s="234"/>
      <c r="E741" s="234"/>
      <c r="F741" s="234"/>
      <c r="G741" s="234"/>
      <c r="H741" s="234"/>
      <c r="I741" s="234"/>
    </row>
    <row r="742" spans="4:9">
      <c r="D742" s="234"/>
      <c r="E742" s="234"/>
      <c r="F742" s="234"/>
      <c r="G742" s="234"/>
      <c r="H742" s="234"/>
      <c r="I742" s="234"/>
    </row>
    <row r="743" spans="4:9">
      <c r="D743" s="234"/>
      <c r="E743" s="234"/>
      <c r="F743" s="234"/>
      <c r="G743" s="234"/>
      <c r="H743" s="234"/>
      <c r="I743" s="234"/>
    </row>
    <row r="744" spans="4:9">
      <c r="D744" s="234"/>
      <c r="E744" s="234"/>
      <c r="F744" s="234"/>
      <c r="G744" s="234"/>
      <c r="H744" s="234"/>
      <c r="I744" s="234"/>
    </row>
    <row r="745" spans="4:9">
      <c r="D745" s="234"/>
      <c r="E745" s="234"/>
      <c r="F745" s="234"/>
      <c r="G745" s="234"/>
      <c r="H745" s="234"/>
      <c r="I745" s="234"/>
    </row>
    <row r="746" spans="4:9">
      <c r="D746" s="234"/>
      <c r="E746" s="234"/>
      <c r="F746" s="234"/>
      <c r="G746" s="234"/>
      <c r="H746" s="234"/>
      <c r="I746" s="234"/>
    </row>
    <row r="747" spans="4:9">
      <c r="D747" s="234"/>
      <c r="E747" s="234"/>
      <c r="F747" s="234"/>
      <c r="G747" s="234"/>
      <c r="H747" s="234"/>
      <c r="I747" s="234"/>
    </row>
    <row r="748" spans="4:9">
      <c r="D748" s="234"/>
      <c r="E748" s="234"/>
      <c r="F748" s="234"/>
      <c r="G748" s="234"/>
      <c r="H748" s="234"/>
      <c r="I748" s="234"/>
    </row>
  </sheetData>
  <sheetProtection sheet="1" objects="1" scenarios="1"/>
  <mergeCells count="557">
    <mergeCell ref="A160:A161"/>
    <mergeCell ref="B160:B161"/>
    <mergeCell ref="C160:C161"/>
    <mergeCell ref="D160:E160"/>
    <mergeCell ref="F160:H160"/>
    <mergeCell ref="D161:E161"/>
    <mergeCell ref="G161:I161"/>
    <mergeCell ref="A158:A159"/>
    <mergeCell ref="B158:B159"/>
    <mergeCell ref="C158:C159"/>
    <mergeCell ref="D158:E158"/>
    <mergeCell ref="F158:H158"/>
    <mergeCell ref="D159:E159"/>
    <mergeCell ref="G159:I159"/>
    <mergeCell ref="A156:A157"/>
    <mergeCell ref="B156:B157"/>
    <mergeCell ref="C156:C157"/>
    <mergeCell ref="D156:E156"/>
    <mergeCell ref="F156:H156"/>
    <mergeCell ref="D157:E157"/>
    <mergeCell ref="G157:I157"/>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6:A127"/>
    <mergeCell ref="B126:B127"/>
    <mergeCell ref="C126:C127"/>
    <mergeCell ref="D126:E126"/>
    <mergeCell ref="F126:H126"/>
    <mergeCell ref="D127:E127"/>
    <mergeCell ref="G127:I127"/>
    <mergeCell ref="A124:A125"/>
    <mergeCell ref="B124:B125"/>
    <mergeCell ref="C124:C125"/>
    <mergeCell ref="D124:E124"/>
    <mergeCell ref="F124:H124"/>
    <mergeCell ref="D125:E125"/>
    <mergeCell ref="G125:I125"/>
    <mergeCell ref="A122:A123"/>
    <mergeCell ref="B122:B123"/>
    <mergeCell ref="C122:C123"/>
    <mergeCell ref="D122:E122"/>
    <mergeCell ref="F122:H122"/>
    <mergeCell ref="D123:E123"/>
    <mergeCell ref="G123:I123"/>
    <mergeCell ref="A120:A121"/>
    <mergeCell ref="B120:B121"/>
    <mergeCell ref="C120:C121"/>
    <mergeCell ref="D120:E120"/>
    <mergeCell ref="F120:H120"/>
    <mergeCell ref="D121:E121"/>
    <mergeCell ref="G121:I121"/>
    <mergeCell ref="A118:A119"/>
    <mergeCell ref="B118:B119"/>
    <mergeCell ref="C118:C119"/>
    <mergeCell ref="D118:E118"/>
    <mergeCell ref="F118:H118"/>
    <mergeCell ref="D119:E119"/>
    <mergeCell ref="G119:I119"/>
    <mergeCell ref="A116:A117"/>
    <mergeCell ref="B116:B117"/>
    <mergeCell ref="C116:C117"/>
    <mergeCell ref="D116:E116"/>
    <mergeCell ref="F116:H116"/>
    <mergeCell ref="D117:E117"/>
    <mergeCell ref="G117:I117"/>
    <mergeCell ref="A114:A115"/>
    <mergeCell ref="B114:B115"/>
    <mergeCell ref="C114:C115"/>
    <mergeCell ref="D114:E114"/>
    <mergeCell ref="F114:H114"/>
    <mergeCell ref="D115:E115"/>
    <mergeCell ref="G115:I115"/>
    <mergeCell ref="A112:A113"/>
    <mergeCell ref="B112:B113"/>
    <mergeCell ref="C112:C113"/>
    <mergeCell ref="D112:E112"/>
    <mergeCell ref="F112:H112"/>
    <mergeCell ref="D113:E113"/>
    <mergeCell ref="G113:I113"/>
    <mergeCell ref="A110:A111"/>
    <mergeCell ref="B110:B111"/>
    <mergeCell ref="C110:C111"/>
    <mergeCell ref="D110:E110"/>
    <mergeCell ref="F110:H110"/>
    <mergeCell ref="D111:E111"/>
    <mergeCell ref="G111:I111"/>
    <mergeCell ref="A108:A109"/>
    <mergeCell ref="B108:B109"/>
    <mergeCell ref="C108:C109"/>
    <mergeCell ref="D108:E108"/>
    <mergeCell ref="F108:H108"/>
    <mergeCell ref="D109:E109"/>
    <mergeCell ref="G109:I109"/>
    <mergeCell ref="A106:A107"/>
    <mergeCell ref="B106:B107"/>
    <mergeCell ref="C106:C107"/>
    <mergeCell ref="D106:E106"/>
    <mergeCell ref="F106:H106"/>
    <mergeCell ref="D107:E107"/>
    <mergeCell ref="G107:I107"/>
    <mergeCell ref="A104:A105"/>
    <mergeCell ref="B104:B105"/>
    <mergeCell ref="C104:C105"/>
    <mergeCell ref="D104:E104"/>
    <mergeCell ref="F104:H104"/>
    <mergeCell ref="D105:E105"/>
    <mergeCell ref="G105:I105"/>
    <mergeCell ref="A102:A103"/>
    <mergeCell ref="B102:B103"/>
    <mergeCell ref="C102:C103"/>
    <mergeCell ref="D102:E102"/>
    <mergeCell ref="F102:H102"/>
    <mergeCell ref="D103:E103"/>
    <mergeCell ref="G103:I103"/>
    <mergeCell ref="A100:A101"/>
    <mergeCell ref="B100:B101"/>
    <mergeCell ref="C100:C101"/>
    <mergeCell ref="D100:E100"/>
    <mergeCell ref="F100:H100"/>
    <mergeCell ref="D101:E101"/>
    <mergeCell ref="G101:I101"/>
    <mergeCell ref="A98:A99"/>
    <mergeCell ref="B98:B99"/>
    <mergeCell ref="C98:C99"/>
    <mergeCell ref="D98:E98"/>
    <mergeCell ref="F98:H98"/>
    <mergeCell ref="D99:E99"/>
    <mergeCell ref="G99:I99"/>
    <mergeCell ref="A96:A97"/>
    <mergeCell ref="B96:B97"/>
    <mergeCell ref="C96:C97"/>
    <mergeCell ref="D96:E96"/>
    <mergeCell ref="F96:H96"/>
    <mergeCell ref="D97:E97"/>
    <mergeCell ref="G97:I97"/>
    <mergeCell ref="A94:A95"/>
    <mergeCell ref="B94:B95"/>
    <mergeCell ref="C94:C95"/>
    <mergeCell ref="D94:E94"/>
    <mergeCell ref="F94:H94"/>
    <mergeCell ref="D95:E95"/>
    <mergeCell ref="G95:I95"/>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4:A65"/>
    <mergeCell ref="B64:B65"/>
    <mergeCell ref="C64:C65"/>
    <mergeCell ref="D64:E64"/>
    <mergeCell ref="F64:H64"/>
    <mergeCell ref="D65:E65"/>
    <mergeCell ref="G65:I65"/>
    <mergeCell ref="A62:A63"/>
    <mergeCell ref="B62:B63"/>
    <mergeCell ref="C62:C63"/>
    <mergeCell ref="D62:E62"/>
    <mergeCell ref="F62:H62"/>
    <mergeCell ref="D63:E63"/>
    <mergeCell ref="G63:I63"/>
    <mergeCell ref="A60:A61"/>
    <mergeCell ref="B60:B61"/>
    <mergeCell ref="C60:C61"/>
    <mergeCell ref="D60:E60"/>
    <mergeCell ref="F60:H60"/>
    <mergeCell ref="D61:E61"/>
    <mergeCell ref="G61:I61"/>
    <mergeCell ref="A58:A59"/>
    <mergeCell ref="B58:B59"/>
    <mergeCell ref="C58:C59"/>
    <mergeCell ref="D58:E58"/>
    <mergeCell ref="F58:H58"/>
    <mergeCell ref="D59:E59"/>
    <mergeCell ref="G59:I59"/>
    <mergeCell ref="A56:A57"/>
    <mergeCell ref="B56:B57"/>
    <mergeCell ref="C56:C57"/>
    <mergeCell ref="D56:E56"/>
    <mergeCell ref="F56:H56"/>
    <mergeCell ref="D57:E57"/>
    <mergeCell ref="G57:I57"/>
    <mergeCell ref="A54:A55"/>
    <mergeCell ref="B54:B55"/>
    <mergeCell ref="C54:C55"/>
    <mergeCell ref="D54:E54"/>
    <mergeCell ref="F54:H54"/>
    <mergeCell ref="D55:E55"/>
    <mergeCell ref="G55:I55"/>
    <mergeCell ref="A52:A53"/>
    <mergeCell ref="B52:B53"/>
    <mergeCell ref="C52:C53"/>
    <mergeCell ref="D52:E52"/>
    <mergeCell ref="F52:H52"/>
    <mergeCell ref="D53:E53"/>
    <mergeCell ref="G53:I53"/>
    <mergeCell ref="A50:A51"/>
    <mergeCell ref="B50:B51"/>
    <mergeCell ref="C50:C51"/>
    <mergeCell ref="D50:E50"/>
    <mergeCell ref="F50:H50"/>
    <mergeCell ref="D51:E51"/>
    <mergeCell ref="G51:I51"/>
    <mergeCell ref="A48:A49"/>
    <mergeCell ref="B48:B49"/>
    <mergeCell ref="C48:C49"/>
    <mergeCell ref="D48:E48"/>
    <mergeCell ref="F48:H48"/>
    <mergeCell ref="D49:E49"/>
    <mergeCell ref="G49:I49"/>
    <mergeCell ref="A46:A47"/>
    <mergeCell ref="B46:B47"/>
    <mergeCell ref="C46:C47"/>
    <mergeCell ref="D46:E46"/>
    <mergeCell ref="F46:H46"/>
    <mergeCell ref="D47:E47"/>
    <mergeCell ref="G47:I47"/>
    <mergeCell ref="A44:A45"/>
    <mergeCell ref="B44:B45"/>
    <mergeCell ref="C44:C45"/>
    <mergeCell ref="D44:E44"/>
    <mergeCell ref="F44:H44"/>
    <mergeCell ref="D45:E45"/>
    <mergeCell ref="G45:I45"/>
    <mergeCell ref="A42:A43"/>
    <mergeCell ref="B42:B43"/>
    <mergeCell ref="C42:C43"/>
    <mergeCell ref="D42:E42"/>
    <mergeCell ref="F42:H42"/>
    <mergeCell ref="D43:E43"/>
    <mergeCell ref="G43:I43"/>
    <mergeCell ref="A40:A41"/>
    <mergeCell ref="B40:B41"/>
    <mergeCell ref="C40:C41"/>
    <mergeCell ref="D40:E40"/>
    <mergeCell ref="F40:H40"/>
    <mergeCell ref="D41:E41"/>
    <mergeCell ref="G41:I41"/>
    <mergeCell ref="A38:A39"/>
    <mergeCell ref="B38:B39"/>
    <mergeCell ref="C38:C39"/>
    <mergeCell ref="D38:E38"/>
    <mergeCell ref="F38:H38"/>
    <mergeCell ref="D39:E39"/>
    <mergeCell ref="G39:I39"/>
    <mergeCell ref="A36:A37"/>
    <mergeCell ref="B36:B37"/>
    <mergeCell ref="C36:C37"/>
    <mergeCell ref="D36:E36"/>
    <mergeCell ref="F36:H36"/>
    <mergeCell ref="D37:E37"/>
    <mergeCell ref="G37:I37"/>
    <mergeCell ref="A34:A35"/>
    <mergeCell ref="B34:B35"/>
    <mergeCell ref="C34:C35"/>
    <mergeCell ref="D34:E34"/>
    <mergeCell ref="F34:H34"/>
    <mergeCell ref="D35:E35"/>
    <mergeCell ref="G35:I35"/>
    <mergeCell ref="A32:A33"/>
    <mergeCell ref="B32:B33"/>
    <mergeCell ref="C32:C33"/>
    <mergeCell ref="D32:E32"/>
    <mergeCell ref="F32:H32"/>
    <mergeCell ref="D33:E33"/>
    <mergeCell ref="G33:I33"/>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H5:I5"/>
    <mergeCell ref="A6:A7"/>
    <mergeCell ref="B6:B7"/>
    <mergeCell ref="C6:C7"/>
    <mergeCell ref="D6:E6"/>
    <mergeCell ref="F6:H6"/>
    <mergeCell ref="D7:E7"/>
    <mergeCell ref="G7:I7"/>
    <mergeCell ref="A1:B2"/>
    <mergeCell ref="E1:I1"/>
    <mergeCell ref="A3:A5"/>
    <mergeCell ref="B3:B4"/>
    <mergeCell ref="C3:C5"/>
    <mergeCell ref="D3:G3"/>
    <mergeCell ref="H3:I4"/>
    <mergeCell ref="D4:D5"/>
    <mergeCell ref="F4:G4"/>
    <mergeCell ref="F5:G5"/>
  </mergeCells>
  <dataValidations count="1">
    <dataValidation type="whole" allowBlank="1" showErrorMessage="1" error="VYPLNIT CELE CISLO" sqref="D6:I161" xr:uid="{9DBC9642-944E-4474-A2BF-4749564F6A8B}">
      <formula1>-1000000000000</formula1>
      <formula2>1000000000000</formula2>
    </dataValidation>
  </dataValidations>
  <printOptions horizontalCentered="1"/>
  <pageMargins left="0.51181102362204722" right="0.39370078740157483" top="0.59055118110236227" bottom="0.59055118110236227" header="0.19685039370078741" footer="0.19685039370078741"/>
  <pageSetup paperSize="9" scale="85" firstPageNumber="2" fitToHeight="5" orientation="portrait" useFirstPageNumber="1" horizontalDpi="1200" verticalDpi="1200" r:id="rId1"/>
  <headerFooter>
    <oddHeader xml:space="preserve">&amp;C&amp;"Arial CE,Tučné"&amp;8                                                                </oddHeader>
    <oddFooter>&amp;C&amp;P</oddFooter>
  </headerFooter>
  <rowBreaks count="5" manualBreakCount="5">
    <brk id="33" max="8" man="1"/>
    <brk id="61" max="8" man="1"/>
    <brk id="89" max="8" man="1"/>
    <brk id="117" max="8" man="1"/>
    <brk id="145"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D126-F5BC-4D6D-AD55-BD2BB53AA7FB}">
  <sheetPr>
    <tabColor rgb="FFF8F8F8"/>
  </sheetPr>
  <dimension ref="A1:T75"/>
  <sheetViews>
    <sheetView showGridLines="0" zoomScaleNormal="100" zoomScaleSheetLayoutView="100" workbookViewId="0">
      <pane ySplit="3" topLeftCell="A7" activePane="bottomLeft" state="frozen"/>
      <selection activeCell="F19" sqref="F19"/>
      <selection pane="bottomLeft" activeCell="D16" sqref="D16"/>
    </sheetView>
  </sheetViews>
  <sheetFormatPr defaultColWidth="9.140625" defaultRowHeight="12.75"/>
  <cols>
    <col min="1" max="1" width="6.28515625" style="15" customWidth="1"/>
    <col min="2" max="2" width="43.140625" style="255" customWidth="1"/>
    <col min="3" max="3" width="6.85546875" style="256" customWidth="1"/>
    <col min="4" max="5" width="27.5703125" style="15" customWidth="1"/>
    <col min="6" max="7" width="12.140625" style="8" customWidth="1"/>
    <col min="8" max="16384" width="9.140625" style="8"/>
  </cols>
  <sheetData>
    <row r="1" spans="1:9" ht="21" customHeight="1">
      <c r="A1" s="367" t="s">
        <v>648</v>
      </c>
      <c r="B1" s="367"/>
      <c r="C1" s="222"/>
      <c r="E1" s="235" t="str">
        <f>CONCATENATE("DIČ","  ",MID('Titulná strana DATA'!A9,1,1)," ",MID('Titulná strana DATA'!A9,2,1)," ",MID('Titulná strana DATA'!A9,3,1)," ",MID('Titulná strana DATA'!A9,4,1)," ",MID('Titulná strana DATA'!A9,5,1)," ",MID('Titulná strana DATA'!A9,6,1)," ",MID('Titulná strana DATA'!A9,7,1)," ",MID('Titulná strana DATA'!A9,8,1)," ",MID('Titulná strana DATA'!A9,9,1)," ",MID('Titulná strana DATA'!A9,10,1),"   ","IČO","  ",MID('Titulná strana DATA'!A11,1,1)," ",MID('Titulná strana DATA'!A11,2,1)," ",MID('Titulná strana DATA'!A11,3,1)," ",MID('Titulná strana DATA'!A11,4,1)," ",MID('Titulná strana DATA'!A11,5,1)," ",MID('Titulná strana DATA'!A11,6,1)," ",MID('Titulná strana DATA'!A11,7,1)," ",MID('Titulná strana DATA'!A11,8,1))</f>
        <v>DIČ  2 1 2 1 8 6 8 8 3 7   IČO  5 5 0 8 9 4 5 3</v>
      </c>
      <c r="F1" s="236"/>
      <c r="G1" s="236"/>
      <c r="H1" s="236"/>
      <c r="I1" s="236"/>
    </row>
    <row r="2" spans="1:9">
      <c r="A2" s="368"/>
      <c r="B2" s="368"/>
      <c r="C2" s="222"/>
      <c r="F2" s="15"/>
      <c r="G2" s="15"/>
      <c r="H2" s="15"/>
      <c r="I2" s="15"/>
    </row>
    <row r="3" spans="1:9" ht="33.75">
      <c r="A3" s="237" t="s">
        <v>140</v>
      </c>
      <c r="B3" s="237" t="s">
        <v>163</v>
      </c>
      <c r="C3" s="238" t="s">
        <v>141</v>
      </c>
      <c r="D3" s="237" t="s">
        <v>686</v>
      </c>
      <c r="E3" s="237" t="s">
        <v>687</v>
      </c>
      <c r="F3" s="239"/>
      <c r="G3" s="239"/>
    </row>
    <row r="4" spans="1:9" ht="30" customHeight="1">
      <c r="A4" s="240"/>
      <c r="B4" s="241" t="s">
        <v>688</v>
      </c>
      <c r="C4" s="242" t="s">
        <v>223</v>
      </c>
      <c r="D4" s="243">
        <f>D5+D26+D66</f>
        <v>0</v>
      </c>
      <c r="E4" s="243">
        <f>E5+E26+E66</f>
        <v>0</v>
      </c>
      <c r="F4" s="228"/>
      <c r="G4" s="228"/>
    </row>
    <row r="5" spans="1:9" ht="30" customHeight="1">
      <c r="A5" s="244" t="s">
        <v>44</v>
      </c>
      <c r="B5" s="241" t="s">
        <v>224</v>
      </c>
      <c r="C5" s="242" t="s">
        <v>225</v>
      </c>
      <c r="D5" s="243">
        <f>D6+D10+D11+D12+D15+D18+D22+D25</f>
        <v>0</v>
      </c>
      <c r="E5" s="243">
        <f>E6+E10+E11+E12+E15+E18+E22+E25</f>
        <v>0</v>
      </c>
    </row>
    <row r="6" spans="1:9" ht="30" customHeight="1">
      <c r="A6" s="244" t="s">
        <v>49</v>
      </c>
      <c r="B6" s="241" t="s">
        <v>227</v>
      </c>
      <c r="C6" s="242" t="s">
        <v>226</v>
      </c>
      <c r="D6" s="243">
        <f>D7+D8+D9</f>
        <v>0</v>
      </c>
      <c r="E6" s="243">
        <f>E7+E8+E9</f>
        <v>0</v>
      </c>
    </row>
    <row r="7" spans="1:9" ht="30" customHeight="1">
      <c r="A7" s="245" t="s">
        <v>50</v>
      </c>
      <c r="B7" s="246" t="s">
        <v>164</v>
      </c>
      <c r="C7" s="247" t="s">
        <v>228</v>
      </c>
      <c r="D7" s="248"/>
      <c r="E7" s="248"/>
    </row>
    <row r="8" spans="1:9" ht="30" customHeight="1">
      <c r="A8" s="245" t="s">
        <v>159</v>
      </c>
      <c r="B8" s="246" t="s">
        <v>229</v>
      </c>
      <c r="C8" s="247" t="s">
        <v>230</v>
      </c>
      <c r="D8" s="248"/>
      <c r="E8" s="248"/>
    </row>
    <row r="9" spans="1:9" ht="30" customHeight="1">
      <c r="A9" s="245" t="s">
        <v>100</v>
      </c>
      <c r="B9" s="246" t="s">
        <v>689</v>
      </c>
      <c r="C9" s="247" t="s">
        <v>231</v>
      </c>
      <c r="D9" s="248"/>
      <c r="E9" s="248"/>
    </row>
    <row r="10" spans="1:9" ht="30" customHeight="1">
      <c r="A10" s="244" t="s">
        <v>51</v>
      </c>
      <c r="B10" s="241" t="s">
        <v>690</v>
      </c>
      <c r="C10" s="242" t="s">
        <v>232</v>
      </c>
      <c r="D10" s="249"/>
      <c r="E10" s="249"/>
    </row>
    <row r="11" spans="1:9" ht="30" customHeight="1">
      <c r="A11" s="244" t="s">
        <v>52</v>
      </c>
      <c r="B11" s="241" t="s">
        <v>143</v>
      </c>
      <c r="C11" s="242" t="s">
        <v>233</v>
      </c>
      <c r="D11" s="249"/>
      <c r="E11" s="249"/>
    </row>
    <row r="12" spans="1:9" ht="30" customHeight="1">
      <c r="A12" s="244" t="s">
        <v>53</v>
      </c>
      <c r="B12" s="241" t="s">
        <v>234</v>
      </c>
      <c r="C12" s="242" t="s">
        <v>235</v>
      </c>
      <c r="D12" s="243">
        <f>D13+D14</f>
        <v>0</v>
      </c>
      <c r="E12" s="243">
        <f>E13+E14</f>
        <v>0</v>
      </c>
    </row>
    <row r="13" spans="1:9" ht="30" customHeight="1">
      <c r="A13" s="245" t="s">
        <v>54</v>
      </c>
      <c r="B13" s="246" t="s">
        <v>236</v>
      </c>
      <c r="C13" s="247" t="s">
        <v>238</v>
      </c>
      <c r="D13" s="248"/>
      <c r="E13" s="248"/>
    </row>
    <row r="14" spans="1:9" ht="30" customHeight="1">
      <c r="A14" s="245" t="s">
        <v>159</v>
      </c>
      <c r="B14" s="246" t="s">
        <v>237</v>
      </c>
      <c r="C14" s="247" t="s">
        <v>239</v>
      </c>
      <c r="D14" s="248"/>
      <c r="E14" s="248"/>
    </row>
    <row r="15" spans="1:9" ht="30" customHeight="1">
      <c r="A15" s="244" t="s">
        <v>55</v>
      </c>
      <c r="B15" s="241" t="s">
        <v>240</v>
      </c>
      <c r="C15" s="242" t="s">
        <v>241</v>
      </c>
      <c r="D15" s="243">
        <f>D16+D17</f>
        <v>0</v>
      </c>
      <c r="E15" s="243">
        <f>E16+E17</f>
        <v>0</v>
      </c>
    </row>
    <row r="16" spans="1:9" ht="30" customHeight="1">
      <c r="A16" s="245" t="s">
        <v>243</v>
      </c>
      <c r="B16" s="246" t="s">
        <v>244</v>
      </c>
      <c r="C16" s="247" t="s">
        <v>242</v>
      </c>
      <c r="D16" s="248"/>
      <c r="E16" s="248"/>
    </row>
    <row r="17" spans="1:7" ht="30" customHeight="1">
      <c r="A17" s="245" t="s">
        <v>159</v>
      </c>
      <c r="B17" s="246" t="s">
        <v>246</v>
      </c>
      <c r="C17" s="247" t="s">
        <v>245</v>
      </c>
      <c r="D17" s="248"/>
      <c r="E17" s="248"/>
    </row>
    <row r="18" spans="1:7" ht="30" customHeight="1">
      <c r="A18" s="244" t="s">
        <v>247</v>
      </c>
      <c r="B18" s="241" t="s">
        <v>248</v>
      </c>
      <c r="C18" s="242" t="s">
        <v>249</v>
      </c>
      <c r="D18" s="243">
        <f>D19+D20+D21</f>
        <v>0</v>
      </c>
      <c r="E18" s="243">
        <f>E19+E20+E21</f>
        <v>0</v>
      </c>
    </row>
    <row r="19" spans="1:7" ht="30" customHeight="1">
      <c r="A19" s="245" t="s">
        <v>250</v>
      </c>
      <c r="B19" s="246" t="s">
        <v>251</v>
      </c>
      <c r="C19" s="247" t="s">
        <v>252</v>
      </c>
      <c r="D19" s="248"/>
      <c r="E19" s="248"/>
    </row>
    <row r="20" spans="1:7" ht="30" customHeight="1">
      <c r="A20" s="245" t="s">
        <v>159</v>
      </c>
      <c r="B20" s="246" t="s">
        <v>253</v>
      </c>
      <c r="C20" s="247" t="s">
        <v>255</v>
      </c>
      <c r="D20" s="248"/>
      <c r="E20" s="248"/>
    </row>
    <row r="21" spans="1:7" ht="30" customHeight="1">
      <c r="A21" s="245" t="s">
        <v>100</v>
      </c>
      <c r="B21" s="246" t="s">
        <v>254</v>
      </c>
      <c r="C21" s="247" t="s">
        <v>256</v>
      </c>
      <c r="D21" s="248"/>
      <c r="E21" s="248"/>
    </row>
    <row r="22" spans="1:7" ht="30" customHeight="1">
      <c r="A22" s="244" t="s">
        <v>257</v>
      </c>
      <c r="B22" s="241" t="s">
        <v>258</v>
      </c>
      <c r="C22" s="242" t="s">
        <v>259</v>
      </c>
      <c r="D22" s="243">
        <f>D23+D24</f>
        <v>0</v>
      </c>
      <c r="E22" s="243">
        <f>E23+E24</f>
        <v>0</v>
      </c>
    </row>
    <row r="23" spans="1:7" ht="30" customHeight="1">
      <c r="A23" s="245" t="s">
        <v>54</v>
      </c>
      <c r="B23" s="246" t="s">
        <v>144</v>
      </c>
      <c r="C23" s="247" t="s">
        <v>260</v>
      </c>
      <c r="D23" s="248"/>
      <c r="E23" s="248"/>
    </row>
    <row r="24" spans="1:7" ht="30" customHeight="1">
      <c r="A24" s="245" t="s">
        <v>691</v>
      </c>
      <c r="B24" s="246" t="s">
        <v>145</v>
      </c>
      <c r="C24" s="247" t="s">
        <v>261</v>
      </c>
      <c r="D24" s="248"/>
      <c r="E24" s="248"/>
    </row>
    <row r="25" spans="1:7" ht="30" customHeight="1">
      <c r="A25" s="244" t="s">
        <v>262</v>
      </c>
      <c r="B25" s="250" t="s">
        <v>263</v>
      </c>
      <c r="C25" s="242" t="s">
        <v>76</v>
      </c>
      <c r="D25" s="243">
        <f>VZaS!D65</f>
        <v>0</v>
      </c>
      <c r="E25" s="243">
        <f>VZaS!E65</f>
        <v>0</v>
      </c>
    </row>
    <row r="26" spans="1:7" ht="30" customHeight="1">
      <c r="A26" s="244" t="s">
        <v>45</v>
      </c>
      <c r="B26" s="241" t="s">
        <v>264</v>
      </c>
      <c r="C26" s="242" t="s">
        <v>77</v>
      </c>
      <c r="D26" s="243">
        <f>D27+D43+D46+D47+D61+D65+D64</f>
        <v>0</v>
      </c>
      <c r="E26" s="243">
        <f>E27+E43+E46+E47+E61+E65+E64</f>
        <v>0</v>
      </c>
    </row>
    <row r="27" spans="1:7" ht="30" customHeight="1">
      <c r="A27" s="244" t="s">
        <v>46</v>
      </c>
      <c r="B27" s="241" t="s">
        <v>265</v>
      </c>
      <c r="C27" s="242" t="s">
        <v>78</v>
      </c>
      <c r="D27" s="243">
        <f>D28+D32+D33+D34+D35+D36+D37+D38+D39+D40+D41+D42</f>
        <v>0</v>
      </c>
      <c r="E27" s="243">
        <f>E28+E32+E33+E34+E35+E36+E37+E38+E39+E40+E41+E42</f>
        <v>0</v>
      </c>
      <c r="F27" s="228"/>
      <c r="G27" s="228"/>
    </row>
    <row r="28" spans="1:7" ht="30" customHeight="1">
      <c r="A28" s="244" t="s">
        <v>56</v>
      </c>
      <c r="B28" s="241" t="s">
        <v>266</v>
      </c>
      <c r="C28" s="242" t="s">
        <v>79</v>
      </c>
      <c r="D28" s="243">
        <f>D29+D30+D31</f>
        <v>0</v>
      </c>
      <c r="E28" s="243">
        <f>E29+E30+E31</f>
        <v>0</v>
      </c>
    </row>
    <row r="29" spans="1:7" ht="30" customHeight="1">
      <c r="A29" s="245" t="s">
        <v>267</v>
      </c>
      <c r="B29" s="251" t="s">
        <v>270</v>
      </c>
      <c r="C29" s="247" t="s">
        <v>80</v>
      </c>
      <c r="D29" s="248"/>
      <c r="E29" s="248"/>
    </row>
    <row r="30" spans="1:7" ht="30" customHeight="1">
      <c r="A30" s="245" t="s">
        <v>268</v>
      </c>
      <c r="B30" s="251" t="s">
        <v>271</v>
      </c>
      <c r="C30" s="247" t="s">
        <v>81</v>
      </c>
      <c r="D30" s="248"/>
      <c r="E30" s="248"/>
    </row>
    <row r="31" spans="1:7" ht="30" customHeight="1">
      <c r="A31" s="245" t="s">
        <v>269</v>
      </c>
      <c r="B31" s="246" t="s">
        <v>272</v>
      </c>
      <c r="C31" s="247" t="s">
        <v>82</v>
      </c>
      <c r="D31" s="248"/>
      <c r="E31" s="248"/>
    </row>
    <row r="32" spans="1:7" ht="30" customHeight="1">
      <c r="A32" s="245" t="s">
        <v>159</v>
      </c>
      <c r="B32" s="246" t="s">
        <v>182</v>
      </c>
      <c r="C32" s="247" t="s">
        <v>83</v>
      </c>
      <c r="D32" s="248"/>
      <c r="E32" s="248"/>
    </row>
    <row r="33" spans="1:20" ht="30" customHeight="1">
      <c r="A33" s="245" t="s">
        <v>100</v>
      </c>
      <c r="B33" s="246" t="s">
        <v>273</v>
      </c>
      <c r="C33" s="247" t="s">
        <v>84</v>
      </c>
      <c r="D33" s="248"/>
      <c r="E33" s="249"/>
      <c r="F33" s="228"/>
      <c r="G33" s="228"/>
    </row>
    <row r="34" spans="1:20" ht="30" customHeight="1">
      <c r="A34" s="245" t="s">
        <v>105</v>
      </c>
      <c r="B34" s="251" t="s">
        <v>274</v>
      </c>
      <c r="C34" s="247" t="s">
        <v>85</v>
      </c>
      <c r="D34" s="248"/>
      <c r="E34" s="248"/>
    </row>
    <row r="35" spans="1:20" ht="30" customHeight="1">
      <c r="A35" s="245" t="s">
        <v>106</v>
      </c>
      <c r="B35" s="246" t="s">
        <v>275</v>
      </c>
      <c r="C35" s="247" t="s">
        <v>86</v>
      </c>
      <c r="D35" s="248"/>
      <c r="E35" s="248"/>
    </row>
    <row r="36" spans="1:20" ht="30" customHeight="1">
      <c r="A36" s="245" t="s">
        <v>99</v>
      </c>
      <c r="B36" s="246" t="s">
        <v>146</v>
      </c>
      <c r="C36" s="247" t="s">
        <v>87</v>
      </c>
      <c r="D36" s="248"/>
      <c r="E36" s="248"/>
    </row>
    <row r="37" spans="1:20" ht="30" customHeight="1">
      <c r="A37" s="245" t="s">
        <v>101</v>
      </c>
      <c r="B37" s="246" t="s">
        <v>147</v>
      </c>
      <c r="C37" s="247" t="s">
        <v>88</v>
      </c>
      <c r="D37" s="248"/>
      <c r="E37" s="248"/>
    </row>
    <row r="38" spans="1:20" ht="30" customHeight="1">
      <c r="A38" s="245" t="s">
        <v>277</v>
      </c>
      <c r="B38" s="246" t="s">
        <v>276</v>
      </c>
      <c r="C38" s="247" t="s">
        <v>102</v>
      </c>
      <c r="D38" s="248"/>
      <c r="E38" s="248"/>
    </row>
    <row r="39" spans="1:20" ht="30" customHeight="1">
      <c r="A39" s="245" t="s">
        <v>190</v>
      </c>
      <c r="B39" s="246" t="s">
        <v>148</v>
      </c>
      <c r="C39" s="247" t="s">
        <v>89</v>
      </c>
      <c r="D39" s="248"/>
      <c r="E39" s="248"/>
      <c r="F39" s="252"/>
      <c r="G39" s="253"/>
      <c r="H39" s="254"/>
    </row>
    <row r="40" spans="1:20" ht="30" customHeight="1">
      <c r="A40" s="245" t="s">
        <v>174</v>
      </c>
      <c r="B40" s="246" t="s">
        <v>278</v>
      </c>
      <c r="C40" s="247" t="s">
        <v>90</v>
      </c>
      <c r="D40" s="248"/>
      <c r="E40" s="248"/>
    </row>
    <row r="41" spans="1:20" ht="30" customHeight="1">
      <c r="A41" s="245" t="s">
        <v>191</v>
      </c>
      <c r="B41" s="246" t="s">
        <v>475</v>
      </c>
      <c r="C41" s="247" t="s">
        <v>172</v>
      </c>
      <c r="D41" s="248"/>
      <c r="E41" s="248"/>
    </row>
    <row r="42" spans="1:20" ht="30" customHeight="1">
      <c r="A42" s="245" t="s">
        <v>279</v>
      </c>
      <c r="B42" s="246" t="s">
        <v>280</v>
      </c>
      <c r="C42" s="247" t="s">
        <v>103</v>
      </c>
      <c r="D42" s="248"/>
      <c r="E42" s="248"/>
    </row>
    <row r="43" spans="1:20" ht="30" customHeight="1">
      <c r="A43" s="244" t="s">
        <v>57</v>
      </c>
      <c r="B43" s="241" t="s">
        <v>281</v>
      </c>
      <c r="C43" s="242" t="s">
        <v>104</v>
      </c>
      <c r="D43" s="243">
        <f>D44+D45</f>
        <v>0</v>
      </c>
      <c r="E43" s="243">
        <f>E44+E45</f>
        <v>0</v>
      </c>
      <c r="S43" s="15"/>
      <c r="T43" s="15"/>
    </row>
    <row r="44" spans="1:20" ht="30" customHeight="1">
      <c r="A44" s="245" t="s">
        <v>58</v>
      </c>
      <c r="B44" s="246" t="s">
        <v>282</v>
      </c>
      <c r="C44" s="247" t="s">
        <v>173</v>
      </c>
      <c r="D44" s="248"/>
      <c r="E44" s="248"/>
    </row>
    <row r="45" spans="1:20" ht="30" customHeight="1">
      <c r="A45" s="245" t="s">
        <v>692</v>
      </c>
      <c r="B45" s="246" t="s">
        <v>283</v>
      </c>
      <c r="C45" s="247" t="s">
        <v>0</v>
      </c>
      <c r="D45" s="248"/>
      <c r="E45" s="248"/>
    </row>
    <row r="46" spans="1:20" ht="30" customHeight="1">
      <c r="A46" s="245" t="s">
        <v>47</v>
      </c>
      <c r="B46" s="246" t="s">
        <v>284</v>
      </c>
      <c r="C46" s="247" t="s">
        <v>1</v>
      </c>
      <c r="D46" s="248"/>
      <c r="E46" s="248"/>
    </row>
    <row r="47" spans="1:20" ht="30" customHeight="1">
      <c r="A47" s="244" t="s">
        <v>60</v>
      </c>
      <c r="B47" s="241" t="s">
        <v>285</v>
      </c>
      <c r="C47" s="242" t="s">
        <v>2</v>
      </c>
      <c r="D47" s="243">
        <f>D48+D52+D53+D54+D55+D56+D57+D58+D59+D60</f>
        <v>0</v>
      </c>
      <c r="E47" s="243">
        <f>E48+E52+E53+E54+E55+E56+E57+E58+E59+E60</f>
        <v>0</v>
      </c>
    </row>
    <row r="48" spans="1:20" ht="30" customHeight="1">
      <c r="A48" s="244" t="s">
        <v>286</v>
      </c>
      <c r="B48" s="241" t="s">
        <v>287</v>
      </c>
      <c r="C48" s="242" t="s">
        <v>3</v>
      </c>
      <c r="D48" s="243">
        <f>D49+D50+D51</f>
        <v>0</v>
      </c>
      <c r="E48" s="243">
        <f>E49+E50+E51</f>
        <v>0</v>
      </c>
    </row>
    <row r="49" spans="1:5" ht="30" customHeight="1">
      <c r="A49" s="245" t="s">
        <v>267</v>
      </c>
      <c r="B49" s="251" t="s">
        <v>288</v>
      </c>
      <c r="C49" s="247" t="s">
        <v>183</v>
      </c>
      <c r="D49" s="248"/>
      <c r="E49" s="248"/>
    </row>
    <row r="50" spans="1:5" ht="30" customHeight="1">
      <c r="A50" s="245" t="s">
        <v>268</v>
      </c>
      <c r="B50" s="251" t="s">
        <v>289</v>
      </c>
      <c r="C50" s="247" t="s">
        <v>184</v>
      </c>
      <c r="D50" s="248"/>
      <c r="E50" s="248"/>
    </row>
    <row r="51" spans="1:5" ht="30" customHeight="1">
      <c r="A51" s="245" t="s">
        <v>269</v>
      </c>
      <c r="B51" s="251" t="s">
        <v>290</v>
      </c>
      <c r="C51" s="247" t="s">
        <v>291</v>
      </c>
      <c r="D51" s="248"/>
      <c r="E51" s="248"/>
    </row>
    <row r="52" spans="1:5" ht="30" customHeight="1">
      <c r="A52" s="245" t="s">
        <v>159</v>
      </c>
      <c r="B52" s="246" t="s">
        <v>182</v>
      </c>
      <c r="C52" s="247" t="s">
        <v>292</v>
      </c>
      <c r="D52" s="248"/>
      <c r="E52" s="248"/>
    </row>
    <row r="53" spans="1:5" ht="30" customHeight="1">
      <c r="A53" s="245" t="s">
        <v>100</v>
      </c>
      <c r="B53" s="246" t="s">
        <v>293</v>
      </c>
      <c r="C53" s="247" t="s">
        <v>294</v>
      </c>
      <c r="D53" s="248"/>
      <c r="E53" s="248"/>
    </row>
    <row r="54" spans="1:5" ht="30" customHeight="1">
      <c r="A54" s="245" t="s">
        <v>105</v>
      </c>
      <c r="B54" s="251" t="s">
        <v>295</v>
      </c>
      <c r="C54" s="247" t="s">
        <v>296</v>
      </c>
      <c r="D54" s="248"/>
      <c r="E54" s="248"/>
    </row>
    <row r="55" spans="1:5" ht="30" customHeight="1">
      <c r="A55" s="245" t="s">
        <v>106</v>
      </c>
      <c r="B55" s="246" t="s">
        <v>297</v>
      </c>
      <c r="C55" s="247" t="s">
        <v>298</v>
      </c>
      <c r="D55" s="248"/>
      <c r="E55" s="248"/>
    </row>
    <row r="56" spans="1:5" ht="30" customHeight="1">
      <c r="A56" s="245" t="s">
        <v>99</v>
      </c>
      <c r="B56" s="246" t="s">
        <v>299</v>
      </c>
      <c r="C56" s="247" t="s">
        <v>304</v>
      </c>
      <c r="D56" s="248"/>
      <c r="E56" s="248"/>
    </row>
    <row r="57" spans="1:5" ht="30" customHeight="1">
      <c r="A57" s="245" t="s">
        <v>101</v>
      </c>
      <c r="B57" s="246" t="s">
        <v>300</v>
      </c>
      <c r="C57" s="247" t="s">
        <v>305</v>
      </c>
      <c r="D57" s="248"/>
      <c r="E57" s="248"/>
    </row>
    <row r="58" spans="1:5" ht="30" customHeight="1">
      <c r="A58" s="245" t="s">
        <v>277</v>
      </c>
      <c r="B58" s="246" t="s">
        <v>301</v>
      </c>
      <c r="C58" s="247" t="s">
        <v>306</v>
      </c>
      <c r="D58" s="248"/>
      <c r="E58" s="248"/>
    </row>
    <row r="59" spans="1:5" ht="30" customHeight="1">
      <c r="A59" s="245" t="s">
        <v>190</v>
      </c>
      <c r="B59" s="246" t="s">
        <v>302</v>
      </c>
      <c r="C59" s="247" t="s">
        <v>307</v>
      </c>
      <c r="D59" s="248"/>
      <c r="E59" s="248"/>
    </row>
    <row r="60" spans="1:5" ht="30" customHeight="1">
      <c r="A60" s="245" t="s">
        <v>174</v>
      </c>
      <c r="B60" s="246" t="s">
        <v>303</v>
      </c>
      <c r="C60" s="247" t="s">
        <v>308</v>
      </c>
      <c r="D60" s="248"/>
      <c r="E60" s="248"/>
    </row>
    <row r="61" spans="1:5" ht="30" customHeight="1">
      <c r="A61" s="244" t="s">
        <v>8</v>
      </c>
      <c r="B61" s="241" t="s">
        <v>309</v>
      </c>
      <c r="C61" s="242" t="s">
        <v>310</v>
      </c>
      <c r="D61" s="243">
        <f>D62+D63</f>
        <v>0</v>
      </c>
      <c r="E61" s="243">
        <f>E62+E63</f>
        <v>0</v>
      </c>
    </row>
    <row r="62" spans="1:5" ht="30" customHeight="1">
      <c r="A62" s="245" t="s">
        <v>9</v>
      </c>
      <c r="B62" s="246" t="s">
        <v>312</v>
      </c>
      <c r="C62" s="247" t="s">
        <v>311</v>
      </c>
      <c r="D62" s="248"/>
      <c r="E62" s="248"/>
    </row>
    <row r="63" spans="1:5" ht="30" customHeight="1">
      <c r="A63" s="245" t="s">
        <v>159</v>
      </c>
      <c r="B63" s="246" t="s">
        <v>313</v>
      </c>
      <c r="C63" s="247" t="s">
        <v>314</v>
      </c>
      <c r="D63" s="248"/>
      <c r="E63" s="248"/>
    </row>
    <row r="64" spans="1:5" ht="30" customHeight="1">
      <c r="A64" s="245" t="s">
        <v>317</v>
      </c>
      <c r="B64" s="246" t="s">
        <v>315</v>
      </c>
      <c r="C64" s="247" t="s">
        <v>316</v>
      </c>
      <c r="D64" s="248"/>
      <c r="E64" s="248"/>
    </row>
    <row r="65" spans="1:5" ht="30" customHeight="1">
      <c r="A65" s="245" t="s">
        <v>318</v>
      </c>
      <c r="B65" s="246" t="s">
        <v>319</v>
      </c>
      <c r="C65" s="247" t="s">
        <v>320</v>
      </c>
      <c r="D65" s="248"/>
      <c r="E65" s="248"/>
    </row>
    <row r="66" spans="1:5" ht="30" customHeight="1">
      <c r="A66" s="244" t="s">
        <v>48</v>
      </c>
      <c r="B66" s="241" t="s">
        <v>321</v>
      </c>
      <c r="C66" s="242" t="s">
        <v>322</v>
      </c>
      <c r="D66" s="243">
        <f>D67+D68+D69+D70</f>
        <v>0</v>
      </c>
      <c r="E66" s="243">
        <f>E67+E68+E69+E70</f>
        <v>0</v>
      </c>
    </row>
    <row r="67" spans="1:5" ht="30" customHeight="1">
      <c r="A67" s="245" t="s">
        <v>62</v>
      </c>
      <c r="B67" s="246" t="s">
        <v>4</v>
      </c>
      <c r="C67" s="247" t="s">
        <v>323</v>
      </c>
      <c r="D67" s="248"/>
      <c r="E67" s="248"/>
    </row>
    <row r="68" spans="1:5" ht="30" customHeight="1">
      <c r="A68" s="245" t="s">
        <v>159</v>
      </c>
      <c r="B68" s="246" t="s">
        <v>5</v>
      </c>
      <c r="C68" s="247" t="s">
        <v>324</v>
      </c>
      <c r="D68" s="248"/>
      <c r="E68" s="248"/>
    </row>
    <row r="69" spans="1:5" ht="30" customHeight="1">
      <c r="A69" s="245" t="s">
        <v>100</v>
      </c>
      <c r="B69" s="246" t="s">
        <v>6</v>
      </c>
      <c r="C69" s="247" t="s">
        <v>325</v>
      </c>
      <c r="D69" s="248"/>
      <c r="E69" s="248"/>
    </row>
    <row r="70" spans="1:5" ht="30" customHeight="1">
      <c r="A70" s="245" t="s">
        <v>105</v>
      </c>
      <c r="B70" s="246" t="s">
        <v>7</v>
      </c>
      <c r="C70" s="247" t="s">
        <v>326</v>
      </c>
      <c r="D70" s="248"/>
      <c r="E70" s="248"/>
    </row>
    <row r="73" spans="1:5">
      <c r="B73" s="255" t="s">
        <v>186</v>
      </c>
      <c r="D73" s="257" t="str">
        <f>IF(ROUND(A!F6-P!D4,0)=0,"OK","CHYBA")</f>
        <v>OK</v>
      </c>
      <c r="E73" s="257" t="str">
        <f>IF(ROUND(A!G7-P!E4,0)=0,"OK","CHYBA")</f>
        <v>OK</v>
      </c>
    </row>
    <row r="74" spans="1:5">
      <c r="B74" s="258" t="str">
        <f>IF(OR(D73="CHYBA",E73="CHYBA"),"vyčíslenie rozdielu","")</f>
        <v/>
      </c>
      <c r="C74" s="259"/>
      <c r="D74" s="260" t="str">
        <f>IF(OR(D73="CHYBA",E73="CHYBA"),A!F6-P!D4,"")</f>
        <v/>
      </c>
      <c r="E74" s="260" t="str">
        <f>IF(OR(D73="CHYBA",E73="CHYBA"),A!G7-P!E4,"")</f>
        <v/>
      </c>
    </row>
    <row r="75" spans="1:5">
      <c r="B75" s="431" t="s">
        <v>187</v>
      </c>
      <c r="C75" s="431"/>
      <c r="D75" s="257" t="str">
        <f>IF(ROUND(D25-VZaS!D65,0)=0,"OK","CHYBA")</f>
        <v>OK</v>
      </c>
      <c r="E75" s="257" t="str">
        <f>IF(ROUND(E25-VZaS!E65,0)=0,"OK","CHYBA")</f>
        <v>OK</v>
      </c>
    </row>
  </sheetData>
  <sheetProtection sheet="1" objects="1" scenarios="1"/>
  <mergeCells count="2">
    <mergeCell ref="A1:B2"/>
    <mergeCell ref="B75:C75"/>
  </mergeCells>
  <conditionalFormatting sqref="D73:E75">
    <cfRule type="cellIs" dxfId="0" priority="1" operator="equal">
      <formula>"CHYBA"</formula>
    </cfRule>
  </conditionalFormatting>
  <dataValidations count="1">
    <dataValidation type="whole" allowBlank="1" showErrorMessage="1" error="VYPLNIT CELE CISLO" sqref="D4:E70" xr:uid="{861FD921-CC48-42A2-93EB-1ED3032A010B}">
      <formula1>-1000000000000</formula1>
      <formula2>1000000000000</formula2>
    </dataValidation>
  </dataValidations>
  <printOptions horizontalCentered="1"/>
  <pageMargins left="0.51181102362204722" right="0.39370078740157483" top="0.59055118110236227" bottom="0.59055118110236227" header="0.19685039370078741" footer="0.19685039370078741"/>
  <pageSetup paperSize="9" scale="85" firstPageNumber="8" fitToHeight="2" orientation="portrait" useFirstPageNumber="1" horizontalDpi="1200" verticalDpi="1200"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DB23-3EFC-4D1A-BA69-A3DA9888F607}">
  <sheetPr>
    <tabColor rgb="FFF8F8F8"/>
  </sheetPr>
  <dimension ref="A1:T74"/>
  <sheetViews>
    <sheetView showGridLines="0" zoomScaleNormal="100" zoomScaleSheetLayoutView="100" workbookViewId="0">
      <pane ySplit="4" topLeftCell="A5" activePane="bottomLeft" state="frozen"/>
      <selection activeCell="F19" sqref="F19"/>
      <selection pane="bottomLeft" activeCell="E23" sqref="E23"/>
    </sheetView>
  </sheetViews>
  <sheetFormatPr defaultColWidth="9.140625" defaultRowHeight="12.75"/>
  <cols>
    <col min="1" max="1" width="6.28515625" style="15" customWidth="1"/>
    <col min="2" max="2" width="43.140625" style="255" customWidth="1"/>
    <col min="3" max="3" width="6.85546875" style="15" customWidth="1"/>
    <col min="4" max="5" width="27.5703125" style="15" customWidth="1"/>
    <col min="6" max="7" width="12.140625" style="8" customWidth="1"/>
    <col min="8" max="16384" width="9.140625" style="8"/>
  </cols>
  <sheetData>
    <row r="1" spans="1:9" ht="21" customHeight="1">
      <c r="A1" s="367" t="s">
        <v>693</v>
      </c>
      <c r="B1" s="367"/>
      <c r="C1" s="222"/>
      <c r="E1" s="235" t="str">
        <f>CONCATENATE("DIČ","  ",MID('Titulná strana DATA'!A9,1,1)," ",MID('Titulná strana DATA'!A9,2,1)," ",MID('Titulná strana DATA'!A9,3,1)," ",MID('Titulná strana DATA'!A9,4,1)," ",MID('Titulná strana DATA'!A9,5,1)," ",MID('Titulná strana DATA'!A9,6,1)," ",MID('Titulná strana DATA'!A9,7,1)," ",MID('Titulná strana DATA'!A9,8,1)," ",MID('Titulná strana DATA'!A9,9,1)," ",MID('Titulná strana DATA'!A9,10,1),"   ","IČO","  ",MID('Titulná strana DATA'!A11,1,1)," ",MID('Titulná strana DATA'!A11,2,1)," ",MID('Titulná strana DATA'!A11,3,1)," ",MID('Titulná strana DATA'!A11,4,1)," ",MID('Titulná strana DATA'!A11,5,1)," ",MID('Titulná strana DATA'!A11,6,1)," ",MID('Titulná strana DATA'!A11,7,1)," ",MID('Titulná strana DATA'!A11,8,1))</f>
        <v>DIČ  2 1 2 1 8 6 8 8 3 7   IČO  5 5 0 8 9 4 5 3</v>
      </c>
      <c r="F1" s="236"/>
      <c r="G1" s="236"/>
      <c r="H1" s="236"/>
      <c r="I1" s="236"/>
    </row>
    <row r="2" spans="1:9">
      <c r="A2" s="368"/>
      <c r="B2" s="368"/>
      <c r="C2" s="222"/>
      <c r="F2" s="15"/>
      <c r="G2" s="15"/>
      <c r="H2" s="15"/>
      <c r="I2" s="15"/>
    </row>
    <row r="3" spans="1:9" s="232" customFormat="1" ht="16.5" customHeight="1">
      <c r="A3" s="376" t="s">
        <v>149</v>
      </c>
      <c r="B3" s="376" t="s">
        <v>161</v>
      </c>
      <c r="C3" s="376" t="s">
        <v>150</v>
      </c>
      <c r="D3" s="376" t="s">
        <v>151</v>
      </c>
      <c r="E3" s="376"/>
      <c r="F3" s="261"/>
      <c r="G3" s="261"/>
    </row>
    <row r="4" spans="1:9" s="232" customFormat="1" ht="32.25" customHeight="1">
      <c r="A4" s="432"/>
      <c r="B4" s="432"/>
      <c r="C4" s="432"/>
      <c r="D4" s="237" t="s">
        <v>152</v>
      </c>
      <c r="E4" s="237" t="s">
        <v>153</v>
      </c>
      <c r="F4" s="261"/>
      <c r="G4" s="261"/>
    </row>
    <row r="5" spans="1:9" ht="30" customHeight="1">
      <c r="A5" s="244" t="s">
        <v>330</v>
      </c>
      <c r="B5" s="241" t="s">
        <v>327</v>
      </c>
      <c r="C5" s="242" t="s">
        <v>67</v>
      </c>
      <c r="D5" s="243">
        <f>D7+D8+D9</f>
        <v>0</v>
      </c>
      <c r="E5" s="243">
        <f>E7+E8+E9</f>
        <v>0</v>
      </c>
      <c r="F5" s="228"/>
      <c r="G5" s="228"/>
    </row>
    <row r="6" spans="1:9" ht="30" customHeight="1">
      <c r="A6" s="244" t="s">
        <v>65</v>
      </c>
      <c r="B6" s="241" t="s">
        <v>328</v>
      </c>
      <c r="C6" s="242" t="s">
        <v>68</v>
      </c>
      <c r="D6" s="243">
        <f>D7+D8+D9+D10+D11+D12+D13</f>
        <v>0</v>
      </c>
      <c r="E6" s="243">
        <f>E7+E8+E9+E10+E11+E12+E13</f>
        <v>0</v>
      </c>
    </row>
    <row r="7" spans="1:9" ht="30" customHeight="1">
      <c r="A7" s="245" t="s">
        <v>694</v>
      </c>
      <c r="B7" s="246" t="s">
        <v>329</v>
      </c>
      <c r="C7" s="247" t="s">
        <v>69</v>
      </c>
      <c r="D7" s="248"/>
      <c r="E7" s="248"/>
    </row>
    <row r="8" spans="1:9" ht="30" customHeight="1">
      <c r="A8" s="245" t="s">
        <v>695</v>
      </c>
      <c r="B8" s="246" t="s">
        <v>361</v>
      </c>
      <c r="C8" s="247" t="s">
        <v>70</v>
      </c>
      <c r="D8" s="248"/>
      <c r="E8" s="248"/>
    </row>
    <row r="9" spans="1:9" ht="30" customHeight="1">
      <c r="A9" s="245" t="s">
        <v>696</v>
      </c>
      <c r="B9" s="246" t="s">
        <v>331</v>
      </c>
      <c r="C9" s="247" t="s">
        <v>71</v>
      </c>
      <c r="D9" s="248"/>
      <c r="E9" s="248"/>
    </row>
    <row r="10" spans="1:9" ht="30" customHeight="1">
      <c r="A10" s="245" t="s">
        <v>697</v>
      </c>
      <c r="B10" s="246" t="s">
        <v>332</v>
      </c>
      <c r="C10" s="247" t="s">
        <v>72</v>
      </c>
      <c r="D10" s="248"/>
      <c r="E10" s="248"/>
    </row>
    <row r="11" spans="1:9" ht="30" customHeight="1">
      <c r="A11" s="245" t="s">
        <v>698</v>
      </c>
      <c r="B11" s="246" t="s">
        <v>333</v>
      </c>
      <c r="C11" s="247" t="s">
        <v>73</v>
      </c>
      <c r="D11" s="248"/>
      <c r="E11" s="248"/>
    </row>
    <row r="12" spans="1:9" ht="30" customHeight="1">
      <c r="A12" s="245" t="s">
        <v>699</v>
      </c>
      <c r="B12" s="246" t="s">
        <v>700</v>
      </c>
      <c r="C12" s="247" t="s">
        <v>74</v>
      </c>
      <c r="D12" s="248"/>
      <c r="E12" s="248"/>
    </row>
    <row r="13" spans="1:9" ht="30" customHeight="1">
      <c r="A13" s="245" t="s">
        <v>701</v>
      </c>
      <c r="B13" s="246" t="s">
        <v>334</v>
      </c>
      <c r="C13" s="247" t="s">
        <v>75</v>
      </c>
      <c r="D13" s="248"/>
      <c r="E13" s="248"/>
      <c r="F13" s="228"/>
      <c r="G13" s="228"/>
    </row>
    <row r="14" spans="1:9" ht="30" customHeight="1">
      <c r="A14" s="244" t="s">
        <v>335</v>
      </c>
      <c r="B14" s="250" t="s">
        <v>702</v>
      </c>
      <c r="C14" s="242" t="s">
        <v>218</v>
      </c>
      <c r="D14" s="243">
        <f>D15+D16+D17+D18+D19+D24+D25+D28+D29+D30</f>
        <v>0</v>
      </c>
      <c r="E14" s="243">
        <f>E15+E16+E17+E18+E19+E24+E25+E28+E29+E30</f>
        <v>0</v>
      </c>
    </row>
    <row r="15" spans="1:9" ht="30" customHeight="1">
      <c r="A15" s="245" t="s">
        <v>44</v>
      </c>
      <c r="B15" s="246" t="s">
        <v>336</v>
      </c>
      <c r="C15" s="247" t="s">
        <v>219</v>
      </c>
      <c r="D15" s="248"/>
      <c r="E15" s="248"/>
    </row>
    <row r="16" spans="1:9" ht="30" customHeight="1">
      <c r="A16" s="245" t="s">
        <v>45</v>
      </c>
      <c r="B16" s="246" t="s">
        <v>337</v>
      </c>
      <c r="C16" s="247" t="s">
        <v>220</v>
      </c>
      <c r="D16" s="248"/>
      <c r="E16" s="248"/>
    </row>
    <row r="17" spans="1:7" ht="30" customHeight="1">
      <c r="A17" s="245" t="s">
        <v>48</v>
      </c>
      <c r="B17" s="246" t="s">
        <v>338</v>
      </c>
      <c r="C17" s="247" t="s">
        <v>221</v>
      </c>
      <c r="D17" s="248"/>
      <c r="E17" s="248"/>
    </row>
    <row r="18" spans="1:7" ht="30" customHeight="1">
      <c r="A18" s="245" t="s">
        <v>703</v>
      </c>
      <c r="B18" s="246" t="s">
        <v>339</v>
      </c>
      <c r="C18" s="247" t="s">
        <v>222</v>
      </c>
      <c r="D18" s="248"/>
      <c r="E18" s="248"/>
    </row>
    <row r="19" spans="1:7" ht="30" customHeight="1">
      <c r="A19" s="244" t="s">
        <v>704</v>
      </c>
      <c r="B19" s="241" t="s">
        <v>340</v>
      </c>
      <c r="C19" s="242" t="s">
        <v>176</v>
      </c>
      <c r="D19" s="243">
        <f>D20+D21+D22+D23</f>
        <v>0</v>
      </c>
      <c r="E19" s="243">
        <f>E20+E21+E22+E23</f>
        <v>0</v>
      </c>
    </row>
    <row r="20" spans="1:7" ht="30" customHeight="1">
      <c r="A20" s="245" t="s">
        <v>705</v>
      </c>
      <c r="B20" s="246" t="s">
        <v>154</v>
      </c>
      <c r="C20" s="247" t="s">
        <v>177</v>
      </c>
      <c r="D20" s="248"/>
      <c r="E20" s="248"/>
    </row>
    <row r="21" spans="1:7" ht="30" customHeight="1">
      <c r="A21" s="245" t="s">
        <v>159</v>
      </c>
      <c r="B21" s="246" t="s">
        <v>706</v>
      </c>
      <c r="C21" s="247" t="s">
        <v>178</v>
      </c>
      <c r="D21" s="248"/>
      <c r="E21" s="248"/>
    </row>
    <row r="22" spans="1:7" ht="30" customHeight="1">
      <c r="A22" s="245" t="s">
        <v>100</v>
      </c>
      <c r="B22" s="246" t="s">
        <v>341</v>
      </c>
      <c r="C22" s="247" t="s">
        <v>179</v>
      </c>
      <c r="D22" s="248"/>
      <c r="E22" s="248"/>
      <c r="F22" s="228"/>
      <c r="G22" s="228"/>
    </row>
    <row r="23" spans="1:7" ht="30" customHeight="1">
      <c r="A23" s="245" t="s">
        <v>105</v>
      </c>
      <c r="B23" s="246" t="s">
        <v>155</v>
      </c>
      <c r="C23" s="247" t="s">
        <v>180</v>
      </c>
      <c r="D23" s="248"/>
      <c r="E23" s="248"/>
    </row>
    <row r="24" spans="1:7" ht="30" customHeight="1">
      <c r="A24" s="245" t="s">
        <v>707</v>
      </c>
      <c r="B24" s="246" t="s">
        <v>708</v>
      </c>
      <c r="C24" s="247" t="s">
        <v>181</v>
      </c>
      <c r="D24" s="248"/>
      <c r="E24" s="248"/>
    </row>
    <row r="25" spans="1:7" ht="30" customHeight="1">
      <c r="A25" s="245" t="s">
        <v>709</v>
      </c>
      <c r="B25" s="250" t="s">
        <v>710</v>
      </c>
      <c r="C25" s="242" t="s">
        <v>10</v>
      </c>
      <c r="D25" s="243">
        <f>D26+D27</f>
        <v>0</v>
      </c>
      <c r="E25" s="243">
        <f>E26+E27</f>
        <v>0</v>
      </c>
    </row>
    <row r="26" spans="1:7" ht="30" customHeight="1">
      <c r="A26" s="245" t="s">
        <v>711</v>
      </c>
      <c r="B26" s="246" t="s">
        <v>342</v>
      </c>
      <c r="C26" s="247" t="s">
        <v>11</v>
      </c>
      <c r="D26" s="248"/>
      <c r="E26" s="248"/>
    </row>
    <row r="27" spans="1:7" ht="30" customHeight="1">
      <c r="A27" s="245" t="s">
        <v>159</v>
      </c>
      <c r="B27" s="246" t="s">
        <v>712</v>
      </c>
      <c r="C27" s="247" t="s">
        <v>12</v>
      </c>
      <c r="D27" s="248"/>
      <c r="E27" s="248"/>
    </row>
    <row r="28" spans="1:7" ht="30" customHeight="1">
      <c r="A28" s="245" t="s">
        <v>713</v>
      </c>
      <c r="B28" s="246" t="s">
        <v>714</v>
      </c>
      <c r="C28" s="247" t="s">
        <v>13</v>
      </c>
      <c r="D28" s="248"/>
      <c r="E28" s="248"/>
    </row>
    <row r="29" spans="1:7" ht="30" customHeight="1">
      <c r="A29" s="245" t="s">
        <v>694</v>
      </c>
      <c r="B29" s="246" t="s">
        <v>715</v>
      </c>
      <c r="C29" s="247" t="s">
        <v>14</v>
      </c>
      <c r="D29" s="248"/>
      <c r="E29" s="248"/>
      <c r="F29" s="228"/>
      <c r="G29" s="228"/>
    </row>
    <row r="30" spans="1:7" ht="30" customHeight="1">
      <c r="A30" s="245" t="s">
        <v>716</v>
      </c>
      <c r="B30" s="246" t="s">
        <v>717</v>
      </c>
      <c r="C30" s="247" t="s">
        <v>15</v>
      </c>
      <c r="D30" s="248"/>
      <c r="E30" s="248"/>
    </row>
    <row r="31" spans="1:7" ht="30" customHeight="1">
      <c r="A31" s="244" t="s">
        <v>66</v>
      </c>
      <c r="B31" s="241" t="s">
        <v>343</v>
      </c>
      <c r="C31" s="242" t="s">
        <v>16</v>
      </c>
      <c r="D31" s="243">
        <f>D6-D14</f>
        <v>0</v>
      </c>
      <c r="E31" s="243">
        <f>E6-E14</f>
        <v>0</v>
      </c>
    </row>
    <row r="32" spans="1:7" ht="30" customHeight="1">
      <c r="A32" s="244" t="s">
        <v>64</v>
      </c>
      <c r="B32" s="241" t="s">
        <v>344</v>
      </c>
      <c r="C32" s="242" t="s">
        <v>17</v>
      </c>
      <c r="D32" s="243">
        <f>D7+D8+D9+D10+D11-(D15+D16+D17+D18)</f>
        <v>0</v>
      </c>
      <c r="E32" s="243">
        <f>E7+E8+E9+E10+E11-(E15+E16+E17+E18)</f>
        <v>0</v>
      </c>
      <c r="F32" s="228"/>
      <c r="G32" s="228"/>
    </row>
    <row r="33" spans="1:20" ht="30" customHeight="1">
      <c r="A33" s="244" t="s">
        <v>65</v>
      </c>
      <c r="B33" s="241" t="s">
        <v>362</v>
      </c>
      <c r="C33" s="242" t="s">
        <v>18</v>
      </c>
      <c r="D33" s="243">
        <f>D34+D35+D39+D43+D46+D47+D48</f>
        <v>0</v>
      </c>
      <c r="E33" s="243">
        <f>E34+E35+E39+E43+E46+E47+E48</f>
        <v>0</v>
      </c>
    </row>
    <row r="34" spans="1:20" ht="30" customHeight="1">
      <c r="A34" s="245" t="s">
        <v>113</v>
      </c>
      <c r="B34" s="246" t="s">
        <v>345</v>
      </c>
      <c r="C34" s="247" t="s">
        <v>19</v>
      </c>
      <c r="D34" s="248"/>
      <c r="E34" s="248"/>
    </row>
    <row r="35" spans="1:20" ht="30" customHeight="1">
      <c r="A35" s="244" t="s">
        <v>63</v>
      </c>
      <c r="B35" s="241" t="s">
        <v>718</v>
      </c>
      <c r="C35" s="242" t="s">
        <v>20</v>
      </c>
      <c r="D35" s="243">
        <f>D36+D37+D38</f>
        <v>0</v>
      </c>
      <c r="E35" s="243">
        <f>E36+E37+E38</f>
        <v>0</v>
      </c>
    </row>
    <row r="36" spans="1:20" ht="30" customHeight="1">
      <c r="A36" s="245" t="s">
        <v>346</v>
      </c>
      <c r="B36" s="246" t="s">
        <v>719</v>
      </c>
      <c r="C36" s="247" t="s">
        <v>21</v>
      </c>
      <c r="D36" s="248"/>
      <c r="E36" s="248"/>
    </row>
    <row r="37" spans="1:20" ht="30" customHeight="1">
      <c r="A37" s="245" t="s">
        <v>159</v>
      </c>
      <c r="B37" s="246" t="s">
        <v>720</v>
      </c>
      <c r="C37" s="247" t="s">
        <v>22</v>
      </c>
      <c r="D37" s="248"/>
      <c r="E37" s="248"/>
    </row>
    <row r="38" spans="1:20" ht="30" customHeight="1">
      <c r="A38" s="245" t="s">
        <v>100</v>
      </c>
      <c r="B38" s="246" t="s">
        <v>721</v>
      </c>
      <c r="C38" s="247" t="s">
        <v>23</v>
      </c>
      <c r="D38" s="248"/>
      <c r="E38" s="248"/>
    </row>
    <row r="39" spans="1:20" ht="30" customHeight="1">
      <c r="A39" s="244" t="s">
        <v>722</v>
      </c>
      <c r="B39" s="241" t="s">
        <v>723</v>
      </c>
      <c r="C39" s="242" t="s">
        <v>24</v>
      </c>
      <c r="D39" s="243">
        <f>D40+D41+D42</f>
        <v>0</v>
      </c>
      <c r="E39" s="243">
        <f>E40+E41+E42</f>
        <v>0</v>
      </c>
    </row>
    <row r="40" spans="1:20" ht="30" customHeight="1">
      <c r="A40" s="245" t="s">
        <v>347</v>
      </c>
      <c r="B40" s="246" t="s">
        <v>724</v>
      </c>
      <c r="C40" s="247" t="s">
        <v>25</v>
      </c>
      <c r="D40" s="248"/>
      <c r="E40" s="248"/>
    </row>
    <row r="41" spans="1:20" ht="30" customHeight="1">
      <c r="A41" s="245" t="s">
        <v>159</v>
      </c>
      <c r="B41" s="251" t="s">
        <v>725</v>
      </c>
      <c r="C41" s="247" t="s">
        <v>26</v>
      </c>
      <c r="D41" s="248"/>
      <c r="E41" s="248"/>
    </row>
    <row r="42" spans="1:20" ht="30" customHeight="1">
      <c r="A42" s="245" t="s">
        <v>100</v>
      </c>
      <c r="B42" s="262" t="s">
        <v>726</v>
      </c>
      <c r="C42" s="247" t="s">
        <v>27</v>
      </c>
      <c r="D42" s="248"/>
      <c r="E42" s="248"/>
      <c r="S42" s="15"/>
      <c r="T42" s="15"/>
    </row>
    <row r="43" spans="1:20" ht="30" customHeight="1">
      <c r="A43" s="244" t="s">
        <v>727</v>
      </c>
      <c r="B43" s="241" t="s">
        <v>348</v>
      </c>
      <c r="C43" s="242" t="s">
        <v>28</v>
      </c>
      <c r="D43" s="243">
        <f>D44+D45</f>
        <v>0</v>
      </c>
      <c r="E43" s="243">
        <f>E44+E45</f>
        <v>0</v>
      </c>
    </row>
    <row r="44" spans="1:20" ht="30" customHeight="1">
      <c r="A44" s="245" t="s">
        <v>728</v>
      </c>
      <c r="B44" s="246" t="s">
        <v>729</v>
      </c>
      <c r="C44" s="247" t="s">
        <v>29</v>
      </c>
      <c r="D44" s="248"/>
      <c r="E44" s="248"/>
    </row>
    <row r="45" spans="1:20" ht="30" customHeight="1">
      <c r="A45" s="245" t="s">
        <v>159</v>
      </c>
      <c r="B45" s="246" t="s">
        <v>349</v>
      </c>
      <c r="C45" s="247" t="s">
        <v>30</v>
      </c>
      <c r="D45" s="248"/>
      <c r="E45" s="248"/>
    </row>
    <row r="46" spans="1:20" ht="30" customHeight="1">
      <c r="A46" s="245" t="s">
        <v>730</v>
      </c>
      <c r="B46" s="246" t="s">
        <v>157</v>
      </c>
      <c r="C46" s="247" t="s">
        <v>31</v>
      </c>
      <c r="D46" s="248"/>
      <c r="E46" s="248"/>
    </row>
    <row r="47" spans="1:20" ht="30" customHeight="1">
      <c r="A47" s="245" t="s">
        <v>350</v>
      </c>
      <c r="B47" s="246" t="s">
        <v>731</v>
      </c>
      <c r="C47" s="247" t="s">
        <v>32</v>
      </c>
      <c r="D47" s="248"/>
      <c r="E47" s="248"/>
    </row>
    <row r="48" spans="1:20" ht="30" customHeight="1">
      <c r="A48" s="245" t="s">
        <v>732</v>
      </c>
      <c r="B48" s="246" t="s">
        <v>351</v>
      </c>
      <c r="C48" s="247" t="s">
        <v>33</v>
      </c>
      <c r="D48" s="248"/>
      <c r="E48" s="248"/>
    </row>
    <row r="49" spans="1:7" ht="30" customHeight="1">
      <c r="A49" s="244" t="s">
        <v>733</v>
      </c>
      <c r="B49" s="241" t="s">
        <v>734</v>
      </c>
      <c r="C49" s="242" t="s">
        <v>34</v>
      </c>
      <c r="D49" s="243">
        <f>D50+D51+D52+D53+D56+D57+D58</f>
        <v>0</v>
      </c>
      <c r="E49" s="243">
        <f>E50+E51+E52+E53+E56+E57+E58</f>
        <v>0</v>
      </c>
    </row>
    <row r="50" spans="1:7" ht="30" customHeight="1">
      <c r="A50" s="245" t="s">
        <v>735</v>
      </c>
      <c r="B50" s="246" t="s">
        <v>156</v>
      </c>
      <c r="C50" s="247" t="s">
        <v>35</v>
      </c>
      <c r="D50" s="248"/>
      <c r="E50" s="248"/>
      <c r="G50" s="253"/>
    </row>
    <row r="51" spans="1:7" ht="30" customHeight="1">
      <c r="A51" s="245" t="s">
        <v>736</v>
      </c>
      <c r="B51" s="246" t="s">
        <v>737</v>
      </c>
      <c r="C51" s="247" t="s">
        <v>36</v>
      </c>
      <c r="D51" s="249"/>
      <c r="E51" s="249"/>
      <c r="G51" s="253"/>
    </row>
    <row r="52" spans="1:7" ht="30" customHeight="1">
      <c r="A52" s="245" t="s">
        <v>738</v>
      </c>
      <c r="B52" s="246" t="s">
        <v>739</v>
      </c>
      <c r="C52" s="247" t="s">
        <v>37</v>
      </c>
      <c r="D52" s="249"/>
      <c r="E52" s="249"/>
      <c r="G52" s="253"/>
    </row>
    <row r="53" spans="1:7" ht="30" customHeight="1">
      <c r="A53" s="244" t="s">
        <v>740</v>
      </c>
      <c r="B53" s="241" t="s">
        <v>352</v>
      </c>
      <c r="C53" s="242" t="s">
        <v>38</v>
      </c>
      <c r="D53" s="243">
        <f>D54+D55</f>
        <v>0</v>
      </c>
      <c r="E53" s="243">
        <f>E54+E55</f>
        <v>0</v>
      </c>
      <c r="G53" s="263"/>
    </row>
    <row r="54" spans="1:7" ht="30" customHeight="1">
      <c r="A54" s="245" t="s">
        <v>741</v>
      </c>
      <c r="B54" s="246" t="s">
        <v>742</v>
      </c>
      <c r="C54" s="247" t="s">
        <v>91</v>
      </c>
      <c r="D54" s="248"/>
      <c r="E54" s="248"/>
      <c r="G54" s="263"/>
    </row>
    <row r="55" spans="1:7" ht="30" customHeight="1">
      <c r="A55" s="245" t="s">
        <v>692</v>
      </c>
      <c r="B55" s="246" t="s">
        <v>353</v>
      </c>
      <c r="C55" s="247" t="s">
        <v>92</v>
      </c>
      <c r="D55" s="248"/>
      <c r="E55" s="248"/>
      <c r="G55" s="263"/>
    </row>
    <row r="56" spans="1:7" ht="30" customHeight="1">
      <c r="A56" s="245" t="s">
        <v>743</v>
      </c>
      <c r="B56" s="246" t="s">
        <v>158</v>
      </c>
      <c r="C56" s="247" t="s">
        <v>93</v>
      </c>
      <c r="D56" s="248"/>
      <c r="E56" s="248"/>
    </row>
    <row r="57" spans="1:7" ht="30" customHeight="1">
      <c r="A57" s="245" t="s">
        <v>744</v>
      </c>
      <c r="B57" s="264" t="s">
        <v>354</v>
      </c>
      <c r="C57" s="247" t="s">
        <v>94</v>
      </c>
      <c r="D57" s="248"/>
      <c r="E57" s="248"/>
    </row>
    <row r="58" spans="1:7" ht="30" customHeight="1">
      <c r="A58" s="245" t="s">
        <v>745</v>
      </c>
      <c r="B58" s="265" t="s">
        <v>746</v>
      </c>
      <c r="C58" s="247" t="s">
        <v>95</v>
      </c>
      <c r="D58" s="248"/>
      <c r="E58" s="248"/>
    </row>
    <row r="59" spans="1:7" ht="30" customHeight="1">
      <c r="A59" s="244" t="s">
        <v>66</v>
      </c>
      <c r="B59" s="241" t="s">
        <v>355</v>
      </c>
      <c r="C59" s="242" t="s">
        <v>96</v>
      </c>
      <c r="D59" s="243">
        <f>D33-D49</f>
        <v>0</v>
      </c>
      <c r="E59" s="243">
        <f>E33-E49</f>
        <v>0</v>
      </c>
    </row>
    <row r="60" spans="1:7" ht="30" customHeight="1">
      <c r="A60" s="244" t="s">
        <v>747</v>
      </c>
      <c r="B60" s="241" t="s">
        <v>356</v>
      </c>
      <c r="C60" s="242" t="s">
        <v>97</v>
      </c>
      <c r="D60" s="243">
        <f>D31+D59</f>
        <v>0</v>
      </c>
      <c r="E60" s="243">
        <f>E31+E59</f>
        <v>0</v>
      </c>
    </row>
    <row r="61" spans="1:7" ht="30" customHeight="1">
      <c r="A61" s="244" t="s">
        <v>748</v>
      </c>
      <c r="B61" s="266" t="s">
        <v>357</v>
      </c>
      <c r="C61" s="242" t="s">
        <v>98</v>
      </c>
      <c r="D61" s="243">
        <f>D62+D63</f>
        <v>0</v>
      </c>
      <c r="E61" s="243">
        <f>E62+E63</f>
        <v>0</v>
      </c>
    </row>
    <row r="62" spans="1:7" ht="30" customHeight="1">
      <c r="A62" s="245" t="s">
        <v>749</v>
      </c>
      <c r="B62" s="267" t="s">
        <v>358</v>
      </c>
      <c r="C62" s="247" t="s">
        <v>39</v>
      </c>
      <c r="D62" s="248"/>
      <c r="E62" s="248"/>
    </row>
    <row r="63" spans="1:7" ht="30" customHeight="1">
      <c r="A63" s="245" t="s">
        <v>159</v>
      </c>
      <c r="B63" s="246" t="s">
        <v>359</v>
      </c>
      <c r="C63" s="247" t="s">
        <v>40</v>
      </c>
      <c r="D63" s="248"/>
      <c r="E63" s="248"/>
    </row>
    <row r="64" spans="1:7" ht="30" customHeight="1">
      <c r="A64" s="245" t="s">
        <v>750</v>
      </c>
      <c r="B64" s="246" t="s">
        <v>360</v>
      </c>
      <c r="C64" s="247" t="s">
        <v>41</v>
      </c>
      <c r="D64" s="248"/>
      <c r="E64" s="248"/>
    </row>
    <row r="65" spans="1:5" ht="30" customHeight="1">
      <c r="A65" s="244" t="s">
        <v>747</v>
      </c>
      <c r="B65" s="241" t="s">
        <v>751</v>
      </c>
      <c r="C65" s="242" t="s">
        <v>42</v>
      </c>
      <c r="D65" s="243">
        <f>D60-D61-D64</f>
        <v>0</v>
      </c>
      <c r="E65" s="243">
        <f>E60-E61-E64</f>
        <v>0</v>
      </c>
    </row>
    <row r="66" spans="1:5" ht="20.100000000000001" customHeight="1">
      <c r="C66" s="254"/>
      <c r="D66" s="268"/>
    </row>
    <row r="67" spans="1:5">
      <c r="C67" s="254"/>
      <c r="D67" s="268"/>
      <c r="E67" s="268"/>
    </row>
    <row r="68" spans="1:5" ht="20.100000000000001" customHeight="1">
      <c r="C68" s="254"/>
    </row>
    <row r="69" spans="1:5" ht="20.100000000000001" customHeight="1">
      <c r="C69" s="254"/>
    </row>
    <row r="70" spans="1:5">
      <c r="C70" s="269"/>
      <c r="D70" s="268"/>
      <c r="E70" s="268"/>
    </row>
    <row r="71" spans="1:5" ht="20.100000000000001" customHeight="1">
      <c r="C71" s="254"/>
    </row>
    <row r="72" spans="1:5">
      <c r="C72" s="269"/>
      <c r="D72" s="268"/>
      <c r="E72" s="268"/>
    </row>
    <row r="73" spans="1:5" ht="20.100000000000001" customHeight="1">
      <c r="A73" s="270"/>
      <c r="B73" s="271"/>
      <c r="C73" s="269"/>
      <c r="D73" s="268"/>
      <c r="E73" s="268"/>
    </row>
    <row r="74" spans="1:5">
      <c r="C74" s="272"/>
    </row>
  </sheetData>
  <sheetProtection sheet="1" objects="1" scenarios="1"/>
  <mergeCells count="5">
    <mergeCell ref="A1:B2"/>
    <mergeCell ref="A3:A4"/>
    <mergeCell ref="B3:B4"/>
    <mergeCell ref="C3:C4"/>
    <mergeCell ref="D3:E3"/>
  </mergeCells>
  <dataValidations count="1">
    <dataValidation type="whole" allowBlank="1" showErrorMessage="1" error="VYPLNIT CELE CISLO" sqref="D5:E65" xr:uid="{1CAB0C40-9E35-43D0-86A1-64C80BB65326}">
      <formula1>-1000000000000</formula1>
      <formula2>1000000000000</formula2>
    </dataValidation>
  </dataValidations>
  <printOptions horizontalCentered="1"/>
  <pageMargins left="0.51181102362204722" right="0.39370078740157483" top="0.39370078740157483" bottom="0.39370078740157483" header="0.19685039370078741" footer="0.19685039370078741"/>
  <pageSetup paperSize="9" scale="85" firstPageNumber="11" fitToHeight="2" orientation="portrait" useFirstPageNumber="1" horizontalDpi="1200" verticalDpi="1200" r:id="rId1"/>
  <headerFooter>
    <oddFooter>&amp;C&amp;P</oddFooter>
  </headerFooter>
  <rowBreaks count="2" manualBreakCount="2">
    <brk id="31" max="4" man="1"/>
    <brk id="57"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513"/>
  <sheetViews>
    <sheetView showGridLines="0" tabSelected="1" topLeftCell="A411" zoomScaleNormal="100" zoomScaleSheetLayoutView="100" workbookViewId="0">
      <selection activeCell="AB2" sqref="AB2:AH2"/>
    </sheetView>
  </sheetViews>
  <sheetFormatPr defaultRowHeight="14.25"/>
  <cols>
    <col min="1" max="33" width="3" style="24" customWidth="1"/>
    <col min="34" max="34" width="9" style="24" customWidth="1"/>
    <col min="35" max="35" width="9.42578125" style="13" bestFit="1" customWidth="1"/>
    <col min="36" max="36" width="9.140625" style="13" customWidth="1"/>
    <col min="37" max="256" width="9.140625" style="24"/>
    <col min="257" max="290" width="3" style="24" customWidth="1"/>
    <col min="291" max="291" width="9.140625" style="24"/>
    <col min="292" max="292" width="9.140625" style="24" customWidth="1"/>
    <col min="293" max="512" width="9.140625" style="24"/>
    <col min="513" max="546" width="3" style="24" customWidth="1"/>
    <col min="547" max="547" width="9.140625" style="24"/>
    <col min="548" max="548" width="9.140625" style="24" customWidth="1"/>
    <col min="549" max="768" width="9.140625" style="24"/>
    <col min="769" max="802" width="3" style="24" customWidth="1"/>
    <col min="803" max="803" width="9.140625" style="24"/>
    <col min="804" max="804" width="9.140625" style="24" customWidth="1"/>
    <col min="805" max="1024" width="9.140625" style="24"/>
    <col min="1025" max="1058" width="3" style="24" customWidth="1"/>
    <col min="1059" max="1059" width="9.140625" style="24"/>
    <col min="1060" max="1060" width="9.140625" style="24" customWidth="1"/>
    <col min="1061" max="1280" width="9.140625" style="24"/>
    <col min="1281" max="1314" width="3" style="24" customWidth="1"/>
    <col min="1315" max="1315" width="9.140625" style="24"/>
    <col min="1316" max="1316" width="9.140625" style="24" customWidth="1"/>
    <col min="1317" max="1536" width="9.140625" style="24"/>
    <col min="1537" max="1570" width="3" style="24" customWidth="1"/>
    <col min="1571" max="1571" width="9.140625" style="24"/>
    <col min="1572" max="1572" width="9.140625" style="24" customWidth="1"/>
    <col min="1573" max="1792" width="9.140625" style="24"/>
    <col min="1793" max="1826" width="3" style="24" customWidth="1"/>
    <col min="1827" max="1827" width="9.140625" style="24"/>
    <col min="1828" max="1828" width="9.140625" style="24" customWidth="1"/>
    <col min="1829" max="2048" width="9.140625" style="24"/>
    <col min="2049" max="2082" width="3" style="24" customWidth="1"/>
    <col min="2083" max="2083" width="9.140625" style="24"/>
    <col min="2084" max="2084" width="9.140625" style="24" customWidth="1"/>
    <col min="2085" max="2304" width="9.140625" style="24"/>
    <col min="2305" max="2338" width="3" style="24" customWidth="1"/>
    <col min="2339" max="2339" width="9.140625" style="24"/>
    <col min="2340" max="2340" width="9.140625" style="24" customWidth="1"/>
    <col min="2341" max="2560" width="9.140625" style="24"/>
    <col min="2561" max="2594" width="3" style="24" customWidth="1"/>
    <col min="2595" max="2595" width="9.140625" style="24"/>
    <col min="2596" max="2596" width="9.140625" style="24" customWidth="1"/>
    <col min="2597" max="2816" width="9.140625" style="24"/>
    <col min="2817" max="2850" width="3" style="24" customWidth="1"/>
    <col min="2851" max="2851" width="9.140625" style="24"/>
    <col min="2852" max="2852" width="9.140625" style="24" customWidth="1"/>
    <col min="2853" max="3072" width="9.140625" style="24"/>
    <col min="3073" max="3106" width="3" style="24" customWidth="1"/>
    <col min="3107" max="3107" width="9.140625" style="24"/>
    <col min="3108" max="3108" width="9.140625" style="24" customWidth="1"/>
    <col min="3109" max="3328" width="9.140625" style="24"/>
    <col min="3329" max="3362" width="3" style="24" customWidth="1"/>
    <col min="3363" max="3363" width="9.140625" style="24"/>
    <col min="3364" max="3364" width="9.140625" style="24" customWidth="1"/>
    <col min="3365" max="3584" width="9.140625" style="24"/>
    <col min="3585" max="3618" width="3" style="24" customWidth="1"/>
    <col min="3619" max="3619" width="9.140625" style="24"/>
    <col min="3620" max="3620" width="9.140625" style="24" customWidth="1"/>
    <col min="3621" max="3840" width="9.140625" style="24"/>
    <col min="3841" max="3874" width="3" style="24" customWidth="1"/>
    <col min="3875" max="3875" width="9.140625" style="24"/>
    <col min="3876" max="3876" width="9.140625" style="24" customWidth="1"/>
    <col min="3877" max="4096" width="9.140625" style="24"/>
    <col min="4097" max="4130" width="3" style="24" customWidth="1"/>
    <col min="4131" max="4131" width="9.140625" style="24"/>
    <col min="4132" max="4132" width="9.140625" style="24" customWidth="1"/>
    <col min="4133" max="4352" width="9.140625" style="24"/>
    <col min="4353" max="4386" width="3" style="24" customWidth="1"/>
    <col min="4387" max="4387" width="9.140625" style="24"/>
    <col min="4388" max="4388" width="9.140625" style="24" customWidth="1"/>
    <col min="4389" max="4608" width="9.140625" style="24"/>
    <col min="4609" max="4642" width="3" style="24" customWidth="1"/>
    <col min="4643" max="4643" width="9.140625" style="24"/>
    <col min="4644" max="4644" width="9.140625" style="24" customWidth="1"/>
    <col min="4645" max="4864" width="9.140625" style="24"/>
    <col min="4865" max="4898" width="3" style="24" customWidth="1"/>
    <col min="4899" max="4899" width="9.140625" style="24"/>
    <col min="4900" max="4900" width="9.140625" style="24" customWidth="1"/>
    <col min="4901" max="5120" width="9.140625" style="24"/>
    <col min="5121" max="5154" width="3" style="24" customWidth="1"/>
    <col min="5155" max="5155" width="9.140625" style="24"/>
    <col min="5156" max="5156" width="9.140625" style="24" customWidth="1"/>
    <col min="5157" max="5376" width="9.140625" style="24"/>
    <col min="5377" max="5410" width="3" style="24" customWidth="1"/>
    <col min="5411" max="5411" width="9.140625" style="24"/>
    <col min="5412" max="5412" width="9.140625" style="24" customWidth="1"/>
    <col min="5413" max="5632" width="9.140625" style="24"/>
    <col min="5633" max="5666" width="3" style="24" customWidth="1"/>
    <col min="5667" max="5667" width="9.140625" style="24"/>
    <col min="5668" max="5668" width="9.140625" style="24" customWidth="1"/>
    <col min="5669" max="5888" width="9.140625" style="24"/>
    <col min="5889" max="5922" width="3" style="24" customWidth="1"/>
    <col min="5923" max="5923" width="9.140625" style="24"/>
    <col min="5924" max="5924" width="9.140625" style="24" customWidth="1"/>
    <col min="5925" max="6144" width="9.140625" style="24"/>
    <col min="6145" max="6178" width="3" style="24" customWidth="1"/>
    <col min="6179" max="6179" width="9.140625" style="24"/>
    <col min="6180" max="6180" width="9.140625" style="24" customWidth="1"/>
    <col min="6181" max="6400" width="9.140625" style="24"/>
    <col min="6401" max="6434" width="3" style="24" customWidth="1"/>
    <col min="6435" max="6435" width="9.140625" style="24"/>
    <col min="6436" max="6436" width="9.140625" style="24" customWidth="1"/>
    <col min="6437" max="6656" width="9.140625" style="24"/>
    <col min="6657" max="6690" width="3" style="24" customWidth="1"/>
    <col min="6691" max="6691" width="9.140625" style="24"/>
    <col min="6692" max="6692" width="9.140625" style="24" customWidth="1"/>
    <col min="6693" max="6912" width="9.140625" style="24"/>
    <col min="6913" max="6946" width="3" style="24" customWidth="1"/>
    <col min="6947" max="6947" width="9.140625" style="24"/>
    <col min="6948" max="6948" width="9.140625" style="24" customWidth="1"/>
    <col min="6949" max="7168" width="9.140625" style="24"/>
    <col min="7169" max="7202" width="3" style="24" customWidth="1"/>
    <col min="7203" max="7203" width="9.140625" style="24"/>
    <col min="7204" max="7204" width="9.140625" style="24" customWidth="1"/>
    <col min="7205" max="7424" width="9.140625" style="24"/>
    <col min="7425" max="7458" width="3" style="24" customWidth="1"/>
    <col min="7459" max="7459" width="9.140625" style="24"/>
    <col min="7460" max="7460" width="9.140625" style="24" customWidth="1"/>
    <col min="7461" max="7680" width="9.140625" style="24"/>
    <col min="7681" max="7714" width="3" style="24" customWidth="1"/>
    <col min="7715" max="7715" width="9.140625" style="24"/>
    <col min="7716" max="7716" width="9.140625" style="24" customWidth="1"/>
    <col min="7717" max="7936" width="9.140625" style="24"/>
    <col min="7937" max="7970" width="3" style="24" customWidth="1"/>
    <col min="7971" max="7971" width="9.140625" style="24"/>
    <col min="7972" max="7972" width="9.140625" style="24" customWidth="1"/>
    <col min="7973" max="8192" width="9.140625" style="24"/>
    <col min="8193" max="8226" width="3" style="24" customWidth="1"/>
    <col min="8227" max="8227" width="9.140625" style="24"/>
    <col min="8228" max="8228" width="9.140625" style="24" customWidth="1"/>
    <col min="8229" max="8448" width="9.140625" style="24"/>
    <col min="8449" max="8482" width="3" style="24" customWidth="1"/>
    <col min="8483" max="8483" width="9.140625" style="24"/>
    <col min="8484" max="8484" width="9.140625" style="24" customWidth="1"/>
    <col min="8485" max="8704" width="9.140625" style="24"/>
    <col min="8705" max="8738" width="3" style="24" customWidth="1"/>
    <col min="8739" max="8739" width="9.140625" style="24"/>
    <col min="8740" max="8740" width="9.140625" style="24" customWidth="1"/>
    <col min="8741" max="8960" width="9.140625" style="24"/>
    <col min="8961" max="8994" width="3" style="24" customWidth="1"/>
    <col min="8995" max="8995" width="9.140625" style="24"/>
    <col min="8996" max="8996" width="9.140625" style="24" customWidth="1"/>
    <col min="8997" max="9216" width="9.140625" style="24"/>
    <col min="9217" max="9250" width="3" style="24" customWidth="1"/>
    <col min="9251" max="9251" width="9.140625" style="24"/>
    <col min="9252" max="9252" width="9.140625" style="24" customWidth="1"/>
    <col min="9253" max="9472" width="9.140625" style="24"/>
    <col min="9473" max="9506" width="3" style="24" customWidth="1"/>
    <col min="9507" max="9507" width="9.140625" style="24"/>
    <col min="9508" max="9508" width="9.140625" style="24" customWidth="1"/>
    <col min="9509" max="9728" width="9.140625" style="24"/>
    <col min="9729" max="9762" width="3" style="24" customWidth="1"/>
    <col min="9763" max="9763" width="9.140625" style="24"/>
    <col min="9764" max="9764" width="9.140625" style="24" customWidth="1"/>
    <col min="9765" max="9984" width="9.140625" style="24"/>
    <col min="9985" max="10018" width="3" style="24" customWidth="1"/>
    <col min="10019" max="10019" width="9.140625" style="24"/>
    <col min="10020" max="10020" width="9.140625" style="24" customWidth="1"/>
    <col min="10021" max="10240" width="9.140625" style="24"/>
    <col min="10241" max="10274" width="3" style="24" customWidth="1"/>
    <col min="10275" max="10275" width="9.140625" style="24"/>
    <col min="10276" max="10276" width="9.140625" style="24" customWidth="1"/>
    <col min="10277" max="10496" width="9.140625" style="24"/>
    <col min="10497" max="10530" width="3" style="24" customWidth="1"/>
    <col min="10531" max="10531" width="9.140625" style="24"/>
    <col min="10532" max="10532" width="9.140625" style="24" customWidth="1"/>
    <col min="10533" max="10752" width="9.140625" style="24"/>
    <col min="10753" max="10786" width="3" style="24" customWidth="1"/>
    <col min="10787" max="10787" width="9.140625" style="24"/>
    <col min="10788" max="10788" width="9.140625" style="24" customWidth="1"/>
    <col min="10789" max="11008" width="9.140625" style="24"/>
    <col min="11009" max="11042" width="3" style="24" customWidth="1"/>
    <col min="11043" max="11043" width="9.140625" style="24"/>
    <col min="11044" max="11044" width="9.140625" style="24" customWidth="1"/>
    <col min="11045" max="11264" width="9.140625" style="24"/>
    <col min="11265" max="11298" width="3" style="24" customWidth="1"/>
    <col min="11299" max="11299" width="9.140625" style="24"/>
    <col min="11300" max="11300" width="9.140625" style="24" customWidth="1"/>
    <col min="11301" max="11520" width="9.140625" style="24"/>
    <col min="11521" max="11554" width="3" style="24" customWidth="1"/>
    <col min="11555" max="11555" width="9.140625" style="24"/>
    <col min="11556" max="11556" width="9.140625" style="24" customWidth="1"/>
    <col min="11557" max="11776" width="9.140625" style="24"/>
    <col min="11777" max="11810" width="3" style="24" customWidth="1"/>
    <col min="11811" max="11811" width="9.140625" style="24"/>
    <col min="11812" max="11812" width="9.140625" style="24" customWidth="1"/>
    <col min="11813" max="12032" width="9.140625" style="24"/>
    <col min="12033" max="12066" width="3" style="24" customWidth="1"/>
    <col min="12067" max="12067" width="9.140625" style="24"/>
    <col min="12068" max="12068" width="9.140625" style="24" customWidth="1"/>
    <col min="12069" max="12288" width="9.140625" style="24"/>
    <col min="12289" max="12322" width="3" style="24" customWidth="1"/>
    <col min="12323" max="12323" width="9.140625" style="24"/>
    <col min="12324" max="12324" width="9.140625" style="24" customWidth="1"/>
    <col min="12325" max="12544" width="9.140625" style="24"/>
    <col min="12545" max="12578" width="3" style="24" customWidth="1"/>
    <col min="12579" max="12579" width="9.140625" style="24"/>
    <col min="12580" max="12580" width="9.140625" style="24" customWidth="1"/>
    <col min="12581" max="12800" width="9.140625" style="24"/>
    <col min="12801" max="12834" width="3" style="24" customWidth="1"/>
    <col min="12835" max="12835" width="9.140625" style="24"/>
    <col min="12836" max="12836" width="9.140625" style="24" customWidth="1"/>
    <col min="12837" max="13056" width="9.140625" style="24"/>
    <col min="13057" max="13090" width="3" style="24" customWidth="1"/>
    <col min="13091" max="13091" width="9.140625" style="24"/>
    <col min="13092" max="13092" width="9.140625" style="24" customWidth="1"/>
    <col min="13093" max="13312" width="9.140625" style="24"/>
    <col min="13313" max="13346" width="3" style="24" customWidth="1"/>
    <col min="13347" max="13347" width="9.140625" style="24"/>
    <col min="13348" max="13348" width="9.140625" style="24" customWidth="1"/>
    <col min="13349" max="13568" width="9.140625" style="24"/>
    <col min="13569" max="13602" width="3" style="24" customWidth="1"/>
    <col min="13603" max="13603" width="9.140625" style="24"/>
    <col min="13604" max="13604" width="9.140625" style="24" customWidth="1"/>
    <col min="13605" max="13824" width="9.140625" style="24"/>
    <col min="13825" max="13858" width="3" style="24" customWidth="1"/>
    <col min="13859" max="13859" width="9.140625" style="24"/>
    <col min="13860" max="13860" width="9.140625" style="24" customWidth="1"/>
    <col min="13861" max="14080" width="9.140625" style="24"/>
    <col min="14081" max="14114" width="3" style="24" customWidth="1"/>
    <col min="14115" max="14115" width="9.140625" style="24"/>
    <col min="14116" max="14116" width="9.140625" style="24" customWidth="1"/>
    <col min="14117" max="14336" width="9.140625" style="24"/>
    <col min="14337" max="14370" width="3" style="24" customWidth="1"/>
    <col min="14371" max="14371" width="9.140625" style="24"/>
    <col min="14372" max="14372" width="9.140625" style="24" customWidth="1"/>
    <col min="14373" max="14592" width="9.140625" style="24"/>
    <col min="14593" max="14626" width="3" style="24" customWidth="1"/>
    <col min="14627" max="14627" width="9.140625" style="24"/>
    <col min="14628" max="14628" width="9.140625" style="24" customWidth="1"/>
    <col min="14629" max="14848" width="9.140625" style="24"/>
    <col min="14849" max="14882" width="3" style="24" customWidth="1"/>
    <col min="14883" max="14883" width="9.140625" style="24"/>
    <col min="14884" max="14884" width="9.140625" style="24" customWidth="1"/>
    <col min="14885" max="15104" width="9.140625" style="24"/>
    <col min="15105" max="15138" width="3" style="24" customWidth="1"/>
    <col min="15139" max="15139" width="9.140625" style="24"/>
    <col min="15140" max="15140" width="9.140625" style="24" customWidth="1"/>
    <col min="15141" max="15360" width="9.140625" style="24"/>
    <col min="15361" max="15394" width="3" style="24" customWidth="1"/>
    <col min="15395" max="15395" width="9.140625" style="24"/>
    <col min="15396" max="15396" width="9.140625" style="24" customWidth="1"/>
    <col min="15397" max="15616" width="9.140625" style="24"/>
    <col min="15617" max="15650" width="3" style="24" customWidth="1"/>
    <col min="15651" max="15651" width="9.140625" style="24"/>
    <col min="15652" max="15652" width="9.140625" style="24" customWidth="1"/>
    <col min="15653" max="15872" width="9.140625" style="24"/>
    <col min="15873" max="15906" width="3" style="24" customWidth="1"/>
    <col min="15907" max="15907" width="9.140625" style="24"/>
    <col min="15908" max="15908" width="9.140625" style="24" customWidth="1"/>
    <col min="15909" max="16128" width="9.140625" style="24"/>
    <col min="16129" max="16162" width="3" style="24" customWidth="1"/>
    <col min="16163" max="16163" width="9.140625" style="24"/>
    <col min="16164" max="16164" width="9.140625" style="24" customWidth="1"/>
    <col min="16165" max="16384" width="9.140625" style="24"/>
  </cols>
  <sheetData>
    <row r="1" spans="1:39" s="276" customFormat="1">
      <c r="A1" s="538" t="str">
        <f>CONCATENATE("Účtovná závierka k ",'Titulná strana DATA'!Q4,'Titulná strana DATA'!S4,'Titulná strana DATA'!T4,'Titulná strana DATA'!V4,'Titulná strana DATA'!W4)</f>
        <v>Účtovná závierka k 31.12.2024</v>
      </c>
      <c r="B1" s="538"/>
      <c r="C1" s="538"/>
      <c r="D1" s="538"/>
      <c r="E1" s="538"/>
      <c r="F1" s="538"/>
      <c r="G1" s="538"/>
      <c r="H1" s="538"/>
      <c r="I1" s="538"/>
      <c r="J1" s="539" t="str">
        <f>IF('Titulná strana DATA'!A20&lt;&gt;"",'Titulná strana DATA'!A20,"Vyplniť hárok Titulná strana DATA")</f>
        <v>Swiss Point Data, a. s.</v>
      </c>
      <c r="K1" s="539"/>
      <c r="L1" s="539"/>
      <c r="M1" s="539"/>
      <c r="N1" s="539"/>
      <c r="O1" s="539"/>
      <c r="P1" s="539"/>
      <c r="Q1" s="539"/>
      <c r="R1" s="539"/>
      <c r="S1" s="539"/>
      <c r="T1" s="539"/>
      <c r="U1" s="539"/>
      <c r="V1" s="539"/>
      <c r="W1" s="539"/>
      <c r="X1" s="539"/>
      <c r="Y1" s="539"/>
      <c r="Z1" s="539"/>
      <c r="AA1" s="539"/>
      <c r="AB1" s="538" t="str">
        <f>CONCATENATE("DIČ:","  ",MID('Titulná strana DATA'!A9,1,1)," ",MID('Titulná strana DATA'!A9,2,1)," ",MID('Titulná strana DATA'!A9,3,1)," ",MID('Titulná strana DATA'!A9,4,1)," ",MID('Titulná strana DATA'!A9,5,1)," ",MID('Titulná strana DATA'!A9,6,1)," ",MID('Titulná strana DATA'!A9,7,1)," ",MID('Titulná strana DATA'!A9,8,1)," ",MID('Titulná strana DATA'!A9,9,1)," ",MID('Titulná strana DATA'!A9,10,1))</f>
        <v>DIČ:  2 1 2 1 8 6 8 8 3 7</v>
      </c>
      <c r="AC1" s="538"/>
      <c r="AD1" s="538"/>
      <c r="AE1" s="538"/>
      <c r="AF1" s="538"/>
      <c r="AG1" s="538"/>
      <c r="AH1" s="538"/>
      <c r="AI1" s="273"/>
      <c r="AJ1" s="274"/>
      <c r="AK1" s="275"/>
      <c r="AL1" s="275"/>
      <c r="AM1" s="275"/>
    </row>
    <row r="2" spans="1:39" s="276" customFormat="1">
      <c r="A2" s="538" t="s">
        <v>752</v>
      </c>
      <c r="B2" s="538"/>
      <c r="C2" s="538"/>
      <c r="D2" s="538"/>
      <c r="E2" s="538"/>
      <c r="F2" s="538"/>
      <c r="G2" s="538"/>
      <c r="H2" s="538"/>
      <c r="I2" s="538"/>
      <c r="J2" s="539"/>
      <c r="K2" s="539"/>
      <c r="L2" s="539"/>
      <c r="M2" s="539"/>
      <c r="N2" s="539"/>
      <c r="O2" s="539"/>
      <c r="P2" s="539"/>
      <c r="Q2" s="539"/>
      <c r="R2" s="539"/>
      <c r="S2" s="539"/>
      <c r="T2" s="539"/>
      <c r="U2" s="539"/>
      <c r="V2" s="539"/>
      <c r="W2" s="539"/>
      <c r="X2" s="539"/>
      <c r="Y2" s="539"/>
      <c r="Z2" s="539"/>
      <c r="AA2" s="539"/>
      <c r="AB2" s="538" t="str">
        <f>CONCATENATE("IČO:","  ",MID('Titulná strana DATA'!A11,1,1)," ",MID('Titulná strana DATA'!A11,2,1)," ",MID('Titulná strana DATA'!A11,3,1)," ",MID('Titulná strana DATA'!A11,4,1)," ",MID('Titulná strana DATA'!A11,5,1)," ",MID('Titulná strana DATA'!A11,6,1)," ",MID('Titulná strana DATA'!A11,7,1)," ",MID('Titulná strana DATA'!A11,8,1))</f>
        <v>IČO:  5 5 0 8 9 4 5 3</v>
      </c>
      <c r="AC2" s="538"/>
      <c r="AD2" s="538"/>
      <c r="AE2" s="538"/>
      <c r="AF2" s="538"/>
      <c r="AG2" s="538"/>
      <c r="AH2" s="538"/>
      <c r="AI2" s="273"/>
      <c r="AJ2" s="274"/>
      <c r="AK2" s="275"/>
      <c r="AL2" s="275"/>
      <c r="AM2" s="275"/>
    </row>
    <row r="3" spans="1:39">
      <c r="A3" s="3"/>
      <c r="B3" s="3"/>
      <c r="C3" s="3"/>
      <c r="D3" s="3"/>
      <c r="E3" s="3"/>
      <c r="F3" s="3"/>
      <c r="G3" s="3"/>
      <c r="H3" s="3"/>
      <c r="I3" s="3"/>
    </row>
    <row r="4" spans="1:39">
      <c r="A4" s="1" t="s">
        <v>519</v>
      </c>
      <c r="B4" s="2"/>
      <c r="C4" s="2"/>
      <c r="D4" s="2"/>
      <c r="E4" s="2"/>
      <c r="F4" s="2"/>
    </row>
    <row r="5" spans="1:39">
      <c r="A5" s="1"/>
      <c r="B5" s="2"/>
      <c r="C5" s="2"/>
      <c r="D5" s="2"/>
      <c r="E5" s="2"/>
      <c r="F5" s="2"/>
    </row>
    <row r="6" spans="1:39" ht="39.75" customHeight="1">
      <c r="A6" s="458" t="s">
        <v>785</v>
      </c>
      <c r="B6" s="458"/>
      <c r="C6" s="458"/>
      <c r="D6" s="458"/>
      <c r="E6" s="458"/>
      <c r="F6" s="458"/>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row>
    <row r="7" spans="1:39">
      <c r="A7" s="3"/>
      <c r="B7" s="3"/>
      <c r="C7" s="3"/>
      <c r="D7" s="3"/>
      <c r="E7" s="3"/>
      <c r="F7" s="3"/>
      <c r="G7" s="3"/>
      <c r="H7" s="3"/>
      <c r="I7" s="3"/>
    </row>
    <row r="8" spans="1:39" ht="27.75" customHeight="1">
      <c r="A8" s="458" t="s">
        <v>786</v>
      </c>
      <c r="B8" s="458"/>
      <c r="C8" s="458"/>
      <c r="D8" s="458"/>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J8" s="30" t="s">
        <v>464</v>
      </c>
    </row>
    <row r="9" spans="1:39">
      <c r="A9" s="3"/>
      <c r="B9" s="3"/>
      <c r="C9" s="3"/>
      <c r="D9" s="3"/>
      <c r="E9" s="3"/>
      <c r="F9" s="3"/>
      <c r="G9" s="3"/>
      <c r="H9" s="3"/>
      <c r="I9" s="3"/>
    </row>
    <row r="10" spans="1:39" ht="15" customHeight="1">
      <c r="A10" s="458" t="s">
        <v>363</v>
      </c>
      <c r="B10" s="458"/>
      <c r="C10" s="458"/>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row>
    <row r="11" spans="1:39">
      <c r="A11" s="3"/>
      <c r="B11" s="3"/>
      <c r="C11" s="3"/>
      <c r="D11" s="3"/>
      <c r="E11" s="3"/>
      <c r="F11" s="3"/>
      <c r="G11" s="3"/>
      <c r="H11" s="3"/>
      <c r="I11" s="3"/>
    </row>
    <row r="12" spans="1:39">
      <c r="A12" s="458" t="s">
        <v>787</v>
      </c>
      <c r="B12" s="458"/>
      <c r="C12" s="458"/>
      <c r="D12" s="458"/>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row>
    <row r="13" spans="1:39">
      <c r="A13" s="458" t="s">
        <v>789</v>
      </c>
      <c r="B13" s="458"/>
      <c r="C13" s="458"/>
      <c r="D13" s="458"/>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458"/>
      <c r="AE13" s="458"/>
      <c r="AF13" s="458"/>
      <c r="AG13" s="458"/>
      <c r="AH13" s="458"/>
    </row>
    <row r="14" spans="1:39">
      <c r="A14" s="458" t="s">
        <v>788</v>
      </c>
      <c r="B14" s="458"/>
      <c r="C14" s="458"/>
      <c r="D14" s="458"/>
      <c r="E14" s="458"/>
      <c r="F14" s="458"/>
      <c r="G14" s="458"/>
      <c r="H14" s="458"/>
      <c r="I14" s="458"/>
      <c r="J14" s="458"/>
      <c r="K14" s="458"/>
      <c r="L14" s="458"/>
      <c r="M14" s="458"/>
      <c r="N14" s="458"/>
      <c r="O14" s="458"/>
      <c r="P14" s="458"/>
      <c r="Q14" s="458"/>
      <c r="R14" s="458"/>
      <c r="S14" s="458"/>
      <c r="T14" s="458"/>
      <c r="U14" s="458"/>
      <c r="V14" s="458"/>
      <c r="W14" s="458"/>
      <c r="X14" s="458"/>
      <c r="Y14" s="458"/>
      <c r="Z14" s="458"/>
      <c r="AA14" s="458"/>
      <c r="AB14" s="458"/>
      <c r="AC14" s="458"/>
      <c r="AD14" s="458"/>
      <c r="AE14" s="458"/>
      <c r="AF14" s="458"/>
      <c r="AG14" s="458"/>
      <c r="AH14" s="458"/>
    </row>
    <row r="15" spans="1:39">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row>
    <row r="16" spans="1:39" ht="27.75" customHeight="1">
      <c r="A16" s="505" t="s">
        <v>759</v>
      </c>
      <c r="B16" s="505"/>
      <c r="C16" s="505"/>
      <c r="D16" s="505"/>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row>
    <row r="17" spans="1:36">
      <c r="A17" s="288"/>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row>
    <row r="18" spans="1:36" ht="27" customHeight="1">
      <c r="A18" s="505" t="s">
        <v>760</v>
      </c>
      <c r="B18" s="505"/>
      <c r="C18" s="505"/>
      <c r="D18" s="505"/>
      <c r="E18" s="505"/>
      <c r="F18" s="505"/>
      <c r="G18" s="505"/>
      <c r="H18" s="505"/>
      <c r="I18" s="505"/>
      <c r="J18" s="505"/>
      <c r="K18" s="505"/>
      <c r="L18" s="505"/>
      <c r="M18" s="505"/>
      <c r="N18" s="505"/>
      <c r="O18" s="505"/>
      <c r="P18" s="505"/>
      <c r="Q18" s="505"/>
      <c r="R18" s="505"/>
      <c r="S18" s="505"/>
      <c r="T18" s="505"/>
      <c r="U18" s="505"/>
      <c r="V18" s="505"/>
      <c r="W18" s="505"/>
      <c r="X18" s="505"/>
      <c r="Y18" s="505"/>
      <c r="Z18" s="505"/>
      <c r="AA18" s="505"/>
      <c r="AB18" s="505"/>
      <c r="AC18" s="505"/>
      <c r="AD18" s="505"/>
      <c r="AE18" s="505"/>
      <c r="AF18" s="505"/>
      <c r="AG18" s="505"/>
      <c r="AH18" s="505"/>
    </row>
    <row r="19" spans="1:36">
      <c r="A19" s="288"/>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row>
    <row r="20" spans="1:36" ht="30" customHeight="1">
      <c r="A20" s="505" t="s">
        <v>367</v>
      </c>
      <c r="B20" s="505"/>
      <c r="C20" s="505"/>
      <c r="D20" s="505"/>
      <c r="E20" s="505"/>
      <c r="F20" s="505"/>
      <c r="G20" s="505"/>
      <c r="H20" s="505"/>
      <c r="I20" s="505"/>
      <c r="J20" s="505"/>
      <c r="K20" s="505"/>
      <c r="L20" s="505"/>
      <c r="M20" s="505"/>
      <c r="N20" s="505"/>
      <c r="O20" s="505"/>
      <c r="P20" s="505"/>
      <c r="Q20" s="505"/>
      <c r="R20" s="505"/>
      <c r="S20" s="505"/>
      <c r="T20" s="505"/>
      <c r="U20" s="505"/>
      <c r="V20" s="505"/>
      <c r="W20" s="505"/>
      <c r="X20" s="505"/>
      <c r="Y20" s="505"/>
      <c r="Z20" s="505"/>
      <c r="AA20" s="505"/>
      <c r="AB20" s="505"/>
      <c r="AC20" s="505"/>
      <c r="AD20" s="505"/>
      <c r="AE20" s="505"/>
      <c r="AF20" s="505"/>
      <c r="AG20" s="505"/>
      <c r="AH20" s="505"/>
      <c r="AJ20" s="29" t="s">
        <v>464</v>
      </c>
    </row>
    <row r="21" spans="1:36" ht="9" customHeight="1">
      <c r="A21" s="289"/>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J21" s="29"/>
    </row>
    <row r="22" spans="1:36" ht="27" customHeight="1">
      <c r="A22" s="514" t="s">
        <v>368</v>
      </c>
      <c r="B22" s="514"/>
      <c r="C22" s="514"/>
      <c r="D22" s="514"/>
      <c r="E22" s="514"/>
      <c r="F22" s="514"/>
      <c r="G22" s="514"/>
      <c r="H22" s="514"/>
      <c r="I22" s="514"/>
      <c r="J22" s="514"/>
      <c r="K22" s="515" t="s">
        <v>369</v>
      </c>
      <c r="L22" s="515"/>
      <c r="M22" s="515"/>
      <c r="N22" s="515"/>
      <c r="O22" s="515"/>
      <c r="P22" s="515"/>
      <c r="Q22" s="515"/>
      <c r="R22" s="515"/>
      <c r="S22" s="515" t="s">
        <v>370</v>
      </c>
      <c r="T22" s="515"/>
      <c r="U22" s="515"/>
      <c r="V22" s="515"/>
      <c r="W22" s="515"/>
      <c r="X22" s="515"/>
      <c r="Y22" s="515"/>
      <c r="Z22" s="515"/>
      <c r="AA22" s="515" t="s">
        <v>371</v>
      </c>
      <c r="AB22" s="515"/>
      <c r="AC22" s="515"/>
      <c r="AD22" s="515"/>
      <c r="AE22" s="515"/>
      <c r="AF22" s="515"/>
      <c r="AG22" s="515"/>
      <c r="AH22" s="515"/>
      <c r="AJ22" s="29" t="s">
        <v>464</v>
      </c>
    </row>
    <row r="23" spans="1:36" ht="27" customHeight="1">
      <c r="A23" s="514"/>
      <c r="B23" s="514"/>
      <c r="C23" s="514"/>
      <c r="D23" s="514"/>
      <c r="E23" s="514"/>
      <c r="F23" s="514"/>
      <c r="G23" s="514"/>
      <c r="H23" s="514"/>
      <c r="I23" s="514"/>
      <c r="J23" s="514"/>
      <c r="K23" s="512" t="s">
        <v>372</v>
      </c>
      <c r="L23" s="512"/>
      <c r="M23" s="512"/>
      <c r="N23" s="512"/>
      <c r="O23" s="512" t="s">
        <v>373</v>
      </c>
      <c r="P23" s="512"/>
      <c r="Q23" s="512"/>
      <c r="R23" s="512"/>
      <c r="S23" s="515"/>
      <c r="T23" s="515"/>
      <c r="U23" s="515"/>
      <c r="V23" s="515"/>
      <c r="W23" s="515"/>
      <c r="X23" s="515"/>
      <c r="Y23" s="515"/>
      <c r="Z23" s="515"/>
      <c r="AA23" s="515"/>
      <c r="AB23" s="515"/>
      <c r="AC23" s="515"/>
      <c r="AD23" s="515"/>
      <c r="AE23" s="515"/>
      <c r="AF23" s="515"/>
      <c r="AG23" s="515"/>
      <c r="AH23" s="515"/>
    </row>
    <row r="24" spans="1:36" ht="27" customHeight="1">
      <c r="A24" s="501"/>
      <c r="B24" s="501"/>
      <c r="C24" s="501"/>
      <c r="D24" s="501"/>
      <c r="E24" s="501"/>
      <c r="F24" s="501"/>
      <c r="G24" s="501"/>
      <c r="H24" s="501"/>
      <c r="I24" s="501"/>
      <c r="J24" s="501"/>
      <c r="K24" s="504"/>
      <c r="L24" s="504"/>
      <c r="M24" s="504"/>
      <c r="N24" s="504"/>
      <c r="O24" s="500">
        <f>IF($K$29=0,0,(K24/$K$29)*100)</f>
        <v>0</v>
      </c>
      <c r="P24" s="500"/>
      <c r="Q24" s="500"/>
      <c r="R24" s="500"/>
      <c r="S24" s="500">
        <f>O24</f>
        <v>0</v>
      </c>
      <c r="T24" s="500"/>
      <c r="U24" s="500"/>
      <c r="V24" s="500"/>
      <c r="W24" s="500"/>
      <c r="X24" s="500"/>
      <c r="Y24" s="500"/>
      <c r="Z24" s="500"/>
      <c r="AA24" s="500"/>
      <c r="AB24" s="500"/>
      <c r="AC24" s="500"/>
      <c r="AD24" s="500"/>
      <c r="AE24" s="500"/>
      <c r="AF24" s="500"/>
      <c r="AG24" s="500"/>
      <c r="AH24" s="500"/>
    </row>
    <row r="25" spans="1:36" ht="27" customHeight="1">
      <c r="A25" s="501"/>
      <c r="B25" s="501"/>
      <c r="C25" s="501"/>
      <c r="D25" s="501"/>
      <c r="E25" s="501"/>
      <c r="F25" s="501"/>
      <c r="G25" s="501"/>
      <c r="H25" s="501"/>
      <c r="I25" s="501"/>
      <c r="J25" s="501"/>
      <c r="K25" s="504"/>
      <c r="L25" s="504"/>
      <c r="M25" s="504"/>
      <c r="N25" s="504"/>
      <c r="O25" s="500">
        <f>IF($K$29=0,0,(K25/$K$29)*100)</f>
        <v>0</v>
      </c>
      <c r="P25" s="500"/>
      <c r="Q25" s="500"/>
      <c r="R25" s="500"/>
      <c r="S25" s="500">
        <f>O25</f>
        <v>0</v>
      </c>
      <c r="T25" s="500"/>
      <c r="U25" s="500"/>
      <c r="V25" s="500"/>
      <c r="W25" s="500"/>
      <c r="X25" s="500"/>
      <c r="Y25" s="500"/>
      <c r="Z25" s="500"/>
      <c r="AA25" s="500"/>
      <c r="AB25" s="500"/>
      <c r="AC25" s="500"/>
      <c r="AD25" s="500"/>
      <c r="AE25" s="500"/>
      <c r="AF25" s="500"/>
      <c r="AG25" s="500"/>
      <c r="AH25" s="500"/>
    </row>
    <row r="26" spans="1:36" ht="27" customHeight="1">
      <c r="A26" s="501"/>
      <c r="B26" s="501"/>
      <c r="C26" s="501"/>
      <c r="D26" s="501"/>
      <c r="E26" s="501"/>
      <c r="F26" s="501"/>
      <c r="G26" s="501"/>
      <c r="H26" s="501"/>
      <c r="I26" s="501"/>
      <c r="J26" s="501"/>
      <c r="K26" s="504"/>
      <c r="L26" s="504"/>
      <c r="M26" s="504"/>
      <c r="N26" s="504"/>
      <c r="O26" s="500">
        <f>IF($K$29=0,0,(K26/$K$29)*100)</f>
        <v>0</v>
      </c>
      <c r="P26" s="500"/>
      <c r="Q26" s="500"/>
      <c r="R26" s="500"/>
      <c r="S26" s="500">
        <f>O26</f>
        <v>0</v>
      </c>
      <c r="T26" s="500"/>
      <c r="U26" s="500"/>
      <c r="V26" s="500"/>
      <c r="W26" s="500"/>
      <c r="X26" s="500"/>
      <c r="Y26" s="500"/>
      <c r="Z26" s="500"/>
      <c r="AA26" s="500"/>
      <c r="AB26" s="500"/>
      <c r="AC26" s="500"/>
      <c r="AD26" s="500"/>
      <c r="AE26" s="500"/>
      <c r="AF26" s="500"/>
      <c r="AG26" s="500"/>
      <c r="AH26" s="500"/>
    </row>
    <row r="27" spans="1:36" ht="27" customHeight="1">
      <c r="A27" s="501"/>
      <c r="B27" s="501"/>
      <c r="C27" s="501"/>
      <c r="D27" s="501"/>
      <c r="E27" s="501"/>
      <c r="F27" s="501"/>
      <c r="G27" s="501"/>
      <c r="H27" s="501"/>
      <c r="I27" s="501"/>
      <c r="J27" s="501"/>
      <c r="K27" s="504"/>
      <c r="L27" s="504"/>
      <c r="M27" s="504"/>
      <c r="N27" s="504"/>
      <c r="O27" s="500">
        <f>IF($K$29=0,0,(K27/$K$29)*100)</f>
        <v>0</v>
      </c>
      <c r="P27" s="500"/>
      <c r="Q27" s="500"/>
      <c r="R27" s="500"/>
      <c r="S27" s="500">
        <f>O27</f>
        <v>0</v>
      </c>
      <c r="T27" s="500"/>
      <c r="U27" s="500"/>
      <c r="V27" s="500"/>
      <c r="W27" s="500"/>
      <c r="X27" s="500"/>
      <c r="Y27" s="500"/>
      <c r="Z27" s="500"/>
      <c r="AA27" s="500"/>
      <c r="AB27" s="500"/>
      <c r="AC27" s="500"/>
      <c r="AD27" s="500"/>
      <c r="AE27" s="500"/>
      <c r="AF27" s="500"/>
      <c r="AG27" s="500"/>
      <c r="AH27" s="500"/>
    </row>
    <row r="28" spans="1:36" ht="27" customHeight="1">
      <c r="A28" s="501"/>
      <c r="B28" s="501"/>
      <c r="C28" s="501"/>
      <c r="D28" s="501"/>
      <c r="E28" s="501"/>
      <c r="F28" s="501"/>
      <c r="G28" s="501"/>
      <c r="H28" s="501"/>
      <c r="I28" s="501"/>
      <c r="J28" s="501"/>
      <c r="K28" s="504"/>
      <c r="L28" s="504"/>
      <c r="M28" s="504"/>
      <c r="N28" s="504"/>
      <c r="O28" s="500">
        <f>IF($K$29=0,0,(K28/$K$29)*100)</f>
        <v>0</v>
      </c>
      <c r="P28" s="500"/>
      <c r="Q28" s="500"/>
      <c r="R28" s="500"/>
      <c r="S28" s="500">
        <f>O28</f>
        <v>0</v>
      </c>
      <c r="T28" s="500"/>
      <c r="U28" s="500"/>
      <c r="V28" s="500"/>
      <c r="W28" s="500"/>
      <c r="X28" s="500"/>
      <c r="Y28" s="500"/>
      <c r="Z28" s="500"/>
      <c r="AA28" s="500"/>
      <c r="AB28" s="500"/>
      <c r="AC28" s="500"/>
      <c r="AD28" s="500"/>
      <c r="AE28" s="500"/>
      <c r="AF28" s="500"/>
      <c r="AG28" s="500"/>
      <c r="AH28" s="500"/>
    </row>
    <row r="29" spans="1:36" ht="27" customHeight="1">
      <c r="A29" s="508" t="s">
        <v>374</v>
      </c>
      <c r="B29" s="508"/>
      <c r="C29" s="508"/>
      <c r="D29" s="508"/>
      <c r="E29" s="508"/>
      <c r="F29" s="508"/>
      <c r="G29" s="508"/>
      <c r="H29" s="508"/>
      <c r="I29" s="508"/>
      <c r="J29" s="508"/>
      <c r="K29" s="511">
        <f>SUM(K24:N28)</f>
        <v>0</v>
      </c>
      <c r="L29" s="511"/>
      <c r="M29" s="511"/>
      <c r="N29" s="511"/>
      <c r="O29" s="511">
        <f>SUM(O24:R28)</f>
        <v>0</v>
      </c>
      <c r="P29" s="512"/>
      <c r="Q29" s="512"/>
      <c r="R29" s="512"/>
      <c r="S29" s="512">
        <f>SUM(S24:Z28)</f>
        <v>0</v>
      </c>
      <c r="T29" s="512"/>
      <c r="U29" s="512"/>
      <c r="V29" s="512"/>
      <c r="W29" s="512"/>
      <c r="X29" s="512"/>
      <c r="Y29" s="512"/>
      <c r="Z29" s="512"/>
      <c r="AA29" s="512">
        <f>SUM(AA24:AH28)</f>
        <v>0</v>
      </c>
      <c r="AB29" s="512"/>
      <c r="AC29" s="512"/>
      <c r="AD29" s="512"/>
      <c r="AE29" s="512"/>
      <c r="AF29" s="512"/>
      <c r="AG29" s="512"/>
      <c r="AH29" s="512"/>
    </row>
    <row r="30" spans="1:36">
      <c r="A30" s="290"/>
      <c r="B30" s="290"/>
      <c r="C30" s="290"/>
      <c r="D30" s="290"/>
      <c r="E30" s="290"/>
      <c r="F30" s="290"/>
      <c r="G30" s="290"/>
      <c r="H30" s="290"/>
      <c r="I30" s="290"/>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row>
    <row r="31" spans="1:36">
      <c r="A31" s="290"/>
      <c r="B31" s="290"/>
      <c r="C31" s="290"/>
      <c r="D31" s="290"/>
      <c r="E31" s="290"/>
      <c r="F31" s="290"/>
      <c r="G31" s="290"/>
      <c r="H31" s="290"/>
      <c r="I31" s="290"/>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row>
    <row r="32" spans="1:36" ht="27.6" customHeight="1">
      <c r="A32" s="516" t="s">
        <v>375</v>
      </c>
      <c r="B32" s="516"/>
      <c r="C32" s="516"/>
      <c r="D32" s="516"/>
      <c r="E32" s="516"/>
      <c r="F32" s="516"/>
      <c r="G32" s="516"/>
      <c r="H32" s="516"/>
      <c r="I32" s="516"/>
      <c r="J32" s="516"/>
      <c r="K32" s="515" t="s">
        <v>369</v>
      </c>
      <c r="L32" s="515"/>
      <c r="M32" s="515"/>
      <c r="N32" s="515"/>
      <c r="O32" s="515"/>
      <c r="P32" s="515"/>
      <c r="Q32" s="515"/>
      <c r="R32" s="515"/>
      <c r="S32" s="515" t="s">
        <v>370</v>
      </c>
      <c r="T32" s="515"/>
      <c r="U32" s="515"/>
      <c r="V32" s="515"/>
      <c r="W32" s="515"/>
      <c r="X32" s="515"/>
      <c r="Y32" s="515"/>
      <c r="Z32" s="515"/>
      <c r="AA32" s="515" t="s">
        <v>371</v>
      </c>
      <c r="AB32" s="515"/>
      <c r="AC32" s="515"/>
      <c r="AD32" s="515"/>
      <c r="AE32" s="515"/>
      <c r="AF32" s="515"/>
      <c r="AG32" s="515"/>
      <c r="AH32" s="515"/>
      <c r="AJ32" s="29" t="s">
        <v>464</v>
      </c>
    </row>
    <row r="33" spans="1:34" ht="27.6" customHeight="1">
      <c r="A33" s="514" t="s">
        <v>368</v>
      </c>
      <c r="B33" s="514"/>
      <c r="C33" s="514"/>
      <c r="D33" s="514"/>
      <c r="E33" s="514"/>
      <c r="F33" s="514"/>
      <c r="G33" s="510" t="s">
        <v>376</v>
      </c>
      <c r="H33" s="510"/>
      <c r="I33" s="510"/>
      <c r="J33" s="510"/>
      <c r="K33" s="512" t="s">
        <v>372</v>
      </c>
      <c r="L33" s="512"/>
      <c r="M33" s="512"/>
      <c r="N33" s="512"/>
      <c r="O33" s="512" t="s">
        <v>373</v>
      </c>
      <c r="P33" s="512"/>
      <c r="Q33" s="512"/>
      <c r="R33" s="512"/>
      <c r="S33" s="515"/>
      <c r="T33" s="515"/>
      <c r="U33" s="515"/>
      <c r="V33" s="515"/>
      <c r="W33" s="515"/>
      <c r="X33" s="515"/>
      <c r="Y33" s="515"/>
      <c r="Z33" s="515"/>
      <c r="AA33" s="515"/>
      <c r="AB33" s="515"/>
      <c r="AC33" s="515"/>
      <c r="AD33" s="515"/>
      <c r="AE33" s="515"/>
      <c r="AF33" s="515"/>
      <c r="AG33" s="515"/>
      <c r="AH33" s="515"/>
    </row>
    <row r="34" spans="1:34" ht="27.6" customHeight="1">
      <c r="A34" s="501"/>
      <c r="B34" s="501"/>
      <c r="C34" s="501"/>
      <c r="D34" s="501"/>
      <c r="E34" s="501"/>
      <c r="F34" s="501"/>
      <c r="G34" s="502"/>
      <c r="H34" s="503"/>
      <c r="I34" s="503"/>
      <c r="J34" s="503"/>
      <c r="K34" s="504"/>
      <c r="L34" s="504"/>
      <c r="M34" s="504"/>
      <c r="N34" s="504"/>
      <c r="O34" s="500">
        <f>IF($K$37=0,0,(K34/$K$37)*100)</f>
        <v>0</v>
      </c>
      <c r="P34" s="500"/>
      <c r="Q34" s="500"/>
      <c r="R34" s="500"/>
      <c r="S34" s="500"/>
      <c r="T34" s="500"/>
      <c r="U34" s="500"/>
      <c r="V34" s="500"/>
      <c r="W34" s="500"/>
      <c r="X34" s="500"/>
      <c r="Y34" s="500"/>
      <c r="Z34" s="500"/>
      <c r="AA34" s="500"/>
      <c r="AB34" s="500"/>
      <c r="AC34" s="500"/>
      <c r="AD34" s="500"/>
      <c r="AE34" s="500"/>
      <c r="AF34" s="500"/>
      <c r="AG34" s="500"/>
      <c r="AH34" s="500"/>
    </row>
    <row r="35" spans="1:34" ht="27.6" customHeight="1">
      <c r="A35" s="501"/>
      <c r="B35" s="501"/>
      <c r="C35" s="501"/>
      <c r="D35" s="501"/>
      <c r="E35" s="501"/>
      <c r="F35" s="501"/>
      <c r="G35" s="502"/>
      <c r="H35" s="503"/>
      <c r="I35" s="503"/>
      <c r="J35" s="503"/>
      <c r="K35" s="504"/>
      <c r="L35" s="504"/>
      <c r="M35" s="504"/>
      <c r="N35" s="504"/>
      <c r="O35" s="500">
        <f>IF($K$37=0,0,(K35/$K$37)*100)</f>
        <v>0</v>
      </c>
      <c r="P35" s="500"/>
      <c r="Q35" s="500"/>
      <c r="R35" s="500"/>
      <c r="S35" s="500"/>
      <c r="T35" s="500"/>
      <c r="U35" s="500"/>
      <c r="V35" s="500"/>
      <c r="W35" s="500"/>
      <c r="X35" s="500"/>
      <c r="Y35" s="500"/>
      <c r="Z35" s="500"/>
      <c r="AA35" s="500"/>
      <c r="AB35" s="500"/>
      <c r="AC35" s="500"/>
      <c r="AD35" s="500"/>
      <c r="AE35" s="500"/>
      <c r="AF35" s="500"/>
      <c r="AG35" s="500"/>
      <c r="AH35" s="500"/>
    </row>
    <row r="36" spans="1:34" ht="27.6" customHeight="1">
      <c r="A36" s="501"/>
      <c r="B36" s="501"/>
      <c r="C36" s="501"/>
      <c r="D36" s="501"/>
      <c r="E36" s="501"/>
      <c r="F36" s="501"/>
      <c r="G36" s="502"/>
      <c r="H36" s="503"/>
      <c r="I36" s="503"/>
      <c r="J36" s="503"/>
      <c r="K36" s="504"/>
      <c r="L36" s="504"/>
      <c r="M36" s="504"/>
      <c r="N36" s="504"/>
      <c r="O36" s="500">
        <f>IF($K$37=0,0,(K36/$K$37)*100)</f>
        <v>0</v>
      </c>
      <c r="P36" s="500"/>
      <c r="Q36" s="500"/>
      <c r="R36" s="500"/>
      <c r="S36" s="500"/>
      <c r="T36" s="500"/>
      <c r="U36" s="500"/>
      <c r="V36" s="500"/>
      <c r="W36" s="500"/>
      <c r="X36" s="500"/>
      <c r="Y36" s="500"/>
      <c r="Z36" s="500"/>
      <c r="AA36" s="500"/>
      <c r="AB36" s="500"/>
      <c r="AC36" s="500"/>
      <c r="AD36" s="500"/>
      <c r="AE36" s="500"/>
      <c r="AF36" s="500"/>
      <c r="AG36" s="500"/>
      <c r="AH36" s="500"/>
    </row>
    <row r="37" spans="1:34" ht="27.6" customHeight="1">
      <c r="A37" s="508" t="s">
        <v>374</v>
      </c>
      <c r="B37" s="508"/>
      <c r="C37" s="508"/>
      <c r="D37" s="508"/>
      <c r="E37" s="508"/>
      <c r="F37" s="508"/>
      <c r="G37" s="509" t="s">
        <v>108</v>
      </c>
      <c r="H37" s="510"/>
      <c r="I37" s="510"/>
      <c r="J37" s="510"/>
      <c r="K37" s="511">
        <f>SUM(K34:N36)</f>
        <v>0</v>
      </c>
      <c r="L37" s="511"/>
      <c r="M37" s="511"/>
      <c r="N37" s="511"/>
      <c r="O37" s="512">
        <f>SUM(O34:R36)</f>
        <v>0</v>
      </c>
      <c r="P37" s="512"/>
      <c r="Q37" s="512"/>
      <c r="R37" s="512"/>
      <c r="S37" s="512">
        <f>SUM(S34:Z36)</f>
        <v>0</v>
      </c>
      <c r="T37" s="512"/>
      <c r="U37" s="512"/>
      <c r="V37" s="512"/>
      <c r="W37" s="512"/>
      <c r="X37" s="512"/>
      <c r="Y37" s="512"/>
      <c r="Z37" s="512"/>
      <c r="AA37" s="512">
        <f>SUM(AA34:AH36)</f>
        <v>0</v>
      </c>
      <c r="AB37" s="512"/>
      <c r="AC37" s="512"/>
      <c r="AD37" s="512"/>
      <c r="AE37" s="512"/>
      <c r="AF37" s="512"/>
      <c r="AG37" s="512"/>
      <c r="AH37" s="512"/>
    </row>
    <row r="38" spans="1:34">
      <c r="A38" s="290"/>
      <c r="B38" s="290"/>
      <c r="C38" s="290"/>
      <c r="D38" s="290"/>
      <c r="E38" s="290"/>
      <c r="F38" s="290"/>
      <c r="G38" s="290"/>
      <c r="H38" s="290"/>
      <c r="I38" s="290"/>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row>
    <row r="39" spans="1:34" ht="72.599999999999994" customHeight="1">
      <c r="A39" s="505" t="s">
        <v>586</v>
      </c>
      <c r="B39" s="505"/>
      <c r="C39" s="505"/>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B39" s="505"/>
      <c r="AC39" s="505"/>
      <c r="AD39" s="505"/>
      <c r="AE39" s="505"/>
      <c r="AF39" s="505"/>
      <c r="AG39" s="505"/>
      <c r="AH39" s="505"/>
    </row>
    <row r="40" spans="1:34">
      <c r="A40" s="290"/>
      <c r="B40" s="290"/>
      <c r="C40" s="290"/>
      <c r="D40" s="290"/>
      <c r="E40" s="290"/>
      <c r="F40" s="290"/>
      <c r="G40" s="290"/>
      <c r="H40" s="290"/>
      <c r="I40" s="290"/>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row>
    <row r="41" spans="1:34" ht="26.25" customHeight="1">
      <c r="A41" s="492" t="s">
        <v>492</v>
      </c>
      <c r="B41" s="492"/>
      <c r="C41" s="492"/>
      <c r="D41" s="492"/>
      <c r="E41" s="492"/>
      <c r="F41" s="492"/>
      <c r="G41" s="492"/>
      <c r="H41" s="492"/>
      <c r="I41" s="492"/>
      <c r="J41" s="492"/>
      <c r="K41" s="492"/>
      <c r="L41" s="492"/>
      <c r="M41" s="492"/>
      <c r="N41" s="492"/>
      <c r="O41" s="492"/>
      <c r="P41" s="492"/>
      <c r="Q41" s="492"/>
      <c r="R41" s="492"/>
      <c r="S41" s="492"/>
      <c r="T41" s="492"/>
      <c r="U41" s="492"/>
      <c r="V41" s="492"/>
      <c r="W41" s="492"/>
      <c r="X41" s="492"/>
      <c r="Y41" s="492"/>
      <c r="Z41" s="492"/>
      <c r="AA41" s="492"/>
      <c r="AB41" s="492"/>
      <c r="AC41" s="492"/>
      <c r="AD41" s="492"/>
      <c r="AE41" s="492"/>
      <c r="AF41" s="492"/>
      <c r="AG41" s="492"/>
      <c r="AH41" s="492"/>
    </row>
    <row r="42" spans="1:34">
      <c r="A42" s="290"/>
      <c r="B42" s="290"/>
      <c r="C42" s="290"/>
      <c r="D42" s="290"/>
      <c r="E42" s="290"/>
      <c r="F42" s="290"/>
      <c r="G42" s="290"/>
      <c r="H42" s="290"/>
      <c r="I42" s="290"/>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row>
    <row r="43" spans="1:34" ht="54.6" customHeight="1">
      <c r="A43" s="506" t="s">
        <v>587</v>
      </c>
      <c r="B43" s="505"/>
      <c r="C43" s="505"/>
      <c r="D43" s="505"/>
      <c r="E43" s="505"/>
      <c r="F43" s="505"/>
      <c r="G43" s="505"/>
      <c r="H43" s="505"/>
      <c r="I43" s="505"/>
      <c r="J43" s="505"/>
      <c r="K43" s="505"/>
      <c r="L43" s="505"/>
      <c r="M43" s="505"/>
      <c r="N43" s="505"/>
      <c r="O43" s="505"/>
      <c r="P43" s="505"/>
      <c r="Q43" s="505"/>
      <c r="R43" s="505"/>
      <c r="S43" s="505"/>
      <c r="T43" s="505"/>
      <c r="U43" s="505"/>
      <c r="V43" s="505"/>
      <c r="W43" s="505"/>
      <c r="X43" s="505"/>
      <c r="Y43" s="505"/>
      <c r="Z43" s="505"/>
      <c r="AA43" s="505"/>
      <c r="AB43" s="505"/>
      <c r="AC43" s="505"/>
      <c r="AD43" s="505"/>
      <c r="AE43" s="505"/>
      <c r="AF43" s="505"/>
      <c r="AG43" s="505"/>
      <c r="AH43" s="505"/>
    </row>
    <row r="44" spans="1:34">
      <c r="A44" s="290"/>
      <c r="B44" s="290"/>
      <c r="C44" s="290"/>
      <c r="D44" s="290"/>
      <c r="E44" s="290"/>
      <c r="F44" s="290"/>
      <c r="G44" s="290"/>
      <c r="H44" s="290"/>
      <c r="I44" s="290"/>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row>
    <row r="45" spans="1:34" ht="15" customHeight="1">
      <c r="A45" s="505" t="s">
        <v>364</v>
      </c>
      <c r="B45" s="505"/>
      <c r="C45" s="505"/>
      <c r="D45" s="505"/>
      <c r="E45" s="505"/>
      <c r="F45" s="505"/>
      <c r="G45" s="505"/>
      <c r="H45" s="505"/>
      <c r="I45" s="505"/>
      <c r="J45" s="505"/>
      <c r="K45" s="505"/>
      <c r="L45" s="505"/>
      <c r="M45" s="505"/>
      <c r="N45" s="505"/>
      <c r="O45" s="505"/>
      <c r="P45" s="505"/>
      <c r="Q45" s="505"/>
      <c r="R45" s="505"/>
      <c r="S45" s="505"/>
      <c r="T45" s="505"/>
      <c r="U45" s="505"/>
      <c r="V45" s="505"/>
      <c r="W45" s="505"/>
      <c r="X45" s="505"/>
      <c r="Y45" s="505"/>
      <c r="Z45" s="505"/>
      <c r="AA45" s="505"/>
      <c r="AB45" s="505"/>
      <c r="AC45" s="505"/>
      <c r="AD45" s="505"/>
      <c r="AE45" s="505"/>
      <c r="AF45" s="505"/>
      <c r="AG45" s="505"/>
      <c r="AH45" s="505"/>
    </row>
    <row r="46" spans="1:34">
      <c r="A46" s="290"/>
      <c r="B46" s="290"/>
      <c r="C46" s="290"/>
      <c r="D46" s="290"/>
      <c r="E46" s="290"/>
      <c r="F46" s="290"/>
      <c r="G46" s="290"/>
      <c r="H46" s="290"/>
      <c r="I46" s="290"/>
      <c r="J46" s="291"/>
      <c r="K46" s="291"/>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row>
    <row r="47" spans="1:34" ht="27" customHeight="1">
      <c r="A47" s="517" t="s">
        <v>365</v>
      </c>
      <c r="B47" s="517"/>
      <c r="C47" s="517"/>
      <c r="D47" s="517"/>
      <c r="E47" s="517"/>
      <c r="F47" s="517"/>
      <c r="G47" s="517"/>
      <c r="H47" s="517"/>
      <c r="I47" s="517"/>
      <c r="J47" s="517"/>
      <c r="K47" s="517"/>
      <c r="L47" s="517" t="s">
        <v>121</v>
      </c>
      <c r="M47" s="517"/>
      <c r="N47" s="517"/>
      <c r="O47" s="517"/>
      <c r="P47" s="517"/>
      <c r="Q47" s="517"/>
      <c r="R47" s="517"/>
      <c r="S47" s="517"/>
      <c r="T47" s="517"/>
      <c r="U47" s="517"/>
      <c r="V47" s="517"/>
      <c r="W47" s="517"/>
      <c r="X47" s="517" t="s">
        <v>160</v>
      </c>
      <c r="Y47" s="517"/>
      <c r="Z47" s="517"/>
      <c r="AA47" s="517"/>
      <c r="AB47" s="517"/>
      <c r="AC47" s="517"/>
      <c r="AD47" s="517"/>
      <c r="AE47" s="517"/>
      <c r="AF47" s="517"/>
      <c r="AG47" s="517"/>
      <c r="AH47" s="517"/>
    </row>
    <row r="48" spans="1:34" ht="27" customHeight="1">
      <c r="A48" s="501" t="s">
        <v>366</v>
      </c>
      <c r="B48" s="501"/>
      <c r="C48" s="501"/>
      <c r="D48" s="501"/>
      <c r="E48" s="501"/>
      <c r="F48" s="501"/>
      <c r="G48" s="501"/>
      <c r="H48" s="501"/>
      <c r="I48" s="501"/>
      <c r="J48" s="501"/>
      <c r="K48" s="501"/>
      <c r="L48" s="518"/>
      <c r="M48" s="518"/>
      <c r="N48" s="518"/>
      <c r="O48" s="518"/>
      <c r="P48" s="518"/>
      <c r="Q48" s="518"/>
      <c r="R48" s="518"/>
      <c r="S48" s="518"/>
      <c r="T48" s="518"/>
      <c r="U48" s="518"/>
      <c r="V48" s="518"/>
      <c r="W48" s="518"/>
      <c r="X48" s="518"/>
      <c r="Y48" s="518"/>
      <c r="Z48" s="518"/>
      <c r="AA48" s="518"/>
      <c r="AB48" s="518"/>
      <c r="AC48" s="518"/>
      <c r="AD48" s="518"/>
      <c r="AE48" s="518"/>
      <c r="AF48" s="518"/>
      <c r="AG48" s="518"/>
      <c r="AH48" s="518"/>
    </row>
    <row r="49" spans="1:36">
      <c r="A49" s="3"/>
      <c r="B49" s="3"/>
      <c r="C49" s="3"/>
      <c r="D49" s="3"/>
      <c r="E49" s="3"/>
      <c r="F49" s="3"/>
      <c r="G49" s="3"/>
      <c r="H49" s="3"/>
      <c r="I49" s="3"/>
    </row>
    <row r="50" spans="1:36">
      <c r="A50" s="3"/>
      <c r="B50" s="3"/>
      <c r="C50" s="3"/>
      <c r="D50" s="3"/>
      <c r="E50" s="3"/>
      <c r="F50" s="3"/>
      <c r="G50" s="3"/>
      <c r="H50" s="3"/>
      <c r="I50" s="3"/>
    </row>
    <row r="51" spans="1:36" ht="15" customHeight="1">
      <c r="A51" s="521" t="s">
        <v>520</v>
      </c>
      <c r="B51" s="521"/>
      <c r="C51" s="521"/>
      <c r="D51" s="521"/>
      <c r="E51" s="521"/>
      <c r="F51" s="521"/>
      <c r="G51" s="521"/>
      <c r="H51" s="521"/>
      <c r="I51" s="521"/>
      <c r="J51" s="521"/>
      <c r="K51" s="521"/>
      <c r="L51" s="521"/>
      <c r="M51" s="521"/>
      <c r="N51" s="521"/>
      <c r="O51" s="521"/>
      <c r="P51" s="521"/>
      <c r="Q51" s="521"/>
      <c r="R51" s="521"/>
      <c r="S51" s="521"/>
      <c r="T51" s="521"/>
      <c r="U51" s="521"/>
      <c r="V51" s="521"/>
      <c r="W51" s="521"/>
      <c r="X51" s="521"/>
      <c r="Y51" s="521"/>
      <c r="Z51" s="521"/>
      <c r="AA51" s="521"/>
      <c r="AB51" s="521"/>
      <c r="AC51" s="521"/>
      <c r="AD51" s="521"/>
      <c r="AE51" s="521"/>
      <c r="AF51" s="521"/>
      <c r="AG51" s="521"/>
      <c r="AH51" s="521"/>
      <c r="AJ51" s="29" t="s">
        <v>464</v>
      </c>
    </row>
    <row r="52" spans="1:36">
      <c r="A52" s="3"/>
      <c r="B52" s="3"/>
      <c r="C52" s="3"/>
      <c r="D52" s="3"/>
      <c r="E52" s="3"/>
      <c r="F52" s="3"/>
      <c r="G52" s="3"/>
      <c r="H52" s="3"/>
      <c r="I52" s="3"/>
    </row>
    <row r="53" spans="1:36" ht="15" customHeight="1">
      <c r="A53" s="519" t="s">
        <v>497</v>
      </c>
      <c r="B53" s="520"/>
      <c r="C53" s="520"/>
      <c r="D53" s="520"/>
      <c r="E53" s="520"/>
      <c r="F53" s="520"/>
      <c r="G53" s="520"/>
      <c r="H53" s="520"/>
      <c r="I53" s="520"/>
      <c r="J53" s="520"/>
      <c r="K53" s="520"/>
      <c r="L53" s="520"/>
      <c r="M53" s="520"/>
      <c r="N53" s="520"/>
      <c r="O53" s="520"/>
      <c r="P53" s="520"/>
      <c r="Q53" s="520"/>
    </row>
    <row r="54" spans="1:36" ht="15" customHeight="1">
      <c r="A54" s="522" t="s">
        <v>493</v>
      </c>
      <c r="B54" s="523"/>
      <c r="C54" s="523"/>
      <c r="D54" s="523"/>
      <c r="E54" s="524"/>
      <c r="F54" s="525" t="s">
        <v>790</v>
      </c>
      <c r="G54" s="513"/>
      <c r="H54" s="513"/>
      <c r="I54" s="513"/>
      <c r="J54" s="513"/>
      <c r="K54" s="513"/>
      <c r="L54" s="513"/>
      <c r="M54" s="513"/>
      <c r="N54" s="513"/>
      <c r="O54" s="513"/>
      <c r="P54" s="513"/>
      <c r="Q54" s="513"/>
    </row>
    <row r="55" spans="1:36" ht="15" customHeight="1">
      <c r="A55" s="522" t="s">
        <v>494</v>
      </c>
      <c r="B55" s="523"/>
      <c r="C55" s="523"/>
      <c r="D55" s="523"/>
      <c r="E55" s="524"/>
      <c r="F55" s="513"/>
      <c r="G55" s="513"/>
      <c r="H55" s="513"/>
      <c r="I55" s="513"/>
      <c r="J55" s="513"/>
      <c r="K55" s="513"/>
      <c r="L55" s="513"/>
      <c r="M55" s="513"/>
      <c r="N55" s="513"/>
      <c r="O55" s="513"/>
      <c r="P55" s="513"/>
      <c r="Q55" s="513"/>
    </row>
    <row r="56" spans="1:36" ht="15" customHeight="1">
      <c r="A56" s="522" t="s">
        <v>495</v>
      </c>
      <c r="B56" s="523"/>
      <c r="C56" s="523"/>
      <c r="D56" s="523"/>
      <c r="E56" s="524"/>
      <c r="F56" s="513" t="s">
        <v>791</v>
      </c>
      <c r="G56" s="513"/>
      <c r="H56" s="513"/>
      <c r="I56" s="513"/>
      <c r="J56" s="513"/>
      <c r="K56" s="513"/>
      <c r="L56" s="513"/>
      <c r="M56" s="513"/>
      <c r="N56" s="513"/>
      <c r="O56" s="513"/>
      <c r="P56" s="513"/>
      <c r="Q56" s="513"/>
    </row>
    <row r="57" spans="1:36" ht="15" customHeight="1">
      <c r="A57" s="522" t="s">
        <v>495</v>
      </c>
      <c r="B57" s="523"/>
      <c r="C57" s="523"/>
      <c r="D57" s="523"/>
      <c r="E57" s="524"/>
      <c r="F57" s="513" t="s">
        <v>792</v>
      </c>
      <c r="G57" s="513"/>
      <c r="H57" s="513"/>
      <c r="I57" s="513"/>
      <c r="J57" s="513"/>
      <c r="K57" s="513"/>
      <c r="L57" s="513"/>
      <c r="M57" s="513"/>
      <c r="N57" s="513"/>
      <c r="O57" s="513"/>
      <c r="P57" s="513"/>
      <c r="Q57" s="513"/>
    </row>
    <row r="58" spans="1:36">
      <c r="A58" s="9"/>
      <c r="B58" s="9"/>
      <c r="C58" s="9"/>
      <c r="D58" s="9"/>
      <c r="E58" s="9"/>
      <c r="F58" s="3"/>
      <c r="G58" s="3"/>
      <c r="H58" s="3"/>
      <c r="I58" s="3"/>
    </row>
    <row r="59" spans="1:36" ht="15" customHeight="1">
      <c r="A59" s="519" t="s">
        <v>496</v>
      </c>
      <c r="B59" s="520"/>
      <c r="C59" s="520"/>
      <c r="D59" s="520"/>
      <c r="E59" s="520"/>
      <c r="F59" s="520"/>
      <c r="G59" s="520"/>
      <c r="H59" s="520"/>
      <c r="I59" s="520"/>
      <c r="J59" s="520"/>
      <c r="K59" s="520"/>
      <c r="L59" s="520"/>
      <c r="M59" s="520"/>
      <c r="N59" s="520"/>
      <c r="O59" s="520"/>
      <c r="P59" s="520"/>
      <c r="Q59" s="520"/>
    </row>
    <row r="60" spans="1:36" ht="15" customHeight="1">
      <c r="A60" s="522" t="s">
        <v>493</v>
      </c>
      <c r="B60" s="523"/>
      <c r="C60" s="523"/>
      <c r="D60" s="523"/>
      <c r="E60" s="524"/>
      <c r="F60" s="513"/>
      <c r="G60" s="513"/>
      <c r="H60" s="513"/>
      <c r="I60" s="513"/>
      <c r="J60" s="513"/>
      <c r="K60" s="513"/>
      <c r="L60" s="513"/>
      <c r="M60" s="513"/>
      <c r="N60" s="513"/>
      <c r="O60" s="513"/>
      <c r="P60" s="513"/>
      <c r="Q60" s="513"/>
    </row>
    <row r="61" spans="1:36" ht="15" customHeight="1">
      <c r="A61" s="522" t="s">
        <v>494</v>
      </c>
      <c r="B61" s="523"/>
      <c r="C61" s="523"/>
      <c r="D61" s="523"/>
      <c r="E61" s="524"/>
      <c r="F61" s="513"/>
      <c r="G61" s="513"/>
      <c r="H61" s="513"/>
      <c r="I61" s="513"/>
      <c r="J61" s="513"/>
      <c r="K61" s="513"/>
      <c r="L61" s="513"/>
      <c r="M61" s="513"/>
      <c r="N61" s="513"/>
      <c r="O61" s="513"/>
      <c r="P61" s="513"/>
      <c r="Q61" s="513"/>
    </row>
    <row r="62" spans="1:36" ht="15" customHeight="1">
      <c r="A62" s="522" t="s">
        <v>495</v>
      </c>
      <c r="B62" s="523"/>
      <c r="C62" s="523"/>
      <c r="D62" s="523"/>
      <c r="E62" s="524"/>
      <c r="F62" s="513" t="s">
        <v>793</v>
      </c>
      <c r="G62" s="513"/>
      <c r="H62" s="513"/>
      <c r="I62" s="513"/>
      <c r="J62" s="513"/>
      <c r="K62" s="513"/>
      <c r="L62" s="513"/>
      <c r="M62" s="513"/>
      <c r="N62" s="513"/>
      <c r="O62" s="513"/>
      <c r="P62" s="513"/>
      <c r="Q62" s="513"/>
    </row>
    <row r="63" spans="1:36" ht="15" customHeight="1">
      <c r="A63" s="522" t="s">
        <v>495</v>
      </c>
      <c r="B63" s="523"/>
      <c r="C63" s="523"/>
      <c r="D63" s="523"/>
      <c r="E63" s="524"/>
      <c r="F63" s="513" t="s">
        <v>794</v>
      </c>
      <c r="G63" s="513"/>
      <c r="H63" s="513"/>
      <c r="I63" s="513"/>
      <c r="J63" s="513"/>
      <c r="K63" s="513"/>
      <c r="L63" s="513"/>
      <c r="M63" s="513"/>
      <c r="N63" s="513"/>
      <c r="O63" s="513"/>
      <c r="P63" s="513"/>
      <c r="Q63" s="513"/>
    </row>
    <row r="64" spans="1:36" ht="15" customHeight="1">
      <c r="A64" s="522" t="s">
        <v>495</v>
      </c>
      <c r="B64" s="523"/>
      <c r="C64" s="523"/>
      <c r="D64" s="523"/>
      <c r="E64" s="524"/>
      <c r="F64" s="513" t="s">
        <v>795</v>
      </c>
      <c r="G64" s="513"/>
      <c r="H64" s="513"/>
      <c r="I64" s="513"/>
      <c r="J64" s="513"/>
      <c r="K64" s="513"/>
      <c r="L64" s="513"/>
      <c r="M64" s="513"/>
      <c r="N64" s="513"/>
      <c r="O64" s="513"/>
      <c r="P64" s="513"/>
      <c r="Q64" s="513"/>
    </row>
    <row r="65" spans="1:36">
      <c r="A65" s="3"/>
      <c r="B65" s="3"/>
      <c r="C65" s="3"/>
      <c r="D65" s="3"/>
      <c r="E65" s="3"/>
      <c r="F65" s="3"/>
      <c r="G65" s="3"/>
      <c r="H65" s="3"/>
      <c r="I65" s="3"/>
    </row>
    <row r="66" spans="1:36" ht="41.25" customHeight="1">
      <c r="A66" s="458" t="s">
        <v>761</v>
      </c>
      <c r="B66" s="458"/>
      <c r="C66" s="458"/>
      <c r="D66" s="458"/>
      <c r="E66" s="458"/>
      <c r="F66" s="458"/>
      <c r="G66" s="458"/>
      <c r="H66" s="458"/>
      <c r="I66" s="458"/>
      <c r="J66" s="458"/>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458"/>
      <c r="AH66" s="458"/>
      <c r="AJ66" s="30"/>
    </row>
    <row r="67" spans="1:36">
      <c r="A67" s="3"/>
      <c r="B67" s="3"/>
      <c r="C67" s="3"/>
      <c r="D67" s="3"/>
      <c r="E67" s="3"/>
      <c r="F67" s="3"/>
      <c r="G67" s="3"/>
      <c r="H67" s="3"/>
      <c r="I67" s="3"/>
    </row>
    <row r="68" spans="1:36">
      <c r="A68" s="3"/>
      <c r="B68" s="3"/>
      <c r="C68" s="3"/>
      <c r="D68" s="3"/>
      <c r="E68" s="3"/>
      <c r="F68" s="3"/>
      <c r="G68" s="3"/>
      <c r="H68" s="3"/>
      <c r="I68" s="3"/>
    </row>
    <row r="69" spans="1:36">
      <c r="A69" s="1" t="s">
        <v>521</v>
      </c>
      <c r="B69" s="3"/>
      <c r="C69" s="3"/>
      <c r="D69" s="3"/>
      <c r="E69" s="3"/>
      <c r="F69" s="3"/>
    </row>
    <row r="70" spans="1:36">
      <c r="A70" s="3"/>
      <c r="B70" s="3"/>
      <c r="C70" s="3"/>
      <c r="D70" s="3"/>
      <c r="E70" s="3"/>
      <c r="F70" s="3"/>
      <c r="G70" s="3"/>
      <c r="H70" s="3"/>
      <c r="I70" s="3"/>
    </row>
    <row r="71" spans="1:36">
      <c r="A71" s="455" t="s">
        <v>498</v>
      </c>
      <c r="B71" s="455"/>
      <c r="C71" s="455"/>
      <c r="D71" s="455"/>
      <c r="E71" s="455"/>
      <c r="F71" s="455"/>
      <c r="G71" s="455"/>
      <c r="H71" s="455"/>
      <c r="I71" s="455"/>
      <c r="J71" s="455"/>
      <c r="K71" s="455"/>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row>
    <row r="72" spans="1:36">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row>
    <row r="73" spans="1:36">
      <c r="A73" s="446" t="s">
        <v>588</v>
      </c>
      <c r="B73" s="446"/>
      <c r="C73" s="446"/>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row>
    <row r="74" spans="1:36">
      <c r="A74" s="3"/>
      <c r="B74" s="3"/>
      <c r="C74" s="3"/>
      <c r="D74" s="3"/>
      <c r="E74" s="3"/>
      <c r="F74" s="3"/>
      <c r="G74" s="3"/>
      <c r="H74" s="3"/>
      <c r="I74" s="3"/>
    </row>
    <row r="75" spans="1:36" ht="14.25" customHeight="1">
      <c r="A75" s="507" t="s">
        <v>589</v>
      </c>
      <c r="B75" s="507"/>
      <c r="C75" s="507"/>
      <c r="D75" s="507"/>
      <c r="E75" s="507"/>
      <c r="F75" s="507"/>
      <c r="G75" s="507"/>
      <c r="H75" s="507"/>
      <c r="I75" s="507"/>
      <c r="J75" s="507"/>
      <c r="K75" s="507"/>
      <c r="L75" s="507"/>
      <c r="M75" s="507"/>
      <c r="N75" s="507"/>
      <c r="O75" s="507"/>
      <c r="P75" s="507"/>
      <c r="Q75" s="507"/>
      <c r="R75" s="507"/>
      <c r="S75" s="507"/>
      <c r="T75" s="507"/>
      <c r="U75" s="507"/>
      <c r="V75" s="507"/>
      <c r="W75" s="507"/>
      <c r="X75" s="507"/>
      <c r="Y75" s="507"/>
      <c r="Z75" s="507"/>
      <c r="AA75" s="507"/>
      <c r="AB75" s="507"/>
      <c r="AC75" s="507"/>
      <c r="AD75" s="507"/>
      <c r="AE75" s="507"/>
      <c r="AF75" s="507"/>
      <c r="AG75" s="507"/>
      <c r="AH75" s="507"/>
    </row>
    <row r="76" spans="1:36" ht="14.2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row>
    <row r="77" spans="1:36">
      <c r="A77" s="3"/>
      <c r="B77" s="3"/>
      <c r="C77" s="3"/>
      <c r="D77" s="3"/>
      <c r="E77" s="3"/>
      <c r="F77" s="3"/>
      <c r="G77" s="3"/>
      <c r="H77" s="3"/>
      <c r="I77" s="3"/>
    </row>
    <row r="78" spans="1:36" ht="15" customHeight="1">
      <c r="A78" s="455" t="s">
        <v>499</v>
      </c>
      <c r="B78" s="455"/>
      <c r="C78" s="455"/>
      <c r="D78" s="455"/>
      <c r="E78" s="455"/>
      <c r="F78" s="455"/>
      <c r="G78" s="455"/>
      <c r="H78" s="455"/>
      <c r="I78" s="455"/>
      <c r="J78" s="455"/>
      <c r="K78" s="455"/>
      <c r="L78" s="455"/>
      <c r="M78" s="455"/>
      <c r="N78" s="455"/>
      <c r="O78" s="455"/>
      <c r="P78" s="455"/>
      <c r="Q78" s="455"/>
      <c r="R78" s="455"/>
      <c r="S78" s="455"/>
      <c r="T78" s="455"/>
      <c r="U78" s="455"/>
      <c r="V78" s="455"/>
      <c r="W78" s="455"/>
      <c r="X78" s="455"/>
      <c r="Y78" s="455"/>
      <c r="Z78" s="455"/>
      <c r="AA78" s="455"/>
      <c r="AB78" s="455"/>
      <c r="AC78" s="455"/>
      <c r="AD78" s="455"/>
      <c r="AE78" s="455"/>
      <c r="AF78" s="455"/>
      <c r="AG78" s="455"/>
      <c r="AH78" s="455"/>
    </row>
    <row r="79" spans="1:36" ht="126" customHeight="1">
      <c r="A79" s="464" t="s">
        <v>754</v>
      </c>
      <c r="B79" s="464"/>
      <c r="C79" s="464"/>
      <c r="D79" s="464"/>
      <c r="E79" s="464"/>
      <c r="F79" s="464"/>
      <c r="G79" s="464"/>
      <c r="H79" s="464"/>
      <c r="I79" s="464"/>
      <c r="J79" s="464"/>
      <c r="K79" s="464"/>
      <c r="L79" s="464"/>
      <c r="M79" s="464"/>
      <c r="N79" s="464"/>
      <c r="O79" s="464"/>
      <c r="P79" s="464"/>
      <c r="Q79" s="464"/>
      <c r="R79" s="464"/>
      <c r="S79" s="464"/>
      <c r="T79" s="464"/>
      <c r="U79" s="464"/>
      <c r="V79" s="464"/>
      <c r="W79" s="464"/>
      <c r="X79" s="464"/>
      <c r="Y79" s="464"/>
      <c r="Z79" s="464"/>
      <c r="AA79" s="464"/>
      <c r="AB79" s="464"/>
      <c r="AC79" s="464"/>
      <c r="AD79" s="464"/>
      <c r="AE79" s="464"/>
      <c r="AF79" s="464"/>
      <c r="AG79" s="464"/>
      <c r="AH79" s="464"/>
    </row>
    <row r="80" spans="1:36" ht="1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row>
    <row r="81" spans="1:36">
      <c r="A81" s="1" t="s">
        <v>500</v>
      </c>
      <c r="B81" s="3"/>
      <c r="C81" s="3"/>
      <c r="D81" s="3"/>
      <c r="E81" s="3"/>
      <c r="F81" s="3"/>
    </row>
    <row r="82" spans="1:36">
      <c r="A82" s="3"/>
      <c r="B82" s="3"/>
      <c r="C82" s="3"/>
      <c r="D82" s="3"/>
      <c r="E82" s="3"/>
      <c r="F82" s="3"/>
      <c r="G82" s="3"/>
      <c r="H82" s="3"/>
      <c r="I82" s="3"/>
      <c r="AJ82" s="29" t="s">
        <v>467</v>
      </c>
    </row>
    <row r="83" spans="1:36" ht="15" customHeight="1">
      <c r="A83" s="457" t="s">
        <v>414</v>
      </c>
      <c r="B83" s="457"/>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J83" s="29" t="s">
        <v>522</v>
      </c>
    </row>
    <row r="84" spans="1:36">
      <c r="A84" s="3"/>
      <c r="B84" s="3"/>
      <c r="C84" s="3"/>
      <c r="D84" s="3"/>
      <c r="E84" s="3"/>
      <c r="F84" s="3"/>
      <c r="G84" s="3"/>
      <c r="H84" s="3"/>
      <c r="I84" s="3"/>
    </row>
    <row r="85" spans="1:36" ht="27" customHeight="1">
      <c r="A85" s="458" t="s">
        <v>523</v>
      </c>
      <c r="B85" s="458"/>
      <c r="C85" s="458"/>
      <c r="D85" s="458"/>
      <c r="E85" s="458"/>
      <c r="F85" s="458"/>
      <c r="G85" s="458"/>
      <c r="H85" s="458"/>
      <c r="I85" s="458"/>
      <c r="J85" s="458"/>
      <c r="K85" s="458"/>
      <c r="L85" s="458"/>
      <c r="M85" s="458"/>
      <c r="N85" s="458"/>
      <c r="O85" s="458"/>
      <c r="P85" s="458"/>
      <c r="Q85" s="458"/>
      <c r="R85" s="458"/>
      <c r="S85" s="458"/>
      <c r="T85" s="458"/>
      <c r="U85" s="458"/>
      <c r="V85" s="458"/>
      <c r="W85" s="458"/>
      <c r="X85" s="458"/>
      <c r="Y85" s="458"/>
      <c r="Z85" s="458"/>
      <c r="AA85" s="458"/>
      <c r="AB85" s="458"/>
      <c r="AC85" s="458"/>
      <c r="AD85" s="458"/>
      <c r="AE85" s="458"/>
      <c r="AF85" s="458"/>
      <c r="AG85" s="458"/>
      <c r="AH85" s="458"/>
    </row>
    <row r="86" spans="1:36">
      <c r="A86" s="3"/>
      <c r="B86" s="3"/>
      <c r="C86" s="3"/>
      <c r="D86" s="3"/>
      <c r="E86" s="3"/>
      <c r="F86" s="3"/>
      <c r="G86" s="3"/>
      <c r="H86" s="3"/>
      <c r="I86" s="3"/>
    </row>
    <row r="87" spans="1:36" ht="29.25" customHeight="1">
      <c r="A87" s="468" t="s">
        <v>524</v>
      </c>
      <c r="B87" s="468"/>
      <c r="C87" s="468"/>
      <c r="D87" s="468"/>
      <c r="E87" s="468"/>
      <c r="F87" s="468"/>
      <c r="G87" s="468"/>
      <c r="H87" s="468"/>
      <c r="I87" s="468"/>
      <c r="J87" s="468"/>
      <c r="K87" s="468"/>
      <c r="L87" s="468"/>
      <c r="M87" s="468"/>
      <c r="N87" s="468"/>
      <c r="O87" s="468"/>
      <c r="P87" s="468"/>
      <c r="Q87" s="468"/>
      <c r="R87" s="468"/>
      <c r="S87" s="468"/>
      <c r="T87" s="468"/>
      <c r="U87" s="468"/>
      <c r="V87" s="468"/>
      <c r="W87" s="468"/>
      <c r="X87" s="468"/>
      <c r="Y87" s="468"/>
      <c r="Z87" s="468"/>
      <c r="AA87" s="468"/>
      <c r="AB87" s="468"/>
      <c r="AC87" s="468"/>
      <c r="AD87" s="468"/>
      <c r="AE87" s="468"/>
      <c r="AF87" s="468"/>
      <c r="AG87" s="468"/>
      <c r="AH87" s="468"/>
    </row>
    <row r="88" spans="1:36">
      <c r="A88" s="3"/>
      <c r="B88" s="3"/>
      <c r="C88" s="3"/>
      <c r="D88" s="3"/>
      <c r="E88" s="3"/>
      <c r="F88" s="3"/>
      <c r="G88" s="3"/>
      <c r="H88" s="3"/>
      <c r="I88" s="3"/>
    </row>
    <row r="89" spans="1:36" ht="15" customHeight="1">
      <c r="A89" s="458" t="s">
        <v>377</v>
      </c>
      <c r="B89" s="458"/>
      <c r="C89" s="458"/>
      <c r="D89" s="458"/>
      <c r="E89" s="458"/>
      <c r="F89" s="458"/>
      <c r="G89" s="458"/>
      <c r="H89" s="458"/>
      <c r="I89" s="458"/>
      <c r="J89" s="458"/>
      <c r="K89" s="458"/>
      <c r="L89" s="458"/>
      <c r="M89" s="458"/>
      <c r="N89" s="458"/>
      <c r="O89" s="458"/>
      <c r="P89" s="458"/>
      <c r="Q89" s="458"/>
      <c r="R89" s="458"/>
      <c r="S89" s="458"/>
      <c r="T89" s="458"/>
      <c r="U89" s="458"/>
      <c r="V89" s="458"/>
      <c r="W89" s="458"/>
      <c r="X89" s="458"/>
      <c r="Y89" s="458"/>
      <c r="Z89" s="458"/>
      <c r="AA89" s="458"/>
      <c r="AB89" s="458"/>
      <c r="AC89" s="458"/>
      <c r="AD89" s="458"/>
      <c r="AE89" s="458"/>
      <c r="AF89" s="458"/>
      <c r="AG89" s="458"/>
      <c r="AH89" s="458"/>
    </row>
    <row r="90" spans="1:36" ht="1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6" ht="28.5" customHeight="1">
      <c r="A91" s="458" t="s">
        <v>796</v>
      </c>
      <c r="B91" s="469"/>
      <c r="C91" s="469"/>
      <c r="D91" s="469"/>
      <c r="E91" s="469"/>
      <c r="F91" s="469"/>
      <c r="G91" s="469"/>
      <c r="H91" s="469"/>
      <c r="I91" s="469"/>
      <c r="J91" s="469"/>
      <c r="K91" s="469"/>
      <c r="L91" s="469"/>
      <c r="M91" s="469"/>
      <c r="N91" s="469"/>
      <c r="O91" s="469"/>
      <c r="P91" s="469"/>
      <c r="Q91" s="469"/>
      <c r="R91" s="469"/>
      <c r="S91" s="469"/>
      <c r="T91" s="469"/>
      <c r="U91" s="469"/>
      <c r="V91" s="469"/>
      <c r="W91" s="469"/>
      <c r="X91" s="469"/>
      <c r="Y91" s="469"/>
      <c r="Z91" s="469"/>
      <c r="AA91" s="469"/>
      <c r="AB91" s="469"/>
      <c r="AC91" s="469"/>
      <c r="AD91" s="469"/>
      <c r="AE91" s="469"/>
      <c r="AF91" s="469"/>
      <c r="AG91" s="469"/>
      <c r="AH91" s="469"/>
    </row>
    <row r="92" spans="1:36">
      <c r="A92" s="3"/>
      <c r="B92" s="3"/>
      <c r="C92" s="3"/>
      <c r="D92" s="3"/>
      <c r="E92" s="3"/>
      <c r="F92" s="3"/>
      <c r="G92" s="3"/>
      <c r="H92" s="3"/>
      <c r="I92" s="3"/>
    </row>
    <row r="93" spans="1:36" ht="27" customHeight="1">
      <c r="A93" s="456" t="s">
        <v>590</v>
      </c>
      <c r="B93" s="456"/>
      <c r="C93" s="456"/>
      <c r="D93" s="456"/>
      <c r="E93" s="456"/>
      <c r="F93" s="456"/>
      <c r="G93" s="456"/>
      <c r="H93" s="456"/>
      <c r="I93" s="456"/>
      <c r="J93" s="456"/>
      <c r="K93" s="456"/>
      <c r="L93" s="456"/>
      <c r="M93" s="456"/>
      <c r="N93" s="456"/>
      <c r="O93" s="456"/>
      <c r="P93" s="456"/>
      <c r="Q93" s="456"/>
      <c r="R93" s="456"/>
      <c r="S93" s="456"/>
      <c r="T93" s="456"/>
      <c r="U93" s="456"/>
      <c r="V93" s="456"/>
      <c r="W93" s="456"/>
      <c r="X93" s="456"/>
      <c r="Y93" s="456"/>
      <c r="Z93" s="456"/>
      <c r="AA93" s="456"/>
      <c r="AB93" s="456"/>
      <c r="AC93" s="456"/>
      <c r="AD93" s="456"/>
      <c r="AE93" s="456"/>
      <c r="AF93" s="456"/>
      <c r="AG93" s="456"/>
      <c r="AH93" s="456"/>
    </row>
    <row r="94" spans="1:36">
      <c r="A94" s="3"/>
      <c r="B94" s="3"/>
      <c r="C94" s="3"/>
      <c r="D94" s="3"/>
      <c r="E94" s="3"/>
      <c r="F94" s="3"/>
      <c r="G94" s="3"/>
      <c r="H94" s="3"/>
      <c r="I94" s="3"/>
    </row>
    <row r="95" spans="1:36" ht="15" customHeight="1">
      <c r="A95" s="460" t="s">
        <v>378</v>
      </c>
      <c r="B95" s="460"/>
      <c r="C95" s="460"/>
      <c r="D95" s="460"/>
      <c r="E95" s="460"/>
      <c r="F95" s="460"/>
      <c r="G95" s="460"/>
      <c r="H95" s="460"/>
      <c r="I95" s="460"/>
      <c r="J95" s="460"/>
      <c r="K95" s="460"/>
      <c r="L95" s="460"/>
      <c r="M95" s="460"/>
      <c r="N95" s="460"/>
      <c r="O95" s="460"/>
      <c r="P95" s="460"/>
      <c r="Q95" s="460"/>
      <c r="R95" s="460"/>
      <c r="S95" s="460"/>
      <c r="T95" s="460"/>
      <c r="U95" s="460"/>
      <c r="V95" s="460"/>
      <c r="W95" s="460"/>
      <c r="X95" s="460"/>
      <c r="Y95" s="460"/>
      <c r="Z95" s="460"/>
      <c r="AA95" s="460"/>
      <c r="AB95" s="460"/>
      <c r="AC95" s="460"/>
      <c r="AD95" s="460"/>
      <c r="AE95" s="460"/>
      <c r="AF95" s="460"/>
      <c r="AG95" s="460"/>
      <c r="AH95" s="460"/>
    </row>
    <row r="96" spans="1:36">
      <c r="A96" s="3"/>
      <c r="B96" s="3"/>
      <c r="C96" s="3"/>
      <c r="D96" s="3"/>
      <c r="E96" s="3"/>
      <c r="F96" s="3"/>
      <c r="G96" s="3"/>
      <c r="H96" s="3"/>
      <c r="I96" s="3"/>
    </row>
    <row r="97" spans="1:36" ht="66.75" customHeight="1">
      <c r="A97" s="456" t="s">
        <v>525</v>
      </c>
      <c r="B97" s="456"/>
      <c r="C97" s="456"/>
      <c r="D97" s="456"/>
      <c r="E97" s="456"/>
      <c r="F97" s="456"/>
      <c r="G97" s="456"/>
      <c r="H97" s="456"/>
      <c r="I97" s="456"/>
      <c r="J97" s="456"/>
      <c r="K97" s="456"/>
      <c r="L97" s="456"/>
      <c r="M97" s="456"/>
      <c r="N97" s="456"/>
      <c r="O97" s="456"/>
      <c r="P97" s="456"/>
      <c r="Q97" s="456"/>
      <c r="R97" s="456"/>
      <c r="S97" s="456"/>
      <c r="T97" s="456"/>
      <c r="U97" s="456"/>
      <c r="V97" s="456"/>
      <c r="W97" s="456"/>
      <c r="X97" s="456"/>
      <c r="Y97" s="456"/>
      <c r="Z97" s="456"/>
      <c r="AA97" s="456"/>
      <c r="AB97" s="456"/>
      <c r="AC97" s="456"/>
      <c r="AD97" s="456"/>
      <c r="AE97" s="456"/>
      <c r="AF97" s="456"/>
      <c r="AG97" s="456"/>
      <c r="AH97" s="456"/>
    </row>
    <row r="98" spans="1:36">
      <c r="A98" s="3"/>
      <c r="B98" s="3"/>
      <c r="C98" s="3"/>
      <c r="D98" s="3"/>
      <c r="E98" s="3"/>
      <c r="F98" s="3"/>
      <c r="G98" s="3"/>
      <c r="H98" s="3"/>
      <c r="I98" s="3"/>
    </row>
    <row r="99" spans="1:36" ht="24.6" customHeight="1">
      <c r="A99" s="465"/>
      <c r="B99" s="465"/>
      <c r="C99" s="465"/>
      <c r="D99" s="465"/>
      <c r="E99" s="465"/>
      <c r="F99" s="465"/>
      <c r="G99" s="465"/>
      <c r="H99" s="465"/>
      <c r="I99" s="465"/>
      <c r="J99" s="465"/>
      <c r="K99" s="462" t="s">
        <v>591</v>
      </c>
      <c r="L99" s="462"/>
      <c r="M99" s="462"/>
      <c r="N99" s="462"/>
      <c r="O99" s="462"/>
      <c r="P99" s="462"/>
      <c r="Q99" s="462"/>
      <c r="R99" s="462"/>
      <c r="S99" s="463" t="s">
        <v>592</v>
      </c>
      <c r="T99" s="463"/>
      <c r="U99" s="463"/>
      <c r="V99" s="463"/>
      <c r="W99" s="463"/>
      <c r="X99" s="463"/>
      <c r="Y99" s="463"/>
      <c r="Z99" s="463"/>
      <c r="AA99" s="463" t="s">
        <v>379</v>
      </c>
      <c r="AB99" s="463"/>
      <c r="AC99" s="463"/>
      <c r="AD99" s="463"/>
      <c r="AE99" s="463"/>
      <c r="AF99" s="463"/>
      <c r="AG99" s="463"/>
      <c r="AH99" s="463"/>
    </row>
    <row r="100" spans="1:36" s="33" customFormat="1" ht="15" customHeight="1">
      <c r="A100" s="466" t="s">
        <v>380</v>
      </c>
      <c r="B100" s="466"/>
      <c r="C100" s="466"/>
      <c r="D100" s="466"/>
      <c r="E100" s="466"/>
      <c r="F100" s="466"/>
      <c r="G100" s="466"/>
      <c r="H100" s="466"/>
      <c r="I100" s="466"/>
      <c r="J100" s="466"/>
      <c r="K100" s="467"/>
      <c r="L100" s="467"/>
      <c r="M100" s="467"/>
      <c r="N100" s="467"/>
      <c r="O100" s="467"/>
      <c r="P100" s="467"/>
      <c r="Q100" s="467"/>
      <c r="R100" s="467"/>
      <c r="S100" s="467"/>
      <c r="T100" s="467"/>
      <c r="U100" s="467"/>
      <c r="V100" s="467"/>
      <c r="W100" s="467"/>
      <c r="X100" s="467"/>
      <c r="Y100" s="467"/>
      <c r="Z100" s="467"/>
      <c r="AA100" s="467"/>
      <c r="AB100" s="467"/>
      <c r="AC100" s="467"/>
      <c r="AD100" s="467"/>
      <c r="AE100" s="467"/>
      <c r="AF100" s="467"/>
      <c r="AG100" s="467"/>
      <c r="AH100" s="467"/>
      <c r="AI100" s="32"/>
      <c r="AJ100" s="32"/>
    </row>
    <row r="101" spans="1:36" s="33" customFormat="1" ht="15" customHeight="1">
      <c r="A101" s="466" t="s">
        <v>381</v>
      </c>
      <c r="B101" s="466"/>
      <c r="C101" s="466"/>
      <c r="D101" s="466"/>
      <c r="E101" s="466"/>
      <c r="F101" s="466"/>
      <c r="G101" s="466"/>
      <c r="H101" s="466"/>
      <c r="I101" s="466"/>
      <c r="J101" s="466"/>
      <c r="K101" s="467"/>
      <c r="L101" s="467"/>
      <c r="M101" s="467"/>
      <c r="N101" s="467"/>
      <c r="O101" s="467"/>
      <c r="P101" s="467"/>
      <c r="Q101" s="467"/>
      <c r="R101" s="467"/>
      <c r="S101" s="467"/>
      <c r="T101" s="467"/>
      <c r="U101" s="467"/>
      <c r="V101" s="467"/>
      <c r="W101" s="467"/>
      <c r="X101" s="467"/>
      <c r="Y101" s="467"/>
      <c r="Z101" s="467"/>
      <c r="AA101" s="467"/>
      <c r="AB101" s="467"/>
      <c r="AC101" s="467"/>
      <c r="AD101" s="467"/>
      <c r="AE101" s="467"/>
      <c r="AF101" s="467"/>
      <c r="AG101" s="467"/>
      <c r="AH101" s="467"/>
      <c r="AI101" s="32"/>
      <c r="AJ101" s="32"/>
    </row>
    <row r="102" spans="1:36" s="33" customFormat="1" ht="15" customHeight="1">
      <c r="A102" s="466" t="s">
        <v>382</v>
      </c>
      <c r="B102" s="466"/>
      <c r="C102" s="466"/>
      <c r="D102" s="466"/>
      <c r="E102" s="466"/>
      <c r="F102" s="466"/>
      <c r="G102" s="466"/>
      <c r="H102" s="466"/>
      <c r="I102" s="466"/>
      <c r="J102" s="466"/>
      <c r="K102" s="467"/>
      <c r="L102" s="467"/>
      <c r="M102" s="467"/>
      <c r="N102" s="467"/>
      <c r="O102" s="467"/>
      <c r="P102" s="467"/>
      <c r="Q102" s="467"/>
      <c r="R102" s="467"/>
      <c r="S102" s="467"/>
      <c r="T102" s="467"/>
      <c r="U102" s="467"/>
      <c r="V102" s="467"/>
      <c r="W102" s="467"/>
      <c r="X102" s="467"/>
      <c r="Y102" s="467"/>
      <c r="Z102" s="467"/>
      <c r="AA102" s="467"/>
      <c r="AB102" s="467"/>
      <c r="AC102" s="467"/>
      <c r="AD102" s="467"/>
      <c r="AE102" s="467"/>
      <c r="AF102" s="467"/>
      <c r="AG102" s="467"/>
      <c r="AH102" s="467"/>
      <c r="AI102" s="32"/>
      <c r="AJ102" s="32"/>
    </row>
    <row r="103" spans="1:36" s="33" customFormat="1" ht="15" customHeight="1">
      <c r="A103" s="466" t="s">
        <v>383</v>
      </c>
      <c r="B103" s="466"/>
      <c r="C103" s="466"/>
      <c r="D103" s="466"/>
      <c r="E103" s="466"/>
      <c r="F103" s="466"/>
      <c r="G103" s="466"/>
      <c r="H103" s="466"/>
      <c r="I103" s="466"/>
      <c r="J103" s="466"/>
      <c r="K103" s="467">
        <v>7</v>
      </c>
      <c r="L103" s="467"/>
      <c r="M103" s="467"/>
      <c r="N103" s="467"/>
      <c r="O103" s="467"/>
      <c r="P103" s="467"/>
      <c r="Q103" s="467"/>
      <c r="R103" s="467"/>
      <c r="S103" s="467">
        <v>14.29</v>
      </c>
      <c r="T103" s="467"/>
      <c r="U103" s="467"/>
      <c r="V103" s="467"/>
      <c r="W103" s="467"/>
      <c r="X103" s="467"/>
      <c r="Y103" s="467"/>
      <c r="Z103" s="467"/>
      <c r="AA103" s="467" t="s">
        <v>797</v>
      </c>
      <c r="AB103" s="467"/>
      <c r="AC103" s="467"/>
      <c r="AD103" s="467"/>
      <c r="AE103" s="467"/>
      <c r="AF103" s="467"/>
      <c r="AG103" s="467"/>
      <c r="AH103" s="467"/>
      <c r="AI103" s="32"/>
      <c r="AJ103" s="32"/>
    </row>
    <row r="104" spans="1:36" s="33" customFormat="1" ht="15" customHeight="1">
      <c r="A104" s="466" t="s">
        <v>384</v>
      </c>
      <c r="B104" s="466"/>
      <c r="C104" s="466"/>
      <c r="D104" s="466"/>
      <c r="E104" s="466"/>
      <c r="F104" s="466"/>
      <c r="G104" s="466"/>
      <c r="H104" s="466"/>
      <c r="I104" s="466"/>
      <c r="J104" s="466"/>
      <c r="K104" s="467"/>
      <c r="L104" s="467"/>
      <c r="M104" s="467"/>
      <c r="N104" s="467"/>
      <c r="O104" s="467"/>
      <c r="P104" s="467"/>
      <c r="Q104" s="467"/>
      <c r="R104" s="467"/>
      <c r="S104" s="467"/>
      <c r="T104" s="467"/>
      <c r="U104" s="467"/>
      <c r="V104" s="467"/>
      <c r="W104" s="467"/>
      <c r="X104" s="467"/>
      <c r="Y104" s="467"/>
      <c r="Z104" s="467"/>
      <c r="AA104" s="467"/>
      <c r="AB104" s="467"/>
      <c r="AC104" s="467"/>
      <c r="AD104" s="467"/>
      <c r="AE104" s="467"/>
      <c r="AF104" s="467"/>
      <c r="AG104" s="467"/>
      <c r="AH104" s="467"/>
      <c r="AI104" s="32"/>
      <c r="AJ104" s="32"/>
    </row>
    <row r="105" spans="1:36">
      <c r="A105" s="3"/>
      <c r="B105" s="3"/>
      <c r="C105" s="3"/>
      <c r="D105" s="3"/>
      <c r="E105" s="3"/>
      <c r="F105" s="3"/>
      <c r="G105" s="3"/>
      <c r="H105" s="3"/>
      <c r="I105" s="3"/>
    </row>
    <row r="106" spans="1:36" ht="27.75" customHeight="1">
      <c r="A106" s="458" t="s">
        <v>526</v>
      </c>
      <c r="B106" s="458"/>
      <c r="C106" s="458"/>
      <c r="D106" s="458"/>
      <c r="E106" s="458"/>
      <c r="F106" s="458"/>
      <c r="G106" s="458"/>
      <c r="H106" s="458"/>
      <c r="I106" s="458"/>
      <c r="J106" s="458"/>
      <c r="K106" s="458"/>
      <c r="L106" s="458"/>
      <c r="M106" s="458"/>
      <c r="N106" s="458"/>
      <c r="O106" s="458"/>
      <c r="P106" s="458"/>
      <c r="Q106" s="458"/>
      <c r="R106" s="458"/>
      <c r="S106" s="458"/>
      <c r="T106" s="458"/>
      <c r="U106" s="458"/>
      <c r="V106" s="458"/>
      <c r="W106" s="458"/>
      <c r="X106" s="458"/>
      <c r="Y106" s="458"/>
      <c r="Z106" s="458"/>
      <c r="AA106" s="458"/>
      <c r="AB106" s="458"/>
      <c r="AC106" s="458"/>
      <c r="AD106" s="458"/>
      <c r="AE106" s="458"/>
      <c r="AF106" s="458"/>
      <c r="AG106" s="458"/>
      <c r="AH106" s="458"/>
    </row>
    <row r="107" spans="1:36">
      <c r="A107" s="3"/>
      <c r="B107" s="3"/>
      <c r="C107" s="3"/>
      <c r="D107" s="3"/>
      <c r="E107" s="3"/>
      <c r="F107" s="3"/>
      <c r="G107" s="3"/>
      <c r="H107" s="3"/>
      <c r="I107" s="3"/>
    </row>
    <row r="108" spans="1:36" ht="15" customHeight="1">
      <c r="A108" s="457" t="s">
        <v>417</v>
      </c>
      <c r="B108" s="457"/>
      <c r="C108" s="457"/>
      <c r="D108" s="457"/>
      <c r="E108" s="457"/>
      <c r="F108" s="457"/>
      <c r="G108" s="457"/>
      <c r="H108" s="457"/>
      <c r="I108" s="457"/>
      <c r="J108" s="457"/>
      <c r="K108" s="457"/>
      <c r="L108" s="457"/>
      <c r="M108" s="457"/>
      <c r="N108" s="457"/>
      <c r="O108" s="457"/>
      <c r="P108" s="457"/>
      <c r="Q108" s="457"/>
      <c r="R108" s="457"/>
      <c r="S108" s="457"/>
      <c r="T108" s="457"/>
      <c r="U108" s="457"/>
      <c r="V108" s="457"/>
      <c r="W108" s="457"/>
      <c r="X108" s="457"/>
      <c r="Y108" s="457"/>
      <c r="Z108" s="457"/>
      <c r="AA108" s="457"/>
      <c r="AB108" s="457"/>
      <c r="AC108" s="457"/>
      <c r="AD108" s="457"/>
      <c r="AE108" s="457"/>
      <c r="AF108" s="457"/>
      <c r="AG108" s="457"/>
      <c r="AH108" s="457"/>
      <c r="AJ108" s="29"/>
    </row>
    <row r="109" spans="1:36">
      <c r="A109" s="3"/>
      <c r="B109" s="3"/>
      <c r="C109" s="3"/>
      <c r="D109" s="3"/>
      <c r="E109" s="3"/>
      <c r="F109" s="3"/>
      <c r="G109" s="3"/>
      <c r="H109" s="3"/>
      <c r="I109" s="3"/>
    </row>
    <row r="110" spans="1:36" ht="27.75" customHeight="1">
      <c r="A110" s="458" t="s">
        <v>385</v>
      </c>
      <c r="B110" s="458"/>
      <c r="C110" s="458"/>
      <c r="D110" s="458"/>
      <c r="E110" s="458"/>
      <c r="F110" s="458"/>
      <c r="G110" s="458"/>
      <c r="H110" s="458"/>
      <c r="I110" s="458"/>
      <c r="J110" s="458"/>
      <c r="K110" s="458"/>
      <c r="L110" s="458"/>
      <c r="M110" s="458"/>
      <c r="N110" s="458"/>
      <c r="O110" s="458"/>
      <c r="P110" s="458"/>
      <c r="Q110" s="458"/>
      <c r="R110" s="458"/>
      <c r="S110" s="458"/>
      <c r="T110" s="458"/>
      <c r="U110" s="458"/>
      <c r="V110" s="458"/>
      <c r="W110" s="458"/>
      <c r="X110" s="458"/>
      <c r="Y110" s="458"/>
      <c r="Z110" s="458"/>
      <c r="AA110" s="458"/>
      <c r="AB110" s="458"/>
      <c r="AC110" s="458"/>
      <c r="AD110" s="458"/>
      <c r="AE110" s="458"/>
      <c r="AF110" s="458"/>
      <c r="AG110" s="458"/>
      <c r="AH110" s="458"/>
    </row>
    <row r="111" spans="1:36">
      <c r="A111" s="3"/>
      <c r="B111" s="3"/>
      <c r="C111" s="3"/>
      <c r="D111" s="3"/>
      <c r="E111" s="3"/>
      <c r="F111" s="3"/>
      <c r="G111" s="3"/>
      <c r="H111" s="3"/>
      <c r="I111" s="3"/>
    </row>
    <row r="112" spans="1:36" ht="27.75" customHeight="1">
      <c r="A112" s="446" t="s">
        <v>527</v>
      </c>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row>
    <row r="113" spans="1:34">
      <c r="A113" s="3"/>
      <c r="B113" s="3"/>
      <c r="C113" s="3"/>
      <c r="D113" s="3"/>
      <c r="E113" s="3"/>
      <c r="F113" s="3"/>
      <c r="G113" s="3"/>
      <c r="H113" s="3"/>
      <c r="I113" s="3"/>
    </row>
    <row r="114" spans="1:34" ht="84" customHeight="1">
      <c r="A114" s="468" t="s">
        <v>528</v>
      </c>
      <c r="B114" s="468"/>
      <c r="C114" s="468"/>
      <c r="D114" s="468"/>
      <c r="E114" s="468"/>
      <c r="F114" s="468"/>
      <c r="G114" s="468"/>
      <c r="H114" s="468"/>
      <c r="I114" s="468"/>
      <c r="J114" s="468"/>
      <c r="K114" s="468"/>
      <c r="L114" s="468"/>
      <c r="M114" s="468"/>
      <c r="N114" s="468"/>
      <c r="O114" s="468"/>
      <c r="P114" s="468"/>
      <c r="Q114" s="468"/>
      <c r="R114" s="468"/>
      <c r="S114" s="468"/>
      <c r="T114" s="468"/>
      <c r="U114" s="468"/>
      <c r="V114" s="468"/>
      <c r="W114" s="468"/>
      <c r="X114" s="468"/>
      <c r="Y114" s="468"/>
      <c r="Z114" s="468"/>
      <c r="AA114" s="468"/>
      <c r="AB114" s="468"/>
      <c r="AC114" s="468"/>
      <c r="AD114" s="468"/>
      <c r="AE114" s="468"/>
      <c r="AF114" s="468"/>
      <c r="AG114" s="468"/>
      <c r="AH114" s="468"/>
    </row>
    <row r="115" spans="1:34">
      <c r="A115" s="3"/>
      <c r="B115" s="3"/>
      <c r="C115" s="3"/>
      <c r="D115" s="3"/>
      <c r="E115" s="3"/>
      <c r="F115" s="3"/>
      <c r="G115" s="3"/>
      <c r="H115" s="3"/>
      <c r="I115" s="3"/>
    </row>
    <row r="116" spans="1:34" ht="29.25" customHeight="1">
      <c r="A116" s="458" t="s">
        <v>529</v>
      </c>
      <c r="B116" s="469"/>
      <c r="C116" s="469"/>
      <c r="D116" s="469"/>
      <c r="E116" s="469"/>
      <c r="F116" s="469"/>
      <c r="G116" s="469"/>
      <c r="H116" s="469"/>
      <c r="I116" s="469"/>
      <c r="J116" s="469"/>
      <c r="K116" s="469"/>
      <c r="L116" s="469"/>
      <c r="M116" s="469"/>
      <c r="N116" s="469"/>
      <c r="O116" s="469"/>
      <c r="P116" s="469"/>
      <c r="Q116" s="469"/>
      <c r="R116" s="469"/>
      <c r="S116" s="469"/>
      <c r="T116" s="469"/>
      <c r="U116" s="469"/>
      <c r="V116" s="469"/>
      <c r="W116" s="469"/>
      <c r="X116" s="469"/>
      <c r="Y116" s="469"/>
      <c r="Z116" s="469"/>
      <c r="AA116" s="469"/>
      <c r="AB116" s="469"/>
      <c r="AC116" s="469"/>
      <c r="AD116" s="469"/>
      <c r="AE116" s="469"/>
      <c r="AF116" s="469"/>
      <c r="AG116" s="469"/>
      <c r="AH116" s="469"/>
    </row>
    <row r="117" spans="1:34">
      <c r="A117" s="18"/>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row>
    <row r="118" spans="1:34" ht="15" customHeight="1">
      <c r="A118" s="458" t="s">
        <v>386</v>
      </c>
      <c r="B118" s="458"/>
      <c r="C118" s="458"/>
      <c r="D118" s="458"/>
      <c r="E118" s="458"/>
      <c r="F118" s="458"/>
      <c r="G118" s="458"/>
      <c r="H118" s="458"/>
      <c r="I118" s="458"/>
      <c r="J118" s="458"/>
      <c r="K118" s="458"/>
      <c r="L118" s="458"/>
      <c r="M118" s="458"/>
      <c r="N118" s="458"/>
      <c r="O118" s="458"/>
      <c r="P118" s="458"/>
      <c r="Q118" s="458"/>
      <c r="R118" s="458"/>
      <c r="S118" s="458"/>
      <c r="T118" s="458"/>
      <c r="U118" s="458"/>
      <c r="V118" s="458"/>
      <c r="W118" s="458"/>
      <c r="X118" s="458"/>
      <c r="Y118" s="458"/>
      <c r="Z118" s="458"/>
      <c r="AA118" s="458"/>
      <c r="AB118" s="458"/>
      <c r="AC118" s="458"/>
      <c r="AD118" s="458"/>
      <c r="AE118" s="458"/>
      <c r="AF118" s="458"/>
      <c r="AG118" s="458"/>
      <c r="AH118" s="458"/>
    </row>
    <row r="119" spans="1:34">
      <c r="A119" s="3"/>
      <c r="B119" s="3"/>
      <c r="C119" s="3"/>
      <c r="D119" s="3"/>
      <c r="E119" s="3"/>
      <c r="F119" s="3"/>
      <c r="G119" s="3"/>
      <c r="H119" s="3"/>
      <c r="I119" s="3"/>
    </row>
    <row r="120" spans="1:34" ht="26.25" customHeight="1">
      <c r="A120" s="458" t="s">
        <v>387</v>
      </c>
      <c r="B120" s="458"/>
      <c r="C120" s="458"/>
      <c r="D120" s="458"/>
      <c r="E120" s="458"/>
      <c r="F120" s="458"/>
      <c r="G120" s="458"/>
      <c r="H120" s="458"/>
      <c r="I120" s="458"/>
      <c r="J120" s="458"/>
      <c r="K120" s="458"/>
      <c r="L120" s="458"/>
      <c r="M120" s="458"/>
      <c r="N120" s="458"/>
      <c r="O120" s="458"/>
      <c r="P120" s="458"/>
      <c r="Q120" s="458"/>
      <c r="R120" s="458"/>
      <c r="S120" s="458"/>
      <c r="T120" s="458"/>
      <c r="U120" s="458"/>
      <c r="V120" s="458"/>
      <c r="W120" s="458"/>
      <c r="X120" s="458"/>
      <c r="Y120" s="458"/>
      <c r="Z120" s="458"/>
      <c r="AA120" s="458"/>
      <c r="AB120" s="458"/>
      <c r="AC120" s="458"/>
      <c r="AD120" s="458"/>
      <c r="AE120" s="458"/>
      <c r="AF120" s="458"/>
      <c r="AG120" s="458"/>
      <c r="AH120" s="458"/>
    </row>
    <row r="121" spans="1:34">
      <c r="A121" s="3"/>
      <c r="B121" s="3"/>
      <c r="C121" s="3"/>
      <c r="D121" s="3"/>
      <c r="E121" s="3"/>
      <c r="F121" s="3"/>
      <c r="G121" s="3"/>
      <c r="H121" s="3"/>
      <c r="I121" s="3"/>
    </row>
    <row r="122" spans="1:34" ht="15" customHeight="1">
      <c r="A122" s="460" t="s">
        <v>378</v>
      </c>
      <c r="B122" s="460"/>
      <c r="C122" s="460"/>
      <c r="D122" s="460"/>
      <c r="E122" s="460"/>
      <c r="F122" s="460"/>
      <c r="G122" s="460"/>
      <c r="H122" s="460"/>
      <c r="I122" s="460"/>
      <c r="J122" s="460"/>
      <c r="K122" s="460"/>
      <c r="L122" s="460"/>
      <c r="M122" s="460"/>
      <c r="N122" s="460"/>
      <c r="O122" s="460"/>
      <c r="P122" s="460"/>
      <c r="Q122" s="460"/>
      <c r="R122" s="460"/>
      <c r="S122" s="460"/>
      <c r="T122" s="460"/>
      <c r="U122" s="460"/>
      <c r="V122" s="460"/>
      <c r="W122" s="460"/>
      <c r="X122" s="460"/>
      <c r="Y122" s="460"/>
      <c r="Z122" s="460"/>
      <c r="AA122" s="460"/>
      <c r="AB122" s="460"/>
      <c r="AC122" s="460"/>
      <c r="AD122" s="460"/>
      <c r="AE122" s="460"/>
      <c r="AF122" s="460"/>
      <c r="AG122" s="460"/>
      <c r="AH122" s="460"/>
    </row>
    <row r="123" spans="1:34">
      <c r="A123" s="3"/>
      <c r="B123" s="3"/>
      <c r="C123" s="3"/>
      <c r="D123" s="3"/>
      <c r="E123" s="3"/>
      <c r="F123" s="3"/>
      <c r="G123" s="3"/>
      <c r="H123" s="3"/>
      <c r="I123" s="3"/>
    </row>
    <row r="124" spans="1:34" ht="71.45" customHeight="1">
      <c r="A124" s="458" t="s">
        <v>860</v>
      </c>
      <c r="B124" s="458"/>
      <c r="C124" s="458"/>
      <c r="D124" s="458"/>
      <c r="E124" s="458"/>
      <c r="F124" s="458"/>
      <c r="G124" s="458"/>
      <c r="H124" s="458"/>
      <c r="I124" s="458"/>
      <c r="J124" s="458"/>
      <c r="K124" s="458"/>
      <c r="L124" s="458"/>
      <c r="M124" s="458"/>
      <c r="N124" s="458"/>
      <c r="O124" s="458"/>
      <c r="P124" s="458"/>
      <c r="Q124" s="458"/>
      <c r="R124" s="458"/>
      <c r="S124" s="458"/>
      <c r="T124" s="458"/>
      <c r="U124" s="458"/>
      <c r="V124" s="458"/>
      <c r="W124" s="458"/>
      <c r="X124" s="458"/>
      <c r="Y124" s="458"/>
      <c r="Z124" s="458"/>
      <c r="AA124" s="458"/>
      <c r="AB124" s="458"/>
      <c r="AC124" s="458"/>
      <c r="AD124" s="458"/>
      <c r="AE124" s="458"/>
      <c r="AF124" s="458"/>
      <c r="AG124" s="458"/>
      <c r="AH124" s="458"/>
    </row>
    <row r="125" spans="1:34">
      <c r="A125" s="3"/>
      <c r="B125" s="3"/>
      <c r="C125" s="3"/>
      <c r="D125" s="3"/>
      <c r="E125" s="3"/>
      <c r="F125" s="3"/>
      <c r="G125" s="3"/>
      <c r="H125" s="3"/>
      <c r="I125" s="3"/>
    </row>
    <row r="126" spans="1:34" ht="24" customHeight="1">
      <c r="A126" s="461" t="s">
        <v>859</v>
      </c>
      <c r="B126" s="461"/>
      <c r="C126" s="461"/>
      <c r="D126" s="461"/>
      <c r="E126" s="461"/>
      <c r="F126" s="461"/>
      <c r="G126" s="461"/>
      <c r="H126" s="461"/>
      <c r="I126" s="461"/>
      <c r="J126" s="461"/>
      <c r="K126" s="462" t="s">
        <v>591</v>
      </c>
      <c r="L126" s="462"/>
      <c r="M126" s="462"/>
      <c r="N126" s="462"/>
      <c r="O126" s="462"/>
      <c r="P126" s="462"/>
      <c r="Q126" s="462"/>
      <c r="R126" s="462"/>
      <c r="S126" s="463" t="s">
        <v>592</v>
      </c>
      <c r="T126" s="463"/>
      <c r="U126" s="463"/>
      <c r="V126" s="463"/>
      <c r="W126" s="463"/>
      <c r="X126" s="463"/>
      <c r="Y126" s="463"/>
      <c r="Z126" s="463"/>
      <c r="AA126" s="463" t="s">
        <v>379</v>
      </c>
      <c r="AB126" s="463"/>
      <c r="AC126" s="463"/>
      <c r="AD126" s="463"/>
      <c r="AE126" s="463"/>
      <c r="AF126" s="463"/>
      <c r="AG126" s="463"/>
      <c r="AH126" s="463"/>
    </row>
    <row r="127" spans="1:34" ht="24" customHeight="1">
      <c r="A127" s="526" t="str">
        <f>Majetok!A2</f>
        <v>Vysokozdvižný vozík EL.EFD DF 18 SP</v>
      </c>
      <c r="B127" s="527"/>
      <c r="C127" s="527"/>
      <c r="D127" s="527"/>
      <c r="E127" s="527"/>
      <c r="F127" s="527"/>
      <c r="G127" s="527"/>
      <c r="H127" s="527"/>
      <c r="I127" s="527"/>
      <c r="J127" s="528"/>
      <c r="K127" s="529">
        <f>Majetok!B2</f>
        <v>6</v>
      </c>
      <c r="L127" s="530"/>
      <c r="M127" s="530"/>
      <c r="N127" s="530"/>
      <c r="O127" s="530"/>
      <c r="P127" s="530"/>
      <c r="Q127" s="530"/>
      <c r="R127" s="531"/>
      <c r="S127" s="532">
        <f>Majetok!C2</f>
        <v>16.666666666666668</v>
      </c>
      <c r="T127" s="533"/>
      <c r="U127" s="533"/>
      <c r="V127" s="533"/>
      <c r="W127" s="533"/>
      <c r="X127" s="533"/>
      <c r="Y127" s="533"/>
      <c r="Z127" s="534"/>
      <c r="AA127" s="535" t="str">
        <f>Majetok!D2</f>
        <v>HM rovnomerný</v>
      </c>
      <c r="AB127" s="536"/>
      <c r="AC127" s="536"/>
      <c r="AD127" s="536"/>
      <c r="AE127" s="536"/>
      <c r="AF127" s="536"/>
      <c r="AG127" s="536"/>
      <c r="AH127" s="537"/>
    </row>
    <row r="128" spans="1:34" ht="24" customHeight="1">
      <c r="A128" s="526" t="str">
        <f>Majetok!A3</f>
        <v>Paletový vozík - VZV Jungheinrich EKX 410 elektr</v>
      </c>
      <c r="B128" s="527"/>
      <c r="C128" s="527"/>
      <c r="D128" s="527"/>
      <c r="E128" s="527"/>
      <c r="F128" s="527"/>
      <c r="G128" s="527"/>
      <c r="H128" s="527"/>
      <c r="I128" s="527"/>
      <c r="J128" s="528"/>
      <c r="K128" s="529">
        <f>Majetok!B3</f>
        <v>6</v>
      </c>
      <c r="L128" s="530"/>
      <c r="M128" s="530"/>
      <c r="N128" s="530"/>
      <c r="O128" s="530"/>
      <c r="P128" s="530"/>
      <c r="Q128" s="530"/>
      <c r="R128" s="531"/>
      <c r="S128" s="532">
        <f>Majetok!C3</f>
        <v>16.666666666666668</v>
      </c>
      <c r="T128" s="533"/>
      <c r="U128" s="533"/>
      <c r="V128" s="533"/>
      <c r="W128" s="533"/>
      <c r="X128" s="533"/>
      <c r="Y128" s="533"/>
      <c r="Z128" s="534"/>
      <c r="AA128" s="535" t="str">
        <f>Majetok!D3</f>
        <v>HM rovnomerný</v>
      </c>
      <c r="AB128" s="536"/>
      <c r="AC128" s="536"/>
      <c r="AD128" s="536"/>
      <c r="AE128" s="536"/>
      <c r="AF128" s="536"/>
      <c r="AG128" s="536"/>
      <c r="AH128" s="537"/>
    </row>
    <row r="129" spans="1:34" ht="24" customHeight="1">
      <c r="A129" s="526" t="str">
        <f>Majetok!A4</f>
        <v>Policový regál</v>
      </c>
      <c r="B129" s="527"/>
      <c r="C129" s="527"/>
      <c r="D129" s="527"/>
      <c r="E129" s="527"/>
      <c r="F129" s="527"/>
      <c r="G129" s="527"/>
      <c r="H129" s="527"/>
      <c r="I129" s="527"/>
      <c r="J129" s="528"/>
      <c r="K129" s="529">
        <f>Majetok!B4</f>
        <v>6</v>
      </c>
      <c r="L129" s="530"/>
      <c r="M129" s="530"/>
      <c r="N129" s="530"/>
      <c r="O129" s="530"/>
      <c r="P129" s="530"/>
      <c r="Q129" s="530"/>
      <c r="R129" s="531"/>
      <c r="S129" s="532">
        <f>Majetok!C4</f>
        <v>16.666666666666668</v>
      </c>
      <c r="T129" s="533"/>
      <c r="U129" s="533"/>
      <c r="V129" s="533"/>
      <c r="W129" s="533"/>
      <c r="X129" s="533"/>
      <c r="Y129" s="533"/>
      <c r="Z129" s="534"/>
      <c r="AA129" s="535" t="str">
        <f>Majetok!D4</f>
        <v>HM rovnomerný</v>
      </c>
      <c r="AB129" s="536"/>
      <c r="AC129" s="536"/>
      <c r="AD129" s="536"/>
      <c r="AE129" s="536"/>
      <c r="AF129" s="536"/>
      <c r="AG129" s="536"/>
      <c r="AH129" s="537"/>
    </row>
    <row r="130" spans="1:34" ht="24" customHeight="1">
      <c r="A130" s="526" t="str">
        <f>Majetok!A5</f>
        <v xml:space="preserve">Regálový systém </v>
      </c>
      <c r="B130" s="527"/>
      <c r="C130" s="527"/>
      <c r="D130" s="527"/>
      <c r="E130" s="527"/>
      <c r="F130" s="527"/>
      <c r="G130" s="527"/>
      <c r="H130" s="527"/>
      <c r="I130" s="527"/>
      <c r="J130" s="528"/>
      <c r="K130" s="529">
        <f>Majetok!B5</f>
        <v>6</v>
      </c>
      <c r="L130" s="530"/>
      <c r="M130" s="530"/>
      <c r="N130" s="530"/>
      <c r="O130" s="530"/>
      <c r="P130" s="530"/>
      <c r="Q130" s="530"/>
      <c r="R130" s="531"/>
      <c r="S130" s="532">
        <f>Majetok!C5</f>
        <v>16.666666666666668</v>
      </c>
      <c r="T130" s="533"/>
      <c r="U130" s="533"/>
      <c r="V130" s="533"/>
      <c r="W130" s="533"/>
      <c r="X130" s="533"/>
      <c r="Y130" s="533"/>
      <c r="Z130" s="534"/>
      <c r="AA130" s="535" t="str">
        <f>Majetok!D5</f>
        <v>HM rovnomerný</v>
      </c>
      <c r="AB130" s="536"/>
      <c r="AC130" s="536"/>
      <c r="AD130" s="536"/>
      <c r="AE130" s="536"/>
      <c r="AF130" s="536"/>
      <c r="AG130" s="536"/>
      <c r="AH130" s="537"/>
    </row>
    <row r="131" spans="1:34" ht="24" customHeight="1">
      <c r="A131" s="526" t="str">
        <f>Majetok!A6</f>
        <v>Plošina Prosman</v>
      </c>
      <c r="B131" s="527"/>
      <c r="C131" s="527"/>
      <c r="D131" s="527"/>
      <c r="E131" s="527"/>
      <c r="F131" s="527"/>
      <c r="G131" s="527"/>
      <c r="H131" s="527"/>
      <c r="I131" s="527"/>
      <c r="J131" s="528"/>
      <c r="K131" s="529">
        <f>Majetok!B6</f>
        <v>6</v>
      </c>
      <c r="L131" s="530"/>
      <c r="M131" s="530"/>
      <c r="N131" s="530"/>
      <c r="O131" s="530"/>
      <c r="P131" s="530"/>
      <c r="Q131" s="530"/>
      <c r="R131" s="531"/>
      <c r="S131" s="532">
        <f>Majetok!C6</f>
        <v>16.666666666666668</v>
      </c>
      <c r="T131" s="533"/>
      <c r="U131" s="533"/>
      <c r="V131" s="533"/>
      <c r="W131" s="533"/>
      <c r="X131" s="533"/>
      <c r="Y131" s="533"/>
      <c r="Z131" s="534"/>
      <c r="AA131" s="535" t="str">
        <f>Majetok!D6</f>
        <v>HM rovnomerný</v>
      </c>
      <c r="AB131" s="536"/>
      <c r="AC131" s="536"/>
      <c r="AD131" s="536"/>
      <c r="AE131" s="536"/>
      <c r="AF131" s="536"/>
      <c r="AG131" s="536"/>
      <c r="AH131" s="537"/>
    </row>
    <row r="132" spans="1:34" ht="24" customHeight="1">
      <c r="A132" s="526" t="str">
        <f>Majetok!A7</f>
        <v>Volkswagen Golf Variant Comfortline 1,6 TDI</v>
      </c>
      <c r="B132" s="527"/>
      <c r="C132" s="527"/>
      <c r="D132" s="527"/>
      <c r="E132" s="527"/>
      <c r="F132" s="527"/>
      <c r="G132" s="527"/>
      <c r="H132" s="527"/>
      <c r="I132" s="527"/>
      <c r="J132" s="528"/>
      <c r="K132" s="529">
        <f>Majetok!B7</f>
        <v>4</v>
      </c>
      <c r="L132" s="530"/>
      <c r="M132" s="530"/>
      <c r="N132" s="530"/>
      <c r="O132" s="530"/>
      <c r="P132" s="530"/>
      <c r="Q132" s="530"/>
      <c r="R132" s="531"/>
      <c r="S132" s="532">
        <f>Majetok!C7</f>
        <v>25</v>
      </c>
      <c r="T132" s="533"/>
      <c r="U132" s="533"/>
      <c r="V132" s="533"/>
      <c r="W132" s="533"/>
      <c r="X132" s="533"/>
      <c r="Y132" s="533"/>
      <c r="Z132" s="534"/>
      <c r="AA132" s="535" t="str">
        <f>Majetok!D7</f>
        <v>HM rovnomerný</v>
      </c>
      <c r="AB132" s="536"/>
      <c r="AC132" s="536"/>
      <c r="AD132" s="536"/>
      <c r="AE132" s="536"/>
      <c r="AF132" s="536"/>
      <c r="AG132" s="536"/>
      <c r="AH132" s="537"/>
    </row>
    <row r="133" spans="1:34" ht="24" customHeight="1">
      <c r="A133" s="526" t="str">
        <f>Majetok!A8</f>
        <v>Notebook Lenovo V17 G4,pamäť,redukcia,batoh,myš</v>
      </c>
      <c r="B133" s="527"/>
      <c r="C133" s="527"/>
      <c r="D133" s="527"/>
      <c r="E133" s="527"/>
      <c r="F133" s="527"/>
      <c r="G133" s="527"/>
      <c r="H133" s="527"/>
      <c r="I133" s="527"/>
      <c r="J133" s="528"/>
      <c r="K133" s="529">
        <f>Majetok!B8</f>
        <v>3</v>
      </c>
      <c r="L133" s="530"/>
      <c r="M133" s="530"/>
      <c r="N133" s="530"/>
      <c r="O133" s="530"/>
      <c r="P133" s="530"/>
      <c r="Q133" s="530"/>
      <c r="R133" s="531"/>
      <c r="S133" s="532">
        <f>Majetok!C8</f>
        <v>33.333333333333336</v>
      </c>
      <c r="T133" s="533"/>
      <c r="U133" s="533"/>
      <c r="V133" s="533"/>
      <c r="W133" s="533"/>
      <c r="X133" s="533"/>
      <c r="Y133" s="533"/>
      <c r="Z133" s="534"/>
      <c r="AA133" s="535" t="str">
        <f>Majetok!D8</f>
        <v>Iba účtovný odpis</v>
      </c>
      <c r="AB133" s="536"/>
      <c r="AC133" s="536"/>
      <c r="AD133" s="536"/>
      <c r="AE133" s="536"/>
      <c r="AF133" s="536"/>
      <c r="AG133" s="536"/>
      <c r="AH133" s="537"/>
    </row>
    <row r="134" spans="1:34" ht="24" customHeight="1">
      <c r="A134" s="526" t="str">
        <f>Majetok!A9</f>
        <v xml:space="preserve">Notebook NT220b6n1c, SN PF4BCD32 </v>
      </c>
      <c r="B134" s="527"/>
      <c r="C134" s="527"/>
      <c r="D134" s="527"/>
      <c r="E134" s="527"/>
      <c r="F134" s="527"/>
      <c r="G134" s="527"/>
      <c r="H134" s="527"/>
      <c r="I134" s="527"/>
      <c r="J134" s="528"/>
      <c r="K134" s="529">
        <f>Majetok!B9</f>
        <v>3</v>
      </c>
      <c r="L134" s="530"/>
      <c r="M134" s="530"/>
      <c r="N134" s="530"/>
      <c r="O134" s="530"/>
      <c r="P134" s="530"/>
      <c r="Q134" s="530"/>
      <c r="R134" s="531"/>
      <c r="S134" s="532">
        <f>Majetok!C9</f>
        <v>33.333333333333336</v>
      </c>
      <c r="T134" s="533"/>
      <c r="U134" s="533"/>
      <c r="V134" s="533"/>
      <c r="W134" s="533"/>
      <c r="X134" s="533"/>
      <c r="Y134" s="533"/>
      <c r="Z134" s="534"/>
      <c r="AA134" s="535" t="str">
        <f>Majetok!D9</f>
        <v>Iba účtovný odpis</v>
      </c>
      <c r="AB134" s="536"/>
      <c r="AC134" s="536"/>
      <c r="AD134" s="536"/>
      <c r="AE134" s="536"/>
      <c r="AF134" s="536"/>
      <c r="AG134" s="536"/>
      <c r="AH134" s="537"/>
    </row>
    <row r="135" spans="1:34" ht="24" customHeight="1">
      <c r="A135" s="526" t="str">
        <f>Majetok!A10</f>
        <v>Policový vozík TRANSFER, 5 police,900x500x180 4k</v>
      </c>
      <c r="B135" s="527"/>
      <c r="C135" s="527"/>
      <c r="D135" s="527"/>
      <c r="E135" s="527"/>
      <c r="F135" s="527"/>
      <c r="G135" s="527"/>
      <c r="H135" s="527"/>
      <c r="I135" s="527"/>
      <c r="J135" s="528"/>
      <c r="K135" s="529">
        <f>Majetok!B10</f>
        <v>3</v>
      </c>
      <c r="L135" s="530"/>
      <c r="M135" s="530"/>
      <c r="N135" s="530"/>
      <c r="O135" s="530"/>
      <c r="P135" s="530"/>
      <c r="Q135" s="530"/>
      <c r="R135" s="531"/>
      <c r="S135" s="532">
        <f>Majetok!C10</f>
        <v>33.333333333333336</v>
      </c>
      <c r="T135" s="533"/>
      <c r="U135" s="533"/>
      <c r="V135" s="533"/>
      <c r="W135" s="533"/>
      <c r="X135" s="533"/>
      <c r="Y135" s="533"/>
      <c r="Z135" s="534"/>
      <c r="AA135" s="535" t="str">
        <f>Majetok!D10</f>
        <v>Iba účtovný odpis</v>
      </c>
      <c r="AB135" s="536"/>
      <c r="AC135" s="536"/>
      <c r="AD135" s="536"/>
      <c r="AE135" s="536"/>
      <c r="AF135" s="536"/>
      <c r="AG135" s="536"/>
      <c r="AH135" s="537"/>
    </row>
    <row r="136" spans="1:34" ht="24" customHeight="1">
      <c r="A136" s="526" t="str">
        <f>Majetok!A11</f>
        <v>Mobilny telefon Samsung Galaxy A25, SN: 35651370</v>
      </c>
      <c r="B136" s="527"/>
      <c r="C136" s="527"/>
      <c r="D136" s="527"/>
      <c r="E136" s="527"/>
      <c r="F136" s="527"/>
      <c r="G136" s="527"/>
      <c r="H136" s="527"/>
      <c r="I136" s="527"/>
      <c r="J136" s="528"/>
      <c r="K136" s="529">
        <f>Majetok!B11</f>
        <v>3</v>
      </c>
      <c r="L136" s="530"/>
      <c r="M136" s="530"/>
      <c r="N136" s="530"/>
      <c r="O136" s="530"/>
      <c r="P136" s="530"/>
      <c r="Q136" s="530"/>
      <c r="R136" s="531"/>
      <c r="S136" s="532">
        <f>Majetok!C11</f>
        <v>33.333333333333336</v>
      </c>
      <c r="T136" s="533"/>
      <c r="U136" s="533"/>
      <c r="V136" s="533"/>
      <c r="W136" s="533"/>
      <c r="X136" s="533"/>
      <c r="Y136" s="533"/>
      <c r="Z136" s="534"/>
      <c r="AA136" s="535" t="str">
        <f>Majetok!D11</f>
        <v>Iba účtovný odpis</v>
      </c>
      <c r="AB136" s="536"/>
      <c r="AC136" s="536"/>
      <c r="AD136" s="536"/>
      <c r="AE136" s="536"/>
      <c r="AF136" s="536"/>
      <c r="AG136" s="536"/>
      <c r="AH136" s="537"/>
    </row>
    <row r="137" spans="1:34" ht="24" customHeight="1">
      <c r="A137" s="526" t="str">
        <f>Majetok!A12</f>
        <v>Notebook NT187h29v4, SN: SPW078Y0T, SN: SPW078Y0</v>
      </c>
      <c r="B137" s="527"/>
      <c r="C137" s="527"/>
      <c r="D137" s="527"/>
      <c r="E137" s="527"/>
      <c r="F137" s="527"/>
      <c r="G137" s="527"/>
      <c r="H137" s="527"/>
      <c r="I137" s="527"/>
      <c r="J137" s="528"/>
      <c r="K137" s="529">
        <f>Majetok!B12</f>
        <v>3</v>
      </c>
      <c r="L137" s="530"/>
      <c r="M137" s="530"/>
      <c r="N137" s="530"/>
      <c r="O137" s="530"/>
      <c r="P137" s="530"/>
      <c r="Q137" s="530"/>
      <c r="R137" s="531"/>
      <c r="S137" s="532">
        <f>Majetok!C12</f>
        <v>33.333333333333336</v>
      </c>
      <c r="T137" s="533"/>
      <c r="U137" s="533"/>
      <c r="V137" s="533"/>
      <c r="W137" s="533"/>
      <c r="X137" s="533"/>
      <c r="Y137" s="533"/>
      <c r="Z137" s="534"/>
      <c r="AA137" s="535" t="str">
        <f>Majetok!D12</f>
        <v>Iba účtovný odpis</v>
      </c>
      <c r="AB137" s="536"/>
      <c r="AC137" s="536"/>
      <c r="AD137" s="536"/>
      <c r="AE137" s="536"/>
      <c r="AF137" s="536"/>
      <c r="AG137" s="536"/>
      <c r="AH137" s="537"/>
    </row>
    <row r="138" spans="1:34" ht="24" customHeight="1">
      <c r="A138" s="526" t="str">
        <f>Majetok!A13</f>
        <v>Klietkový kontajner MARCH 1ks</v>
      </c>
      <c r="B138" s="527"/>
      <c r="C138" s="527"/>
      <c r="D138" s="527"/>
      <c r="E138" s="527"/>
      <c r="F138" s="527"/>
      <c r="G138" s="527"/>
      <c r="H138" s="527"/>
      <c r="I138" s="527"/>
      <c r="J138" s="528"/>
      <c r="K138" s="529">
        <f>Majetok!B13</f>
        <v>3</v>
      </c>
      <c r="L138" s="530"/>
      <c r="M138" s="530"/>
      <c r="N138" s="530"/>
      <c r="O138" s="530"/>
      <c r="P138" s="530"/>
      <c r="Q138" s="530"/>
      <c r="R138" s="531"/>
      <c r="S138" s="532">
        <f>Majetok!C13</f>
        <v>33.333333333333336</v>
      </c>
      <c r="T138" s="533"/>
      <c r="U138" s="533"/>
      <c r="V138" s="533"/>
      <c r="W138" s="533"/>
      <c r="X138" s="533"/>
      <c r="Y138" s="533"/>
      <c r="Z138" s="534"/>
      <c r="AA138" s="535" t="str">
        <f>Majetok!D13</f>
        <v>Iba účtovný odpis</v>
      </c>
      <c r="AB138" s="536"/>
      <c r="AC138" s="536"/>
      <c r="AD138" s="536"/>
      <c r="AE138" s="536"/>
      <c r="AF138" s="536"/>
      <c r="AG138" s="536"/>
      <c r="AH138" s="537"/>
    </row>
    <row r="139" spans="1:34" ht="24" customHeight="1">
      <c r="A139" s="526" t="str">
        <f>Majetok!A14</f>
        <v>Klietkový kontajner MARCH 1ks</v>
      </c>
      <c r="B139" s="527"/>
      <c r="C139" s="527"/>
      <c r="D139" s="527"/>
      <c r="E139" s="527"/>
      <c r="F139" s="527"/>
      <c r="G139" s="527"/>
      <c r="H139" s="527"/>
      <c r="I139" s="527"/>
      <c r="J139" s="528"/>
      <c r="K139" s="529">
        <f>Majetok!B14</f>
        <v>3</v>
      </c>
      <c r="L139" s="530"/>
      <c r="M139" s="530"/>
      <c r="N139" s="530"/>
      <c r="O139" s="530"/>
      <c r="P139" s="530"/>
      <c r="Q139" s="530"/>
      <c r="R139" s="531"/>
      <c r="S139" s="532">
        <f>Majetok!C14</f>
        <v>33.333333333333336</v>
      </c>
      <c r="T139" s="533"/>
      <c r="U139" s="533"/>
      <c r="V139" s="533"/>
      <c r="W139" s="533"/>
      <c r="X139" s="533"/>
      <c r="Y139" s="533"/>
      <c r="Z139" s="534"/>
      <c r="AA139" s="535" t="str">
        <f>Majetok!D14</f>
        <v>Iba účtovný odpis</v>
      </c>
      <c r="AB139" s="536"/>
      <c r="AC139" s="536"/>
      <c r="AD139" s="536"/>
      <c r="AE139" s="536"/>
      <c r="AF139" s="536"/>
      <c r="AG139" s="536"/>
      <c r="AH139" s="537"/>
    </row>
    <row r="140" spans="1:34" ht="24" customHeight="1">
      <c r="A140" s="526" t="str">
        <f>Majetok!A15</f>
        <v>Notebook NT220b6n1c: SN: SPF4BCHK8</v>
      </c>
      <c r="B140" s="527"/>
      <c r="C140" s="527"/>
      <c r="D140" s="527"/>
      <c r="E140" s="527"/>
      <c r="F140" s="527"/>
      <c r="G140" s="527"/>
      <c r="H140" s="527"/>
      <c r="I140" s="527"/>
      <c r="J140" s="528"/>
      <c r="K140" s="529">
        <f>Majetok!B15</f>
        <v>3</v>
      </c>
      <c r="L140" s="530"/>
      <c r="M140" s="530"/>
      <c r="N140" s="530"/>
      <c r="O140" s="530"/>
      <c r="P140" s="530"/>
      <c r="Q140" s="530"/>
      <c r="R140" s="531"/>
      <c r="S140" s="532">
        <f>Majetok!C15</f>
        <v>33.333333333333336</v>
      </c>
      <c r="T140" s="533"/>
      <c r="U140" s="533"/>
      <c r="V140" s="533"/>
      <c r="W140" s="533"/>
      <c r="X140" s="533"/>
      <c r="Y140" s="533"/>
      <c r="Z140" s="534"/>
      <c r="AA140" s="535" t="str">
        <f>Majetok!D15</f>
        <v>Iba účtovný odpis</v>
      </c>
      <c r="AB140" s="536"/>
      <c r="AC140" s="536"/>
      <c r="AD140" s="536"/>
      <c r="AE140" s="536"/>
      <c r="AF140" s="536"/>
      <c r="AG140" s="536"/>
      <c r="AH140" s="537"/>
    </row>
    <row r="141" spans="1:34" ht="24" customHeight="1">
      <c r="A141" s="526" t="str">
        <f>Majetok!A16</f>
        <v>Mobilný telefón Samsung Galaxy A05s 4 GB/64 GB s</v>
      </c>
      <c r="B141" s="527"/>
      <c r="C141" s="527"/>
      <c r="D141" s="527"/>
      <c r="E141" s="527"/>
      <c r="F141" s="527"/>
      <c r="G141" s="527"/>
      <c r="H141" s="527"/>
      <c r="I141" s="527"/>
      <c r="J141" s="528"/>
      <c r="K141" s="529">
        <f>Majetok!B16</f>
        <v>3</v>
      </c>
      <c r="L141" s="530"/>
      <c r="M141" s="530"/>
      <c r="N141" s="530"/>
      <c r="O141" s="530"/>
      <c r="P141" s="530"/>
      <c r="Q141" s="530"/>
      <c r="R141" s="531"/>
      <c r="S141" s="532">
        <f>Majetok!C16</f>
        <v>33.333333333333336</v>
      </c>
      <c r="T141" s="533"/>
      <c r="U141" s="533"/>
      <c r="V141" s="533"/>
      <c r="W141" s="533"/>
      <c r="X141" s="533"/>
      <c r="Y141" s="533"/>
      <c r="Z141" s="534"/>
      <c r="AA141" s="535" t="str">
        <f>Majetok!D16</f>
        <v>Iba účtovný odpis</v>
      </c>
      <c r="AB141" s="536"/>
      <c r="AC141" s="536"/>
      <c r="AD141" s="536"/>
      <c r="AE141" s="536"/>
      <c r="AF141" s="536"/>
      <c r="AG141" s="536"/>
      <c r="AH141" s="537"/>
    </row>
    <row r="142" spans="1:34" ht="24" customHeight="1">
      <c r="A142" s="526" t="str">
        <f>Majetok!A17</f>
        <v xml:space="preserve">Čítačka čiarových kódov Honeywell Laser skener </v>
      </c>
      <c r="B142" s="527"/>
      <c r="C142" s="527"/>
      <c r="D142" s="527"/>
      <c r="E142" s="527"/>
      <c r="F142" s="527"/>
      <c r="G142" s="527"/>
      <c r="H142" s="527"/>
      <c r="I142" s="527"/>
      <c r="J142" s="528"/>
      <c r="K142" s="529">
        <f>Majetok!B17</f>
        <v>3</v>
      </c>
      <c r="L142" s="530"/>
      <c r="M142" s="530"/>
      <c r="N142" s="530"/>
      <c r="O142" s="530"/>
      <c r="P142" s="530"/>
      <c r="Q142" s="530"/>
      <c r="R142" s="531"/>
      <c r="S142" s="532">
        <f>Majetok!C17</f>
        <v>33.333333333333336</v>
      </c>
      <c r="T142" s="533"/>
      <c r="U142" s="533"/>
      <c r="V142" s="533"/>
      <c r="W142" s="533"/>
      <c r="X142" s="533"/>
      <c r="Y142" s="533"/>
      <c r="Z142" s="534"/>
      <c r="AA142" s="535" t="str">
        <f>Majetok!D17</f>
        <v>Iba účtovný odpis</v>
      </c>
      <c r="AB142" s="536"/>
      <c r="AC142" s="536"/>
      <c r="AD142" s="536"/>
      <c r="AE142" s="536"/>
      <c r="AF142" s="536"/>
      <c r="AG142" s="536"/>
      <c r="AH142" s="537"/>
    </row>
    <row r="143" spans="1:34" ht="24" customHeight="1">
      <c r="A143" s="526" t="str">
        <f>Majetok!A18</f>
        <v>LAKOVANÝ Regál, 60ks, 1800x900x400 mm 5-policový</v>
      </c>
      <c r="B143" s="527"/>
      <c r="C143" s="527"/>
      <c r="D143" s="527"/>
      <c r="E143" s="527"/>
      <c r="F143" s="527"/>
      <c r="G143" s="527"/>
      <c r="H143" s="527"/>
      <c r="I143" s="527"/>
      <c r="J143" s="528"/>
      <c r="K143" s="529">
        <f>Majetok!B18</f>
        <v>3</v>
      </c>
      <c r="L143" s="530"/>
      <c r="M143" s="530"/>
      <c r="N143" s="530"/>
      <c r="O143" s="530"/>
      <c r="P143" s="530"/>
      <c r="Q143" s="530"/>
      <c r="R143" s="531"/>
      <c r="S143" s="532">
        <f>Majetok!C18</f>
        <v>33.333333333333336</v>
      </c>
      <c r="T143" s="533"/>
      <c r="U143" s="533"/>
      <c r="V143" s="533"/>
      <c r="W143" s="533"/>
      <c r="X143" s="533"/>
      <c r="Y143" s="533"/>
      <c r="Z143" s="534"/>
      <c r="AA143" s="535" t="str">
        <f>Majetok!D18</f>
        <v>Iba účtovný odpis</v>
      </c>
      <c r="AB143" s="536"/>
      <c r="AC143" s="536"/>
      <c r="AD143" s="536"/>
      <c r="AE143" s="536"/>
      <c r="AF143" s="536"/>
      <c r="AG143" s="536"/>
      <c r="AH143" s="537"/>
    </row>
    <row r="144" spans="1:34" ht="24" customHeight="1">
      <c r="A144" s="526" t="str">
        <f>Majetok!A19</f>
        <v>Notebook HP EliteBook 850 G5, SN: 5CG8460BGN</v>
      </c>
      <c r="B144" s="527"/>
      <c r="C144" s="527"/>
      <c r="D144" s="527"/>
      <c r="E144" s="527"/>
      <c r="F144" s="527"/>
      <c r="G144" s="527"/>
      <c r="H144" s="527"/>
      <c r="I144" s="527"/>
      <c r="J144" s="528"/>
      <c r="K144" s="529">
        <f>Majetok!B19</f>
        <v>3</v>
      </c>
      <c r="L144" s="530"/>
      <c r="M144" s="530"/>
      <c r="N144" s="530"/>
      <c r="O144" s="530"/>
      <c r="P144" s="530"/>
      <c r="Q144" s="530"/>
      <c r="R144" s="531"/>
      <c r="S144" s="532">
        <f>Majetok!C19</f>
        <v>33.333333333333336</v>
      </c>
      <c r="T144" s="533"/>
      <c r="U144" s="533"/>
      <c r="V144" s="533"/>
      <c r="W144" s="533"/>
      <c r="X144" s="533"/>
      <c r="Y144" s="533"/>
      <c r="Z144" s="534"/>
      <c r="AA144" s="535" t="str">
        <f>Majetok!D19</f>
        <v>Iba účtovný odpis</v>
      </c>
      <c r="AB144" s="536"/>
      <c r="AC144" s="536"/>
      <c r="AD144" s="536"/>
      <c r="AE144" s="536"/>
      <c r="AF144" s="536"/>
      <c r="AG144" s="536"/>
      <c r="AH144" s="537"/>
    </row>
    <row r="145" spans="1:34" ht="24" customHeight="1">
      <c r="A145" s="526" t="str">
        <f>Majetok!A20</f>
        <v>Čítačka čiarových kódov Zebra, SN: S24097523701</v>
      </c>
      <c r="B145" s="527"/>
      <c r="C145" s="527"/>
      <c r="D145" s="527"/>
      <c r="E145" s="527"/>
      <c r="F145" s="527"/>
      <c r="G145" s="527"/>
      <c r="H145" s="527"/>
      <c r="I145" s="527"/>
      <c r="J145" s="528"/>
      <c r="K145" s="529">
        <f>Majetok!B20</f>
        <v>3</v>
      </c>
      <c r="L145" s="530"/>
      <c r="M145" s="530"/>
      <c r="N145" s="530"/>
      <c r="O145" s="530"/>
      <c r="P145" s="530"/>
      <c r="Q145" s="530"/>
      <c r="R145" s="531"/>
      <c r="S145" s="532">
        <f>Majetok!C20</f>
        <v>33.333333333333336</v>
      </c>
      <c r="T145" s="533"/>
      <c r="U145" s="533"/>
      <c r="V145" s="533"/>
      <c r="W145" s="533"/>
      <c r="X145" s="533"/>
      <c r="Y145" s="533"/>
      <c r="Z145" s="534"/>
      <c r="AA145" s="535" t="str">
        <f>Majetok!D20</f>
        <v>Iba účtovný odpis</v>
      </c>
      <c r="AB145" s="536"/>
      <c r="AC145" s="536"/>
      <c r="AD145" s="536"/>
      <c r="AE145" s="536"/>
      <c r="AF145" s="536"/>
      <c r="AG145" s="536"/>
      <c r="AH145" s="537"/>
    </row>
    <row r="146" spans="1:34" ht="24" customHeight="1">
      <c r="A146" s="526" t="str">
        <f>Majetok!A21</f>
        <v>Klietkový vozík s brzdami JORDAN,nosnosť 450 kg</v>
      </c>
      <c r="B146" s="527"/>
      <c r="C146" s="527"/>
      <c r="D146" s="527"/>
      <c r="E146" s="527"/>
      <c r="F146" s="527"/>
      <c r="G146" s="527"/>
      <c r="H146" s="527"/>
      <c r="I146" s="527"/>
      <c r="J146" s="528"/>
      <c r="K146" s="529">
        <f>Majetok!B21</f>
        <v>3</v>
      </c>
      <c r="L146" s="530"/>
      <c r="M146" s="530"/>
      <c r="N146" s="530"/>
      <c r="O146" s="530"/>
      <c r="P146" s="530"/>
      <c r="Q146" s="530"/>
      <c r="R146" s="531"/>
      <c r="S146" s="532">
        <f>Majetok!C21</f>
        <v>33.333333333333336</v>
      </c>
      <c r="T146" s="533"/>
      <c r="U146" s="533"/>
      <c r="V146" s="533"/>
      <c r="W146" s="533"/>
      <c r="X146" s="533"/>
      <c r="Y146" s="533"/>
      <c r="Z146" s="534"/>
      <c r="AA146" s="535" t="str">
        <f>Majetok!D21</f>
        <v>Iba účtovný odpis</v>
      </c>
      <c r="AB146" s="536"/>
      <c r="AC146" s="536"/>
      <c r="AD146" s="536"/>
      <c r="AE146" s="536"/>
      <c r="AF146" s="536"/>
      <c r="AG146" s="536"/>
      <c r="AH146" s="537"/>
    </row>
    <row r="147" spans="1:34" ht="24" customHeight="1">
      <c r="A147" s="526" t="str">
        <f>Majetok!A22</f>
        <v xml:space="preserve">Policový vozík TRANSFER, 5 police, 900x500x1800 </v>
      </c>
      <c r="B147" s="527"/>
      <c r="C147" s="527"/>
      <c r="D147" s="527"/>
      <c r="E147" s="527"/>
      <c r="F147" s="527"/>
      <c r="G147" s="527"/>
      <c r="H147" s="527"/>
      <c r="I147" s="527"/>
      <c r="J147" s="528"/>
      <c r="K147" s="529">
        <f>Majetok!B22</f>
        <v>3</v>
      </c>
      <c r="L147" s="530"/>
      <c r="M147" s="530"/>
      <c r="N147" s="530"/>
      <c r="O147" s="530"/>
      <c r="P147" s="530"/>
      <c r="Q147" s="530"/>
      <c r="R147" s="531"/>
      <c r="S147" s="532">
        <f>Majetok!C22</f>
        <v>33.333333333333336</v>
      </c>
      <c r="T147" s="533"/>
      <c r="U147" s="533"/>
      <c r="V147" s="533"/>
      <c r="W147" s="533"/>
      <c r="X147" s="533"/>
      <c r="Y147" s="533"/>
      <c r="Z147" s="534"/>
      <c r="AA147" s="535" t="str">
        <f>Majetok!D22</f>
        <v>Iba účtovný odpis</v>
      </c>
      <c r="AB147" s="536"/>
      <c r="AC147" s="536"/>
      <c r="AD147" s="536"/>
      <c r="AE147" s="536"/>
      <c r="AF147" s="536"/>
      <c r="AG147" s="536"/>
      <c r="AH147" s="537"/>
    </row>
    <row r="148" spans="1:34" ht="24" customHeight="1">
      <c r="A148" s="526" t="str">
        <f>Majetok!A23</f>
        <v>Čítačka čiarových kódov Zebra DS9308-SR4U2100AZE</v>
      </c>
      <c r="B148" s="527"/>
      <c r="C148" s="527"/>
      <c r="D148" s="527"/>
      <c r="E148" s="527"/>
      <c r="F148" s="527"/>
      <c r="G148" s="527"/>
      <c r="H148" s="527"/>
      <c r="I148" s="527"/>
      <c r="J148" s="528"/>
      <c r="K148" s="529">
        <f>Majetok!B23</f>
        <v>3</v>
      </c>
      <c r="L148" s="530"/>
      <c r="M148" s="530"/>
      <c r="N148" s="530"/>
      <c r="O148" s="530"/>
      <c r="P148" s="530"/>
      <c r="Q148" s="530"/>
      <c r="R148" s="531"/>
      <c r="S148" s="532">
        <f>Majetok!C23</f>
        <v>33.333333333333336</v>
      </c>
      <c r="T148" s="533"/>
      <c r="U148" s="533"/>
      <c r="V148" s="533"/>
      <c r="W148" s="533"/>
      <c r="X148" s="533"/>
      <c r="Y148" s="533"/>
      <c r="Z148" s="534"/>
      <c r="AA148" s="535" t="str">
        <f>Majetok!D23</f>
        <v>Iba účtovný odpis</v>
      </c>
      <c r="AB148" s="536"/>
      <c r="AC148" s="536"/>
      <c r="AD148" s="536"/>
      <c r="AE148" s="536"/>
      <c r="AF148" s="536"/>
      <c r="AG148" s="536"/>
      <c r="AH148" s="537"/>
    </row>
    <row r="149" spans="1:34" ht="24" customHeight="1">
      <c r="A149" s="526" t="str">
        <f>Majetok!A24</f>
        <v>Powerbank Romoss PEA40 Pro 40000</v>
      </c>
      <c r="B149" s="527"/>
      <c r="C149" s="527"/>
      <c r="D149" s="527"/>
      <c r="E149" s="527"/>
      <c r="F149" s="527"/>
      <c r="G149" s="527"/>
      <c r="H149" s="527"/>
      <c r="I149" s="527"/>
      <c r="J149" s="528"/>
      <c r="K149" s="529">
        <f>Majetok!B24</f>
        <v>3</v>
      </c>
      <c r="L149" s="530"/>
      <c r="M149" s="530"/>
      <c r="N149" s="530"/>
      <c r="O149" s="530"/>
      <c r="P149" s="530"/>
      <c r="Q149" s="530"/>
      <c r="R149" s="531"/>
      <c r="S149" s="532">
        <f>Majetok!C24</f>
        <v>33.333333333333336</v>
      </c>
      <c r="T149" s="533"/>
      <c r="U149" s="533"/>
      <c r="V149" s="533"/>
      <c r="W149" s="533"/>
      <c r="X149" s="533"/>
      <c r="Y149" s="533"/>
      <c r="Z149" s="534"/>
      <c r="AA149" s="535" t="str">
        <f>Majetok!D24</f>
        <v>Iba účtovný odpis</v>
      </c>
      <c r="AB149" s="536"/>
      <c r="AC149" s="536"/>
      <c r="AD149" s="536"/>
      <c r="AE149" s="536"/>
      <c r="AF149" s="536"/>
      <c r="AG149" s="536"/>
      <c r="AH149" s="537"/>
    </row>
    <row r="150" spans="1:34" ht="24" customHeight="1">
      <c r="A150" s="526" t="str">
        <f>Majetok!A25</f>
        <v>Notebook HP EliteBook 850 G5, SN: 5CG84621GG</v>
      </c>
      <c r="B150" s="527"/>
      <c r="C150" s="527"/>
      <c r="D150" s="527"/>
      <c r="E150" s="527"/>
      <c r="F150" s="527"/>
      <c r="G150" s="527"/>
      <c r="H150" s="527"/>
      <c r="I150" s="527"/>
      <c r="J150" s="528"/>
      <c r="K150" s="529">
        <f>Majetok!B25</f>
        <v>3</v>
      </c>
      <c r="L150" s="530"/>
      <c r="M150" s="530"/>
      <c r="N150" s="530"/>
      <c r="O150" s="530"/>
      <c r="P150" s="530"/>
      <c r="Q150" s="530"/>
      <c r="R150" s="531"/>
      <c r="S150" s="532">
        <f>Majetok!C25</f>
        <v>33.333333333333336</v>
      </c>
      <c r="T150" s="533"/>
      <c r="U150" s="533"/>
      <c r="V150" s="533"/>
      <c r="W150" s="533"/>
      <c r="X150" s="533"/>
      <c r="Y150" s="533"/>
      <c r="Z150" s="534"/>
      <c r="AA150" s="535" t="str">
        <f>Majetok!D25</f>
        <v>Iba účtovný odpis</v>
      </c>
      <c r="AB150" s="536"/>
      <c r="AC150" s="536"/>
      <c r="AD150" s="536"/>
      <c r="AE150" s="536"/>
      <c r="AF150" s="536"/>
      <c r="AG150" s="536"/>
      <c r="AH150" s="537"/>
    </row>
    <row r="151" spans="1:34" ht="24" customHeight="1">
      <c r="A151" s="526" t="str">
        <f>Majetok!A26</f>
        <v>Notebook HP EliteBook 850 G5, SN: 5CG8313XRS</v>
      </c>
      <c r="B151" s="527"/>
      <c r="C151" s="527"/>
      <c r="D151" s="527"/>
      <c r="E151" s="527"/>
      <c r="F151" s="527"/>
      <c r="G151" s="527"/>
      <c r="H151" s="527"/>
      <c r="I151" s="527"/>
      <c r="J151" s="528"/>
      <c r="K151" s="529">
        <f>Majetok!B26</f>
        <v>3</v>
      </c>
      <c r="L151" s="530"/>
      <c r="M151" s="530"/>
      <c r="N151" s="530"/>
      <c r="O151" s="530"/>
      <c r="P151" s="530"/>
      <c r="Q151" s="530"/>
      <c r="R151" s="531"/>
      <c r="S151" s="532">
        <f>Majetok!C26</f>
        <v>33.333333333333336</v>
      </c>
      <c r="T151" s="533"/>
      <c r="U151" s="533"/>
      <c r="V151" s="533"/>
      <c r="W151" s="533"/>
      <c r="X151" s="533"/>
      <c r="Y151" s="533"/>
      <c r="Z151" s="534"/>
      <c r="AA151" s="535" t="str">
        <f>Majetok!D26</f>
        <v>Iba účtovný odpis</v>
      </c>
      <c r="AB151" s="536"/>
      <c r="AC151" s="536"/>
      <c r="AD151" s="536"/>
      <c r="AE151" s="536"/>
      <c r="AF151" s="536"/>
      <c r="AG151" s="536"/>
      <c r="AH151" s="537"/>
    </row>
    <row r="152" spans="1:34" ht="24" customHeight="1">
      <c r="A152" s="526" t="str">
        <f>Majetok!A27</f>
        <v>Baliaci stôl Effepack 120x80 cm 1ks</v>
      </c>
      <c r="B152" s="527"/>
      <c r="C152" s="527"/>
      <c r="D152" s="527"/>
      <c r="E152" s="527"/>
      <c r="F152" s="527"/>
      <c r="G152" s="527"/>
      <c r="H152" s="527"/>
      <c r="I152" s="527"/>
      <c r="J152" s="528"/>
      <c r="K152" s="529">
        <f>Majetok!B27</f>
        <v>3</v>
      </c>
      <c r="L152" s="530"/>
      <c r="M152" s="530"/>
      <c r="N152" s="530"/>
      <c r="O152" s="530"/>
      <c r="P152" s="530"/>
      <c r="Q152" s="530"/>
      <c r="R152" s="531"/>
      <c r="S152" s="532">
        <f>Majetok!C27</f>
        <v>33.333333333333336</v>
      </c>
      <c r="T152" s="533"/>
      <c r="U152" s="533"/>
      <c r="V152" s="533"/>
      <c r="W152" s="533"/>
      <c r="X152" s="533"/>
      <c r="Y152" s="533"/>
      <c r="Z152" s="534"/>
      <c r="AA152" s="535" t="str">
        <f>Majetok!D27</f>
        <v>Iba účtovný odpis</v>
      </c>
      <c r="AB152" s="536"/>
      <c r="AC152" s="536"/>
      <c r="AD152" s="536"/>
      <c r="AE152" s="536"/>
      <c r="AF152" s="536"/>
      <c r="AG152" s="536"/>
      <c r="AH152" s="537"/>
    </row>
    <row r="153" spans="1:34" ht="24" customHeight="1">
      <c r="A153" s="526" t="str">
        <f>Majetok!A28</f>
        <v>Baliaci stôl Effepack 120x80 cm 1ks</v>
      </c>
      <c r="B153" s="527"/>
      <c r="C153" s="527"/>
      <c r="D153" s="527"/>
      <c r="E153" s="527"/>
      <c r="F153" s="527"/>
      <c r="G153" s="527"/>
      <c r="H153" s="527"/>
      <c r="I153" s="527"/>
      <c r="J153" s="528"/>
      <c r="K153" s="529">
        <f>Majetok!B28</f>
        <v>3</v>
      </c>
      <c r="L153" s="530"/>
      <c r="M153" s="530"/>
      <c r="N153" s="530"/>
      <c r="O153" s="530"/>
      <c r="P153" s="530"/>
      <c r="Q153" s="530"/>
      <c r="R153" s="531"/>
      <c r="S153" s="532">
        <f>Majetok!C28</f>
        <v>33.333333333333336</v>
      </c>
      <c r="T153" s="533"/>
      <c r="U153" s="533"/>
      <c r="V153" s="533"/>
      <c r="W153" s="533"/>
      <c r="X153" s="533"/>
      <c r="Y153" s="533"/>
      <c r="Z153" s="534"/>
      <c r="AA153" s="535" t="str">
        <f>Majetok!D28</f>
        <v>Iba účtovný odpis</v>
      </c>
      <c r="AB153" s="536"/>
      <c r="AC153" s="536"/>
      <c r="AD153" s="536"/>
      <c r="AE153" s="536"/>
      <c r="AF153" s="536"/>
      <c r="AG153" s="536"/>
      <c r="AH153" s="537"/>
    </row>
    <row r="154" spans="1:34" ht="24" customHeight="1">
      <c r="A154" s="526" t="str">
        <f>Majetok!A29</f>
        <v>Mobilný telefón Xiaomi Redmi 13</v>
      </c>
      <c r="B154" s="527"/>
      <c r="C154" s="527"/>
      <c r="D154" s="527"/>
      <c r="E154" s="527"/>
      <c r="F154" s="527"/>
      <c r="G154" s="527"/>
      <c r="H154" s="527"/>
      <c r="I154" s="527"/>
      <c r="J154" s="528"/>
      <c r="K154" s="529">
        <f>Majetok!B29</f>
        <v>3</v>
      </c>
      <c r="L154" s="530"/>
      <c r="M154" s="530"/>
      <c r="N154" s="530"/>
      <c r="O154" s="530"/>
      <c r="P154" s="530"/>
      <c r="Q154" s="530"/>
      <c r="R154" s="531"/>
      <c r="S154" s="532">
        <f>Majetok!C29</f>
        <v>33.333333333333336</v>
      </c>
      <c r="T154" s="533"/>
      <c r="U154" s="533"/>
      <c r="V154" s="533"/>
      <c r="W154" s="533"/>
      <c r="X154" s="533"/>
      <c r="Y154" s="533"/>
      <c r="Z154" s="534"/>
      <c r="AA154" s="535" t="str">
        <f>Majetok!D29</f>
        <v>Iba účtovný odpis</v>
      </c>
      <c r="AB154" s="536"/>
      <c r="AC154" s="536"/>
      <c r="AD154" s="536"/>
      <c r="AE154" s="536"/>
      <c r="AF154" s="536"/>
      <c r="AG154" s="536"/>
      <c r="AH154" s="537"/>
    </row>
    <row r="155" spans="1:34" ht="24" customHeight="1">
      <c r="A155" s="526" t="str">
        <f>Majetok!A30</f>
        <v>Čítačka čiarových kódov Zebra DS9308-SR4U2100AZE</v>
      </c>
      <c r="B155" s="527"/>
      <c r="C155" s="527"/>
      <c r="D155" s="527"/>
      <c r="E155" s="527"/>
      <c r="F155" s="527"/>
      <c r="G155" s="527"/>
      <c r="H155" s="527"/>
      <c r="I155" s="527"/>
      <c r="J155" s="528"/>
      <c r="K155" s="529">
        <f>Majetok!B30</f>
        <v>3</v>
      </c>
      <c r="L155" s="530"/>
      <c r="M155" s="530"/>
      <c r="N155" s="530"/>
      <c r="O155" s="530"/>
      <c r="P155" s="530"/>
      <c r="Q155" s="530"/>
      <c r="R155" s="531"/>
      <c r="S155" s="532">
        <f>Majetok!C30</f>
        <v>33.333333333333336</v>
      </c>
      <c r="T155" s="533"/>
      <c r="U155" s="533"/>
      <c r="V155" s="533"/>
      <c r="W155" s="533"/>
      <c r="X155" s="533"/>
      <c r="Y155" s="533"/>
      <c r="Z155" s="534"/>
      <c r="AA155" s="535" t="str">
        <f>Majetok!D30</f>
        <v>Iba účtovný odpis</v>
      </c>
      <c r="AB155" s="536"/>
      <c r="AC155" s="536"/>
      <c r="AD155" s="536"/>
      <c r="AE155" s="536"/>
      <c r="AF155" s="536"/>
      <c r="AG155" s="536"/>
      <c r="AH155" s="537"/>
    </row>
    <row r="156" spans="1:34" ht="24" customHeight="1">
      <c r="A156" s="526" t="str">
        <f>Majetok!A31</f>
        <v>Mobilná klimatizácia GORENJE KAM26THP</v>
      </c>
      <c r="B156" s="527"/>
      <c r="C156" s="527"/>
      <c r="D156" s="527"/>
      <c r="E156" s="527"/>
      <c r="F156" s="527"/>
      <c r="G156" s="527"/>
      <c r="H156" s="527"/>
      <c r="I156" s="527"/>
      <c r="J156" s="528"/>
      <c r="K156" s="529">
        <f>Majetok!B31</f>
        <v>3</v>
      </c>
      <c r="L156" s="530"/>
      <c r="M156" s="530"/>
      <c r="N156" s="530"/>
      <c r="O156" s="530"/>
      <c r="P156" s="530"/>
      <c r="Q156" s="530"/>
      <c r="R156" s="531"/>
      <c r="S156" s="532">
        <f>Majetok!C31</f>
        <v>33.333333333333336</v>
      </c>
      <c r="T156" s="533"/>
      <c r="U156" s="533"/>
      <c r="V156" s="533"/>
      <c r="W156" s="533"/>
      <c r="X156" s="533"/>
      <c r="Y156" s="533"/>
      <c r="Z156" s="534"/>
      <c r="AA156" s="535" t="str">
        <f>Majetok!D31</f>
        <v>Iba účtovný odpis</v>
      </c>
      <c r="AB156" s="536"/>
      <c r="AC156" s="536"/>
      <c r="AD156" s="536"/>
      <c r="AE156" s="536"/>
      <c r="AF156" s="536"/>
      <c r="AG156" s="536"/>
      <c r="AH156" s="537"/>
    </row>
    <row r="157" spans="1:34" ht="24" customHeight="1">
      <c r="A157" s="526" t="str">
        <f>Majetok!A32</f>
        <v>Nabíjačka UGREEN GaN 200 W Desktop Charger</v>
      </c>
      <c r="B157" s="527"/>
      <c r="C157" s="527"/>
      <c r="D157" s="527"/>
      <c r="E157" s="527"/>
      <c r="F157" s="527"/>
      <c r="G157" s="527"/>
      <c r="H157" s="527"/>
      <c r="I157" s="527"/>
      <c r="J157" s="528"/>
      <c r="K157" s="529">
        <f>Majetok!B32</f>
        <v>3</v>
      </c>
      <c r="L157" s="530"/>
      <c r="M157" s="530"/>
      <c r="N157" s="530"/>
      <c r="O157" s="530"/>
      <c r="P157" s="530"/>
      <c r="Q157" s="530"/>
      <c r="R157" s="531"/>
      <c r="S157" s="532">
        <f>Majetok!C32</f>
        <v>33.333333333333336</v>
      </c>
      <c r="T157" s="533"/>
      <c r="U157" s="533"/>
      <c r="V157" s="533"/>
      <c r="W157" s="533"/>
      <c r="X157" s="533"/>
      <c r="Y157" s="533"/>
      <c r="Z157" s="534"/>
      <c r="AA157" s="535" t="str">
        <f>Majetok!D32</f>
        <v>Iba účtovný odpis</v>
      </c>
      <c r="AB157" s="536"/>
      <c r="AC157" s="536"/>
      <c r="AD157" s="536"/>
      <c r="AE157" s="536"/>
      <c r="AF157" s="536"/>
      <c r="AG157" s="536"/>
      <c r="AH157" s="537"/>
    </row>
    <row r="158" spans="1:34" ht="24" customHeight="1">
      <c r="A158" s="526" t="str">
        <f>Majetok!A33</f>
        <v>HP EliteBook 850 G5 1ks</v>
      </c>
      <c r="B158" s="527"/>
      <c r="C158" s="527"/>
      <c r="D158" s="527"/>
      <c r="E158" s="527"/>
      <c r="F158" s="527"/>
      <c r="G158" s="527"/>
      <c r="H158" s="527"/>
      <c r="I158" s="527"/>
      <c r="J158" s="528"/>
      <c r="K158" s="529">
        <f>Majetok!B33</f>
        <v>3</v>
      </c>
      <c r="L158" s="530"/>
      <c r="M158" s="530"/>
      <c r="N158" s="530"/>
      <c r="O158" s="530"/>
      <c r="P158" s="530"/>
      <c r="Q158" s="530"/>
      <c r="R158" s="531"/>
      <c r="S158" s="532">
        <f>Majetok!C33</f>
        <v>33.333333333333336</v>
      </c>
      <c r="T158" s="533"/>
      <c r="U158" s="533"/>
      <c r="V158" s="533"/>
      <c r="W158" s="533"/>
      <c r="X158" s="533"/>
      <c r="Y158" s="533"/>
      <c r="Z158" s="534"/>
      <c r="AA158" s="535" t="str">
        <f>Majetok!D33</f>
        <v>Iba účtovný odpis</v>
      </c>
      <c r="AB158" s="536"/>
      <c r="AC158" s="536"/>
      <c r="AD158" s="536"/>
      <c r="AE158" s="536"/>
      <c r="AF158" s="536"/>
      <c r="AG158" s="536"/>
      <c r="AH158" s="537"/>
    </row>
    <row r="159" spans="1:34" ht="24" customHeight="1">
      <c r="A159" s="526" t="str">
        <f>Majetok!A34</f>
        <v>HP EliteBook 850 G5 1ks</v>
      </c>
      <c r="B159" s="527"/>
      <c r="C159" s="527"/>
      <c r="D159" s="527"/>
      <c r="E159" s="527"/>
      <c r="F159" s="527"/>
      <c r="G159" s="527"/>
      <c r="H159" s="527"/>
      <c r="I159" s="527"/>
      <c r="J159" s="528"/>
      <c r="K159" s="529">
        <f>Majetok!B34</f>
        <v>3</v>
      </c>
      <c r="L159" s="530"/>
      <c r="M159" s="530"/>
      <c r="N159" s="530"/>
      <c r="O159" s="530"/>
      <c r="P159" s="530"/>
      <c r="Q159" s="530"/>
      <c r="R159" s="531"/>
      <c r="S159" s="532">
        <f>Majetok!C34</f>
        <v>33.333333333333336</v>
      </c>
      <c r="T159" s="533"/>
      <c r="U159" s="533"/>
      <c r="V159" s="533"/>
      <c r="W159" s="533"/>
      <c r="X159" s="533"/>
      <c r="Y159" s="533"/>
      <c r="Z159" s="534"/>
      <c r="AA159" s="535" t="str">
        <f>Majetok!D34</f>
        <v>Iba účtovný odpis</v>
      </c>
      <c r="AB159" s="536"/>
      <c r="AC159" s="536"/>
      <c r="AD159" s="536"/>
      <c r="AE159" s="536"/>
      <c r="AF159" s="536"/>
      <c r="AG159" s="536"/>
      <c r="AH159" s="537"/>
    </row>
    <row r="160" spans="1:34" ht="15" customHeight="1">
      <c r="A160" s="526" t="str">
        <f>Majetok!A35</f>
        <v>ZEBRA TC57</v>
      </c>
      <c r="B160" s="527"/>
      <c r="C160" s="527"/>
      <c r="D160" s="527"/>
      <c r="E160" s="527"/>
      <c r="F160" s="527"/>
      <c r="G160" s="527"/>
      <c r="H160" s="527"/>
      <c r="I160" s="527"/>
      <c r="J160" s="528"/>
      <c r="K160" s="529">
        <f>Majetok!B35</f>
        <v>3</v>
      </c>
      <c r="L160" s="530"/>
      <c r="M160" s="530"/>
      <c r="N160" s="530"/>
      <c r="O160" s="530"/>
      <c r="P160" s="530"/>
      <c r="Q160" s="530"/>
      <c r="R160" s="531"/>
      <c r="S160" s="532">
        <f>Majetok!C35</f>
        <v>33.333333333333336</v>
      </c>
      <c r="T160" s="533"/>
      <c r="U160" s="533"/>
      <c r="V160" s="533"/>
      <c r="W160" s="533"/>
      <c r="X160" s="533"/>
      <c r="Y160" s="533"/>
      <c r="Z160" s="534"/>
      <c r="AA160" s="535" t="str">
        <f>Majetok!D35</f>
        <v>Iba účtovný odpis</v>
      </c>
      <c r="AB160" s="536"/>
      <c r="AC160" s="536"/>
      <c r="AD160" s="536"/>
      <c r="AE160" s="536"/>
      <c r="AF160" s="536"/>
      <c r="AG160" s="536"/>
      <c r="AH160" s="537"/>
    </row>
    <row r="161" spans="1:34" ht="27.75" customHeight="1">
      <c r="A161" s="526" t="str">
        <f>Majetok!A36</f>
        <v>Klietkový vozík s brzdami JORDAN, nosnosť 450kg</v>
      </c>
      <c r="B161" s="527"/>
      <c r="C161" s="527"/>
      <c r="D161" s="527"/>
      <c r="E161" s="527"/>
      <c r="F161" s="527"/>
      <c r="G161" s="527"/>
      <c r="H161" s="527"/>
      <c r="I161" s="527"/>
      <c r="J161" s="528"/>
      <c r="K161" s="529">
        <f>Majetok!B36</f>
        <v>3</v>
      </c>
      <c r="L161" s="530"/>
      <c r="M161" s="530"/>
      <c r="N161" s="530"/>
      <c r="O161" s="530"/>
      <c r="P161" s="530"/>
      <c r="Q161" s="530"/>
      <c r="R161" s="531"/>
      <c r="S161" s="532">
        <f>Majetok!C36</f>
        <v>33.333333333333336</v>
      </c>
      <c r="T161" s="533"/>
      <c r="U161" s="533"/>
      <c r="V161" s="533"/>
      <c r="W161" s="533"/>
      <c r="X161" s="533"/>
      <c r="Y161" s="533"/>
      <c r="Z161" s="534"/>
      <c r="AA161" s="535" t="str">
        <f>Majetok!D36</f>
        <v>Iba účtovný odpis</v>
      </c>
      <c r="AB161" s="536"/>
      <c r="AC161" s="536"/>
      <c r="AD161" s="536"/>
      <c r="AE161" s="536"/>
      <c r="AF161" s="536"/>
      <c r="AG161" s="536"/>
      <c r="AH161" s="537"/>
    </row>
    <row r="162" spans="1:34" ht="27.75" customHeight="1">
      <c r="A162" s="526" t="str">
        <f>Majetok!A37</f>
        <v>Klietkový vozík s brzdami JORDAN, nosnosť 450kg</v>
      </c>
      <c r="B162" s="527"/>
      <c r="C162" s="527"/>
      <c r="D162" s="527"/>
      <c r="E162" s="527"/>
      <c r="F162" s="527"/>
      <c r="G162" s="527"/>
      <c r="H162" s="527"/>
      <c r="I162" s="527"/>
      <c r="J162" s="528"/>
      <c r="K162" s="529">
        <f>Majetok!B37</f>
        <v>3</v>
      </c>
      <c r="L162" s="530"/>
      <c r="M162" s="530"/>
      <c r="N162" s="530"/>
      <c r="O162" s="530"/>
      <c r="P162" s="530"/>
      <c r="Q162" s="530"/>
      <c r="R162" s="531"/>
      <c r="S162" s="532">
        <f>Majetok!C37</f>
        <v>33.333333333333336</v>
      </c>
      <c r="T162" s="533"/>
      <c r="U162" s="533"/>
      <c r="V162" s="533"/>
      <c r="W162" s="533"/>
      <c r="X162" s="533"/>
      <c r="Y162" s="533"/>
      <c r="Z162" s="534"/>
      <c r="AA162" s="535" t="str">
        <f>Majetok!D37</f>
        <v>Iba účtovný odpis</v>
      </c>
      <c r="AB162" s="536"/>
      <c r="AC162" s="536"/>
      <c r="AD162" s="536"/>
      <c r="AE162" s="536"/>
      <c r="AF162" s="536"/>
      <c r="AG162" s="536"/>
      <c r="AH162" s="537"/>
    </row>
    <row r="163" spans="1:34" ht="27.75" customHeight="1">
      <c r="A163" s="526" t="str">
        <f>Majetok!A38</f>
        <v>Policový vozík TRANSFER 5 polic s brzdami</v>
      </c>
      <c r="B163" s="527"/>
      <c r="C163" s="527"/>
      <c r="D163" s="527"/>
      <c r="E163" s="527"/>
      <c r="F163" s="527"/>
      <c r="G163" s="527"/>
      <c r="H163" s="527"/>
      <c r="I163" s="527"/>
      <c r="J163" s="528"/>
      <c r="K163" s="529">
        <f>Majetok!B38</f>
        <v>3</v>
      </c>
      <c r="L163" s="530"/>
      <c r="M163" s="530"/>
      <c r="N163" s="530"/>
      <c r="O163" s="530"/>
      <c r="P163" s="530"/>
      <c r="Q163" s="530"/>
      <c r="R163" s="531"/>
      <c r="S163" s="532">
        <f>Majetok!C38</f>
        <v>33.333333333333336</v>
      </c>
      <c r="T163" s="533"/>
      <c r="U163" s="533"/>
      <c r="V163" s="533"/>
      <c r="W163" s="533"/>
      <c r="X163" s="533"/>
      <c r="Y163" s="533"/>
      <c r="Z163" s="534"/>
      <c r="AA163" s="535" t="str">
        <f>Majetok!D38</f>
        <v>Iba účtovný odpis</v>
      </c>
      <c r="AB163" s="536"/>
      <c r="AC163" s="536"/>
      <c r="AD163" s="536"/>
      <c r="AE163" s="536"/>
      <c r="AF163" s="536"/>
      <c r="AG163" s="536"/>
      <c r="AH163" s="537"/>
    </row>
    <row r="164" spans="1:34" ht="27.75" customHeight="1">
      <c r="A164" s="526" t="str">
        <f>Majetok!A39</f>
        <v>Policový vozík TRANSFER 5 polic s brzdami</v>
      </c>
      <c r="B164" s="527"/>
      <c r="C164" s="527"/>
      <c r="D164" s="527"/>
      <c r="E164" s="527"/>
      <c r="F164" s="527"/>
      <c r="G164" s="527"/>
      <c r="H164" s="527"/>
      <c r="I164" s="527"/>
      <c r="J164" s="528"/>
      <c r="K164" s="529">
        <f>Majetok!B39</f>
        <v>3</v>
      </c>
      <c r="L164" s="530"/>
      <c r="M164" s="530"/>
      <c r="N164" s="530"/>
      <c r="O164" s="530"/>
      <c r="P164" s="530"/>
      <c r="Q164" s="530"/>
      <c r="R164" s="531"/>
      <c r="S164" s="532">
        <f>Majetok!C39</f>
        <v>33.333333333333336</v>
      </c>
      <c r="T164" s="533"/>
      <c r="U164" s="533"/>
      <c r="V164" s="533"/>
      <c r="W164" s="533"/>
      <c r="X164" s="533"/>
      <c r="Y164" s="533"/>
      <c r="Z164" s="534"/>
      <c r="AA164" s="535" t="str">
        <f>Majetok!D39</f>
        <v>Iba účtovný odpis</v>
      </c>
      <c r="AB164" s="536"/>
      <c r="AC164" s="536"/>
      <c r="AD164" s="536"/>
      <c r="AE164" s="536"/>
      <c r="AF164" s="536"/>
      <c r="AG164" s="536"/>
      <c r="AH164" s="537"/>
    </row>
    <row r="165" spans="1:34" ht="27.75" customHeight="1">
      <c r="A165" s="526" t="str">
        <f>Majetok!A40</f>
        <v>Policový vozík TRANSFER 5 polic s brzdami</v>
      </c>
      <c r="B165" s="527"/>
      <c r="C165" s="527"/>
      <c r="D165" s="527"/>
      <c r="E165" s="527"/>
      <c r="F165" s="527"/>
      <c r="G165" s="527"/>
      <c r="H165" s="527"/>
      <c r="I165" s="527"/>
      <c r="J165" s="528"/>
      <c r="K165" s="529">
        <f>Majetok!B40</f>
        <v>3</v>
      </c>
      <c r="L165" s="530"/>
      <c r="M165" s="530"/>
      <c r="N165" s="530"/>
      <c r="O165" s="530"/>
      <c r="P165" s="530"/>
      <c r="Q165" s="530"/>
      <c r="R165" s="531"/>
      <c r="S165" s="532">
        <f>Majetok!C40</f>
        <v>33.333333333333336</v>
      </c>
      <c r="T165" s="533"/>
      <c r="U165" s="533"/>
      <c r="V165" s="533"/>
      <c r="W165" s="533"/>
      <c r="X165" s="533"/>
      <c r="Y165" s="533"/>
      <c r="Z165" s="534"/>
      <c r="AA165" s="535" t="str">
        <f>Majetok!D40</f>
        <v>Iba účtovný odpis</v>
      </c>
      <c r="AB165" s="536"/>
      <c r="AC165" s="536"/>
      <c r="AD165" s="536"/>
      <c r="AE165" s="536"/>
      <c r="AF165" s="536"/>
      <c r="AG165" s="536"/>
      <c r="AH165" s="537"/>
    </row>
    <row r="166" spans="1:34" ht="27" customHeight="1">
      <c r="A166" s="526" t="str">
        <f>Majetok!A41</f>
        <v>Plastové prepravky FRASER, 400x300x270mm - 60ks</v>
      </c>
      <c r="B166" s="527"/>
      <c r="C166" s="527"/>
      <c r="D166" s="527"/>
      <c r="E166" s="527"/>
      <c r="F166" s="527"/>
      <c r="G166" s="527"/>
      <c r="H166" s="527"/>
      <c r="I166" s="527"/>
      <c r="J166" s="528"/>
      <c r="K166" s="529">
        <f>Majetok!B41</f>
        <v>3</v>
      </c>
      <c r="L166" s="530"/>
      <c r="M166" s="530"/>
      <c r="N166" s="530"/>
      <c r="O166" s="530"/>
      <c r="P166" s="530"/>
      <c r="Q166" s="530"/>
      <c r="R166" s="531"/>
      <c r="S166" s="532">
        <f>Majetok!C41</f>
        <v>33.333333333333336</v>
      </c>
      <c r="T166" s="533"/>
      <c r="U166" s="533"/>
      <c r="V166" s="533"/>
      <c r="W166" s="533"/>
      <c r="X166" s="533"/>
      <c r="Y166" s="533"/>
      <c r="Z166" s="534"/>
      <c r="AA166" s="535" t="str">
        <f>Majetok!D41</f>
        <v>Iba účtovný odpis</v>
      </c>
      <c r="AB166" s="536"/>
      <c r="AC166" s="536"/>
      <c r="AD166" s="536"/>
      <c r="AE166" s="536"/>
      <c r="AF166" s="536"/>
      <c r="AG166" s="536"/>
      <c r="AH166" s="537"/>
    </row>
    <row r="167" spans="1:34" ht="27" customHeight="1">
      <c r="A167" s="526" t="str">
        <f>Majetok!A42</f>
        <v>ZEBRA doplnok - pištoľová rukoväť</v>
      </c>
      <c r="B167" s="527"/>
      <c r="C167" s="527"/>
      <c r="D167" s="527"/>
      <c r="E167" s="527"/>
      <c r="F167" s="527"/>
      <c r="G167" s="527"/>
      <c r="H167" s="527"/>
      <c r="I167" s="527"/>
      <c r="J167" s="528"/>
      <c r="K167" s="529">
        <f>Majetok!B42</f>
        <v>3</v>
      </c>
      <c r="L167" s="530"/>
      <c r="M167" s="530"/>
      <c r="N167" s="530"/>
      <c r="O167" s="530"/>
      <c r="P167" s="530"/>
      <c r="Q167" s="530"/>
      <c r="R167" s="531"/>
      <c r="S167" s="532">
        <f>Majetok!C42</f>
        <v>33.333333333333336</v>
      </c>
      <c r="T167" s="533"/>
      <c r="U167" s="533"/>
      <c r="V167" s="533"/>
      <c r="W167" s="533"/>
      <c r="X167" s="533"/>
      <c r="Y167" s="533"/>
      <c r="Z167" s="534"/>
      <c r="AA167" s="535" t="str">
        <f>Majetok!D42</f>
        <v>Iba účtovný odpis</v>
      </c>
      <c r="AB167" s="536"/>
      <c r="AC167" s="536"/>
      <c r="AD167" s="536"/>
      <c r="AE167" s="536"/>
      <c r="AF167" s="536"/>
      <c r="AG167" s="536"/>
      <c r="AH167" s="537"/>
    </row>
    <row r="168" spans="1:34" ht="27" customHeight="1">
      <c r="A168" s="526" t="str">
        <f>Majetok!A43</f>
        <v>Baliaci stôl Effepack 120x80 cm 1ks</v>
      </c>
      <c r="B168" s="527"/>
      <c r="C168" s="527"/>
      <c r="D168" s="527"/>
      <c r="E168" s="527"/>
      <c r="F168" s="527"/>
      <c r="G168" s="527"/>
      <c r="H168" s="527"/>
      <c r="I168" s="527"/>
      <c r="J168" s="528"/>
      <c r="K168" s="529">
        <f>Majetok!B43</f>
        <v>3</v>
      </c>
      <c r="L168" s="530"/>
      <c r="M168" s="530"/>
      <c r="N168" s="530"/>
      <c r="O168" s="530"/>
      <c r="P168" s="530"/>
      <c r="Q168" s="530"/>
      <c r="R168" s="531"/>
      <c r="S168" s="532">
        <f>Majetok!C43</f>
        <v>33.333333333333336</v>
      </c>
      <c r="T168" s="533"/>
      <c r="U168" s="533"/>
      <c r="V168" s="533"/>
      <c r="W168" s="533"/>
      <c r="X168" s="533"/>
      <c r="Y168" s="533"/>
      <c r="Z168" s="534"/>
      <c r="AA168" s="535" t="str">
        <f>Majetok!D43</f>
        <v>Iba účtovný odpis</v>
      </c>
      <c r="AB168" s="536"/>
      <c r="AC168" s="536"/>
      <c r="AD168" s="536"/>
      <c r="AE168" s="536"/>
      <c r="AF168" s="536"/>
      <c r="AG168" s="536"/>
      <c r="AH168" s="537"/>
    </row>
    <row r="169" spans="1:34" ht="27" customHeight="1">
      <c r="A169" s="526" t="str">
        <f>Majetok!A44</f>
        <v>Baliaci stôl Effepack 120x80 cm 1ks</v>
      </c>
      <c r="B169" s="527"/>
      <c r="C169" s="527"/>
      <c r="D169" s="527"/>
      <c r="E169" s="527"/>
      <c r="F169" s="527"/>
      <c r="G169" s="527"/>
      <c r="H169" s="527"/>
      <c r="I169" s="527"/>
      <c r="J169" s="528"/>
      <c r="K169" s="529">
        <f>Majetok!B44</f>
        <v>3</v>
      </c>
      <c r="L169" s="530"/>
      <c r="M169" s="530"/>
      <c r="N169" s="530"/>
      <c r="O169" s="530"/>
      <c r="P169" s="530"/>
      <c r="Q169" s="530"/>
      <c r="R169" s="531"/>
      <c r="S169" s="532">
        <f>Majetok!C44</f>
        <v>33.333333333333336</v>
      </c>
      <c r="T169" s="533"/>
      <c r="U169" s="533"/>
      <c r="V169" s="533"/>
      <c r="W169" s="533"/>
      <c r="X169" s="533"/>
      <c r="Y169" s="533"/>
      <c r="Z169" s="534"/>
      <c r="AA169" s="535" t="str">
        <f>Majetok!D44</f>
        <v>Iba účtovný odpis</v>
      </c>
      <c r="AB169" s="536"/>
      <c r="AC169" s="536"/>
      <c r="AD169" s="536"/>
      <c r="AE169" s="536"/>
      <c r="AF169" s="536"/>
      <c r="AG169" s="536"/>
      <c r="AH169" s="537"/>
    </row>
    <row r="170" spans="1:34" ht="27" customHeight="1">
      <c r="A170" s="526" t="str">
        <f>Majetok!A45</f>
        <v>Tlačiareň etikiet Zebra ZD421 TT</v>
      </c>
      <c r="B170" s="527"/>
      <c r="C170" s="527"/>
      <c r="D170" s="527"/>
      <c r="E170" s="527"/>
      <c r="F170" s="527"/>
      <c r="G170" s="527"/>
      <c r="H170" s="527"/>
      <c r="I170" s="527"/>
      <c r="J170" s="528"/>
      <c r="K170" s="529">
        <f>Majetok!B45</f>
        <v>3</v>
      </c>
      <c r="L170" s="530"/>
      <c r="M170" s="530"/>
      <c r="N170" s="530"/>
      <c r="O170" s="530"/>
      <c r="P170" s="530"/>
      <c r="Q170" s="530"/>
      <c r="R170" s="531"/>
      <c r="S170" s="532">
        <f>Majetok!C45</f>
        <v>33.333333333333336</v>
      </c>
      <c r="T170" s="533"/>
      <c r="U170" s="533"/>
      <c r="V170" s="533"/>
      <c r="W170" s="533"/>
      <c r="X170" s="533"/>
      <c r="Y170" s="533"/>
      <c r="Z170" s="534"/>
      <c r="AA170" s="535" t="str">
        <f>Majetok!D45</f>
        <v>Iba účtovný odpis</v>
      </c>
      <c r="AB170" s="536"/>
      <c r="AC170" s="536"/>
      <c r="AD170" s="536"/>
      <c r="AE170" s="536"/>
      <c r="AF170" s="536"/>
      <c r="AG170" s="536"/>
      <c r="AH170" s="537"/>
    </row>
    <row r="171" spans="1:34" ht="27" customHeight="1">
      <c r="A171" s="526" t="str">
        <f>Majetok!A46</f>
        <v xml:space="preserve">TP-LINK Archer AX53 router, TP-LINK-RE200 </v>
      </c>
      <c r="B171" s="527"/>
      <c r="C171" s="527"/>
      <c r="D171" s="527"/>
      <c r="E171" s="527"/>
      <c r="F171" s="527"/>
      <c r="G171" s="527"/>
      <c r="H171" s="527"/>
      <c r="I171" s="527"/>
      <c r="J171" s="528"/>
      <c r="K171" s="529">
        <f>Majetok!B46</f>
        <v>3</v>
      </c>
      <c r="L171" s="530"/>
      <c r="M171" s="530"/>
      <c r="N171" s="530"/>
      <c r="O171" s="530"/>
      <c r="P171" s="530"/>
      <c r="Q171" s="530"/>
      <c r="R171" s="531"/>
      <c r="S171" s="532">
        <f>Majetok!C46</f>
        <v>33.333333333333336</v>
      </c>
      <c r="T171" s="533"/>
      <c r="U171" s="533"/>
      <c r="V171" s="533"/>
      <c r="W171" s="533"/>
      <c r="X171" s="533"/>
      <c r="Y171" s="533"/>
      <c r="Z171" s="534"/>
      <c r="AA171" s="535" t="str">
        <f>Majetok!D46</f>
        <v>Iba účtovný odpis</v>
      </c>
      <c r="AB171" s="536"/>
      <c r="AC171" s="536"/>
      <c r="AD171" s="536"/>
      <c r="AE171" s="536"/>
      <c r="AF171" s="536"/>
      <c r="AG171" s="536"/>
      <c r="AH171" s="537"/>
    </row>
    <row r="172" spans="1:34" ht="27" customHeight="1">
      <c r="A172" s="526" t="str">
        <f>Majetok!A47</f>
        <v xml:space="preserve">Hikvision kamera IPC T240H + napájací zdroj </v>
      </c>
      <c r="B172" s="527"/>
      <c r="C172" s="527"/>
      <c r="D172" s="527"/>
      <c r="E172" s="527"/>
      <c r="F172" s="527"/>
      <c r="G172" s="527"/>
      <c r="H172" s="527"/>
      <c r="I172" s="527"/>
      <c r="J172" s="528"/>
      <c r="K172" s="529">
        <f>Majetok!B47</f>
        <v>3</v>
      </c>
      <c r="L172" s="530"/>
      <c r="M172" s="530"/>
      <c r="N172" s="530"/>
      <c r="O172" s="530"/>
      <c r="P172" s="530"/>
      <c r="Q172" s="530"/>
      <c r="R172" s="531"/>
      <c r="S172" s="532">
        <f>Majetok!C47</f>
        <v>33.333333333333336</v>
      </c>
      <c r="T172" s="533"/>
      <c r="U172" s="533"/>
      <c r="V172" s="533"/>
      <c r="W172" s="533"/>
      <c r="X172" s="533"/>
      <c r="Y172" s="533"/>
      <c r="Z172" s="534"/>
      <c r="AA172" s="535" t="str">
        <f>Majetok!D47</f>
        <v>Iba účtovný odpis</v>
      </c>
      <c r="AB172" s="536"/>
      <c r="AC172" s="536"/>
      <c r="AD172" s="536"/>
      <c r="AE172" s="536"/>
      <c r="AF172" s="536"/>
      <c r="AG172" s="536"/>
      <c r="AH172" s="537"/>
    </row>
    <row r="173" spans="1:34" ht="27" customHeight="1">
      <c r="A173" s="526" t="str">
        <f>Majetok!A48</f>
        <v>NVR-DS-7616NXI-K2 + disk WD Purple Pro</v>
      </c>
      <c r="B173" s="527"/>
      <c r="C173" s="527"/>
      <c r="D173" s="527"/>
      <c r="E173" s="527"/>
      <c r="F173" s="527"/>
      <c r="G173" s="527"/>
      <c r="H173" s="527"/>
      <c r="I173" s="527"/>
      <c r="J173" s="528"/>
      <c r="K173" s="529">
        <f>Majetok!B48</f>
        <v>3</v>
      </c>
      <c r="L173" s="530"/>
      <c r="M173" s="530"/>
      <c r="N173" s="530"/>
      <c r="O173" s="530"/>
      <c r="P173" s="530"/>
      <c r="Q173" s="530"/>
      <c r="R173" s="531"/>
      <c r="S173" s="532">
        <f>Majetok!C48</f>
        <v>33.333333333333336</v>
      </c>
      <c r="T173" s="533"/>
      <c r="U173" s="533"/>
      <c r="V173" s="533"/>
      <c r="W173" s="533"/>
      <c r="X173" s="533"/>
      <c r="Y173" s="533"/>
      <c r="Z173" s="534"/>
      <c r="AA173" s="535" t="str">
        <f>Majetok!D48</f>
        <v>Iba účtovný odpis</v>
      </c>
      <c r="AB173" s="536"/>
      <c r="AC173" s="536"/>
      <c r="AD173" s="536"/>
      <c r="AE173" s="536"/>
      <c r="AF173" s="536"/>
      <c r="AG173" s="536"/>
      <c r="AH173" s="537"/>
    </row>
    <row r="174" spans="1:34" ht="27" customHeight="1">
      <c r="A174" s="526" t="str">
        <f>Majetok!A49</f>
        <v>Nabíjacia stanica Batériový generátor Viking VAL</v>
      </c>
      <c r="B174" s="527"/>
      <c r="C174" s="527"/>
      <c r="D174" s="527"/>
      <c r="E174" s="527"/>
      <c r="F174" s="527"/>
      <c r="G174" s="527"/>
      <c r="H174" s="527"/>
      <c r="I174" s="527"/>
      <c r="J174" s="528"/>
      <c r="K174" s="529">
        <f>Majetok!B49</f>
        <v>3</v>
      </c>
      <c r="L174" s="530"/>
      <c r="M174" s="530"/>
      <c r="N174" s="530"/>
      <c r="O174" s="530"/>
      <c r="P174" s="530"/>
      <c r="Q174" s="530"/>
      <c r="R174" s="531"/>
      <c r="S174" s="532">
        <f>Majetok!C49</f>
        <v>33.333333333333336</v>
      </c>
      <c r="T174" s="533"/>
      <c r="U174" s="533"/>
      <c r="V174" s="533"/>
      <c r="W174" s="533"/>
      <c r="X174" s="533"/>
      <c r="Y174" s="533"/>
      <c r="Z174" s="534"/>
      <c r="AA174" s="535" t="str">
        <f>Majetok!D49</f>
        <v>Iba účtovný odpis</v>
      </c>
      <c r="AB174" s="536"/>
      <c r="AC174" s="536"/>
      <c r="AD174" s="536"/>
      <c r="AE174" s="536"/>
      <c r="AF174" s="536"/>
      <c r="AG174" s="536"/>
      <c r="AH174" s="537"/>
    </row>
    <row r="175" spans="1:34" ht="27" customHeight="1">
      <c r="A175" s="526" t="str">
        <f>Majetok!A50</f>
        <v>ZEBRA TC57, dok, zdroj, rukoväť 1ks</v>
      </c>
      <c r="B175" s="527"/>
      <c r="C175" s="527"/>
      <c r="D175" s="527"/>
      <c r="E175" s="527"/>
      <c r="F175" s="527"/>
      <c r="G175" s="527"/>
      <c r="H175" s="527"/>
      <c r="I175" s="527"/>
      <c r="J175" s="528"/>
      <c r="K175" s="529">
        <f>Majetok!B50</f>
        <v>3</v>
      </c>
      <c r="L175" s="530"/>
      <c r="M175" s="530"/>
      <c r="N175" s="530"/>
      <c r="O175" s="530"/>
      <c r="P175" s="530"/>
      <c r="Q175" s="530"/>
      <c r="R175" s="531"/>
      <c r="S175" s="532">
        <f>Majetok!C50</f>
        <v>33.333333333333336</v>
      </c>
      <c r="T175" s="533"/>
      <c r="U175" s="533"/>
      <c r="V175" s="533"/>
      <c r="W175" s="533"/>
      <c r="X175" s="533"/>
      <c r="Y175" s="533"/>
      <c r="Z175" s="534"/>
      <c r="AA175" s="535" t="str">
        <f>Majetok!D50</f>
        <v>Iba účtovný odpis</v>
      </c>
      <c r="AB175" s="536"/>
      <c r="AC175" s="536"/>
      <c r="AD175" s="536"/>
      <c r="AE175" s="536"/>
      <c r="AF175" s="536"/>
      <c r="AG175" s="536"/>
      <c r="AH175" s="537"/>
    </row>
    <row r="176" spans="1:34" ht="27" customHeight="1">
      <c r="A176" s="526" t="str">
        <f>Majetok!A51</f>
        <v>Mobilný telefón Xiaomi Redmi 13 + nabíjačka</v>
      </c>
      <c r="B176" s="527"/>
      <c r="C176" s="527"/>
      <c r="D176" s="527"/>
      <c r="E176" s="527"/>
      <c r="F176" s="527"/>
      <c r="G176" s="527"/>
      <c r="H176" s="527"/>
      <c r="I176" s="527"/>
      <c r="J176" s="528"/>
      <c r="K176" s="529">
        <f>Majetok!B51</f>
        <v>3</v>
      </c>
      <c r="L176" s="530"/>
      <c r="M176" s="530"/>
      <c r="N176" s="530"/>
      <c r="O176" s="530"/>
      <c r="P176" s="530"/>
      <c r="Q176" s="530"/>
      <c r="R176" s="531"/>
      <c r="S176" s="532">
        <f>Majetok!C51</f>
        <v>33.333333333333336</v>
      </c>
      <c r="T176" s="533"/>
      <c r="U176" s="533"/>
      <c r="V176" s="533"/>
      <c r="W176" s="533"/>
      <c r="X176" s="533"/>
      <c r="Y176" s="533"/>
      <c r="Z176" s="534"/>
      <c r="AA176" s="535" t="str">
        <f>Majetok!D51</f>
        <v>Iba účtovný odpis</v>
      </c>
      <c r="AB176" s="536"/>
      <c r="AC176" s="536"/>
      <c r="AD176" s="536"/>
      <c r="AE176" s="536"/>
      <c r="AF176" s="536"/>
      <c r="AG176" s="536"/>
      <c r="AH176" s="537"/>
    </row>
    <row r="177" spans="1:34" ht="27" customHeight="1">
      <c r="A177" s="526" t="str">
        <f>Majetok!A52</f>
        <v>Kamerový systém Hikvision 3x kamera,extender,káb</v>
      </c>
      <c r="B177" s="527"/>
      <c r="C177" s="527"/>
      <c r="D177" s="527"/>
      <c r="E177" s="527"/>
      <c r="F177" s="527"/>
      <c r="G177" s="527"/>
      <c r="H177" s="527"/>
      <c r="I177" s="527"/>
      <c r="J177" s="528"/>
      <c r="K177" s="529">
        <f>Majetok!B52</f>
        <v>3</v>
      </c>
      <c r="L177" s="530"/>
      <c r="M177" s="530"/>
      <c r="N177" s="530"/>
      <c r="O177" s="530"/>
      <c r="P177" s="530"/>
      <c r="Q177" s="530"/>
      <c r="R177" s="531"/>
      <c r="S177" s="532">
        <f>Majetok!C52</f>
        <v>33.333333333333336</v>
      </c>
      <c r="T177" s="533"/>
      <c r="U177" s="533"/>
      <c r="V177" s="533"/>
      <c r="W177" s="533"/>
      <c r="X177" s="533"/>
      <c r="Y177" s="533"/>
      <c r="Z177" s="534"/>
      <c r="AA177" s="535" t="str">
        <f>Majetok!D52</f>
        <v>Iba účtovný odpis</v>
      </c>
      <c r="AB177" s="536"/>
      <c r="AC177" s="536"/>
      <c r="AD177" s="536"/>
      <c r="AE177" s="536"/>
      <c r="AF177" s="536"/>
      <c r="AG177" s="536"/>
      <c r="AH177" s="537"/>
    </row>
    <row r="178" spans="1:34" ht="27" customHeight="1">
      <c r="A178" s="526" t="str">
        <f>Majetok!A53</f>
        <v>Viking Batériový generátor VALI150</v>
      </c>
      <c r="B178" s="527"/>
      <c r="C178" s="527"/>
      <c r="D178" s="527"/>
      <c r="E178" s="527"/>
      <c r="F178" s="527"/>
      <c r="G178" s="527"/>
      <c r="H178" s="527"/>
      <c r="I178" s="527"/>
      <c r="J178" s="528"/>
      <c r="K178" s="529">
        <f>Majetok!B53</f>
        <v>3</v>
      </c>
      <c r="L178" s="530"/>
      <c r="M178" s="530"/>
      <c r="N178" s="530"/>
      <c r="O178" s="530"/>
      <c r="P178" s="530"/>
      <c r="Q178" s="530"/>
      <c r="R178" s="531"/>
      <c r="S178" s="532">
        <f>Majetok!C53</f>
        <v>33.333333333333336</v>
      </c>
      <c r="T178" s="533"/>
      <c r="U178" s="533"/>
      <c r="V178" s="533"/>
      <c r="W178" s="533"/>
      <c r="X178" s="533"/>
      <c r="Y178" s="533"/>
      <c r="Z178" s="534"/>
      <c r="AA178" s="535" t="str">
        <f>Majetok!D53</f>
        <v>Iba účtovný odpis</v>
      </c>
      <c r="AB178" s="536"/>
      <c r="AC178" s="536"/>
      <c r="AD178" s="536"/>
      <c r="AE178" s="536"/>
      <c r="AF178" s="536"/>
      <c r="AG178" s="536"/>
      <c r="AH178" s="537"/>
    </row>
    <row r="179" spans="1:34" ht="27" customHeight="1">
      <c r="A179" s="526" t="str">
        <f>Majetok!A54</f>
        <v>ZEBRA TC57, dok, zdroj, rukoväť 1ks</v>
      </c>
      <c r="B179" s="527"/>
      <c r="C179" s="527"/>
      <c r="D179" s="527"/>
      <c r="E179" s="527"/>
      <c r="F179" s="527"/>
      <c r="G179" s="527"/>
      <c r="H179" s="527"/>
      <c r="I179" s="527"/>
      <c r="J179" s="528"/>
      <c r="K179" s="529">
        <f>Majetok!B54</f>
        <v>3</v>
      </c>
      <c r="L179" s="530"/>
      <c r="M179" s="530"/>
      <c r="N179" s="530"/>
      <c r="O179" s="530"/>
      <c r="P179" s="530"/>
      <c r="Q179" s="530"/>
      <c r="R179" s="531"/>
      <c r="S179" s="532">
        <f>Majetok!C54</f>
        <v>33.333333333333336</v>
      </c>
      <c r="T179" s="533"/>
      <c r="U179" s="533"/>
      <c r="V179" s="533"/>
      <c r="W179" s="533"/>
      <c r="X179" s="533"/>
      <c r="Y179" s="533"/>
      <c r="Z179" s="534"/>
      <c r="AA179" s="535" t="str">
        <f>Majetok!D54</f>
        <v>Iba účtovný odpis</v>
      </c>
      <c r="AB179" s="536"/>
      <c r="AC179" s="536"/>
      <c r="AD179" s="536"/>
      <c r="AE179" s="536"/>
      <c r="AF179" s="536"/>
      <c r="AG179" s="536"/>
      <c r="AH179" s="537"/>
    </row>
    <row r="180" spans="1:34" ht="27" customHeight="1">
      <c r="A180" s="526" t="str">
        <f>Majetok!A55</f>
        <v>ZEBRA TC57, dok, zdroj, rukoväť 1ks</v>
      </c>
      <c r="B180" s="527"/>
      <c r="C180" s="527"/>
      <c r="D180" s="527"/>
      <c r="E180" s="527"/>
      <c r="F180" s="527"/>
      <c r="G180" s="527"/>
      <c r="H180" s="527"/>
      <c r="I180" s="527"/>
      <c r="J180" s="528"/>
      <c r="K180" s="529">
        <f>Majetok!B55</f>
        <v>3</v>
      </c>
      <c r="L180" s="530"/>
      <c r="M180" s="530"/>
      <c r="N180" s="530"/>
      <c r="O180" s="530"/>
      <c r="P180" s="530"/>
      <c r="Q180" s="530"/>
      <c r="R180" s="531"/>
      <c r="S180" s="532">
        <f>Majetok!C55</f>
        <v>33.333333333333336</v>
      </c>
      <c r="T180" s="533"/>
      <c r="U180" s="533"/>
      <c r="V180" s="533"/>
      <c r="W180" s="533"/>
      <c r="X180" s="533"/>
      <c r="Y180" s="533"/>
      <c r="Z180" s="534"/>
      <c r="AA180" s="535" t="str">
        <f>Majetok!D55</f>
        <v>Iba účtovný odpis</v>
      </c>
      <c r="AB180" s="536"/>
      <c r="AC180" s="536"/>
      <c r="AD180" s="536"/>
      <c r="AE180" s="536"/>
      <c r="AF180" s="536"/>
      <c r="AG180" s="536"/>
      <c r="AH180" s="537"/>
    </row>
    <row r="181" spans="1:34" ht="27" customHeight="1">
      <c r="A181" s="526" t="str">
        <f>Majetok!A56</f>
        <v>Otočné nylonové koliesko s brzdou</v>
      </c>
      <c r="B181" s="527"/>
      <c r="C181" s="527"/>
      <c r="D181" s="527"/>
      <c r="E181" s="527"/>
      <c r="F181" s="527"/>
      <c r="G181" s="527"/>
      <c r="H181" s="527"/>
      <c r="I181" s="527"/>
      <c r="J181" s="528"/>
      <c r="K181" s="529">
        <f>Majetok!B56</f>
        <v>3</v>
      </c>
      <c r="L181" s="530"/>
      <c r="M181" s="530"/>
      <c r="N181" s="530"/>
      <c r="O181" s="530"/>
      <c r="P181" s="530"/>
      <c r="Q181" s="530"/>
      <c r="R181" s="531"/>
      <c r="S181" s="532">
        <f>Majetok!C56</f>
        <v>33.333333333333336</v>
      </c>
      <c r="T181" s="533"/>
      <c r="U181" s="533"/>
      <c r="V181" s="533"/>
      <c r="W181" s="533"/>
      <c r="X181" s="533"/>
      <c r="Y181" s="533"/>
      <c r="Z181" s="534"/>
      <c r="AA181" s="535" t="str">
        <f>Majetok!D56</f>
        <v>Iba účtovný odpis</v>
      </c>
      <c r="AB181" s="536"/>
      <c r="AC181" s="536"/>
      <c r="AD181" s="536"/>
      <c r="AE181" s="536"/>
      <c r="AF181" s="536"/>
      <c r="AG181" s="536"/>
      <c r="AH181" s="537"/>
    </row>
    <row r="182" spans="1:34" ht="27" customHeight="1">
      <c r="A182" s="526" t="str">
        <f>Majetok!A57</f>
        <v xml:space="preserve">Dokovacia stanica, redukcia, WiFi USB, Notebook </v>
      </c>
      <c r="B182" s="527"/>
      <c r="C182" s="527"/>
      <c r="D182" s="527"/>
      <c r="E182" s="527"/>
      <c r="F182" s="527"/>
      <c r="G182" s="527"/>
      <c r="H182" s="527"/>
      <c r="I182" s="527"/>
      <c r="J182" s="528"/>
      <c r="K182" s="529">
        <f>Majetok!B57</f>
        <v>3</v>
      </c>
      <c r="L182" s="530"/>
      <c r="M182" s="530"/>
      <c r="N182" s="530"/>
      <c r="O182" s="530"/>
      <c r="P182" s="530"/>
      <c r="Q182" s="530"/>
      <c r="R182" s="531"/>
      <c r="S182" s="532">
        <f>Majetok!C57</f>
        <v>33.333333333333336</v>
      </c>
      <c r="T182" s="533"/>
      <c r="U182" s="533"/>
      <c r="V182" s="533"/>
      <c r="W182" s="533"/>
      <c r="X182" s="533"/>
      <c r="Y182" s="533"/>
      <c r="Z182" s="534"/>
      <c r="AA182" s="535" t="str">
        <f>Majetok!D57</f>
        <v>Iba účtovný odpis</v>
      </c>
      <c r="AB182" s="536"/>
      <c r="AC182" s="536"/>
      <c r="AD182" s="536"/>
      <c r="AE182" s="536"/>
      <c r="AF182" s="536"/>
      <c r="AG182" s="536"/>
      <c r="AH182" s="537"/>
    </row>
    <row r="183" spans="1:34" ht="27" customHeight="1">
      <c r="A183" s="526" t="str">
        <f>Majetok!A58</f>
        <v xml:space="preserve">Kábel internetovy 240 m </v>
      </c>
      <c r="B183" s="527"/>
      <c r="C183" s="527"/>
      <c r="D183" s="527"/>
      <c r="E183" s="527"/>
      <c r="F183" s="527"/>
      <c r="G183" s="527"/>
      <c r="H183" s="527"/>
      <c r="I183" s="527"/>
      <c r="J183" s="528"/>
      <c r="K183" s="529">
        <f>Majetok!B58</f>
        <v>3</v>
      </c>
      <c r="L183" s="530"/>
      <c r="M183" s="530"/>
      <c r="N183" s="530"/>
      <c r="O183" s="530"/>
      <c r="P183" s="530"/>
      <c r="Q183" s="530"/>
      <c r="R183" s="531"/>
      <c r="S183" s="532">
        <f>Majetok!C58</f>
        <v>33.333333333333336</v>
      </c>
      <c r="T183" s="533"/>
      <c r="U183" s="533"/>
      <c r="V183" s="533"/>
      <c r="W183" s="533"/>
      <c r="X183" s="533"/>
      <c r="Y183" s="533"/>
      <c r="Z183" s="534"/>
      <c r="AA183" s="535" t="str">
        <f>Majetok!D58</f>
        <v>Iba účtovný odpis</v>
      </c>
      <c r="AB183" s="536"/>
      <c r="AC183" s="536"/>
      <c r="AD183" s="536"/>
      <c r="AE183" s="536"/>
      <c r="AF183" s="536"/>
      <c r="AG183" s="536"/>
      <c r="AH183" s="537"/>
    </row>
    <row r="184" spans="1:34" ht="27" customHeight="1">
      <c r="A184" s="526" t="str">
        <f>Majetok!A59</f>
        <v>Notebook Lenovo ThinkBook 14 G6 IRL Arctic Grey</v>
      </c>
      <c r="B184" s="527"/>
      <c r="C184" s="527"/>
      <c r="D184" s="527"/>
      <c r="E184" s="527"/>
      <c r="F184" s="527"/>
      <c r="G184" s="527"/>
      <c r="H184" s="527"/>
      <c r="I184" s="527"/>
      <c r="J184" s="528"/>
      <c r="K184" s="529">
        <f>Majetok!B59</f>
        <v>3</v>
      </c>
      <c r="L184" s="530"/>
      <c r="M184" s="530"/>
      <c r="N184" s="530"/>
      <c r="O184" s="530"/>
      <c r="P184" s="530"/>
      <c r="Q184" s="530"/>
      <c r="R184" s="531"/>
      <c r="S184" s="532">
        <f>Majetok!C59</f>
        <v>33.333333333333336</v>
      </c>
      <c r="T184" s="533"/>
      <c r="U184" s="533"/>
      <c r="V184" s="533"/>
      <c r="W184" s="533"/>
      <c r="X184" s="533"/>
      <c r="Y184" s="533"/>
      <c r="Z184" s="534"/>
      <c r="AA184" s="535" t="str">
        <f>Majetok!D59</f>
        <v>Iba účtovný odpis</v>
      </c>
      <c r="AB184" s="536"/>
      <c r="AC184" s="536"/>
      <c r="AD184" s="536"/>
      <c r="AE184" s="536"/>
      <c r="AF184" s="536"/>
      <c r="AG184" s="536"/>
      <c r="AH184" s="537"/>
    </row>
    <row r="185" spans="1:34" ht="27" customHeight="1">
      <c r="A185" s="526" t="str">
        <f>Majetok!A60</f>
        <v xml:space="preserve">Kábel internetovy 260 m </v>
      </c>
      <c r="B185" s="527"/>
      <c r="C185" s="527"/>
      <c r="D185" s="527"/>
      <c r="E185" s="527"/>
      <c r="F185" s="527"/>
      <c r="G185" s="527"/>
      <c r="H185" s="527"/>
      <c r="I185" s="527"/>
      <c r="J185" s="528"/>
      <c r="K185" s="529">
        <f>Majetok!B60</f>
        <v>3</v>
      </c>
      <c r="L185" s="530"/>
      <c r="M185" s="530"/>
      <c r="N185" s="530"/>
      <c r="O185" s="530"/>
      <c r="P185" s="530"/>
      <c r="Q185" s="530"/>
      <c r="R185" s="531"/>
      <c r="S185" s="532">
        <f>Majetok!C60</f>
        <v>33.333333333333336</v>
      </c>
      <c r="T185" s="533"/>
      <c r="U185" s="533"/>
      <c r="V185" s="533"/>
      <c r="W185" s="533"/>
      <c r="X185" s="533"/>
      <c r="Y185" s="533"/>
      <c r="Z185" s="534"/>
      <c r="AA185" s="535" t="str">
        <f>Majetok!D60</f>
        <v>Iba účtovný odpis</v>
      </c>
      <c r="AB185" s="536"/>
      <c r="AC185" s="536"/>
      <c r="AD185" s="536"/>
      <c r="AE185" s="536"/>
      <c r="AF185" s="536"/>
      <c r="AG185" s="536"/>
      <c r="AH185" s="537"/>
    </row>
    <row r="186" spans="1:34" ht="27" customHeight="1">
      <c r="A186" s="526" t="str">
        <f>Majetok!A61</f>
        <v>Čítačka Zebra TC26 s rukoväťou</v>
      </c>
      <c r="B186" s="527"/>
      <c r="C186" s="527"/>
      <c r="D186" s="527"/>
      <c r="E186" s="527"/>
      <c r="F186" s="527"/>
      <c r="G186" s="527"/>
      <c r="H186" s="527"/>
      <c r="I186" s="527"/>
      <c r="J186" s="528"/>
      <c r="K186" s="529">
        <f>Majetok!B61</f>
        <v>3</v>
      </c>
      <c r="L186" s="530"/>
      <c r="M186" s="530"/>
      <c r="N186" s="530"/>
      <c r="O186" s="530"/>
      <c r="P186" s="530"/>
      <c r="Q186" s="530"/>
      <c r="R186" s="531"/>
      <c r="S186" s="532">
        <f>Majetok!C61</f>
        <v>33.333333333333336</v>
      </c>
      <c r="T186" s="533"/>
      <c r="U186" s="533"/>
      <c r="V186" s="533"/>
      <c r="W186" s="533"/>
      <c r="X186" s="533"/>
      <c r="Y186" s="533"/>
      <c r="Z186" s="534"/>
      <c r="AA186" s="535" t="str">
        <f>Majetok!D61</f>
        <v>Iba účtovný odpis</v>
      </c>
      <c r="AB186" s="536"/>
      <c r="AC186" s="536"/>
      <c r="AD186" s="536"/>
      <c r="AE186" s="536"/>
      <c r="AF186" s="536"/>
      <c r="AG186" s="536"/>
      <c r="AH186" s="537"/>
    </row>
    <row r="187" spans="1:34" ht="27" customHeight="1">
      <c r="A187" s="526" t="str">
        <f>Majetok!A62</f>
        <v>Batériový generátor Viking VALI150 so zásuvkou</v>
      </c>
      <c r="B187" s="527"/>
      <c r="C187" s="527"/>
      <c r="D187" s="527"/>
      <c r="E187" s="527"/>
      <c r="F187" s="527"/>
      <c r="G187" s="527"/>
      <c r="H187" s="527"/>
      <c r="I187" s="527"/>
      <c r="J187" s="528"/>
      <c r="K187" s="529">
        <f>Majetok!B62</f>
        <v>3</v>
      </c>
      <c r="L187" s="530"/>
      <c r="M187" s="530"/>
      <c r="N187" s="530"/>
      <c r="O187" s="530"/>
      <c r="P187" s="530"/>
      <c r="Q187" s="530"/>
      <c r="R187" s="531"/>
      <c r="S187" s="532">
        <f>Majetok!C62</f>
        <v>33.333333333333336</v>
      </c>
      <c r="T187" s="533"/>
      <c r="U187" s="533"/>
      <c r="V187" s="533"/>
      <c r="W187" s="533"/>
      <c r="X187" s="533"/>
      <c r="Y187" s="533"/>
      <c r="Z187" s="534"/>
      <c r="AA187" s="535" t="str">
        <f>Majetok!D62</f>
        <v>Iba účtovný odpis</v>
      </c>
      <c r="AB187" s="536"/>
      <c r="AC187" s="536"/>
      <c r="AD187" s="536"/>
      <c r="AE187" s="536"/>
      <c r="AF187" s="536"/>
      <c r="AG187" s="536"/>
      <c r="AH187" s="537"/>
    </row>
    <row r="188" spans="1:34" ht="27" customHeight="1">
      <c r="A188" s="526" t="str">
        <f>Majetok!A63</f>
        <v>Kamerový systém Hikvision(switch+3xkamera+napáj)</v>
      </c>
      <c r="B188" s="527"/>
      <c r="C188" s="527"/>
      <c r="D188" s="527"/>
      <c r="E188" s="527"/>
      <c r="F188" s="527"/>
      <c r="G188" s="527"/>
      <c r="H188" s="527"/>
      <c r="I188" s="527"/>
      <c r="J188" s="528"/>
      <c r="K188" s="529">
        <f>Majetok!B63</f>
        <v>3</v>
      </c>
      <c r="L188" s="530"/>
      <c r="M188" s="530"/>
      <c r="N188" s="530"/>
      <c r="O188" s="530"/>
      <c r="P188" s="530"/>
      <c r="Q188" s="530"/>
      <c r="R188" s="531"/>
      <c r="S188" s="532">
        <f>Majetok!C63</f>
        <v>33.333333333333336</v>
      </c>
      <c r="T188" s="533"/>
      <c r="U188" s="533"/>
      <c r="V188" s="533"/>
      <c r="W188" s="533"/>
      <c r="X188" s="533"/>
      <c r="Y188" s="533"/>
      <c r="Z188" s="534"/>
      <c r="AA188" s="535" t="str">
        <f>Majetok!D63</f>
        <v>Iba účtovný odpis</v>
      </c>
      <c r="AB188" s="536"/>
      <c r="AC188" s="536"/>
      <c r="AD188" s="536"/>
      <c r="AE188" s="536"/>
      <c r="AF188" s="536"/>
      <c r="AG188" s="536"/>
      <c r="AH188" s="537"/>
    </row>
    <row r="189" spans="1:34" ht="27" customHeight="1">
      <c r="A189" s="526" t="str">
        <f>Majetok!A64</f>
        <v>Paletový vozík s váhou HUB25KG</v>
      </c>
      <c r="B189" s="527"/>
      <c r="C189" s="527"/>
      <c r="D189" s="527"/>
      <c r="E189" s="527"/>
      <c r="F189" s="527"/>
      <c r="G189" s="527"/>
      <c r="H189" s="527"/>
      <c r="I189" s="527"/>
      <c r="J189" s="528"/>
      <c r="K189" s="529">
        <f>Majetok!B64</f>
        <v>3</v>
      </c>
      <c r="L189" s="530"/>
      <c r="M189" s="530"/>
      <c r="N189" s="530"/>
      <c r="O189" s="530"/>
      <c r="P189" s="530"/>
      <c r="Q189" s="530"/>
      <c r="R189" s="531"/>
      <c r="S189" s="532">
        <f>Majetok!C64</f>
        <v>33.333333333333336</v>
      </c>
      <c r="T189" s="533"/>
      <c r="U189" s="533"/>
      <c r="V189" s="533"/>
      <c r="W189" s="533"/>
      <c r="X189" s="533"/>
      <c r="Y189" s="533"/>
      <c r="Z189" s="534"/>
      <c r="AA189" s="535" t="str">
        <f>Majetok!D64</f>
        <v>Iba účtovný odpis</v>
      </c>
      <c r="AB189" s="536"/>
      <c r="AC189" s="536"/>
      <c r="AD189" s="536"/>
      <c r="AE189" s="536"/>
      <c r="AF189" s="536"/>
      <c r="AG189" s="536"/>
      <c r="AH189" s="537"/>
    </row>
    <row r="190" spans="1:34" ht="27" customHeight="1">
      <c r="A190" s="526" t="str">
        <f>Majetok!A65</f>
        <v>Tlačiareň TSC TX610 a odliepač TSC TX210 Series</v>
      </c>
      <c r="B190" s="527"/>
      <c r="C190" s="527"/>
      <c r="D190" s="527"/>
      <c r="E190" s="527"/>
      <c r="F190" s="527"/>
      <c r="G190" s="527"/>
      <c r="H190" s="527"/>
      <c r="I190" s="527"/>
      <c r="J190" s="528"/>
      <c r="K190" s="529">
        <f>Majetok!B65</f>
        <v>3</v>
      </c>
      <c r="L190" s="530"/>
      <c r="M190" s="530"/>
      <c r="N190" s="530"/>
      <c r="O190" s="530"/>
      <c r="P190" s="530"/>
      <c r="Q190" s="530"/>
      <c r="R190" s="531"/>
      <c r="S190" s="532">
        <f>Majetok!C65</f>
        <v>33.333333333333336</v>
      </c>
      <c r="T190" s="533"/>
      <c r="U190" s="533"/>
      <c r="V190" s="533"/>
      <c r="W190" s="533"/>
      <c r="X190" s="533"/>
      <c r="Y190" s="533"/>
      <c r="Z190" s="534"/>
      <c r="AA190" s="535" t="str">
        <f>Majetok!D65</f>
        <v>Iba účtovný odpis</v>
      </c>
      <c r="AB190" s="536"/>
      <c r="AC190" s="536"/>
      <c r="AD190" s="536"/>
      <c r="AE190" s="536"/>
      <c r="AF190" s="536"/>
      <c r="AG190" s="536"/>
      <c r="AH190" s="537"/>
    </row>
    <row r="191" spans="1:34" ht="27" customHeight="1">
      <c r="A191" s="526" t="str">
        <f>Majetok!A66</f>
        <v>Kamerový systém Hikvision (2xkamera+napájanie)</v>
      </c>
      <c r="B191" s="527"/>
      <c r="C191" s="527"/>
      <c r="D191" s="527"/>
      <c r="E191" s="527"/>
      <c r="F191" s="527"/>
      <c r="G191" s="527"/>
      <c r="H191" s="527"/>
      <c r="I191" s="527"/>
      <c r="J191" s="528"/>
      <c r="K191" s="529">
        <f>Majetok!B66</f>
        <v>3</v>
      </c>
      <c r="L191" s="530"/>
      <c r="M191" s="530"/>
      <c r="N191" s="530"/>
      <c r="O191" s="530"/>
      <c r="P191" s="530"/>
      <c r="Q191" s="530"/>
      <c r="R191" s="531"/>
      <c r="S191" s="532">
        <f>Majetok!C66</f>
        <v>33.333333333333336</v>
      </c>
      <c r="T191" s="533"/>
      <c r="U191" s="533"/>
      <c r="V191" s="533"/>
      <c r="W191" s="533"/>
      <c r="X191" s="533"/>
      <c r="Y191" s="533"/>
      <c r="Z191" s="534"/>
      <c r="AA191" s="535" t="str">
        <f>Majetok!D66</f>
        <v>Iba účtovný odpis</v>
      </c>
      <c r="AB191" s="536"/>
      <c r="AC191" s="536"/>
      <c r="AD191" s="536"/>
      <c r="AE191" s="536"/>
      <c r="AF191" s="536"/>
      <c r="AG191" s="536"/>
      <c r="AH191" s="537"/>
    </row>
    <row r="192" spans="1:34" ht="27" customHeight="1">
      <c r="A192" s="526" t="str">
        <f>Majetok!A67</f>
        <v>Čítačka Zebra TC26 s rukoväťou TRG-TC2Y-SNP1-01</v>
      </c>
      <c r="B192" s="527"/>
      <c r="C192" s="527"/>
      <c r="D192" s="527"/>
      <c r="E192" s="527"/>
      <c r="F192" s="527"/>
      <c r="G192" s="527"/>
      <c r="H192" s="527"/>
      <c r="I192" s="527"/>
      <c r="J192" s="528"/>
      <c r="K192" s="529">
        <f>Majetok!B67</f>
        <v>3</v>
      </c>
      <c r="L192" s="530"/>
      <c r="M192" s="530"/>
      <c r="N192" s="530"/>
      <c r="O192" s="530"/>
      <c r="P192" s="530"/>
      <c r="Q192" s="530"/>
      <c r="R192" s="531"/>
      <c r="S192" s="532">
        <f>Majetok!C67</f>
        <v>33.333333333333336</v>
      </c>
      <c r="T192" s="533"/>
      <c r="U192" s="533"/>
      <c r="V192" s="533"/>
      <c r="W192" s="533"/>
      <c r="X192" s="533"/>
      <c r="Y192" s="533"/>
      <c r="Z192" s="534"/>
      <c r="AA192" s="535" t="str">
        <f>Majetok!D67</f>
        <v>Iba účtovný odpis</v>
      </c>
      <c r="AB192" s="536"/>
      <c r="AC192" s="536"/>
      <c r="AD192" s="536"/>
      <c r="AE192" s="536"/>
      <c r="AF192" s="536"/>
      <c r="AG192" s="536"/>
      <c r="AH192" s="537"/>
    </row>
    <row r="193" spans="1:39" s="36" customFormat="1" ht="27" customHeight="1">
      <c r="A193" s="3"/>
      <c r="B193" s="3"/>
      <c r="C193" s="3"/>
      <c r="D193" s="3"/>
      <c r="E193" s="3"/>
      <c r="F193" s="3"/>
      <c r="G193" s="3"/>
      <c r="H193" s="3"/>
      <c r="I193" s="3"/>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34"/>
      <c r="AJ193" s="38"/>
      <c r="AK193" s="35"/>
      <c r="AL193" s="35"/>
      <c r="AM193" s="35"/>
    </row>
    <row r="194" spans="1:39" s="36" customFormat="1" ht="49.5" customHeight="1">
      <c r="A194" s="458" t="s">
        <v>388</v>
      </c>
      <c r="B194" s="458"/>
      <c r="C194" s="458"/>
      <c r="D194" s="458"/>
      <c r="E194" s="458"/>
      <c r="F194" s="458"/>
      <c r="G194" s="458"/>
      <c r="H194" s="458"/>
      <c r="I194" s="458"/>
      <c r="J194" s="458"/>
      <c r="K194" s="458"/>
      <c r="L194" s="458"/>
      <c r="M194" s="458"/>
      <c r="N194" s="458"/>
      <c r="O194" s="458"/>
      <c r="P194" s="458"/>
      <c r="Q194" s="458"/>
      <c r="R194" s="458"/>
      <c r="S194" s="458"/>
      <c r="T194" s="458"/>
      <c r="U194" s="458"/>
      <c r="V194" s="458"/>
      <c r="W194" s="458"/>
      <c r="X194" s="458"/>
      <c r="Y194" s="458"/>
      <c r="Z194" s="458"/>
      <c r="AA194" s="458"/>
      <c r="AB194" s="458"/>
      <c r="AC194" s="458"/>
      <c r="AD194" s="458"/>
      <c r="AE194" s="458"/>
      <c r="AF194" s="458"/>
      <c r="AG194" s="458"/>
      <c r="AH194" s="458"/>
      <c r="AI194" s="34"/>
      <c r="AJ194" s="38"/>
      <c r="AK194" s="35"/>
      <c r="AL194" s="35"/>
      <c r="AM194" s="35"/>
    </row>
    <row r="195" spans="1:39" s="36" customFormat="1">
      <c r="A195" s="3"/>
      <c r="B195" s="3"/>
      <c r="C195" s="3"/>
      <c r="D195" s="3"/>
      <c r="E195" s="3"/>
      <c r="F195" s="3"/>
      <c r="G195" s="3"/>
      <c r="H195" s="3"/>
      <c r="I195" s="3"/>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34"/>
      <c r="AJ195" s="38"/>
      <c r="AK195" s="35"/>
      <c r="AL195" s="35"/>
      <c r="AM195" s="35"/>
    </row>
    <row r="196" spans="1:39" s="36" customFormat="1" ht="39.75" customHeight="1">
      <c r="A196" s="459" t="s">
        <v>476</v>
      </c>
      <c r="B196" s="459"/>
      <c r="C196" s="459"/>
      <c r="D196" s="459"/>
      <c r="E196" s="459"/>
      <c r="F196" s="459"/>
      <c r="G196" s="459"/>
      <c r="H196" s="459"/>
      <c r="I196" s="459"/>
      <c r="J196" s="459"/>
      <c r="K196" s="459"/>
      <c r="L196" s="459"/>
      <c r="M196" s="459"/>
      <c r="N196" s="459"/>
      <c r="O196" s="459"/>
      <c r="P196" s="459"/>
      <c r="Q196" s="459"/>
      <c r="R196" s="459"/>
      <c r="S196" s="459"/>
      <c r="T196" s="459"/>
      <c r="U196" s="459"/>
      <c r="V196" s="459"/>
      <c r="W196" s="459"/>
      <c r="X196" s="459"/>
      <c r="Y196" s="459"/>
      <c r="Z196" s="459"/>
      <c r="AA196" s="459"/>
      <c r="AB196" s="459"/>
      <c r="AC196" s="459"/>
      <c r="AD196" s="459"/>
      <c r="AE196" s="459"/>
      <c r="AF196" s="459"/>
      <c r="AG196" s="459"/>
      <c r="AH196" s="459"/>
      <c r="AI196" s="34"/>
      <c r="AJ196" s="38"/>
      <c r="AK196" s="35"/>
      <c r="AL196" s="35"/>
      <c r="AM196" s="35"/>
    </row>
    <row r="197" spans="1:39" s="36" customFormat="1">
      <c r="A197" s="37"/>
      <c r="B197" s="37"/>
      <c r="C197" s="37"/>
      <c r="D197" s="37"/>
      <c r="E197" s="37"/>
      <c r="F197" s="37"/>
      <c r="G197" s="37"/>
      <c r="H197" s="37"/>
      <c r="I197" s="37"/>
      <c r="AI197" s="34"/>
      <c r="AJ197" s="38"/>
      <c r="AK197" s="35"/>
      <c r="AL197" s="35"/>
      <c r="AM197" s="35"/>
    </row>
    <row r="198" spans="1:39" s="36" customFormat="1" ht="13.5" customHeight="1">
      <c r="A198" s="456" t="s">
        <v>530</v>
      </c>
      <c r="B198" s="456"/>
      <c r="C198" s="456"/>
      <c r="D198" s="456"/>
      <c r="E198" s="456"/>
      <c r="F198" s="456"/>
      <c r="G198" s="456"/>
      <c r="H198" s="456"/>
      <c r="I198" s="456"/>
      <c r="J198" s="456"/>
      <c r="K198" s="456"/>
      <c r="L198" s="456"/>
      <c r="M198" s="456"/>
      <c r="N198" s="456"/>
      <c r="O198" s="456"/>
      <c r="P198" s="456"/>
      <c r="Q198" s="456"/>
      <c r="R198" s="456"/>
      <c r="S198" s="456"/>
      <c r="T198" s="456"/>
      <c r="U198" s="456"/>
      <c r="V198" s="456"/>
      <c r="W198" s="456"/>
      <c r="X198" s="456"/>
      <c r="Y198" s="456"/>
      <c r="Z198" s="456"/>
      <c r="AA198" s="456"/>
      <c r="AB198" s="456"/>
      <c r="AC198" s="456"/>
      <c r="AD198" s="456"/>
      <c r="AE198" s="456"/>
      <c r="AF198" s="456"/>
      <c r="AG198" s="456"/>
      <c r="AH198" s="456"/>
      <c r="AI198" s="34"/>
      <c r="AJ198" s="38"/>
      <c r="AK198" s="35"/>
      <c r="AL198" s="35"/>
      <c r="AM198" s="35"/>
    </row>
    <row r="199" spans="1:39" s="36" customFormat="1" ht="26.25"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4"/>
      <c r="AJ199" s="38"/>
      <c r="AK199" s="35"/>
      <c r="AL199" s="35"/>
      <c r="AM199" s="35"/>
    </row>
    <row r="200" spans="1:39" s="36" customFormat="1" ht="38.25" customHeight="1">
      <c r="A200" s="468" t="s">
        <v>593</v>
      </c>
      <c r="B200" s="468"/>
      <c r="C200" s="468"/>
      <c r="D200" s="468"/>
      <c r="E200" s="468"/>
      <c r="F200" s="468"/>
      <c r="G200" s="468"/>
      <c r="H200" s="468"/>
      <c r="I200" s="468"/>
      <c r="J200" s="468"/>
      <c r="K200" s="468"/>
      <c r="L200" s="468"/>
      <c r="M200" s="468"/>
      <c r="N200" s="468"/>
      <c r="O200" s="468"/>
      <c r="P200" s="468"/>
      <c r="Q200" s="468"/>
      <c r="R200" s="468"/>
      <c r="S200" s="468"/>
      <c r="T200" s="468"/>
      <c r="U200" s="468"/>
      <c r="V200" s="468"/>
      <c r="W200" s="468"/>
      <c r="X200" s="468"/>
      <c r="Y200" s="468"/>
      <c r="Z200" s="468"/>
      <c r="AA200" s="468"/>
      <c r="AB200" s="468"/>
      <c r="AC200" s="468"/>
      <c r="AD200" s="468"/>
      <c r="AE200" s="468"/>
      <c r="AF200" s="468"/>
      <c r="AG200" s="468"/>
      <c r="AH200" s="468"/>
      <c r="AI200" s="34"/>
      <c r="AJ200" s="38"/>
      <c r="AK200" s="35"/>
      <c r="AL200" s="35"/>
      <c r="AM200" s="35"/>
    </row>
    <row r="201" spans="1:39" s="36" customFormat="1" ht="16.5" customHeight="1">
      <c r="A201" s="37"/>
      <c r="B201" s="37"/>
      <c r="C201" s="37"/>
      <c r="D201" s="37"/>
      <c r="E201" s="37"/>
      <c r="F201" s="37"/>
      <c r="G201" s="37"/>
      <c r="H201" s="37"/>
      <c r="I201" s="37"/>
      <c r="AI201" s="34"/>
      <c r="AJ201" s="38"/>
      <c r="AK201" s="35"/>
      <c r="AL201" s="35"/>
      <c r="AM201" s="35"/>
    </row>
    <row r="202" spans="1:39" s="36" customFormat="1" ht="39" customHeight="1">
      <c r="A202" s="468" t="s">
        <v>389</v>
      </c>
      <c r="B202" s="468"/>
      <c r="C202" s="468"/>
      <c r="D202" s="468"/>
      <c r="E202" s="468"/>
      <c r="F202" s="468"/>
      <c r="G202" s="468"/>
      <c r="H202" s="468"/>
      <c r="I202" s="468"/>
      <c r="J202" s="468"/>
      <c r="K202" s="468"/>
      <c r="L202" s="468"/>
      <c r="M202" s="468"/>
      <c r="N202" s="468"/>
      <c r="O202" s="468"/>
      <c r="P202" s="468"/>
      <c r="Q202" s="468"/>
      <c r="R202" s="468"/>
      <c r="S202" s="468"/>
      <c r="T202" s="468"/>
      <c r="U202" s="468"/>
      <c r="V202" s="468"/>
      <c r="W202" s="468"/>
      <c r="X202" s="468"/>
      <c r="Y202" s="468"/>
      <c r="Z202" s="468"/>
      <c r="AA202" s="468"/>
      <c r="AB202" s="468"/>
      <c r="AC202" s="468"/>
      <c r="AD202" s="468"/>
      <c r="AE202" s="468"/>
      <c r="AF202" s="468"/>
      <c r="AG202" s="468"/>
      <c r="AH202" s="468"/>
      <c r="AI202" s="34"/>
      <c r="AJ202" s="38"/>
      <c r="AK202" s="35"/>
      <c r="AL202" s="35"/>
      <c r="AM202" s="35"/>
    </row>
    <row r="203" spans="1:39" s="36" customFormat="1">
      <c r="A203" s="37"/>
      <c r="B203" s="37"/>
      <c r="C203" s="37"/>
      <c r="D203" s="37"/>
      <c r="E203" s="37"/>
      <c r="F203" s="37"/>
      <c r="G203" s="37"/>
      <c r="H203" s="37"/>
      <c r="I203" s="37"/>
      <c r="AI203" s="34"/>
      <c r="AJ203" s="38"/>
      <c r="AK203" s="35"/>
      <c r="AL203" s="35"/>
      <c r="AM203" s="35"/>
    </row>
    <row r="204" spans="1:39" s="36" customFormat="1" ht="63.75" customHeight="1">
      <c r="A204" s="468" t="s">
        <v>594</v>
      </c>
      <c r="B204" s="468"/>
      <c r="C204" s="468"/>
      <c r="D204" s="468"/>
      <c r="E204" s="468"/>
      <c r="F204" s="468"/>
      <c r="G204" s="468"/>
      <c r="H204" s="468"/>
      <c r="I204" s="468"/>
      <c r="J204" s="468"/>
      <c r="K204" s="468"/>
      <c r="L204" s="468"/>
      <c r="M204" s="468"/>
      <c r="N204" s="468"/>
      <c r="O204" s="468"/>
      <c r="P204" s="468"/>
      <c r="Q204" s="468"/>
      <c r="R204" s="468"/>
      <c r="S204" s="468"/>
      <c r="T204" s="468"/>
      <c r="U204" s="468"/>
      <c r="V204" s="468"/>
      <c r="W204" s="468"/>
      <c r="X204" s="468"/>
      <c r="Y204" s="468"/>
      <c r="Z204" s="468"/>
      <c r="AA204" s="468"/>
      <c r="AB204" s="468"/>
      <c r="AC204" s="468"/>
      <c r="AD204" s="468"/>
      <c r="AE204" s="468"/>
      <c r="AF204" s="468"/>
      <c r="AG204" s="468"/>
      <c r="AH204" s="468"/>
      <c r="AI204" s="34"/>
      <c r="AJ204" s="38"/>
      <c r="AK204" s="35"/>
      <c r="AL204" s="35"/>
      <c r="AM204" s="35"/>
    </row>
    <row r="205" spans="1:39" s="36" customFormat="1" ht="27" customHeight="1">
      <c r="A205" s="37"/>
      <c r="B205" s="37"/>
      <c r="C205" s="37"/>
      <c r="D205" s="37"/>
      <c r="E205" s="37"/>
      <c r="F205" s="37"/>
      <c r="G205" s="37"/>
      <c r="H205" s="37"/>
      <c r="I205" s="37"/>
      <c r="AI205" s="34"/>
      <c r="AJ205" s="38"/>
      <c r="AK205" s="35"/>
      <c r="AL205" s="35"/>
      <c r="AM205" s="35"/>
    </row>
    <row r="206" spans="1:39" s="36" customFormat="1" ht="27" customHeight="1">
      <c r="A206" s="468" t="s">
        <v>390</v>
      </c>
      <c r="B206" s="468"/>
      <c r="C206" s="468"/>
      <c r="D206" s="468"/>
      <c r="E206" s="468"/>
      <c r="F206" s="468"/>
      <c r="G206" s="468"/>
      <c r="H206" s="468"/>
      <c r="I206" s="468"/>
      <c r="J206" s="468"/>
      <c r="K206" s="468"/>
      <c r="L206" s="468"/>
      <c r="M206" s="468"/>
      <c r="N206" s="468"/>
      <c r="O206" s="468"/>
      <c r="P206" s="468"/>
      <c r="Q206" s="468"/>
      <c r="R206" s="468"/>
      <c r="S206" s="468"/>
      <c r="T206" s="468"/>
      <c r="U206" s="468"/>
      <c r="V206" s="468"/>
      <c r="W206" s="468"/>
      <c r="X206" s="468"/>
      <c r="Y206" s="468"/>
      <c r="Z206" s="468"/>
      <c r="AA206" s="468"/>
      <c r="AB206" s="468"/>
      <c r="AC206" s="468"/>
      <c r="AD206" s="468"/>
      <c r="AE206" s="468"/>
      <c r="AF206" s="468"/>
      <c r="AG206" s="468"/>
      <c r="AH206" s="468"/>
      <c r="AI206" s="34"/>
      <c r="AJ206" s="38"/>
      <c r="AK206" s="35"/>
      <c r="AL206" s="35"/>
      <c r="AM206" s="35"/>
    </row>
    <row r="207" spans="1:39" s="36" customFormat="1" ht="35.25" customHeight="1">
      <c r="A207" s="468" t="s">
        <v>578</v>
      </c>
      <c r="B207" s="468"/>
      <c r="C207" s="468"/>
      <c r="D207" s="468"/>
      <c r="E207" s="468"/>
      <c r="F207" s="468"/>
      <c r="G207" s="468"/>
      <c r="H207" s="468"/>
      <c r="I207" s="468"/>
      <c r="J207" s="468"/>
      <c r="K207" s="468"/>
      <c r="L207" s="468"/>
      <c r="M207" s="468"/>
      <c r="N207" s="468"/>
      <c r="O207" s="468"/>
      <c r="P207" s="468"/>
      <c r="Q207" s="468"/>
      <c r="R207" s="468"/>
      <c r="S207" s="468"/>
      <c r="T207" s="468"/>
      <c r="U207" s="468"/>
      <c r="V207" s="468"/>
      <c r="W207" s="468"/>
      <c r="X207" s="468"/>
      <c r="Y207" s="468"/>
      <c r="Z207" s="468"/>
      <c r="AA207" s="468"/>
      <c r="AB207" s="468"/>
      <c r="AC207" s="468"/>
      <c r="AD207" s="468"/>
      <c r="AE207" s="468"/>
      <c r="AF207" s="468"/>
      <c r="AG207" s="468"/>
      <c r="AH207" s="468"/>
      <c r="AI207" s="34"/>
      <c r="AJ207" s="38"/>
      <c r="AK207" s="35"/>
      <c r="AL207" s="35"/>
      <c r="AM207" s="35"/>
    </row>
    <row r="208" spans="1:39" s="36" customFormat="1">
      <c r="A208" s="468" t="s">
        <v>579</v>
      </c>
      <c r="B208" s="468"/>
      <c r="C208" s="468"/>
      <c r="D208" s="468"/>
      <c r="E208" s="468"/>
      <c r="F208" s="468"/>
      <c r="G208" s="468"/>
      <c r="H208" s="468"/>
      <c r="I208" s="468"/>
      <c r="J208" s="468"/>
      <c r="K208" s="468"/>
      <c r="L208" s="468"/>
      <c r="M208" s="468"/>
      <c r="N208" s="468"/>
      <c r="O208" s="468"/>
      <c r="P208" s="468"/>
      <c r="Q208" s="468"/>
      <c r="R208" s="468"/>
      <c r="S208" s="468"/>
      <c r="T208" s="468"/>
      <c r="U208" s="468"/>
      <c r="V208" s="468"/>
      <c r="W208" s="468"/>
      <c r="X208" s="468"/>
      <c r="Y208" s="468"/>
      <c r="Z208" s="468"/>
      <c r="AA208" s="468"/>
      <c r="AB208" s="468"/>
      <c r="AC208" s="468"/>
      <c r="AD208" s="468"/>
      <c r="AE208" s="468"/>
      <c r="AF208" s="468"/>
      <c r="AG208" s="468"/>
      <c r="AH208" s="468"/>
      <c r="AI208" s="34"/>
      <c r="AJ208" s="38"/>
      <c r="AK208" s="35"/>
      <c r="AL208" s="35"/>
      <c r="AM208" s="35"/>
    </row>
    <row r="209" spans="1:39" s="36" customFormat="1" ht="28.5" customHeight="1">
      <c r="A209" s="468" t="s">
        <v>580</v>
      </c>
      <c r="B209" s="468"/>
      <c r="C209" s="468"/>
      <c r="D209" s="468"/>
      <c r="E209" s="468"/>
      <c r="F209" s="468"/>
      <c r="G209" s="468"/>
      <c r="H209" s="468"/>
      <c r="I209" s="468"/>
      <c r="J209" s="468"/>
      <c r="K209" s="468"/>
      <c r="L209" s="468"/>
      <c r="M209" s="468"/>
      <c r="N209" s="468"/>
      <c r="O209" s="468"/>
      <c r="P209" s="468"/>
      <c r="Q209" s="468"/>
      <c r="R209" s="468"/>
      <c r="S209" s="468"/>
      <c r="T209" s="468"/>
      <c r="U209" s="468"/>
      <c r="V209" s="468"/>
      <c r="W209" s="468"/>
      <c r="X209" s="468"/>
      <c r="Y209" s="468"/>
      <c r="Z209" s="468"/>
      <c r="AA209" s="468"/>
      <c r="AB209" s="468"/>
      <c r="AC209" s="468"/>
      <c r="AD209" s="468"/>
      <c r="AE209" s="468"/>
      <c r="AF209" s="468"/>
      <c r="AG209" s="468"/>
      <c r="AH209" s="468"/>
      <c r="AI209" s="34"/>
      <c r="AJ209" s="38"/>
      <c r="AK209" s="35"/>
      <c r="AL209" s="35"/>
      <c r="AM209" s="35"/>
    </row>
    <row r="210" spans="1:39" s="36" customFormat="1">
      <c r="A210" s="40"/>
      <c r="B210" s="40"/>
      <c r="C210" s="40"/>
      <c r="D210" s="40"/>
      <c r="E210" s="40"/>
      <c r="F210" s="40"/>
      <c r="G210" s="40"/>
      <c r="H210" s="40"/>
      <c r="I210" s="40"/>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34"/>
      <c r="AJ210" s="38"/>
      <c r="AK210" s="35"/>
      <c r="AL210" s="35"/>
      <c r="AM210" s="35"/>
    </row>
    <row r="211" spans="1:39" ht="15" customHeight="1">
      <c r="A211" s="468" t="s">
        <v>531</v>
      </c>
      <c r="B211" s="468"/>
      <c r="C211" s="468"/>
      <c r="D211" s="468"/>
      <c r="E211" s="468"/>
      <c r="F211" s="468"/>
      <c r="G211" s="468"/>
      <c r="H211" s="468"/>
      <c r="I211" s="468"/>
      <c r="J211" s="468"/>
      <c r="K211" s="468"/>
      <c r="L211" s="468"/>
      <c r="M211" s="468"/>
      <c r="N211" s="468"/>
      <c r="O211" s="468"/>
      <c r="P211" s="468"/>
      <c r="Q211" s="468"/>
      <c r="R211" s="468"/>
      <c r="S211" s="468"/>
      <c r="T211" s="468"/>
      <c r="U211" s="468"/>
      <c r="V211" s="468"/>
      <c r="W211" s="468"/>
      <c r="X211" s="468"/>
      <c r="Y211" s="468"/>
      <c r="Z211" s="468"/>
      <c r="AA211" s="468"/>
      <c r="AB211" s="468"/>
      <c r="AC211" s="468"/>
      <c r="AD211" s="468"/>
      <c r="AE211" s="468"/>
      <c r="AF211" s="468"/>
      <c r="AG211" s="468"/>
      <c r="AH211" s="468"/>
    </row>
    <row r="212" spans="1:39">
      <c r="A212" s="468" t="s">
        <v>532</v>
      </c>
      <c r="B212" s="498"/>
      <c r="C212" s="498"/>
      <c r="D212" s="498"/>
      <c r="E212" s="498"/>
      <c r="F212" s="498"/>
      <c r="G212" s="498"/>
      <c r="H212" s="498"/>
      <c r="I212" s="498"/>
      <c r="J212" s="498"/>
      <c r="K212" s="498"/>
      <c r="L212" s="498"/>
      <c r="M212" s="498"/>
      <c r="N212" s="498"/>
      <c r="O212" s="498"/>
      <c r="P212" s="498"/>
      <c r="Q212" s="498"/>
      <c r="R212" s="498"/>
      <c r="S212" s="498"/>
      <c r="T212" s="498"/>
      <c r="U212" s="498"/>
      <c r="V212" s="498"/>
      <c r="W212" s="498"/>
      <c r="X212" s="498"/>
      <c r="Y212" s="498"/>
      <c r="Z212" s="498"/>
      <c r="AA212" s="498"/>
      <c r="AB212" s="498"/>
      <c r="AC212" s="498"/>
      <c r="AD212" s="498"/>
      <c r="AE212" s="498"/>
      <c r="AF212" s="498"/>
      <c r="AG212" s="498"/>
      <c r="AH212" s="498"/>
    </row>
    <row r="213" spans="1:39" s="36" customFormat="1" ht="27" customHeight="1">
      <c r="A213" s="468" t="s">
        <v>595</v>
      </c>
      <c r="B213" s="498"/>
      <c r="C213" s="498"/>
      <c r="D213" s="498"/>
      <c r="E213" s="498"/>
      <c r="F213" s="498"/>
      <c r="G213" s="498"/>
      <c r="H213" s="498"/>
      <c r="I213" s="498"/>
      <c r="J213" s="498"/>
      <c r="K213" s="498"/>
      <c r="L213" s="498"/>
      <c r="M213" s="498"/>
      <c r="N213" s="498"/>
      <c r="O213" s="498"/>
      <c r="P213" s="498"/>
      <c r="Q213" s="498"/>
      <c r="R213" s="498"/>
      <c r="S213" s="498"/>
      <c r="T213" s="498"/>
      <c r="U213" s="498"/>
      <c r="V213" s="498"/>
      <c r="W213" s="498"/>
      <c r="X213" s="498"/>
      <c r="Y213" s="498"/>
      <c r="Z213" s="498"/>
      <c r="AA213" s="498"/>
      <c r="AB213" s="498"/>
      <c r="AC213" s="498"/>
      <c r="AD213" s="498"/>
      <c r="AE213" s="498"/>
      <c r="AF213" s="498"/>
      <c r="AG213" s="498"/>
      <c r="AH213" s="498"/>
      <c r="AI213" s="34"/>
      <c r="AJ213" s="38"/>
      <c r="AK213" s="35"/>
      <c r="AL213" s="35"/>
      <c r="AM213" s="35"/>
    </row>
    <row r="214" spans="1:39" s="36" customFormat="1">
      <c r="A214" s="468" t="s">
        <v>596</v>
      </c>
      <c r="B214" s="498"/>
      <c r="C214" s="498"/>
      <c r="D214" s="498"/>
      <c r="E214" s="498"/>
      <c r="F214" s="498"/>
      <c r="G214" s="498"/>
      <c r="H214" s="498"/>
      <c r="I214" s="498"/>
      <c r="J214" s="498"/>
      <c r="K214" s="498"/>
      <c r="L214" s="498"/>
      <c r="M214" s="498"/>
      <c r="N214" s="498"/>
      <c r="O214" s="498"/>
      <c r="P214" s="498"/>
      <c r="Q214" s="498"/>
      <c r="R214" s="498"/>
      <c r="S214" s="498"/>
      <c r="T214" s="498"/>
      <c r="U214" s="498"/>
      <c r="V214" s="498"/>
      <c r="W214" s="498"/>
      <c r="X214" s="498"/>
      <c r="Y214" s="498"/>
      <c r="Z214" s="498"/>
      <c r="AA214" s="498"/>
      <c r="AB214" s="498"/>
      <c r="AC214" s="498"/>
      <c r="AD214" s="498"/>
      <c r="AE214" s="498"/>
      <c r="AF214" s="498"/>
      <c r="AG214" s="498"/>
      <c r="AH214" s="498"/>
      <c r="AI214" s="34"/>
      <c r="AJ214" s="38"/>
      <c r="AK214" s="35"/>
      <c r="AL214" s="35"/>
      <c r="AM214" s="35"/>
    </row>
    <row r="215" spans="1:39" s="36" customFormat="1" ht="27.75" customHeight="1">
      <c r="A215" s="468" t="s">
        <v>533</v>
      </c>
      <c r="B215" s="498"/>
      <c r="C215" s="498"/>
      <c r="D215" s="498"/>
      <c r="E215" s="498"/>
      <c r="F215" s="498"/>
      <c r="G215" s="498"/>
      <c r="H215" s="498"/>
      <c r="I215" s="498"/>
      <c r="J215" s="498"/>
      <c r="K215" s="498"/>
      <c r="L215" s="498"/>
      <c r="M215" s="498"/>
      <c r="N215" s="498"/>
      <c r="O215" s="498"/>
      <c r="P215" s="498"/>
      <c r="Q215" s="498"/>
      <c r="R215" s="498"/>
      <c r="S215" s="498"/>
      <c r="T215" s="498"/>
      <c r="U215" s="498"/>
      <c r="V215" s="498"/>
      <c r="W215" s="498"/>
      <c r="X215" s="498"/>
      <c r="Y215" s="498"/>
      <c r="Z215" s="498"/>
      <c r="AA215" s="498"/>
      <c r="AB215" s="498"/>
      <c r="AC215" s="498"/>
      <c r="AD215" s="498"/>
      <c r="AE215" s="498"/>
      <c r="AF215" s="498"/>
      <c r="AG215" s="498"/>
      <c r="AH215" s="498"/>
      <c r="AI215" s="34"/>
      <c r="AJ215" s="38"/>
      <c r="AK215" s="35"/>
      <c r="AL215" s="35"/>
      <c r="AM215" s="35"/>
    </row>
    <row r="216" spans="1:39" s="36" customFormat="1">
      <c r="A216" s="40"/>
      <c r="B216" s="40"/>
      <c r="C216" s="40"/>
      <c r="D216" s="40"/>
      <c r="E216" s="40"/>
      <c r="F216" s="40"/>
      <c r="G216" s="40"/>
      <c r="H216" s="40"/>
      <c r="I216" s="40"/>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34"/>
      <c r="AJ216" s="38"/>
      <c r="AK216" s="35"/>
      <c r="AL216" s="35"/>
      <c r="AM216" s="35"/>
    </row>
    <row r="217" spans="1:39" s="36" customFormat="1" ht="39" customHeight="1">
      <c r="A217" s="468" t="s">
        <v>391</v>
      </c>
      <c r="B217" s="468"/>
      <c r="C217" s="468"/>
      <c r="D217" s="468"/>
      <c r="E217" s="468"/>
      <c r="F217" s="468"/>
      <c r="G217" s="468"/>
      <c r="H217" s="468"/>
      <c r="I217" s="468"/>
      <c r="J217" s="468"/>
      <c r="K217" s="468"/>
      <c r="L217" s="468"/>
      <c r="M217" s="468"/>
      <c r="N217" s="468"/>
      <c r="O217" s="468"/>
      <c r="P217" s="468"/>
      <c r="Q217" s="468"/>
      <c r="R217" s="468"/>
      <c r="S217" s="468"/>
      <c r="T217" s="468"/>
      <c r="U217" s="468"/>
      <c r="V217" s="468"/>
      <c r="W217" s="468"/>
      <c r="X217" s="468"/>
      <c r="Y217" s="468"/>
      <c r="Z217" s="468"/>
      <c r="AA217" s="468"/>
      <c r="AB217" s="468"/>
      <c r="AC217" s="468"/>
      <c r="AD217" s="468"/>
      <c r="AE217" s="468"/>
      <c r="AF217" s="468"/>
      <c r="AG217" s="468"/>
      <c r="AH217" s="468"/>
      <c r="AI217" s="34"/>
      <c r="AJ217" s="38"/>
      <c r="AK217" s="35"/>
      <c r="AL217" s="35"/>
      <c r="AM217" s="35"/>
    </row>
    <row r="218" spans="1:39" s="36" customFormat="1">
      <c r="A218" s="37"/>
      <c r="B218" s="37"/>
      <c r="C218" s="37"/>
      <c r="D218" s="37"/>
      <c r="E218" s="37"/>
      <c r="F218" s="37"/>
      <c r="G218" s="37"/>
      <c r="H218" s="37"/>
      <c r="I218" s="37"/>
      <c r="AI218" s="34"/>
      <c r="AJ218" s="38"/>
      <c r="AK218" s="35"/>
      <c r="AL218" s="35"/>
      <c r="AM218" s="35"/>
    </row>
    <row r="219" spans="1:39" s="36" customFormat="1" ht="27" customHeight="1">
      <c r="A219" s="457" t="s">
        <v>420</v>
      </c>
      <c r="B219" s="457"/>
      <c r="C219" s="457"/>
      <c r="D219" s="457"/>
      <c r="E219" s="457"/>
      <c r="F219" s="457"/>
      <c r="G219" s="457"/>
      <c r="H219" s="457"/>
      <c r="I219" s="457"/>
      <c r="J219" s="457"/>
      <c r="K219" s="457"/>
      <c r="L219" s="457"/>
      <c r="M219" s="457"/>
      <c r="N219" s="457"/>
      <c r="O219" s="457"/>
      <c r="P219" s="457"/>
      <c r="Q219" s="457"/>
      <c r="R219" s="457"/>
      <c r="S219" s="457"/>
      <c r="T219" s="457"/>
      <c r="U219" s="457"/>
      <c r="V219" s="457"/>
      <c r="W219" s="457"/>
      <c r="X219" s="457"/>
      <c r="Y219" s="457"/>
      <c r="Z219" s="457"/>
      <c r="AA219" s="457"/>
      <c r="AB219" s="457"/>
      <c r="AC219" s="457"/>
      <c r="AD219" s="457"/>
      <c r="AE219" s="457"/>
      <c r="AF219" s="457"/>
      <c r="AG219" s="457"/>
      <c r="AH219" s="457"/>
      <c r="AI219" s="34"/>
      <c r="AJ219" s="38"/>
      <c r="AK219" s="35"/>
      <c r="AL219" s="35"/>
      <c r="AM219" s="35"/>
    </row>
    <row r="220" spans="1:39" s="36" customFormat="1">
      <c r="A220" s="3"/>
      <c r="B220" s="3"/>
      <c r="C220" s="3"/>
      <c r="D220" s="3"/>
      <c r="E220" s="3"/>
      <c r="F220" s="3"/>
      <c r="G220" s="3"/>
      <c r="H220" s="3"/>
      <c r="I220" s="3"/>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34"/>
      <c r="AJ220" s="38"/>
      <c r="AK220" s="35"/>
      <c r="AL220" s="35"/>
      <c r="AM220" s="35"/>
    </row>
    <row r="221" spans="1:39" s="36" customFormat="1" ht="15" customHeight="1">
      <c r="A221" s="456" t="s">
        <v>477</v>
      </c>
      <c r="B221" s="499"/>
      <c r="C221" s="499"/>
      <c r="D221" s="499"/>
      <c r="E221" s="499"/>
      <c r="F221" s="499"/>
      <c r="G221" s="499"/>
      <c r="H221" s="499"/>
      <c r="I221" s="499"/>
      <c r="J221" s="499"/>
      <c r="K221" s="499"/>
      <c r="L221" s="499"/>
      <c r="M221" s="499"/>
      <c r="N221" s="499"/>
      <c r="O221" s="499"/>
      <c r="P221" s="499"/>
      <c r="Q221" s="499"/>
      <c r="R221" s="499"/>
      <c r="S221" s="499"/>
      <c r="T221" s="499"/>
      <c r="U221" s="499"/>
      <c r="V221" s="499"/>
      <c r="W221" s="499"/>
      <c r="X221" s="499"/>
      <c r="Y221" s="499"/>
      <c r="Z221" s="499"/>
      <c r="AA221" s="499"/>
      <c r="AB221" s="499"/>
      <c r="AC221" s="499"/>
      <c r="AD221" s="499"/>
      <c r="AE221" s="499"/>
      <c r="AF221" s="499"/>
      <c r="AG221" s="499"/>
      <c r="AH221" s="499"/>
      <c r="AI221" s="34"/>
      <c r="AJ221" s="38"/>
      <c r="AK221" s="35"/>
      <c r="AL221" s="35"/>
      <c r="AM221" s="35"/>
    </row>
    <row r="222" spans="1:39" s="36" customFormat="1">
      <c r="A222" s="37"/>
      <c r="B222" s="37"/>
      <c r="C222" s="37"/>
      <c r="D222" s="37"/>
      <c r="E222" s="37"/>
      <c r="F222" s="37"/>
      <c r="G222" s="37"/>
      <c r="H222" s="37"/>
      <c r="I222" s="37"/>
      <c r="AI222" s="34"/>
      <c r="AJ222" s="38"/>
      <c r="AK222" s="35"/>
      <c r="AL222" s="35"/>
      <c r="AM222" s="35"/>
    </row>
    <row r="223" spans="1:39" s="36" customFormat="1" ht="28.5" customHeight="1">
      <c r="A223" s="456" t="s">
        <v>597</v>
      </c>
      <c r="B223" s="456"/>
      <c r="C223" s="456"/>
      <c r="D223" s="456"/>
      <c r="E223" s="456"/>
      <c r="F223" s="456"/>
      <c r="G223" s="456"/>
      <c r="H223" s="456"/>
      <c r="I223" s="456"/>
      <c r="J223" s="456"/>
      <c r="K223" s="456"/>
      <c r="L223" s="456"/>
      <c r="M223" s="456"/>
      <c r="N223" s="456"/>
      <c r="O223" s="456"/>
      <c r="P223" s="456"/>
      <c r="Q223" s="456"/>
      <c r="R223" s="456"/>
      <c r="S223" s="456"/>
      <c r="T223" s="456"/>
      <c r="U223" s="456"/>
      <c r="V223" s="456"/>
      <c r="W223" s="456"/>
      <c r="X223" s="456"/>
      <c r="Y223" s="456"/>
      <c r="Z223" s="456"/>
      <c r="AA223" s="456"/>
      <c r="AB223" s="456"/>
      <c r="AC223" s="456"/>
      <c r="AD223" s="456"/>
      <c r="AE223" s="456"/>
      <c r="AF223" s="456"/>
      <c r="AG223" s="456"/>
      <c r="AH223" s="456"/>
      <c r="AI223" s="34"/>
      <c r="AJ223" s="38"/>
      <c r="AK223" s="35"/>
      <c r="AL223" s="35"/>
      <c r="AM223" s="35"/>
    </row>
    <row r="224" spans="1:39" s="36" customFormat="1">
      <c r="A224" s="37"/>
      <c r="B224" s="37"/>
      <c r="C224" s="37"/>
      <c r="D224" s="37"/>
      <c r="E224" s="37"/>
      <c r="F224" s="37"/>
      <c r="G224" s="37"/>
      <c r="H224" s="37"/>
      <c r="I224" s="37"/>
      <c r="AI224" s="34"/>
      <c r="AJ224" s="38"/>
      <c r="AK224" s="35"/>
      <c r="AL224" s="35"/>
      <c r="AM224" s="35"/>
    </row>
    <row r="225" spans="1:39">
      <c r="A225" s="456" t="s">
        <v>534</v>
      </c>
      <c r="B225" s="456"/>
      <c r="C225" s="456"/>
      <c r="D225" s="456"/>
      <c r="E225" s="456"/>
      <c r="F225" s="456"/>
      <c r="G225" s="456"/>
      <c r="H225" s="456"/>
      <c r="I225" s="456"/>
      <c r="J225" s="456"/>
      <c r="K225" s="456"/>
      <c r="L225" s="456"/>
      <c r="M225" s="456"/>
      <c r="N225" s="456"/>
      <c r="O225" s="456"/>
      <c r="P225" s="456"/>
      <c r="Q225" s="456"/>
      <c r="R225" s="456"/>
      <c r="S225" s="456"/>
      <c r="T225" s="456"/>
      <c r="U225" s="456"/>
      <c r="V225" s="456"/>
      <c r="W225" s="456"/>
      <c r="X225" s="456"/>
      <c r="Y225" s="456"/>
      <c r="Z225" s="456"/>
      <c r="AA225" s="456"/>
      <c r="AB225" s="456"/>
      <c r="AC225" s="456"/>
      <c r="AD225" s="456"/>
      <c r="AE225" s="456"/>
      <c r="AF225" s="456"/>
      <c r="AG225" s="456"/>
      <c r="AH225" s="456"/>
    </row>
    <row r="226" spans="1:39" s="36" customFormat="1" ht="15" customHeight="1">
      <c r="A226" s="37"/>
      <c r="B226" s="37"/>
      <c r="C226" s="37"/>
      <c r="D226" s="37"/>
      <c r="E226" s="37"/>
      <c r="F226" s="37"/>
      <c r="G226" s="37"/>
      <c r="H226" s="37"/>
      <c r="I226" s="37"/>
      <c r="AI226" s="34"/>
      <c r="AJ226" s="38"/>
      <c r="AK226" s="35"/>
      <c r="AL226" s="35"/>
      <c r="AM226" s="35"/>
    </row>
    <row r="227" spans="1:39" s="36" customFormat="1">
      <c r="A227" s="456" t="s">
        <v>465</v>
      </c>
      <c r="B227" s="456"/>
      <c r="C227" s="456"/>
      <c r="D227" s="456"/>
      <c r="E227" s="456"/>
      <c r="F227" s="456"/>
      <c r="G227" s="456"/>
      <c r="H227" s="456"/>
      <c r="I227" s="456"/>
      <c r="J227" s="456"/>
      <c r="K227" s="456"/>
      <c r="L227" s="456"/>
      <c r="M227" s="456"/>
      <c r="N227" s="456"/>
      <c r="O227" s="456"/>
      <c r="P227" s="456"/>
      <c r="Q227" s="456"/>
      <c r="R227" s="456"/>
      <c r="S227" s="456"/>
      <c r="T227" s="456"/>
      <c r="U227" s="456"/>
      <c r="V227" s="456"/>
      <c r="W227" s="456"/>
      <c r="X227" s="456"/>
      <c r="Y227" s="456"/>
      <c r="Z227" s="456"/>
      <c r="AA227" s="456"/>
      <c r="AB227" s="456"/>
      <c r="AC227" s="456"/>
      <c r="AD227" s="456"/>
      <c r="AE227" s="456"/>
      <c r="AF227" s="456"/>
      <c r="AG227" s="456"/>
      <c r="AH227" s="456"/>
      <c r="AI227" s="34"/>
      <c r="AJ227" s="38"/>
      <c r="AK227" s="35"/>
      <c r="AL227" s="35"/>
      <c r="AM227" s="35"/>
    </row>
    <row r="228" spans="1:39" s="36" customFormat="1" ht="27" customHeight="1">
      <c r="A228" s="37"/>
      <c r="B228" s="37"/>
      <c r="C228" s="37"/>
      <c r="D228" s="37"/>
      <c r="E228" s="37"/>
      <c r="F228" s="37"/>
      <c r="G228" s="37"/>
      <c r="H228" s="37"/>
      <c r="I228" s="37"/>
      <c r="AI228" s="34"/>
      <c r="AJ228" s="38"/>
      <c r="AK228" s="35"/>
      <c r="AL228" s="35"/>
      <c r="AM228" s="35"/>
    </row>
    <row r="229" spans="1:39" s="36" customFormat="1">
      <c r="A229" s="456" t="s">
        <v>392</v>
      </c>
      <c r="B229" s="456"/>
      <c r="C229" s="456"/>
      <c r="D229" s="456"/>
      <c r="E229" s="456"/>
      <c r="F229" s="456"/>
      <c r="G229" s="456"/>
      <c r="H229" s="456"/>
      <c r="I229" s="456"/>
      <c r="J229" s="456"/>
      <c r="K229" s="456"/>
      <c r="L229" s="456"/>
      <c r="M229" s="456"/>
      <c r="N229" s="456"/>
      <c r="O229" s="456"/>
      <c r="P229" s="456"/>
      <c r="Q229" s="456"/>
      <c r="R229" s="456"/>
      <c r="S229" s="456"/>
      <c r="T229" s="456"/>
      <c r="U229" s="456"/>
      <c r="V229" s="456"/>
      <c r="W229" s="456"/>
      <c r="X229" s="456"/>
      <c r="Y229" s="456"/>
      <c r="Z229" s="456"/>
      <c r="AA229" s="456"/>
      <c r="AB229" s="456"/>
      <c r="AC229" s="456"/>
      <c r="AD229" s="456"/>
      <c r="AE229" s="456"/>
      <c r="AF229" s="456"/>
      <c r="AG229" s="456"/>
      <c r="AH229" s="456"/>
      <c r="AI229" s="34"/>
      <c r="AJ229" s="38"/>
      <c r="AK229" s="35"/>
      <c r="AL229" s="35"/>
      <c r="AM229" s="35"/>
    </row>
    <row r="230" spans="1:39" s="36" customFormat="1" ht="15" customHeight="1">
      <c r="A230" s="37"/>
      <c r="B230" s="37"/>
      <c r="C230" s="37"/>
      <c r="D230" s="37"/>
      <c r="E230" s="37"/>
      <c r="F230" s="37"/>
      <c r="G230" s="37"/>
      <c r="H230" s="37"/>
      <c r="I230" s="37"/>
      <c r="AI230" s="34"/>
      <c r="AJ230" s="38"/>
      <c r="AK230" s="35"/>
      <c r="AL230" s="35"/>
      <c r="AM230" s="35"/>
    </row>
    <row r="231" spans="1:39" s="36" customFormat="1" ht="15" customHeight="1">
      <c r="A231" s="456" t="s">
        <v>598</v>
      </c>
      <c r="B231" s="456"/>
      <c r="C231" s="456"/>
      <c r="D231" s="456"/>
      <c r="E231" s="456"/>
      <c r="F231" s="456"/>
      <c r="G231" s="456"/>
      <c r="H231" s="456"/>
      <c r="I231" s="456"/>
      <c r="J231" s="456"/>
      <c r="K231" s="456"/>
      <c r="L231" s="456"/>
      <c r="M231" s="456"/>
      <c r="N231" s="456"/>
      <c r="O231" s="456"/>
      <c r="P231" s="456"/>
      <c r="Q231" s="456"/>
      <c r="R231" s="456"/>
      <c r="S231" s="456"/>
      <c r="T231" s="456"/>
      <c r="U231" s="456"/>
      <c r="V231" s="456"/>
      <c r="W231" s="456"/>
      <c r="X231" s="456"/>
      <c r="Y231" s="456"/>
      <c r="Z231" s="456"/>
      <c r="AA231" s="456"/>
      <c r="AB231" s="456"/>
      <c r="AC231" s="456"/>
      <c r="AD231" s="456"/>
      <c r="AE231" s="456"/>
      <c r="AF231" s="456"/>
      <c r="AG231" s="456"/>
      <c r="AH231" s="456"/>
      <c r="AI231" s="34"/>
      <c r="AJ231" s="38"/>
      <c r="AK231" s="35"/>
      <c r="AL231" s="35"/>
      <c r="AM231" s="35"/>
    </row>
    <row r="232" spans="1:39" s="36" customFormat="1">
      <c r="A232" s="3"/>
      <c r="B232" s="3"/>
      <c r="C232" s="3"/>
      <c r="D232" s="3"/>
      <c r="E232" s="3"/>
      <c r="F232" s="3"/>
      <c r="G232" s="3"/>
      <c r="H232" s="3"/>
      <c r="I232" s="3"/>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34"/>
      <c r="AJ232" s="38"/>
      <c r="AK232" s="35"/>
      <c r="AL232" s="35"/>
      <c r="AM232" s="35"/>
    </row>
    <row r="233" spans="1:39" s="36" customFormat="1" ht="27.75" customHeight="1">
      <c r="A233" s="459" t="s">
        <v>478</v>
      </c>
      <c r="B233" s="459"/>
      <c r="C233" s="459"/>
      <c r="D233" s="459"/>
      <c r="E233" s="459"/>
      <c r="F233" s="459"/>
      <c r="G233" s="459"/>
      <c r="H233" s="459"/>
      <c r="I233" s="459"/>
      <c r="J233" s="459"/>
      <c r="K233" s="459"/>
      <c r="L233" s="459"/>
      <c r="M233" s="459"/>
      <c r="N233" s="459"/>
      <c r="O233" s="459"/>
      <c r="P233" s="459"/>
      <c r="Q233" s="459"/>
      <c r="R233" s="459"/>
      <c r="S233" s="459"/>
      <c r="T233" s="459"/>
      <c r="U233" s="459"/>
      <c r="V233" s="459"/>
      <c r="W233" s="459"/>
      <c r="X233" s="459"/>
      <c r="Y233" s="459"/>
      <c r="Z233" s="459"/>
      <c r="AA233" s="459"/>
      <c r="AB233" s="459"/>
      <c r="AC233" s="459"/>
      <c r="AD233" s="459"/>
      <c r="AE233" s="459"/>
      <c r="AF233" s="459"/>
      <c r="AG233" s="459"/>
      <c r="AH233" s="459"/>
      <c r="AI233" s="34"/>
      <c r="AJ233" s="38"/>
      <c r="AK233" s="35"/>
      <c r="AL233" s="35"/>
      <c r="AM233" s="35"/>
    </row>
    <row r="234" spans="1:39" s="36" customFormat="1">
      <c r="A234" s="37"/>
      <c r="B234" s="37"/>
      <c r="C234" s="37"/>
      <c r="D234" s="37"/>
      <c r="E234" s="37"/>
      <c r="F234" s="37"/>
      <c r="G234" s="37"/>
      <c r="H234" s="37"/>
      <c r="I234" s="37"/>
      <c r="AI234" s="34"/>
      <c r="AJ234" s="38"/>
      <c r="AK234" s="35"/>
      <c r="AL234" s="35"/>
      <c r="AM234" s="35"/>
    </row>
    <row r="235" spans="1:39" s="36" customFormat="1" ht="15" customHeight="1">
      <c r="A235" s="456" t="s">
        <v>393</v>
      </c>
      <c r="B235" s="456"/>
      <c r="C235" s="456"/>
      <c r="D235" s="456"/>
      <c r="E235" s="456"/>
      <c r="F235" s="456"/>
      <c r="G235" s="456"/>
      <c r="H235" s="456"/>
      <c r="I235" s="456"/>
      <c r="J235" s="456"/>
      <c r="K235" s="456"/>
      <c r="L235" s="456"/>
      <c r="M235" s="456"/>
      <c r="N235" s="456"/>
      <c r="O235" s="456"/>
      <c r="P235" s="456"/>
      <c r="Q235" s="456"/>
      <c r="R235" s="456"/>
      <c r="S235" s="456"/>
      <c r="T235" s="456"/>
      <c r="U235" s="456"/>
      <c r="V235" s="456"/>
      <c r="W235" s="456"/>
      <c r="X235" s="456"/>
      <c r="Y235" s="456"/>
      <c r="Z235" s="456"/>
      <c r="AA235" s="456"/>
      <c r="AB235" s="456"/>
      <c r="AC235" s="456"/>
      <c r="AD235" s="456"/>
      <c r="AE235" s="456"/>
      <c r="AF235" s="456"/>
      <c r="AG235" s="456"/>
      <c r="AH235" s="456"/>
      <c r="AI235" s="34"/>
      <c r="AJ235" s="38"/>
      <c r="AK235" s="35"/>
      <c r="AL235" s="35"/>
      <c r="AM235" s="35"/>
    </row>
    <row r="236" spans="1:39" s="36" customFormat="1">
      <c r="A236" s="37"/>
      <c r="B236" s="37"/>
      <c r="C236" s="37"/>
      <c r="D236" s="37"/>
      <c r="E236" s="37"/>
      <c r="F236" s="37"/>
      <c r="G236" s="37"/>
      <c r="H236" s="37"/>
      <c r="I236" s="37"/>
      <c r="AI236" s="34"/>
      <c r="AJ236" s="38"/>
      <c r="AK236" s="35"/>
      <c r="AL236" s="35"/>
      <c r="AM236" s="35"/>
    </row>
    <row r="237" spans="1:39" s="36" customFormat="1" ht="21" customHeight="1">
      <c r="A237" s="456" t="s">
        <v>581</v>
      </c>
      <c r="B237" s="456"/>
      <c r="C237" s="456"/>
      <c r="D237" s="456"/>
      <c r="E237" s="456"/>
      <c r="F237" s="456"/>
      <c r="G237" s="456"/>
      <c r="H237" s="456"/>
      <c r="I237" s="456"/>
      <c r="J237" s="456"/>
      <c r="K237" s="456"/>
      <c r="L237" s="456"/>
      <c r="M237" s="456"/>
      <c r="N237" s="456"/>
      <c r="O237" s="456"/>
      <c r="P237" s="456"/>
      <c r="Q237" s="456"/>
      <c r="R237" s="456"/>
      <c r="S237" s="456"/>
      <c r="T237" s="456"/>
      <c r="U237" s="456"/>
      <c r="V237" s="456"/>
      <c r="W237" s="456"/>
      <c r="X237" s="456"/>
      <c r="Y237" s="456"/>
      <c r="Z237" s="456"/>
      <c r="AA237" s="456"/>
      <c r="AB237" s="456"/>
      <c r="AC237" s="456"/>
      <c r="AD237" s="456"/>
      <c r="AE237" s="456"/>
      <c r="AF237" s="456"/>
      <c r="AG237" s="456"/>
      <c r="AH237" s="456"/>
      <c r="AI237" s="34"/>
      <c r="AJ237" s="38"/>
      <c r="AK237" s="35"/>
      <c r="AL237" s="35"/>
      <c r="AM237" s="35"/>
    </row>
    <row r="238" spans="1:39" s="36" customFormat="1">
      <c r="A238" s="456" t="s">
        <v>582</v>
      </c>
      <c r="B238" s="456"/>
      <c r="C238" s="456"/>
      <c r="D238" s="456"/>
      <c r="E238" s="456"/>
      <c r="F238" s="456"/>
      <c r="G238" s="456"/>
      <c r="H238" s="456"/>
      <c r="I238" s="456"/>
      <c r="J238" s="456"/>
      <c r="K238" s="456"/>
      <c r="L238" s="456"/>
      <c r="M238" s="456"/>
      <c r="N238" s="456"/>
      <c r="O238" s="456"/>
      <c r="P238" s="456"/>
      <c r="Q238" s="456"/>
      <c r="R238" s="456"/>
      <c r="S238" s="456"/>
      <c r="T238" s="456"/>
      <c r="U238" s="456"/>
      <c r="V238" s="456"/>
      <c r="W238" s="456"/>
      <c r="X238" s="456"/>
      <c r="Y238" s="456"/>
      <c r="Z238" s="456"/>
      <c r="AA238" s="456"/>
      <c r="AB238" s="456"/>
      <c r="AC238" s="456"/>
      <c r="AD238" s="456"/>
      <c r="AE238" s="456"/>
      <c r="AF238" s="456"/>
      <c r="AG238" s="456"/>
      <c r="AH238" s="456"/>
      <c r="AI238" s="34"/>
      <c r="AJ238" s="38"/>
      <c r="AK238" s="35"/>
      <c r="AL238" s="35"/>
      <c r="AM238" s="35"/>
    </row>
    <row r="239" spans="1:39" s="36" customFormat="1">
      <c r="A239" s="456" t="s">
        <v>599</v>
      </c>
      <c r="B239" s="456"/>
      <c r="C239" s="456"/>
      <c r="D239" s="456"/>
      <c r="E239" s="456"/>
      <c r="F239" s="456"/>
      <c r="G239" s="456"/>
      <c r="H239" s="456"/>
      <c r="I239" s="456"/>
      <c r="J239" s="456"/>
      <c r="K239" s="456"/>
      <c r="L239" s="456"/>
      <c r="M239" s="456"/>
      <c r="N239" s="456"/>
      <c r="O239" s="456"/>
      <c r="P239" s="456"/>
      <c r="Q239" s="456"/>
      <c r="R239" s="456"/>
      <c r="S239" s="456"/>
      <c r="T239" s="456"/>
      <c r="U239" s="456"/>
      <c r="V239" s="456"/>
      <c r="W239" s="456"/>
      <c r="X239" s="456"/>
      <c r="Y239" s="456"/>
      <c r="Z239" s="456"/>
      <c r="AA239" s="456"/>
      <c r="AB239" s="456"/>
      <c r="AC239" s="456"/>
      <c r="AD239" s="456"/>
      <c r="AE239" s="456"/>
      <c r="AF239" s="456"/>
      <c r="AG239" s="456"/>
      <c r="AH239" s="456"/>
      <c r="AI239" s="34"/>
      <c r="AJ239" s="38"/>
      <c r="AK239" s="35"/>
      <c r="AL239" s="35"/>
      <c r="AM239" s="35"/>
    </row>
    <row r="240" spans="1:39" s="36" customFormat="1">
      <c r="A240" s="37"/>
      <c r="B240" s="37"/>
      <c r="C240" s="37"/>
      <c r="D240" s="37"/>
      <c r="E240" s="37"/>
      <c r="F240" s="37"/>
      <c r="G240" s="37"/>
      <c r="H240" s="37"/>
      <c r="I240" s="37"/>
      <c r="AI240" s="34"/>
      <c r="AJ240" s="38"/>
      <c r="AK240" s="35"/>
      <c r="AL240" s="35"/>
      <c r="AM240" s="35"/>
    </row>
    <row r="241" spans="1:39" ht="15" customHeight="1">
      <c r="A241" s="456" t="s">
        <v>394</v>
      </c>
      <c r="B241" s="456"/>
      <c r="C241" s="456"/>
      <c r="D241" s="456"/>
      <c r="E241" s="456"/>
      <c r="F241" s="456"/>
      <c r="G241" s="456"/>
      <c r="H241" s="456"/>
      <c r="I241" s="456"/>
      <c r="J241" s="456"/>
      <c r="K241" s="456"/>
      <c r="L241" s="456"/>
      <c r="M241" s="456"/>
      <c r="N241" s="456"/>
      <c r="O241" s="456"/>
      <c r="P241" s="456"/>
      <c r="Q241" s="456"/>
      <c r="R241" s="456"/>
      <c r="S241" s="456"/>
      <c r="T241" s="456"/>
      <c r="U241" s="456"/>
      <c r="V241" s="456"/>
      <c r="W241" s="456"/>
      <c r="X241" s="456"/>
      <c r="Y241" s="456"/>
      <c r="Z241" s="456"/>
      <c r="AA241" s="456"/>
      <c r="AB241" s="456"/>
      <c r="AC241" s="456"/>
      <c r="AD241" s="456"/>
      <c r="AE241" s="456"/>
      <c r="AF241" s="456"/>
      <c r="AG241" s="456"/>
      <c r="AH241" s="456"/>
    </row>
    <row r="242" spans="1:39">
      <c r="A242" s="37"/>
      <c r="B242" s="37"/>
      <c r="C242" s="37"/>
      <c r="D242" s="37"/>
      <c r="E242" s="37"/>
      <c r="F242" s="37"/>
      <c r="G242" s="37"/>
      <c r="H242" s="37"/>
      <c r="I242" s="37"/>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row>
    <row r="243" spans="1:39" s="36" customFormat="1" ht="39.75" customHeight="1">
      <c r="A243" s="459" t="s">
        <v>479</v>
      </c>
      <c r="B243" s="459"/>
      <c r="C243" s="459"/>
      <c r="D243" s="459"/>
      <c r="E243" s="459"/>
      <c r="F243" s="459"/>
      <c r="G243" s="459"/>
      <c r="H243" s="459"/>
      <c r="I243" s="459"/>
      <c r="J243" s="459"/>
      <c r="K243" s="459"/>
      <c r="L243" s="459"/>
      <c r="M243" s="459"/>
      <c r="N243" s="459"/>
      <c r="O243" s="459"/>
      <c r="P243" s="459"/>
      <c r="Q243" s="459"/>
      <c r="R243" s="459"/>
      <c r="S243" s="459"/>
      <c r="T243" s="459"/>
      <c r="U243" s="459"/>
      <c r="V243" s="459"/>
      <c r="W243" s="459"/>
      <c r="X243" s="459"/>
      <c r="Y243" s="459"/>
      <c r="Z243" s="459"/>
      <c r="AA243" s="459"/>
      <c r="AB243" s="459"/>
      <c r="AC243" s="459"/>
      <c r="AD243" s="459"/>
      <c r="AE243" s="459"/>
      <c r="AF243" s="459"/>
      <c r="AG243" s="459"/>
      <c r="AH243" s="459"/>
      <c r="AI243" s="34"/>
      <c r="AJ243" s="38"/>
      <c r="AK243" s="35"/>
      <c r="AL243" s="35"/>
      <c r="AM243" s="35"/>
    </row>
    <row r="244" spans="1:39" s="36" customFormat="1">
      <c r="A244" s="37"/>
      <c r="B244" s="37"/>
      <c r="C244" s="37"/>
      <c r="D244" s="37"/>
      <c r="E244" s="37"/>
      <c r="F244" s="37"/>
      <c r="G244" s="37"/>
      <c r="H244" s="37"/>
      <c r="I244" s="37"/>
      <c r="AI244" s="34"/>
      <c r="AJ244" s="38"/>
      <c r="AK244" s="35"/>
      <c r="AL244" s="35"/>
      <c r="AM244" s="35"/>
    </row>
    <row r="245" spans="1:39" s="36" customFormat="1">
      <c r="A245" s="456" t="s">
        <v>395</v>
      </c>
      <c r="B245" s="456"/>
      <c r="C245" s="456"/>
      <c r="D245" s="456"/>
      <c r="E245" s="456"/>
      <c r="F245" s="456"/>
      <c r="G245" s="456"/>
      <c r="H245" s="456"/>
      <c r="I245" s="456"/>
      <c r="J245" s="456"/>
      <c r="K245" s="456"/>
      <c r="L245" s="456"/>
      <c r="M245" s="456"/>
      <c r="N245" s="456"/>
      <c r="O245" s="456"/>
      <c r="P245" s="456"/>
      <c r="Q245" s="456"/>
      <c r="R245" s="456"/>
      <c r="S245" s="456"/>
      <c r="T245" s="456"/>
      <c r="U245" s="456"/>
      <c r="V245" s="456"/>
      <c r="W245" s="456"/>
      <c r="X245" s="456"/>
      <c r="Y245" s="456"/>
      <c r="Z245" s="456"/>
      <c r="AA245" s="456"/>
      <c r="AB245" s="456"/>
      <c r="AC245" s="456"/>
      <c r="AD245" s="456"/>
      <c r="AE245" s="456"/>
      <c r="AF245" s="456"/>
      <c r="AG245" s="456"/>
      <c r="AH245" s="456"/>
      <c r="AI245" s="34"/>
      <c r="AJ245" s="38"/>
      <c r="AK245" s="35"/>
      <c r="AL245" s="35"/>
      <c r="AM245" s="35"/>
    </row>
    <row r="246" spans="1:39" s="36" customFormat="1" ht="21.75" customHeight="1">
      <c r="A246" s="37"/>
      <c r="B246" s="37"/>
      <c r="C246" s="37"/>
      <c r="D246" s="37"/>
      <c r="E246" s="37"/>
      <c r="F246" s="37"/>
      <c r="G246" s="37"/>
      <c r="H246" s="37"/>
      <c r="I246" s="37"/>
      <c r="AI246" s="34"/>
      <c r="AJ246" s="38"/>
      <c r="AK246" s="35"/>
      <c r="AL246" s="35"/>
      <c r="AM246" s="35"/>
    </row>
    <row r="247" spans="1:39">
      <c r="A247" s="468" t="s">
        <v>396</v>
      </c>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c r="Y247" s="468"/>
      <c r="Z247" s="468"/>
      <c r="AA247" s="468"/>
      <c r="AB247" s="468"/>
      <c r="AC247" s="468"/>
      <c r="AD247" s="468"/>
      <c r="AE247" s="468"/>
      <c r="AF247" s="468"/>
      <c r="AG247" s="468"/>
      <c r="AH247" s="468"/>
    </row>
    <row r="248" spans="1:39" ht="15" customHeight="1">
      <c r="A248" s="37"/>
      <c r="B248" s="37"/>
      <c r="C248" s="37"/>
      <c r="D248" s="37"/>
      <c r="E248" s="37"/>
      <c r="F248" s="37"/>
      <c r="G248" s="37"/>
      <c r="H248" s="37"/>
      <c r="I248" s="37"/>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row>
    <row r="249" spans="1:39">
      <c r="A249" s="496" t="s">
        <v>421</v>
      </c>
      <c r="B249" s="496"/>
      <c r="C249" s="496"/>
      <c r="D249" s="496"/>
      <c r="E249" s="496"/>
      <c r="F249" s="496"/>
      <c r="G249" s="496"/>
      <c r="H249" s="496"/>
      <c r="I249" s="496"/>
      <c r="J249" s="496"/>
      <c r="K249" s="496"/>
      <c r="L249" s="496"/>
      <c r="M249" s="496"/>
      <c r="N249" s="496"/>
      <c r="O249" s="496"/>
      <c r="P249" s="496"/>
      <c r="Q249" s="496"/>
      <c r="R249" s="496"/>
      <c r="S249" s="496"/>
      <c r="T249" s="496"/>
      <c r="U249" s="496"/>
      <c r="V249" s="496"/>
      <c r="W249" s="496"/>
      <c r="X249" s="496"/>
      <c r="Y249" s="496"/>
      <c r="Z249" s="496"/>
      <c r="AA249" s="496"/>
      <c r="AB249" s="496"/>
      <c r="AC249" s="496"/>
      <c r="AD249" s="496"/>
      <c r="AE249" s="496"/>
      <c r="AF249" s="496"/>
      <c r="AG249" s="496"/>
      <c r="AH249" s="496"/>
    </row>
    <row r="250" spans="1:39" ht="15.75" customHeight="1">
      <c r="A250" s="290"/>
      <c r="B250" s="290"/>
      <c r="C250" s="290"/>
      <c r="D250" s="290"/>
      <c r="E250" s="290"/>
      <c r="F250" s="290"/>
      <c r="G250" s="290"/>
      <c r="H250" s="290"/>
      <c r="I250" s="290"/>
      <c r="J250" s="291"/>
      <c r="K250" s="291"/>
      <c r="L250" s="291"/>
      <c r="M250" s="291"/>
      <c r="N250" s="291"/>
      <c r="O250" s="291"/>
      <c r="P250" s="291"/>
      <c r="Q250" s="291"/>
      <c r="R250" s="291"/>
      <c r="S250" s="291"/>
      <c r="T250" s="291"/>
      <c r="U250" s="291"/>
      <c r="V250" s="291"/>
      <c r="W250" s="291"/>
      <c r="X250" s="291"/>
      <c r="Y250" s="291"/>
      <c r="Z250" s="291"/>
      <c r="AA250" s="291"/>
      <c r="AB250" s="291"/>
      <c r="AC250" s="291"/>
      <c r="AD250" s="291"/>
      <c r="AE250" s="291"/>
      <c r="AF250" s="291"/>
      <c r="AG250" s="291"/>
      <c r="AH250" s="291"/>
    </row>
    <row r="251" spans="1:39">
      <c r="A251" s="493" t="s">
        <v>466</v>
      </c>
      <c r="B251" s="493"/>
      <c r="C251" s="493"/>
      <c r="D251" s="493"/>
      <c r="E251" s="493"/>
      <c r="F251" s="493"/>
      <c r="G251" s="493"/>
      <c r="H251" s="493"/>
      <c r="I251" s="493"/>
      <c r="J251" s="493"/>
      <c r="K251" s="493"/>
      <c r="L251" s="493"/>
      <c r="M251" s="493"/>
      <c r="N251" s="493"/>
      <c r="O251" s="493"/>
      <c r="P251" s="493"/>
      <c r="Q251" s="493"/>
      <c r="R251" s="493"/>
      <c r="S251" s="493"/>
      <c r="T251" s="493"/>
      <c r="U251" s="493"/>
      <c r="V251" s="493"/>
      <c r="W251" s="493"/>
      <c r="X251" s="493"/>
      <c r="Y251" s="493"/>
      <c r="Z251" s="493"/>
      <c r="AA251" s="493"/>
      <c r="AB251" s="493"/>
      <c r="AC251" s="493"/>
      <c r="AD251" s="493"/>
      <c r="AE251" s="493"/>
      <c r="AF251" s="493"/>
      <c r="AG251" s="493"/>
      <c r="AH251" s="493"/>
    </row>
    <row r="252" spans="1:39" ht="15" customHeight="1">
      <c r="A252" s="494" t="s">
        <v>535</v>
      </c>
      <c r="B252" s="493"/>
      <c r="C252" s="493"/>
      <c r="D252" s="493"/>
      <c r="E252" s="493"/>
      <c r="F252" s="493"/>
      <c r="G252" s="493"/>
      <c r="H252" s="493"/>
      <c r="I252" s="493"/>
      <c r="J252" s="493"/>
      <c r="K252" s="493"/>
      <c r="L252" s="493"/>
      <c r="M252" s="493"/>
      <c r="N252" s="493"/>
      <c r="O252" s="493"/>
      <c r="P252" s="493"/>
      <c r="Q252" s="493"/>
      <c r="R252" s="493"/>
      <c r="S252" s="493"/>
      <c r="T252" s="493"/>
      <c r="U252" s="493"/>
      <c r="V252" s="493"/>
      <c r="W252" s="493"/>
      <c r="X252" s="493"/>
      <c r="Y252" s="493"/>
      <c r="Z252" s="493"/>
      <c r="AA252" s="493"/>
      <c r="AB252" s="493"/>
      <c r="AC252" s="493"/>
      <c r="AD252" s="493"/>
      <c r="AE252" s="493"/>
      <c r="AF252" s="493"/>
      <c r="AG252" s="493"/>
      <c r="AH252" s="493"/>
    </row>
    <row r="253" spans="1:39">
      <c r="A253" s="309"/>
      <c r="B253" s="309"/>
      <c r="C253" s="309"/>
      <c r="D253" s="309"/>
      <c r="E253" s="309"/>
      <c r="F253" s="309"/>
      <c r="G253" s="309"/>
      <c r="H253" s="309"/>
      <c r="I253" s="309"/>
      <c r="J253" s="310"/>
      <c r="K253" s="310"/>
      <c r="L253" s="310"/>
      <c r="M253" s="310"/>
      <c r="N253" s="310"/>
      <c r="O253" s="310"/>
      <c r="P253" s="310"/>
      <c r="Q253" s="310"/>
      <c r="R253" s="310"/>
      <c r="S253" s="310"/>
      <c r="T253" s="310"/>
      <c r="U253" s="310"/>
      <c r="V253" s="310"/>
      <c r="W253" s="310"/>
      <c r="X253" s="310"/>
      <c r="Y253" s="310"/>
      <c r="Z253" s="310"/>
      <c r="AA253" s="310"/>
      <c r="AB253" s="310"/>
      <c r="AC253" s="310"/>
      <c r="AD253" s="310"/>
      <c r="AE253" s="310"/>
      <c r="AF253" s="310"/>
      <c r="AG253" s="310"/>
      <c r="AH253" s="310"/>
    </row>
    <row r="254" spans="1:39" s="36" customFormat="1" ht="60" customHeight="1">
      <c r="A254" s="495" t="s">
        <v>536</v>
      </c>
      <c r="B254" s="495"/>
      <c r="C254" s="495"/>
      <c r="D254" s="495"/>
      <c r="E254" s="495"/>
      <c r="F254" s="495"/>
      <c r="G254" s="495"/>
      <c r="H254" s="495"/>
      <c r="I254" s="495"/>
      <c r="J254" s="495"/>
      <c r="K254" s="495"/>
      <c r="L254" s="495"/>
      <c r="M254" s="495"/>
      <c r="N254" s="495"/>
      <c r="O254" s="495"/>
      <c r="P254" s="495"/>
      <c r="Q254" s="495"/>
      <c r="R254" s="495"/>
      <c r="S254" s="495"/>
      <c r="T254" s="495"/>
      <c r="U254" s="495"/>
      <c r="V254" s="495"/>
      <c r="W254" s="495"/>
      <c r="X254" s="495"/>
      <c r="Y254" s="495"/>
      <c r="Z254" s="495"/>
      <c r="AA254" s="495"/>
      <c r="AB254" s="495"/>
      <c r="AC254" s="495"/>
      <c r="AD254" s="495"/>
      <c r="AE254" s="495"/>
      <c r="AF254" s="495"/>
      <c r="AG254" s="495"/>
      <c r="AH254" s="495"/>
      <c r="AI254" s="34"/>
      <c r="AJ254" s="38"/>
      <c r="AK254" s="35"/>
      <c r="AL254" s="35"/>
      <c r="AM254" s="35"/>
    </row>
    <row r="255" spans="1:39" s="36" customFormat="1">
      <c r="A255" s="3"/>
      <c r="B255" s="3"/>
      <c r="C255" s="3"/>
      <c r="D255" s="3"/>
      <c r="E255" s="3"/>
      <c r="F255" s="3"/>
      <c r="G255" s="3"/>
      <c r="H255" s="3"/>
      <c r="I255" s="3"/>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34"/>
      <c r="AJ255" s="38"/>
      <c r="AK255" s="35"/>
      <c r="AL255" s="35"/>
      <c r="AM255" s="35"/>
    </row>
    <row r="256" spans="1:39" s="36" customFormat="1" ht="27" customHeight="1">
      <c r="A256" s="457" t="s">
        <v>480</v>
      </c>
      <c r="B256" s="457"/>
      <c r="C256" s="457"/>
      <c r="D256" s="457"/>
      <c r="E256" s="457"/>
      <c r="F256" s="457"/>
      <c r="G256" s="457"/>
      <c r="H256" s="457"/>
      <c r="I256" s="457"/>
      <c r="J256" s="457"/>
      <c r="K256" s="457"/>
      <c r="L256" s="457"/>
      <c r="M256" s="457"/>
      <c r="N256" s="457"/>
      <c r="O256" s="457"/>
      <c r="P256" s="457"/>
      <c r="Q256" s="457"/>
      <c r="R256" s="457"/>
      <c r="S256" s="457"/>
      <c r="T256" s="457"/>
      <c r="U256" s="457"/>
      <c r="V256" s="457"/>
      <c r="W256" s="457"/>
      <c r="X256" s="457"/>
      <c r="Y256" s="457"/>
      <c r="Z256" s="457"/>
      <c r="AA256" s="457"/>
      <c r="AB256" s="457"/>
      <c r="AC256" s="457"/>
      <c r="AD256" s="457"/>
      <c r="AE256" s="457"/>
      <c r="AF256" s="457"/>
      <c r="AG256" s="457"/>
      <c r="AH256" s="457"/>
      <c r="AI256" s="34"/>
      <c r="AJ256" s="38"/>
      <c r="AK256" s="35"/>
      <c r="AL256" s="35"/>
      <c r="AM256" s="35"/>
    </row>
    <row r="257" spans="1:39">
      <c r="A257" s="3"/>
      <c r="B257" s="3"/>
      <c r="C257" s="3"/>
      <c r="D257" s="3"/>
      <c r="E257" s="3"/>
      <c r="F257" s="3"/>
      <c r="G257" s="3"/>
      <c r="H257" s="3"/>
      <c r="I257" s="3"/>
    </row>
    <row r="258" spans="1:39" ht="15" customHeight="1">
      <c r="A258" s="456" t="s">
        <v>397</v>
      </c>
      <c r="B258" s="456"/>
      <c r="C258" s="456"/>
      <c r="D258" s="456"/>
      <c r="E258" s="456"/>
      <c r="F258" s="456"/>
      <c r="G258" s="456"/>
      <c r="H258" s="456"/>
      <c r="I258" s="456"/>
      <c r="J258" s="456"/>
      <c r="K258" s="456"/>
      <c r="L258" s="456"/>
      <c r="M258" s="456"/>
      <c r="N258" s="456"/>
      <c r="O258" s="456"/>
      <c r="P258" s="456"/>
      <c r="Q258" s="456"/>
      <c r="R258" s="456"/>
      <c r="S258" s="456"/>
      <c r="T258" s="456"/>
      <c r="U258" s="456"/>
      <c r="V258" s="456"/>
      <c r="W258" s="456"/>
      <c r="X258" s="456"/>
      <c r="Y258" s="456"/>
      <c r="Z258" s="456"/>
      <c r="AA258" s="456"/>
      <c r="AB258" s="456"/>
      <c r="AC258" s="456"/>
      <c r="AD258" s="456"/>
      <c r="AE258" s="456"/>
      <c r="AF258" s="456"/>
      <c r="AG258" s="456"/>
      <c r="AH258" s="456"/>
    </row>
    <row r="259" spans="1:39">
      <c r="A259" s="3"/>
      <c r="B259" s="3"/>
      <c r="C259" s="3"/>
      <c r="D259" s="3"/>
      <c r="E259" s="3"/>
      <c r="F259" s="3"/>
      <c r="G259" s="3"/>
      <c r="H259" s="3"/>
      <c r="I259" s="3"/>
    </row>
    <row r="260" spans="1:39" s="36" customFormat="1" ht="28.5" customHeight="1">
      <c r="A260" s="457" t="s">
        <v>481</v>
      </c>
      <c r="B260" s="457"/>
      <c r="C260" s="457"/>
      <c r="D260" s="457"/>
      <c r="E260" s="457"/>
      <c r="F260" s="457"/>
      <c r="G260" s="457"/>
      <c r="H260" s="457"/>
      <c r="I260" s="457"/>
      <c r="J260" s="457"/>
      <c r="K260" s="457"/>
      <c r="L260" s="457"/>
      <c r="M260" s="457"/>
      <c r="N260" s="457"/>
      <c r="O260" s="457"/>
      <c r="P260" s="457"/>
      <c r="Q260" s="457"/>
      <c r="R260" s="457"/>
      <c r="S260" s="457"/>
      <c r="T260" s="457"/>
      <c r="U260" s="457"/>
      <c r="V260" s="457"/>
      <c r="W260" s="457"/>
      <c r="X260" s="457"/>
      <c r="Y260" s="457"/>
      <c r="Z260" s="457"/>
      <c r="AA260" s="457"/>
      <c r="AB260" s="457"/>
      <c r="AC260" s="457"/>
      <c r="AD260" s="457"/>
      <c r="AE260" s="457"/>
      <c r="AF260" s="457"/>
      <c r="AG260" s="457"/>
      <c r="AH260" s="457"/>
      <c r="AI260" s="34"/>
      <c r="AJ260" s="38"/>
      <c r="AK260" s="35"/>
      <c r="AL260" s="35"/>
      <c r="AM260" s="35"/>
    </row>
    <row r="261" spans="1:39" s="36" customFormat="1">
      <c r="A261" s="3"/>
      <c r="B261" s="3"/>
      <c r="C261" s="3"/>
      <c r="D261" s="3"/>
      <c r="E261" s="3"/>
      <c r="F261" s="3"/>
      <c r="G261" s="3"/>
      <c r="H261" s="3"/>
      <c r="I261" s="3"/>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34"/>
      <c r="AJ261" s="38"/>
      <c r="AK261" s="35"/>
      <c r="AL261" s="35"/>
      <c r="AM261" s="35"/>
    </row>
    <row r="262" spans="1:39" s="45" customFormat="1" ht="42" customHeight="1">
      <c r="A262" s="456" t="s">
        <v>537</v>
      </c>
      <c r="B262" s="456"/>
      <c r="C262" s="456"/>
      <c r="D262" s="456"/>
      <c r="E262" s="456"/>
      <c r="F262" s="456"/>
      <c r="G262" s="456"/>
      <c r="H262" s="456"/>
      <c r="I262" s="456"/>
      <c r="J262" s="456"/>
      <c r="K262" s="456"/>
      <c r="L262" s="456"/>
      <c r="M262" s="456"/>
      <c r="N262" s="456"/>
      <c r="O262" s="456"/>
      <c r="P262" s="456"/>
      <c r="Q262" s="456"/>
      <c r="R262" s="456"/>
      <c r="S262" s="456"/>
      <c r="T262" s="456"/>
      <c r="U262" s="456"/>
      <c r="V262" s="456"/>
      <c r="W262" s="456"/>
      <c r="X262" s="456"/>
      <c r="Y262" s="456"/>
      <c r="Z262" s="456"/>
      <c r="AA262" s="456"/>
      <c r="AB262" s="456"/>
      <c r="AC262" s="456"/>
      <c r="AD262" s="456"/>
      <c r="AE262" s="456"/>
      <c r="AF262" s="456"/>
      <c r="AG262" s="456"/>
      <c r="AH262" s="456"/>
      <c r="AI262" s="42"/>
      <c r="AJ262" s="43"/>
      <c r="AK262" s="44"/>
      <c r="AL262" s="44"/>
      <c r="AM262" s="44"/>
    </row>
    <row r="263" spans="1:39" s="45" customFormat="1">
      <c r="A263" s="37"/>
      <c r="B263" s="37"/>
      <c r="C263" s="37"/>
      <c r="D263" s="37"/>
      <c r="E263" s="37"/>
      <c r="F263" s="37"/>
      <c r="G263" s="37"/>
      <c r="H263" s="37"/>
      <c r="I263" s="37"/>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42"/>
      <c r="AJ263" s="43"/>
      <c r="AK263" s="44"/>
      <c r="AL263" s="44"/>
      <c r="AM263" s="44"/>
    </row>
    <row r="264" spans="1:39" s="36" customFormat="1" ht="33.75" customHeight="1">
      <c r="A264" s="456" t="s">
        <v>398</v>
      </c>
      <c r="B264" s="456"/>
      <c r="C264" s="456"/>
      <c r="D264" s="456"/>
      <c r="E264" s="456"/>
      <c r="F264" s="456"/>
      <c r="G264" s="456"/>
      <c r="H264" s="456"/>
      <c r="I264" s="456"/>
      <c r="J264" s="456"/>
      <c r="K264" s="456"/>
      <c r="L264" s="456"/>
      <c r="M264" s="456"/>
      <c r="N264" s="456"/>
      <c r="O264" s="456"/>
      <c r="P264" s="456"/>
      <c r="Q264" s="456"/>
      <c r="R264" s="456"/>
      <c r="S264" s="456"/>
      <c r="T264" s="456"/>
      <c r="U264" s="456"/>
      <c r="V264" s="456"/>
      <c r="W264" s="456"/>
      <c r="X264" s="456"/>
      <c r="Y264" s="456"/>
      <c r="Z264" s="456"/>
      <c r="AA264" s="456"/>
      <c r="AB264" s="456"/>
      <c r="AC264" s="456"/>
      <c r="AD264" s="456"/>
      <c r="AE264" s="456"/>
      <c r="AF264" s="456"/>
      <c r="AG264" s="456"/>
      <c r="AH264" s="456"/>
      <c r="AI264" s="34"/>
      <c r="AJ264" s="38"/>
      <c r="AK264" s="35"/>
      <c r="AL264" s="35"/>
      <c r="AM264" s="35"/>
    </row>
    <row r="265" spans="1:39" s="36" customFormat="1" ht="28.5" customHeight="1">
      <c r="A265" s="3"/>
      <c r="B265" s="3"/>
      <c r="C265" s="3"/>
      <c r="D265" s="3"/>
      <c r="E265" s="3"/>
      <c r="F265" s="3"/>
      <c r="G265" s="3"/>
      <c r="H265" s="3"/>
      <c r="I265" s="3"/>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34"/>
      <c r="AJ265" s="38"/>
      <c r="AK265" s="35"/>
      <c r="AL265" s="35"/>
      <c r="AM265" s="35"/>
    </row>
    <row r="266" spans="1:39">
      <c r="A266" s="457" t="s">
        <v>482</v>
      </c>
      <c r="B266" s="457"/>
      <c r="C266" s="457"/>
      <c r="D266" s="457"/>
      <c r="E266" s="457"/>
      <c r="F266" s="457"/>
      <c r="G266" s="457"/>
      <c r="H266" s="457"/>
      <c r="I266" s="457"/>
      <c r="J266" s="457"/>
      <c r="K266" s="457"/>
      <c r="L266" s="457"/>
      <c r="M266" s="457"/>
      <c r="N266" s="457"/>
      <c r="O266" s="457"/>
      <c r="P266" s="457"/>
      <c r="Q266" s="457"/>
      <c r="R266" s="457"/>
      <c r="S266" s="457"/>
      <c r="T266" s="457"/>
      <c r="U266" s="457"/>
      <c r="V266" s="457"/>
      <c r="W266" s="457"/>
      <c r="X266" s="457"/>
      <c r="Y266" s="457"/>
      <c r="Z266" s="457"/>
      <c r="AA266" s="457"/>
      <c r="AB266" s="457"/>
      <c r="AC266" s="457"/>
      <c r="AD266" s="457"/>
      <c r="AE266" s="457"/>
      <c r="AF266" s="457"/>
      <c r="AG266" s="457"/>
      <c r="AH266" s="457"/>
    </row>
    <row r="267" spans="1:39" ht="15" customHeight="1">
      <c r="A267" s="3"/>
      <c r="B267" s="3"/>
      <c r="C267" s="3"/>
      <c r="D267" s="3"/>
      <c r="E267" s="3"/>
      <c r="F267" s="3"/>
      <c r="G267" s="3"/>
      <c r="H267" s="3"/>
      <c r="I267" s="3"/>
    </row>
    <row r="268" spans="1:39">
      <c r="A268" s="456" t="s">
        <v>399</v>
      </c>
      <c r="B268" s="456"/>
      <c r="C268" s="456"/>
      <c r="D268" s="456"/>
      <c r="E268" s="456"/>
      <c r="F268" s="456"/>
      <c r="G268" s="456"/>
      <c r="H268" s="456"/>
      <c r="I268" s="456"/>
      <c r="J268" s="456"/>
      <c r="K268" s="456"/>
      <c r="L268" s="456"/>
      <c r="M268" s="456"/>
      <c r="N268" s="456"/>
      <c r="O268" s="456"/>
      <c r="P268" s="456"/>
      <c r="Q268" s="456"/>
      <c r="R268" s="456"/>
      <c r="S268" s="456"/>
      <c r="T268" s="456"/>
      <c r="U268" s="456"/>
      <c r="V268" s="456"/>
      <c r="W268" s="456"/>
      <c r="X268" s="456"/>
      <c r="Y268" s="456"/>
      <c r="Z268" s="456"/>
      <c r="AA268" s="456"/>
      <c r="AB268" s="456"/>
      <c r="AC268" s="456"/>
      <c r="AD268" s="456"/>
      <c r="AE268" s="456"/>
      <c r="AF268" s="456"/>
      <c r="AG268" s="456"/>
      <c r="AH268" s="456"/>
    </row>
    <row r="269" spans="1:39" ht="13.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row>
    <row r="270" spans="1:39" ht="47.25" customHeight="1">
      <c r="A270" s="468" t="s">
        <v>538</v>
      </c>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c r="Y270" s="468"/>
      <c r="Z270" s="468"/>
      <c r="AA270" s="468"/>
      <c r="AB270" s="468"/>
      <c r="AC270" s="468"/>
      <c r="AD270" s="468"/>
      <c r="AE270" s="468"/>
      <c r="AF270" s="468"/>
      <c r="AG270" s="468"/>
      <c r="AH270" s="468"/>
    </row>
    <row r="271" spans="1:39" s="36" customFormat="1" ht="1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4"/>
      <c r="AJ271" s="38"/>
      <c r="AK271" s="35"/>
      <c r="AL271" s="35"/>
      <c r="AM271" s="35"/>
    </row>
    <row r="272" spans="1:39" s="36" customFormat="1" ht="75" customHeight="1">
      <c r="A272" s="468" t="s">
        <v>770</v>
      </c>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c r="AA272" s="468"/>
      <c r="AB272" s="468"/>
      <c r="AC272" s="468"/>
      <c r="AD272" s="468"/>
      <c r="AE272" s="468"/>
      <c r="AF272" s="468"/>
      <c r="AG272" s="468"/>
      <c r="AH272" s="468"/>
      <c r="AI272" s="34"/>
      <c r="AJ272" s="38"/>
      <c r="AK272" s="35"/>
      <c r="AL272" s="35"/>
      <c r="AM272" s="35"/>
    </row>
    <row r="273" spans="1:39" s="36" customFormat="1">
      <c r="A273" s="3"/>
      <c r="B273" s="3"/>
      <c r="C273" s="3"/>
      <c r="D273" s="3"/>
      <c r="E273" s="3"/>
      <c r="F273" s="3"/>
      <c r="G273" s="3"/>
      <c r="H273" s="3"/>
      <c r="I273" s="3"/>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34"/>
      <c r="AJ273" s="38"/>
      <c r="AK273" s="35"/>
      <c r="AL273" s="35"/>
      <c r="AM273" s="35"/>
    </row>
    <row r="274" spans="1:39" s="36" customFormat="1" ht="22.5" customHeight="1">
      <c r="A274" s="457" t="s">
        <v>483</v>
      </c>
      <c r="B274" s="457"/>
      <c r="C274" s="457"/>
      <c r="D274" s="457"/>
      <c r="E274" s="457"/>
      <c r="F274" s="457"/>
      <c r="G274" s="457"/>
      <c r="H274" s="457"/>
      <c r="I274" s="457"/>
      <c r="J274" s="457"/>
      <c r="K274" s="457"/>
      <c r="L274" s="457"/>
      <c r="M274" s="457"/>
      <c r="N274" s="457"/>
      <c r="O274" s="457"/>
      <c r="P274" s="457"/>
      <c r="Q274" s="457"/>
      <c r="R274" s="457"/>
      <c r="S274" s="457"/>
      <c r="T274" s="457"/>
      <c r="U274" s="457"/>
      <c r="V274" s="457"/>
      <c r="W274" s="457"/>
      <c r="X274" s="457"/>
      <c r="Y274" s="457"/>
      <c r="Z274" s="457"/>
      <c r="AA274" s="457"/>
      <c r="AB274" s="457"/>
      <c r="AC274" s="457"/>
      <c r="AD274" s="457"/>
      <c r="AE274" s="457"/>
      <c r="AF274" s="457"/>
      <c r="AG274" s="457"/>
      <c r="AH274" s="457"/>
      <c r="AI274" s="34"/>
      <c r="AJ274" s="38"/>
      <c r="AK274" s="35"/>
      <c r="AL274" s="35"/>
      <c r="AM274" s="35"/>
    </row>
    <row r="275" spans="1:39" s="36" customFormat="1">
      <c r="A275" s="3"/>
      <c r="B275" s="3"/>
      <c r="C275" s="3"/>
      <c r="D275" s="3"/>
      <c r="E275" s="3"/>
      <c r="F275" s="3"/>
      <c r="G275" s="3"/>
      <c r="H275" s="3"/>
      <c r="I275" s="3"/>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34"/>
      <c r="AJ275" s="38"/>
      <c r="AK275" s="35"/>
      <c r="AL275" s="35"/>
      <c r="AM275" s="35"/>
    </row>
    <row r="276" spans="1:39" s="36" customFormat="1">
      <c r="A276" s="458" t="s">
        <v>400</v>
      </c>
      <c r="B276" s="458"/>
      <c r="C276" s="458"/>
      <c r="D276" s="458"/>
      <c r="E276" s="458"/>
      <c r="F276" s="458"/>
      <c r="G276" s="458"/>
      <c r="H276" s="458"/>
      <c r="I276" s="458"/>
      <c r="J276" s="458"/>
      <c r="K276" s="458"/>
      <c r="L276" s="458"/>
      <c r="M276" s="458"/>
      <c r="N276" s="458"/>
      <c r="O276" s="458"/>
      <c r="P276" s="458"/>
      <c r="Q276" s="458"/>
      <c r="R276" s="458"/>
      <c r="S276" s="458"/>
      <c r="T276" s="458"/>
      <c r="U276" s="458"/>
      <c r="V276" s="458"/>
      <c r="W276" s="458"/>
      <c r="X276" s="458"/>
      <c r="Y276" s="458"/>
      <c r="Z276" s="458"/>
      <c r="AA276" s="458"/>
      <c r="AB276" s="458"/>
      <c r="AC276" s="458"/>
      <c r="AD276" s="458"/>
      <c r="AE276" s="458"/>
      <c r="AF276" s="458"/>
      <c r="AG276" s="458"/>
      <c r="AH276" s="458"/>
      <c r="AI276" s="34"/>
      <c r="AJ276" s="38"/>
      <c r="AK276" s="35"/>
      <c r="AL276" s="35"/>
      <c r="AM276" s="35"/>
    </row>
    <row r="277" spans="1:39">
      <c r="A277" s="3"/>
      <c r="B277" s="3"/>
      <c r="C277" s="3"/>
      <c r="D277" s="3"/>
      <c r="E277" s="3"/>
      <c r="F277" s="3"/>
      <c r="G277" s="3"/>
      <c r="H277" s="3"/>
      <c r="I277" s="3"/>
    </row>
    <row r="278" spans="1:39" ht="15" customHeight="1">
      <c r="A278" s="459" t="s">
        <v>484</v>
      </c>
      <c r="B278" s="459"/>
      <c r="C278" s="459"/>
      <c r="D278" s="459"/>
      <c r="E278" s="459"/>
      <c r="F278" s="459"/>
      <c r="G278" s="459"/>
      <c r="H278" s="459"/>
      <c r="I278" s="459"/>
      <c r="J278" s="459"/>
      <c r="K278" s="459"/>
      <c r="L278" s="459"/>
      <c r="M278" s="459"/>
      <c r="N278" s="459"/>
      <c r="O278" s="459"/>
      <c r="P278" s="459"/>
      <c r="Q278" s="459"/>
      <c r="R278" s="459"/>
      <c r="S278" s="459"/>
      <c r="T278" s="459"/>
      <c r="U278" s="459"/>
      <c r="V278" s="459"/>
      <c r="W278" s="459"/>
      <c r="X278" s="459"/>
      <c r="Y278" s="459"/>
      <c r="Z278" s="459"/>
      <c r="AA278" s="459"/>
      <c r="AB278" s="459"/>
      <c r="AC278" s="459"/>
      <c r="AD278" s="459"/>
      <c r="AE278" s="459"/>
      <c r="AF278" s="459"/>
      <c r="AG278" s="459"/>
      <c r="AH278" s="459"/>
    </row>
    <row r="279" spans="1:39">
      <c r="A279" s="37"/>
      <c r="B279" s="37"/>
      <c r="C279" s="37"/>
      <c r="D279" s="37"/>
      <c r="E279" s="37"/>
      <c r="F279" s="37"/>
      <c r="G279" s="37"/>
      <c r="H279" s="37"/>
      <c r="I279" s="37"/>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row>
    <row r="280" spans="1:39" s="36" customFormat="1" ht="39.75" customHeight="1">
      <c r="A280" s="456" t="s">
        <v>600</v>
      </c>
      <c r="B280" s="456"/>
      <c r="C280" s="456"/>
      <c r="D280" s="456"/>
      <c r="E280" s="456"/>
      <c r="F280" s="456"/>
      <c r="G280" s="456"/>
      <c r="H280" s="456"/>
      <c r="I280" s="456"/>
      <c r="J280" s="456"/>
      <c r="K280" s="456"/>
      <c r="L280" s="456"/>
      <c r="M280" s="456"/>
      <c r="N280" s="456"/>
      <c r="O280" s="456"/>
      <c r="P280" s="456"/>
      <c r="Q280" s="456"/>
      <c r="R280" s="456"/>
      <c r="S280" s="456"/>
      <c r="T280" s="456"/>
      <c r="U280" s="456"/>
      <c r="V280" s="456"/>
      <c r="W280" s="456"/>
      <c r="X280" s="456"/>
      <c r="Y280" s="456"/>
      <c r="Z280" s="456"/>
      <c r="AA280" s="456"/>
      <c r="AB280" s="456"/>
      <c r="AC280" s="456"/>
      <c r="AD280" s="456"/>
      <c r="AE280" s="456"/>
      <c r="AF280" s="456"/>
      <c r="AG280" s="456"/>
      <c r="AH280" s="456"/>
      <c r="AI280" s="34"/>
      <c r="AJ280" s="38"/>
      <c r="AK280" s="35"/>
      <c r="AL280" s="35"/>
      <c r="AM280" s="35"/>
    </row>
    <row r="281" spans="1:39" s="36" customFormat="1">
      <c r="A281" s="37"/>
      <c r="B281" s="37"/>
      <c r="C281" s="37"/>
      <c r="D281" s="37"/>
      <c r="E281" s="37"/>
      <c r="F281" s="37"/>
      <c r="G281" s="37"/>
      <c r="H281" s="37"/>
      <c r="I281" s="37"/>
      <c r="AI281" s="34"/>
      <c r="AJ281" s="38"/>
      <c r="AK281" s="35"/>
      <c r="AL281" s="35"/>
      <c r="AM281" s="35"/>
    </row>
    <row r="282" spans="1:39" s="36" customFormat="1" ht="54" customHeight="1">
      <c r="A282" s="456" t="s">
        <v>864</v>
      </c>
      <c r="B282" s="456"/>
      <c r="C282" s="456"/>
      <c r="D282" s="456"/>
      <c r="E282" s="456"/>
      <c r="F282" s="456"/>
      <c r="G282" s="456"/>
      <c r="H282" s="456"/>
      <c r="I282" s="456"/>
      <c r="J282" s="456"/>
      <c r="K282" s="456"/>
      <c r="L282" s="456"/>
      <c r="M282" s="456"/>
      <c r="N282" s="456"/>
      <c r="O282" s="456"/>
      <c r="P282" s="456"/>
      <c r="Q282" s="456"/>
      <c r="R282" s="456"/>
      <c r="S282" s="456"/>
      <c r="T282" s="456"/>
      <c r="U282" s="456"/>
      <c r="V282" s="456"/>
      <c r="W282" s="456"/>
      <c r="X282" s="456"/>
      <c r="Y282" s="456"/>
      <c r="Z282" s="456"/>
      <c r="AA282" s="456"/>
      <c r="AB282" s="456"/>
      <c r="AC282" s="456"/>
      <c r="AD282" s="456"/>
      <c r="AE282" s="456"/>
      <c r="AF282" s="456"/>
      <c r="AG282" s="456"/>
      <c r="AH282" s="456"/>
      <c r="AI282" s="34"/>
      <c r="AJ282" s="38"/>
      <c r="AK282" s="35"/>
      <c r="AL282" s="35"/>
      <c r="AM282" s="35"/>
    </row>
    <row r="283" spans="1:39" s="36" customFormat="1">
      <c r="A283" s="37"/>
      <c r="B283" s="37"/>
      <c r="C283" s="37"/>
      <c r="D283" s="37"/>
      <c r="E283" s="37"/>
      <c r="F283" s="37"/>
      <c r="G283" s="37"/>
      <c r="H283" s="37"/>
      <c r="I283" s="37"/>
      <c r="AI283" s="34"/>
      <c r="AJ283" s="38"/>
      <c r="AK283" s="35"/>
      <c r="AL283" s="35"/>
      <c r="AM283" s="35"/>
    </row>
    <row r="284" spans="1:39" s="36" customFormat="1" ht="53.25" customHeight="1">
      <c r="A284" s="493" t="s">
        <v>401</v>
      </c>
      <c r="B284" s="493"/>
      <c r="C284" s="493"/>
      <c r="D284" s="493"/>
      <c r="E284" s="493"/>
      <c r="F284" s="493"/>
      <c r="G284" s="493"/>
      <c r="H284" s="493"/>
      <c r="I284" s="493"/>
      <c r="J284" s="493"/>
      <c r="K284" s="493"/>
      <c r="L284" s="493"/>
      <c r="M284" s="493"/>
      <c r="N284" s="493"/>
      <c r="O284" s="493"/>
      <c r="P284" s="493"/>
      <c r="Q284" s="493"/>
      <c r="R284" s="493"/>
      <c r="S284" s="493"/>
      <c r="T284" s="493"/>
      <c r="U284" s="493"/>
      <c r="V284" s="493"/>
      <c r="W284" s="493"/>
      <c r="X284" s="493"/>
      <c r="Y284" s="493"/>
      <c r="Z284" s="493"/>
      <c r="AA284" s="493"/>
      <c r="AB284" s="493"/>
      <c r="AC284" s="493"/>
      <c r="AD284" s="493"/>
      <c r="AE284" s="493"/>
      <c r="AF284" s="493"/>
      <c r="AG284" s="493"/>
      <c r="AH284" s="493"/>
      <c r="AI284" s="34"/>
      <c r="AJ284" s="38"/>
      <c r="AK284" s="35"/>
      <c r="AL284" s="35"/>
      <c r="AM284" s="35"/>
    </row>
    <row r="285" spans="1:39" s="36" customFormat="1">
      <c r="A285" s="3"/>
      <c r="B285" s="3"/>
      <c r="C285" s="3"/>
      <c r="D285" s="3"/>
      <c r="E285" s="3"/>
      <c r="F285" s="3"/>
      <c r="G285" s="3"/>
      <c r="H285" s="3"/>
      <c r="I285" s="3"/>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34"/>
      <c r="AJ285" s="38"/>
      <c r="AK285" s="35"/>
      <c r="AL285" s="35"/>
      <c r="AM285" s="35"/>
    </row>
    <row r="286" spans="1:39" s="36" customFormat="1" ht="15" customHeight="1">
      <c r="A286" s="457" t="s">
        <v>485</v>
      </c>
      <c r="B286" s="457"/>
      <c r="C286" s="457"/>
      <c r="D286" s="457"/>
      <c r="E286" s="457"/>
      <c r="F286" s="457"/>
      <c r="G286" s="457"/>
      <c r="H286" s="457"/>
      <c r="I286" s="457"/>
      <c r="J286" s="457"/>
      <c r="K286" s="457"/>
      <c r="L286" s="457"/>
      <c r="M286" s="457"/>
      <c r="N286" s="457"/>
      <c r="O286" s="457"/>
      <c r="P286" s="457"/>
      <c r="Q286" s="457"/>
      <c r="R286" s="457"/>
      <c r="S286" s="457"/>
      <c r="T286" s="457"/>
      <c r="U286" s="457"/>
      <c r="V286" s="457"/>
      <c r="W286" s="457"/>
      <c r="X286" s="457"/>
      <c r="Y286" s="457"/>
      <c r="Z286" s="457"/>
      <c r="AA286" s="457"/>
      <c r="AB286" s="457"/>
      <c r="AC286" s="457"/>
      <c r="AD286" s="457"/>
      <c r="AE286" s="457"/>
      <c r="AF286" s="457"/>
      <c r="AG286" s="457"/>
      <c r="AH286" s="457"/>
      <c r="AI286" s="34"/>
      <c r="AJ286" s="38"/>
      <c r="AK286" s="35"/>
      <c r="AL286" s="35"/>
      <c r="AM286" s="35"/>
    </row>
    <row r="287" spans="1:39">
      <c r="A287" s="3"/>
      <c r="B287" s="3"/>
      <c r="C287" s="3"/>
      <c r="D287" s="3"/>
      <c r="E287" s="3"/>
      <c r="F287" s="3"/>
      <c r="G287" s="3"/>
      <c r="H287" s="3"/>
      <c r="I287" s="3"/>
    </row>
    <row r="288" spans="1:39" ht="51.75" customHeight="1">
      <c r="A288" s="456" t="s">
        <v>402</v>
      </c>
      <c r="B288" s="456"/>
      <c r="C288" s="456"/>
      <c r="D288" s="456"/>
      <c r="E288" s="456"/>
      <c r="F288" s="456"/>
      <c r="G288" s="456"/>
      <c r="H288" s="456"/>
      <c r="I288" s="456"/>
      <c r="J288" s="456"/>
      <c r="K288" s="456"/>
      <c r="L288" s="456"/>
      <c r="M288" s="456"/>
      <c r="N288" s="456"/>
      <c r="O288" s="456"/>
      <c r="P288" s="456"/>
      <c r="Q288" s="456"/>
      <c r="R288" s="456"/>
      <c r="S288" s="456"/>
      <c r="T288" s="456"/>
      <c r="U288" s="456"/>
      <c r="V288" s="456"/>
      <c r="W288" s="456"/>
      <c r="X288" s="456"/>
      <c r="Y288" s="456"/>
      <c r="Z288" s="456"/>
      <c r="AA288" s="456"/>
      <c r="AB288" s="456"/>
      <c r="AC288" s="456"/>
      <c r="AD288" s="456"/>
      <c r="AE288" s="456"/>
      <c r="AF288" s="456"/>
      <c r="AG288" s="456"/>
      <c r="AH288" s="456"/>
    </row>
    <row r="289" spans="1:39">
      <c r="A289" s="37"/>
      <c r="B289" s="37"/>
      <c r="C289" s="37"/>
      <c r="D289" s="37"/>
      <c r="E289" s="37"/>
      <c r="F289" s="37"/>
      <c r="G289" s="37"/>
      <c r="H289" s="37"/>
      <c r="I289" s="37"/>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row>
    <row r="290" spans="1:39" ht="55.5" customHeight="1">
      <c r="A290" s="456" t="s">
        <v>403</v>
      </c>
      <c r="B290" s="456"/>
      <c r="C290" s="456"/>
      <c r="D290" s="456"/>
      <c r="E290" s="456"/>
      <c r="F290" s="456"/>
      <c r="G290" s="456"/>
      <c r="H290" s="456"/>
      <c r="I290" s="456"/>
      <c r="J290" s="456"/>
      <c r="K290" s="456"/>
      <c r="L290" s="456"/>
      <c r="M290" s="456"/>
      <c r="N290" s="456"/>
      <c r="O290" s="456"/>
      <c r="P290" s="456"/>
      <c r="Q290" s="456"/>
      <c r="R290" s="456"/>
      <c r="S290" s="456"/>
      <c r="T290" s="456"/>
      <c r="U290" s="456"/>
      <c r="V290" s="456"/>
      <c r="W290" s="456"/>
      <c r="X290" s="456"/>
      <c r="Y290" s="456"/>
      <c r="Z290" s="456"/>
      <c r="AA290" s="456"/>
      <c r="AB290" s="456"/>
      <c r="AC290" s="456"/>
      <c r="AD290" s="456"/>
      <c r="AE290" s="456"/>
      <c r="AF290" s="456"/>
      <c r="AG290" s="456"/>
      <c r="AH290" s="456"/>
    </row>
    <row r="291" spans="1:39">
      <c r="A291" s="37"/>
      <c r="B291" s="37"/>
      <c r="C291" s="37"/>
      <c r="D291" s="37"/>
      <c r="E291" s="37"/>
      <c r="F291" s="37"/>
      <c r="G291" s="37"/>
      <c r="H291" s="37"/>
      <c r="I291" s="37"/>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row>
    <row r="292" spans="1:39" ht="56.25" customHeight="1">
      <c r="A292" s="456" t="s">
        <v>404</v>
      </c>
      <c r="B292" s="456"/>
      <c r="C292" s="456"/>
      <c r="D292" s="456"/>
      <c r="E292" s="456"/>
      <c r="F292" s="456"/>
      <c r="G292" s="456"/>
      <c r="H292" s="456"/>
      <c r="I292" s="456"/>
      <c r="J292" s="456"/>
      <c r="K292" s="456"/>
      <c r="L292" s="456"/>
      <c r="M292" s="456"/>
      <c r="N292" s="456"/>
      <c r="O292" s="456"/>
      <c r="P292" s="456"/>
      <c r="Q292" s="456"/>
      <c r="R292" s="456"/>
      <c r="S292" s="456"/>
      <c r="T292" s="456"/>
      <c r="U292" s="456"/>
      <c r="V292" s="456"/>
      <c r="W292" s="456"/>
      <c r="X292" s="456"/>
      <c r="Y292" s="456"/>
      <c r="Z292" s="456"/>
      <c r="AA292" s="456"/>
      <c r="AB292" s="456"/>
      <c r="AC292" s="456"/>
      <c r="AD292" s="456"/>
      <c r="AE292" s="456"/>
      <c r="AF292" s="456"/>
      <c r="AG292" s="456"/>
      <c r="AH292" s="456"/>
    </row>
    <row r="293" spans="1:39">
      <c r="A293" s="37"/>
      <c r="B293" s="37"/>
      <c r="C293" s="37"/>
      <c r="D293" s="37"/>
      <c r="E293" s="37"/>
      <c r="F293" s="37"/>
      <c r="G293" s="37"/>
      <c r="H293" s="37"/>
      <c r="I293" s="37"/>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row>
    <row r="294" spans="1:39" s="36" customFormat="1" ht="27.75" customHeight="1">
      <c r="A294" s="456" t="s">
        <v>405</v>
      </c>
      <c r="B294" s="456"/>
      <c r="C294" s="456"/>
      <c r="D294" s="456"/>
      <c r="E294" s="456"/>
      <c r="F294" s="456"/>
      <c r="G294" s="456"/>
      <c r="H294" s="456"/>
      <c r="I294" s="456"/>
      <c r="J294" s="456"/>
      <c r="K294" s="456"/>
      <c r="L294" s="456"/>
      <c r="M294" s="456"/>
      <c r="N294" s="456"/>
      <c r="O294" s="456"/>
      <c r="P294" s="456"/>
      <c r="Q294" s="456"/>
      <c r="R294" s="456"/>
      <c r="S294" s="456"/>
      <c r="T294" s="456"/>
      <c r="U294" s="456"/>
      <c r="V294" s="456"/>
      <c r="W294" s="456"/>
      <c r="X294" s="456"/>
      <c r="Y294" s="456"/>
      <c r="Z294" s="456"/>
      <c r="AA294" s="456"/>
      <c r="AB294" s="456"/>
      <c r="AC294" s="456"/>
      <c r="AD294" s="456"/>
      <c r="AE294" s="456"/>
      <c r="AF294" s="456"/>
      <c r="AG294" s="456"/>
      <c r="AH294" s="456"/>
      <c r="AI294" s="34"/>
      <c r="AJ294" s="38"/>
      <c r="AK294" s="35"/>
      <c r="AL294" s="35"/>
      <c r="AM294" s="35"/>
    </row>
    <row r="295" spans="1:39" s="36" customFormat="1" ht="15" customHeight="1">
      <c r="A295" s="3"/>
      <c r="B295" s="3"/>
      <c r="C295" s="3"/>
      <c r="D295" s="3"/>
      <c r="E295" s="3"/>
      <c r="F295" s="3"/>
      <c r="G295" s="3"/>
      <c r="H295" s="3"/>
      <c r="I295" s="3"/>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34"/>
      <c r="AJ295" s="38"/>
      <c r="AK295" s="35"/>
      <c r="AL295" s="35"/>
      <c r="AM295" s="35"/>
    </row>
    <row r="296" spans="1:39" s="36" customFormat="1" ht="15" customHeight="1">
      <c r="A296" s="457" t="s">
        <v>486</v>
      </c>
      <c r="B296" s="457"/>
      <c r="C296" s="457"/>
      <c r="D296" s="457"/>
      <c r="E296" s="457"/>
      <c r="F296" s="457"/>
      <c r="G296" s="457"/>
      <c r="H296" s="457"/>
      <c r="I296" s="457"/>
      <c r="J296" s="457"/>
      <c r="K296" s="457"/>
      <c r="L296" s="457"/>
      <c r="M296" s="457"/>
      <c r="N296" s="457"/>
      <c r="O296" s="457"/>
      <c r="P296" s="457"/>
      <c r="Q296" s="457"/>
      <c r="R296" s="457"/>
      <c r="S296" s="457"/>
      <c r="T296" s="457"/>
      <c r="U296" s="457"/>
      <c r="V296" s="457"/>
      <c r="W296" s="457"/>
      <c r="X296" s="457"/>
      <c r="Y296" s="457"/>
      <c r="Z296" s="457"/>
      <c r="AA296" s="457"/>
      <c r="AB296" s="457"/>
      <c r="AC296" s="457"/>
      <c r="AD296" s="457"/>
      <c r="AE296" s="457"/>
      <c r="AF296" s="457"/>
      <c r="AG296" s="457"/>
      <c r="AH296" s="457"/>
      <c r="AI296" s="34"/>
      <c r="AJ296" s="38"/>
      <c r="AK296" s="35"/>
      <c r="AL296" s="35"/>
      <c r="AM296" s="35"/>
    </row>
    <row r="297" spans="1:39" s="36" customFormat="1" ht="25.5" customHeight="1">
      <c r="A297" s="3"/>
      <c r="B297" s="3"/>
      <c r="C297" s="3"/>
      <c r="D297" s="3"/>
      <c r="E297" s="3"/>
      <c r="F297" s="3"/>
      <c r="G297" s="3"/>
      <c r="H297" s="3"/>
      <c r="I297" s="3"/>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34"/>
      <c r="AJ297" s="38"/>
      <c r="AK297" s="35"/>
      <c r="AL297" s="35"/>
      <c r="AM297" s="35"/>
    </row>
    <row r="298" spans="1:39" s="36" customFormat="1">
      <c r="A298" s="458" t="s">
        <v>406</v>
      </c>
      <c r="B298" s="458"/>
      <c r="C298" s="458"/>
      <c r="D298" s="458"/>
      <c r="E298" s="458"/>
      <c r="F298" s="458"/>
      <c r="G298" s="458"/>
      <c r="H298" s="458"/>
      <c r="I298" s="458"/>
      <c r="J298" s="458"/>
      <c r="K298" s="458"/>
      <c r="L298" s="458"/>
      <c r="M298" s="458"/>
      <c r="N298" s="458"/>
      <c r="O298" s="458"/>
      <c r="P298" s="458"/>
      <c r="Q298" s="458"/>
      <c r="R298" s="458"/>
      <c r="S298" s="458"/>
      <c r="T298" s="458"/>
      <c r="U298" s="458"/>
      <c r="V298" s="458"/>
      <c r="W298" s="458"/>
      <c r="X298" s="458"/>
      <c r="Y298" s="458"/>
      <c r="Z298" s="458"/>
      <c r="AA298" s="458"/>
      <c r="AB298" s="458"/>
      <c r="AC298" s="458"/>
      <c r="AD298" s="458"/>
      <c r="AE298" s="458"/>
      <c r="AF298" s="458"/>
      <c r="AG298" s="458"/>
      <c r="AH298" s="458"/>
      <c r="AI298" s="34"/>
      <c r="AJ298" s="38"/>
      <c r="AK298" s="35"/>
      <c r="AL298" s="35"/>
      <c r="AM298" s="35"/>
    </row>
    <row r="299" spans="1:39" s="36" customFormat="1" ht="15" customHeight="1">
      <c r="A299" s="3"/>
      <c r="B299" s="3"/>
      <c r="C299" s="3"/>
      <c r="D299" s="3"/>
      <c r="E299" s="3"/>
      <c r="F299" s="3"/>
      <c r="G299" s="3"/>
      <c r="H299" s="3"/>
      <c r="I299" s="3"/>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34"/>
      <c r="AJ299" s="38"/>
      <c r="AK299" s="35"/>
      <c r="AL299" s="35"/>
      <c r="AM299" s="35"/>
    </row>
    <row r="300" spans="1:39" s="36" customFormat="1">
      <c r="A300" s="496" t="s">
        <v>487</v>
      </c>
      <c r="B300" s="496"/>
      <c r="C300" s="496"/>
      <c r="D300" s="496"/>
      <c r="E300" s="496"/>
      <c r="F300" s="496"/>
      <c r="G300" s="496"/>
      <c r="H300" s="496"/>
      <c r="I300" s="496"/>
      <c r="J300" s="496"/>
      <c r="K300" s="496"/>
      <c r="L300" s="496"/>
      <c r="M300" s="496"/>
      <c r="N300" s="496"/>
      <c r="O300" s="496"/>
      <c r="P300" s="496"/>
      <c r="Q300" s="496"/>
      <c r="R300" s="496"/>
      <c r="S300" s="496"/>
      <c r="T300" s="496"/>
      <c r="U300" s="496"/>
      <c r="V300" s="496"/>
      <c r="W300" s="496"/>
      <c r="X300" s="496"/>
      <c r="Y300" s="496"/>
      <c r="Z300" s="496"/>
      <c r="AA300" s="496"/>
      <c r="AB300" s="496"/>
      <c r="AC300" s="496"/>
      <c r="AD300" s="496"/>
      <c r="AE300" s="496"/>
      <c r="AF300" s="496"/>
      <c r="AG300" s="496"/>
      <c r="AH300" s="496"/>
      <c r="AI300" s="34"/>
      <c r="AJ300" s="38"/>
      <c r="AK300" s="35"/>
      <c r="AL300" s="35"/>
      <c r="AM300" s="35"/>
    </row>
    <row r="301" spans="1:39" s="36" customFormat="1" ht="14.25" customHeight="1">
      <c r="A301" s="290"/>
      <c r="B301" s="290"/>
      <c r="C301" s="290"/>
      <c r="D301" s="290"/>
      <c r="E301" s="290"/>
      <c r="F301" s="290"/>
      <c r="G301" s="290"/>
      <c r="H301" s="290"/>
      <c r="I301" s="290"/>
      <c r="J301" s="291"/>
      <c r="K301" s="291"/>
      <c r="L301" s="291"/>
      <c r="M301" s="291"/>
      <c r="N301" s="291"/>
      <c r="O301" s="291"/>
      <c r="P301" s="291"/>
      <c r="Q301" s="291"/>
      <c r="R301" s="291"/>
      <c r="S301" s="291"/>
      <c r="T301" s="291"/>
      <c r="U301" s="291"/>
      <c r="V301" s="291"/>
      <c r="W301" s="291"/>
      <c r="X301" s="291"/>
      <c r="Y301" s="291"/>
      <c r="Z301" s="291"/>
      <c r="AA301" s="291"/>
      <c r="AB301" s="291"/>
      <c r="AC301" s="291"/>
      <c r="AD301" s="291"/>
      <c r="AE301" s="291"/>
      <c r="AF301" s="291"/>
      <c r="AG301" s="291"/>
      <c r="AH301" s="291"/>
      <c r="AI301" s="34"/>
      <c r="AJ301" s="38"/>
      <c r="AK301" s="35"/>
      <c r="AL301" s="35"/>
      <c r="AM301" s="35"/>
    </row>
    <row r="302" spans="1:39" s="36" customFormat="1" ht="38.25" customHeight="1">
      <c r="A302" s="493" t="s">
        <v>601</v>
      </c>
      <c r="B302" s="493"/>
      <c r="C302" s="493"/>
      <c r="D302" s="493"/>
      <c r="E302" s="493"/>
      <c r="F302" s="493"/>
      <c r="G302" s="493"/>
      <c r="H302" s="493"/>
      <c r="I302" s="493"/>
      <c r="J302" s="493"/>
      <c r="K302" s="493"/>
      <c r="L302" s="493"/>
      <c r="M302" s="493"/>
      <c r="N302" s="493"/>
      <c r="O302" s="493"/>
      <c r="P302" s="493"/>
      <c r="Q302" s="493"/>
      <c r="R302" s="493"/>
      <c r="S302" s="493"/>
      <c r="T302" s="493"/>
      <c r="U302" s="493"/>
      <c r="V302" s="493"/>
      <c r="W302" s="493"/>
      <c r="X302" s="493"/>
      <c r="Y302" s="493"/>
      <c r="Z302" s="493"/>
      <c r="AA302" s="493"/>
      <c r="AB302" s="493"/>
      <c r="AC302" s="493"/>
      <c r="AD302" s="493"/>
      <c r="AE302" s="493"/>
      <c r="AF302" s="493"/>
      <c r="AG302" s="493"/>
      <c r="AH302" s="493"/>
      <c r="AI302" s="34"/>
      <c r="AJ302" s="38"/>
      <c r="AK302" s="35"/>
      <c r="AL302" s="35"/>
      <c r="AM302" s="35"/>
    </row>
    <row r="303" spans="1:39" s="36" customFormat="1" ht="26.25" customHeight="1">
      <c r="A303" s="493" t="s">
        <v>605</v>
      </c>
      <c r="B303" s="493"/>
      <c r="C303" s="493"/>
      <c r="D303" s="493"/>
      <c r="E303" s="493"/>
      <c r="F303" s="493"/>
      <c r="G303" s="493"/>
      <c r="H303" s="493"/>
      <c r="I303" s="493"/>
      <c r="J303" s="493"/>
      <c r="K303" s="493"/>
      <c r="L303" s="493"/>
      <c r="M303" s="493"/>
      <c r="N303" s="493"/>
      <c r="O303" s="493"/>
      <c r="P303" s="493"/>
      <c r="Q303" s="493"/>
      <c r="R303" s="493"/>
      <c r="S303" s="493"/>
      <c r="T303" s="493"/>
      <c r="U303" s="493"/>
      <c r="V303" s="493"/>
      <c r="W303" s="493"/>
      <c r="X303" s="493"/>
      <c r="Y303" s="493"/>
      <c r="Z303" s="493"/>
      <c r="AA303" s="493"/>
      <c r="AB303" s="493"/>
      <c r="AC303" s="493"/>
      <c r="AD303" s="493"/>
      <c r="AE303" s="493"/>
      <c r="AF303" s="493"/>
      <c r="AG303" s="493"/>
      <c r="AH303" s="493"/>
      <c r="AI303" s="34"/>
      <c r="AJ303" s="38"/>
      <c r="AK303" s="35"/>
      <c r="AL303" s="35"/>
      <c r="AM303" s="35"/>
    </row>
    <row r="304" spans="1:39" s="36" customFormat="1" ht="21" customHeight="1">
      <c r="A304" s="493" t="s">
        <v>604</v>
      </c>
      <c r="B304" s="493"/>
      <c r="C304" s="493"/>
      <c r="D304" s="493"/>
      <c r="E304" s="493"/>
      <c r="F304" s="493"/>
      <c r="G304" s="493"/>
      <c r="H304" s="493"/>
      <c r="I304" s="493"/>
      <c r="J304" s="493"/>
      <c r="K304" s="493"/>
      <c r="L304" s="493"/>
      <c r="M304" s="493"/>
      <c r="N304" s="493"/>
      <c r="O304" s="493"/>
      <c r="P304" s="493"/>
      <c r="Q304" s="493"/>
      <c r="R304" s="493"/>
      <c r="S304" s="493"/>
      <c r="T304" s="493"/>
      <c r="U304" s="493"/>
      <c r="V304" s="493"/>
      <c r="W304" s="493"/>
      <c r="X304" s="493"/>
      <c r="Y304" s="493"/>
      <c r="Z304" s="493"/>
      <c r="AA304" s="493"/>
      <c r="AB304" s="493"/>
      <c r="AC304" s="493"/>
      <c r="AD304" s="493"/>
      <c r="AE304" s="493"/>
      <c r="AF304" s="493"/>
      <c r="AG304" s="493"/>
      <c r="AH304" s="493"/>
      <c r="AI304" s="34"/>
      <c r="AJ304" s="38"/>
      <c r="AK304" s="35"/>
      <c r="AL304" s="35"/>
      <c r="AM304" s="35"/>
    </row>
    <row r="305" spans="1:39" s="36" customFormat="1" ht="64.5" customHeight="1">
      <c r="A305" s="493" t="s">
        <v>603</v>
      </c>
      <c r="B305" s="493"/>
      <c r="C305" s="493"/>
      <c r="D305" s="493"/>
      <c r="E305" s="493"/>
      <c r="F305" s="493"/>
      <c r="G305" s="493"/>
      <c r="H305" s="493"/>
      <c r="I305" s="493"/>
      <c r="J305" s="493"/>
      <c r="K305" s="493"/>
      <c r="L305" s="493"/>
      <c r="M305" s="493"/>
      <c r="N305" s="493"/>
      <c r="O305" s="493"/>
      <c r="P305" s="493"/>
      <c r="Q305" s="493"/>
      <c r="R305" s="493"/>
      <c r="S305" s="493"/>
      <c r="T305" s="493"/>
      <c r="U305" s="493"/>
      <c r="V305" s="493"/>
      <c r="W305" s="493"/>
      <c r="X305" s="493"/>
      <c r="Y305" s="493"/>
      <c r="Z305" s="493"/>
      <c r="AA305" s="493"/>
      <c r="AB305" s="493"/>
      <c r="AC305" s="493"/>
      <c r="AD305" s="493"/>
      <c r="AE305" s="493"/>
      <c r="AF305" s="493"/>
      <c r="AG305" s="493"/>
      <c r="AH305" s="493"/>
      <c r="AI305" s="34"/>
      <c r="AJ305" s="38"/>
      <c r="AK305" s="35"/>
      <c r="AL305" s="35"/>
      <c r="AM305" s="35"/>
    </row>
    <row r="306" spans="1:39" s="36" customFormat="1" ht="21.75" customHeight="1">
      <c r="A306" s="309"/>
      <c r="B306" s="309"/>
      <c r="C306" s="309"/>
      <c r="D306" s="309"/>
      <c r="E306" s="309"/>
      <c r="F306" s="309"/>
      <c r="G306" s="309"/>
      <c r="H306" s="309"/>
      <c r="I306" s="309"/>
      <c r="J306" s="310"/>
      <c r="K306" s="310"/>
      <c r="L306" s="310"/>
      <c r="M306" s="310"/>
      <c r="N306" s="310"/>
      <c r="O306" s="310"/>
      <c r="P306" s="310"/>
      <c r="Q306" s="310"/>
      <c r="R306" s="310"/>
      <c r="S306" s="310"/>
      <c r="T306" s="310"/>
      <c r="U306" s="310"/>
      <c r="V306" s="310"/>
      <c r="W306" s="310"/>
      <c r="X306" s="310"/>
      <c r="Y306" s="310"/>
      <c r="Z306" s="310"/>
      <c r="AA306" s="310"/>
      <c r="AB306" s="310"/>
      <c r="AC306" s="310"/>
      <c r="AD306" s="310"/>
      <c r="AE306" s="310"/>
      <c r="AF306" s="310"/>
      <c r="AG306" s="310"/>
      <c r="AH306" s="310"/>
      <c r="AI306" s="34"/>
      <c r="AJ306" s="38"/>
      <c r="AK306" s="35"/>
      <c r="AL306" s="35"/>
      <c r="AM306" s="35"/>
    </row>
    <row r="307" spans="1:39" s="36" customFormat="1">
      <c r="A307" s="493" t="s">
        <v>407</v>
      </c>
      <c r="B307" s="493"/>
      <c r="C307" s="493"/>
      <c r="D307" s="493"/>
      <c r="E307" s="493"/>
      <c r="F307" s="493"/>
      <c r="G307" s="493"/>
      <c r="H307" s="493"/>
      <c r="I307" s="493"/>
      <c r="J307" s="493"/>
      <c r="K307" s="493"/>
      <c r="L307" s="493"/>
      <c r="M307" s="493"/>
      <c r="N307" s="493"/>
      <c r="O307" s="493"/>
      <c r="P307" s="493"/>
      <c r="Q307" s="493"/>
      <c r="R307" s="493"/>
      <c r="S307" s="493"/>
      <c r="T307" s="493"/>
      <c r="U307" s="493"/>
      <c r="V307" s="493"/>
      <c r="W307" s="493"/>
      <c r="X307" s="493"/>
      <c r="Y307" s="493"/>
      <c r="Z307" s="493"/>
      <c r="AA307" s="493"/>
      <c r="AB307" s="493"/>
      <c r="AC307" s="493"/>
      <c r="AD307" s="493"/>
      <c r="AE307" s="493"/>
      <c r="AF307" s="493"/>
      <c r="AG307" s="493"/>
      <c r="AH307" s="493"/>
      <c r="AI307" s="34"/>
      <c r="AJ307" s="38"/>
      <c r="AK307" s="35"/>
      <c r="AL307" s="35"/>
      <c r="AM307" s="35"/>
    </row>
    <row r="308" spans="1:39" s="36" customFormat="1" ht="18" customHeight="1">
      <c r="A308" s="309"/>
      <c r="B308" s="309"/>
      <c r="C308" s="309"/>
      <c r="D308" s="309"/>
      <c r="E308" s="309"/>
      <c r="F308" s="309"/>
      <c r="G308" s="309"/>
      <c r="H308" s="309"/>
      <c r="I308" s="309"/>
      <c r="J308" s="310"/>
      <c r="K308" s="310"/>
      <c r="L308" s="310"/>
      <c r="M308" s="310"/>
      <c r="N308" s="310"/>
      <c r="O308" s="310"/>
      <c r="P308" s="310"/>
      <c r="Q308" s="310"/>
      <c r="R308" s="310"/>
      <c r="S308" s="310"/>
      <c r="T308" s="310"/>
      <c r="U308" s="310"/>
      <c r="V308" s="310"/>
      <c r="W308" s="310"/>
      <c r="X308" s="310"/>
      <c r="Y308" s="310"/>
      <c r="Z308" s="310"/>
      <c r="AA308" s="310"/>
      <c r="AB308" s="310"/>
      <c r="AC308" s="310"/>
      <c r="AD308" s="310"/>
      <c r="AE308" s="310"/>
      <c r="AF308" s="310"/>
      <c r="AG308" s="310"/>
      <c r="AH308" s="310"/>
      <c r="AI308" s="34"/>
      <c r="AJ308" s="38"/>
      <c r="AK308" s="35"/>
      <c r="AL308" s="35"/>
      <c r="AM308" s="35"/>
    </row>
    <row r="309" spans="1:39" s="36" customFormat="1" ht="40.5" customHeight="1">
      <c r="A309" s="493" t="s">
        <v>408</v>
      </c>
      <c r="B309" s="493"/>
      <c r="C309" s="493"/>
      <c r="D309" s="493"/>
      <c r="E309" s="493"/>
      <c r="F309" s="493"/>
      <c r="G309" s="493"/>
      <c r="H309" s="493"/>
      <c r="I309" s="493"/>
      <c r="J309" s="493"/>
      <c r="K309" s="493"/>
      <c r="L309" s="493"/>
      <c r="M309" s="493"/>
      <c r="N309" s="493"/>
      <c r="O309" s="493"/>
      <c r="P309" s="493"/>
      <c r="Q309" s="493"/>
      <c r="R309" s="493"/>
      <c r="S309" s="493"/>
      <c r="T309" s="493"/>
      <c r="U309" s="493"/>
      <c r="V309" s="493"/>
      <c r="W309" s="493"/>
      <c r="X309" s="493"/>
      <c r="Y309" s="493"/>
      <c r="Z309" s="493"/>
      <c r="AA309" s="493"/>
      <c r="AB309" s="493"/>
      <c r="AC309" s="493"/>
      <c r="AD309" s="493"/>
      <c r="AE309" s="493"/>
      <c r="AF309" s="493"/>
      <c r="AG309" s="493"/>
      <c r="AH309" s="493"/>
      <c r="AI309" s="34"/>
      <c r="AJ309" s="38"/>
      <c r="AK309" s="35"/>
      <c r="AL309" s="35"/>
      <c r="AM309" s="35"/>
    </row>
    <row r="310" spans="1:39" s="36" customFormat="1" ht="11.25" customHeight="1">
      <c r="A310" s="309"/>
      <c r="B310" s="309"/>
      <c r="C310" s="309"/>
      <c r="D310" s="309"/>
      <c r="E310" s="309"/>
      <c r="F310" s="309"/>
      <c r="G310" s="309"/>
      <c r="H310" s="309"/>
      <c r="I310" s="309"/>
      <c r="J310" s="310"/>
      <c r="K310" s="310"/>
      <c r="L310" s="310"/>
      <c r="M310" s="310"/>
      <c r="N310" s="310"/>
      <c r="O310" s="310"/>
      <c r="P310" s="310"/>
      <c r="Q310" s="310"/>
      <c r="R310" s="310"/>
      <c r="S310" s="310"/>
      <c r="T310" s="310"/>
      <c r="U310" s="310"/>
      <c r="V310" s="310"/>
      <c r="W310" s="310"/>
      <c r="X310" s="310"/>
      <c r="Y310" s="310"/>
      <c r="Z310" s="310"/>
      <c r="AA310" s="310"/>
      <c r="AB310" s="310"/>
      <c r="AC310" s="310"/>
      <c r="AD310" s="310"/>
      <c r="AE310" s="310"/>
      <c r="AF310" s="310"/>
      <c r="AG310" s="310"/>
      <c r="AH310" s="310"/>
      <c r="AI310" s="34"/>
      <c r="AJ310" s="38"/>
      <c r="AK310" s="35"/>
      <c r="AL310" s="35"/>
      <c r="AM310" s="35"/>
    </row>
    <row r="311" spans="1:39" s="36" customFormat="1" ht="82.5" customHeight="1">
      <c r="A311" s="493" t="s">
        <v>409</v>
      </c>
      <c r="B311" s="493"/>
      <c r="C311" s="493"/>
      <c r="D311" s="493"/>
      <c r="E311" s="493"/>
      <c r="F311" s="493"/>
      <c r="G311" s="493"/>
      <c r="H311" s="493"/>
      <c r="I311" s="493"/>
      <c r="J311" s="493"/>
      <c r="K311" s="493"/>
      <c r="L311" s="493"/>
      <c r="M311" s="493"/>
      <c r="N311" s="493"/>
      <c r="O311" s="493"/>
      <c r="P311" s="493"/>
      <c r="Q311" s="493"/>
      <c r="R311" s="493"/>
      <c r="S311" s="493"/>
      <c r="T311" s="493"/>
      <c r="U311" s="493"/>
      <c r="V311" s="493"/>
      <c r="W311" s="493"/>
      <c r="X311" s="493"/>
      <c r="Y311" s="493"/>
      <c r="Z311" s="493"/>
      <c r="AA311" s="493"/>
      <c r="AB311" s="493"/>
      <c r="AC311" s="493"/>
      <c r="AD311" s="493"/>
      <c r="AE311" s="493"/>
      <c r="AF311" s="493"/>
      <c r="AG311" s="493"/>
      <c r="AH311" s="493"/>
      <c r="AI311" s="34"/>
      <c r="AJ311" s="38"/>
      <c r="AK311" s="35"/>
      <c r="AL311" s="35"/>
      <c r="AM311" s="35"/>
    </row>
    <row r="312" spans="1:39" s="36" customFormat="1" ht="18" customHeight="1">
      <c r="A312" s="309"/>
      <c r="B312" s="309"/>
      <c r="C312" s="309"/>
      <c r="D312" s="309"/>
      <c r="E312" s="309"/>
      <c r="F312" s="309"/>
      <c r="G312" s="309"/>
      <c r="H312" s="309"/>
      <c r="I312" s="309"/>
      <c r="J312" s="310"/>
      <c r="K312" s="310"/>
      <c r="L312" s="310"/>
      <c r="M312" s="310"/>
      <c r="N312" s="310"/>
      <c r="O312" s="310"/>
      <c r="P312" s="310"/>
      <c r="Q312" s="310"/>
      <c r="R312" s="310"/>
      <c r="S312" s="310"/>
      <c r="T312" s="310"/>
      <c r="U312" s="310"/>
      <c r="V312" s="310"/>
      <c r="W312" s="310"/>
      <c r="X312" s="310"/>
      <c r="Y312" s="310"/>
      <c r="Z312" s="310"/>
      <c r="AA312" s="310"/>
      <c r="AB312" s="310"/>
      <c r="AC312" s="310"/>
      <c r="AD312" s="310"/>
      <c r="AE312" s="310"/>
      <c r="AF312" s="310"/>
      <c r="AG312" s="310"/>
      <c r="AH312" s="310"/>
      <c r="AI312" s="34"/>
      <c r="AJ312" s="38"/>
      <c r="AK312" s="35"/>
      <c r="AL312" s="35"/>
      <c r="AM312" s="35"/>
    </row>
    <row r="313" spans="1:39" s="36" customFormat="1" ht="57" customHeight="1">
      <c r="A313" s="493" t="s">
        <v>410</v>
      </c>
      <c r="B313" s="493"/>
      <c r="C313" s="493"/>
      <c r="D313" s="493"/>
      <c r="E313" s="493"/>
      <c r="F313" s="493"/>
      <c r="G313" s="493"/>
      <c r="H313" s="493"/>
      <c r="I313" s="493"/>
      <c r="J313" s="493"/>
      <c r="K313" s="493"/>
      <c r="L313" s="493"/>
      <c r="M313" s="493"/>
      <c r="N313" s="493"/>
      <c r="O313" s="493"/>
      <c r="P313" s="493"/>
      <c r="Q313" s="493"/>
      <c r="R313" s="493"/>
      <c r="S313" s="493"/>
      <c r="T313" s="493"/>
      <c r="U313" s="493"/>
      <c r="V313" s="493"/>
      <c r="W313" s="493"/>
      <c r="X313" s="493"/>
      <c r="Y313" s="493"/>
      <c r="Z313" s="493"/>
      <c r="AA313" s="493"/>
      <c r="AB313" s="493"/>
      <c r="AC313" s="493"/>
      <c r="AD313" s="493"/>
      <c r="AE313" s="493"/>
      <c r="AF313" s="493"/>
      <c r="AG313" s="493"/>
      <c r="AH313" s="493"/>
      <c r="AI313" s="34"/>
      <c r="AJ313" s="38"/>
      <c r="AK313" s="35"/>
      <c r="AL313" s="35"/>
      <c r="AM313" s="35"/>
    </row>
    <row r="314" spans="1:39" s="36" customFormat="1" ht="21.75" customHeight="1">
      <c r="A314" s="309"/>
      <c r="B314" s="309"/>
      <c r="C314" s="309"/>
      <c r="D314" s="309"/>
      <c r="E314" s="309"/>
      <c r="F314" s="309"/>
      <c r="G314" s="309"/>
      <c r="H314" s="309"/>
      <c r="I314" s="309"/>
      <c r="J314" s="310"/>
      <c r="K314" s="310"/>
      <c r="L314" s="310"/>
      <c r="M314" s="310"/>
      <c r="N314" s="310"/>
      <c r="O314" s="310"/>
      <c r="P314" s="310"/>
      <c r="Q314" s="310"/>
      <c r="R314" s="310"/>
      <c r="S314" s="310"/>
      <c r="T314" s="310"/>
      <c r="U314" s="310"/>
      <c r="V314" s="310"/>
      <c r="W314" s="310"/>
      <c r="X314" s="310"/>
      <c r="Y314" s="310"/>
      <c r="Z314" s="310"/>
      <c r="AA314" s="310"/>
      <c r="AB314" s="310"/>
      <c r="AC314" s="310"/>
      <c r="AD314" s="310"/>
      <c r="AE314" s="310"/>
      <c r="AF314" s="310"/>
      <c r="AG314" s="310"/>
      <c r="AH314" s="310"/>
      <c r="AI314" s="34"/>
      <c r="AJ314" s="38"/>
      <c r="AK314" s="35"/>
      <c r="AL314" s="35"/>
      <c r="AM314" s="35"/>
    </row>
    <row r="315" spans="1:39" s="36" customFormat="1" ht="84.75" customHeight="1">
      <c r="A315" s="493" t="s">
        <v>602</v>
      </c>
      <c r="B315" s="493"/>
      <c r="C315" s="493"/>
      <c r="D315" s="493"/>
      <c r="E315" s="493"/>
      <c r="F315" s="493"/>
      <c r="G315" s="493"/>
      <c r="H315" s="493"/>
      <c r="I315" s="493"/>
      <c r="J315" s="493"/>
      <c r="K315" s="493"/>
      <c r="L315" s="493"/>
      <c r="M315" s="493"/>
      <c r="N315" s="493"/>
      <c r="O315" s="493"/>
      <c r="P315" s="493"/>
      <c r="Q315" s="493"/>
      <c r="R315" s="493"/>
      <c r="S315" s="493"/>
      <c r="T315" s="493"/>
      <c r="U315" s="493"/>
      <c r="V315" s="493"/>
      <c r="W315" s="493"/>
      <c r="X315" s="493"/>
      <c r="Y315" s="493"/>
      <c r="Z315" s="493"/>
      <c r="AA315" s="493"/>
      <c r="AB315" s="493"/>
      <c r="AC315" s="493"/>
      <c r="AD315" s="493"/>
      <c r="AE315" s="493"/>
      <c r="AF315" s="493"/>
      <c r="AG315" s="493"/>
      <c r="AH315" s="493"/>
      <c r="AI315" s="34"/>
      <c r="AJ315" s="38"/>
      <c r="AK315" s="35"/>
      <c r="AL315" s="35"/>
      <c r="AM315" s="35"/>
    </row>
    <row r="316" spans="1:39" ht="48" customHeight="1">
      <c r="A316" s="494" t="s">
        <v>539</v>
      </c>
      <c r="B316" s="442"/>
      <c r="C316" s="442"/>
      <c r="D316" s="442"/>
      <c r="E316" s="442"/>
      <c r="F316" s="442"/>
      <c r="G316" s="442"/>
      <c r="H316" s="442"/>
      <c r="I316" s="442"/>
      <c r="J316" s="442"/>
      <c r="K316" s="442"/>
      <c r="L316" s="442"/>
      <c r="M316" s="442"/>
      <c r="N316" s="442"/>
      <c r="O316" s="442"/>
      <c r="P316" s="442"/>
      <c r="Q316" s="442"/>
      <c r="R316" s="442"/>
      <c r="S316" s="442"/>
      <c r="T316" s="442"/>
      <c r="U316" s="442"/>
      <c r="V316" s="442"/>
      <c r="W316" s="442"/>
      <c r="X316" s="442"/>
      <c r="Y316" s="442"/>
      <c r="Z316" s="442"/>
      <c r="AA316" s="442"/>
      <c r="AB316" s="442"/>
      <c r="AC316" s="442"/>
      <c r="AD316" s="442"/>
      <c r="AE316" s="442"/>
      <c r="AF316" s="442"/>
      <c r="AG316" s="442"/>
      <c r="AH316" s="442"/>
    </row>
    <row r="317" spans="1:39">
      <c r="A317" s="308"/>
      <c r="B317" s="308"/>
      <c r="C317" s="308"/>
      <c r="D317" s="308"/>
      <c r="E317" s="308"/>
      <c r="F317" s="308"/>
      <c r="G317" s="308"/>
      <c r="H317" s="308"/>
      <c r="I317" s="308"/>
      <c r="J317" s="308"/>
      <c r="K317" s="308"/>
      <c r="L317" s="308"/>
      <c r="M317" s="308"/>
      <c r="N317" s="308"/>
      <c r="O317" s="308"/>
      <c r="P317" s="308"/>
      <c r="Q317" s="308"/>
      <c r="R317" s="308"/>
      <c r="S317" s="308"/>
      <c r="T317" s="308"/>
      <c r="U317" s="308"/>
      <c r="V317" s="308"/>
      <c r="W317" s="308"/>
      <c r="X317" s="308"/>
      <c r="Y317" s="308"/>
      <c r="Z317" s="308"/>
      <c r="AA317" s="308"/>
      <c r="AB317" s="308"/>
      <c r="AC317" s="308"/>
      <c r="AD317" s="308"/>
      <c r="AE317" s="308"/>
      <c r="AF317" s="308"/>
      <c r="AG317" s="308"/>
      <c r="AH317" s="308"/>
    </row>
    <row r="318" spans="1:39" s="36" customFormat="1" ht="19.5" customHeight="1">
      <c r="A318" s="495" t="s">
        <v>540</v>
      </c>
      <c r="B318" s="495"/>
      <c r="C318" s="495"/>
      <c r="D318" s="495"/>
      <c r="E318" s="495"/>
      <c r="F318" s="495"/>
      <c r="G318" s="495"/>
      <c r="H318" s="495"/>
      <c r="I318" s="495"/>
      <c r="J318" s="495"/>
      <c r="K318" s="495"/>
      <c r="L318" s="495"/>
      <c r="M318" s="495"/>
      <c r="N318" s="495"/>
      <c r="O318" s="495"/>
      <c r="P318" s="495"/>
      <c r="Q318" s="495"/>
      <c r="R318" s="495"/>
      <c r="S318" s="495"/>
      <c r="T318" s="495"/>
      <c r="U318" s="495"/>
      <c r="V318" s="495"/>
      <c r="W318" s="495"/>
      <c r="X318" s="495"/>
      <c r="Y318" s="495"/>
      <c r="Z318" s="495"/>
      <c r="AA318" s="495"/>
      <c r="AB318" s="495"/>
      <c r="AC318" s="495"/>
      <c r="AD318" s="495"/>
      <c r="AE318" s="495"/>
      <c r="AF318" s="495"/>
      <c r="AG318" s="495"/>
      <c r="AH318" s="495"/>
      <c r="AI318" s="34"/>
      <c r="AJ318" s="38"/>
      <c r="AK318" s="35"/>
      <c r="AL318" s="35"/>
      <c r="AM318" s="35"/>
    </row>
    <row r="319" spans="1:39" s="36" customFormat="1">
      <c r="A319" s="308"/>
      <c r="B319" s="308"/>
      <c r="C319" s="308"/>
      <c r="D319" s="308"/>
      <c r="E319" s="308"/>
      <c r="F319" s="308"/>
      <c r="G319" s="308"/>
      <c r="H319" s="308"/>
      <c r="I319" s="308"/>
      <c r="J319" s="308"/>
      <c r="K319" s="308"/>
      <c r="L319" s="308"/>
      <c r="M319" s="308"/>
      <c r="N319" s="308"/>
      <c r="O319" s="308"/>
      <c r="P319" s="308"/>
      <c r="Q319" s="308"/>
      <c r="R319" s="308"/>
      <c r="S319" s="308"/>
      <c r="T319" s="308"/>
      <c r="U319" s="308"/>
      <c r="V319" s="308"/>
      <c r="W319" s="308"/>
      <c r="X319" s="308"/>
      <c r="Y319" s="308"/>
      <c r="Z319" s="308"/>
      <c r="AA319" s="308"/>
      <c r="AB319" s="308"/>
      <c r="AC319" s="308"/>
      <c r="AD319" s="308"/>
      <c r="AE319" s="308"/>
      <c r="AF319" s="308"/>
      <c r="AG319" s="308"/>
      <c r="AH319" s="308"/>
      <c r="AI319" s="34"/>
      <c r="AJ319" s="38"/>
      <c r="AK319" s="35"/>
      <c r="AL319" s="35"/>
      <c r="AM319" s="35"/>
    </row>
    <row r="320" spans="1:39" s="36" customFormat="1" ht="26.25" customHeight="1">
      <c r="A320" s="495" t="s">
        <v>541</v>
      </c>
      <c r="B320" s="495"/>
      <c r="C320" s="495"/>
      <c r="D320" s="495"/>
      <c r="E320" s="495"/>
      <c r="F320" s="495"/>
      <c r="G320" s="495"/>
      <c r="H320" s="495"/>
      <c r="I320" s="495"/>
      <c r="J320" s="495"/>
      <c r="K320" s="495"/>
      <c r="L320" s="495"/>
      <c r="M320" s="495"/>
      <c r="N320" s="495"/>
      <c r="O320" s="495"/>
      <c r="P320" s="495"/>
      <c r="Q320" s="495"/>
      <c r="R320" s="495"/>
      <c r="S320" s="495"/>
      <c r="T320" s="495"/>
      <c r="U320" s="495"/>
      <c r="V320" s="495"/>
      <c r="W320" s="495"/>
      <c r="X320" s="495"/>
      <c r="Y320" s="495"/>
      <c r="Z320" s="495"/>
      <c r="AA320" s="495"/>
      <c r="AB320" s="495"/>
      <c r="AC320" s="495"/>
      <c r="AD320" s="495"/>
      <c r="AE320" s="495"/>
      <c r="AF320" s="495"/>
      <c r="AG320" s="495"/>
      <c r="AH320" s="495"/>
      <c r="AI320" s="34"/>
      <c r="AJ320" s="38"/>
      <c r="AK320" s="35"/>
      <c r="AL320" s="35"/>
      <c r="AM320" s="35"/>
    </row>
    <row r="321" spans="1:39">
      <c r="A321" s="308"/>
      <c r="B321" s="308"/>
      <c r="C321" s="308"/>
      <c r="D321" s="308"/>
      <c r="E321" s="308"/>
      <c r="F321" s="308"/>
      <c r="G321" s="308"/>
      <c r="H321" s="308"/>
      <c r="I321" s="308"/>
      <c r="J321" s="308"/>
      <c r="K321" s="308"/>
      <c r="L321" s="308"/>
      <c r="M321" s="308"/>
      <c r="N321" s="308"/>
      <c r="O321" s="308"/>
      <c r="P321" s="308"/>
      <c r="Q321" s="308"/>
      <c r="R321" s="308"/>
      <c r="S321" s="308"/>
      <c r="T321" s="308"/>
      <c r="U321" s="308"/>
      <c r="V321" s="308"/>
      <c r="W321" s="308"/>
      <c r="X321" s="308"/>
      <c r="Y321" s="308"/>
      <c r="Z321" s="308"/>
      <c r="AA321" s="308"/>
      <c r="AB321" s="308"/>
      <c r="AC321" s="308"/>
      <c r="AD321" s="308"/>
      <c r="AE321" s="308"/>
      <c r="AF321" s="308"/>
      <c r="AG321" s="308"/>
      <c r="AH321" s="308"/>
    </row>
    <row r="322" spans="1:39" ht="39" customHeight="1">
      <c r="A322" s="495" t="s">
        <v>542</v>
      </c>
      <c r="B322" s="495"/>
      <c r="C322" s="495"/>
      <c r="D322" s="495"/>
      <c r="E322" s="495"/>
      <c r="F322" s="495"/>
      <c r="G322" s="495"/>
      <c r="H322" s="495"/>
      <c r="I322" s="495"/>
      <c r="J322" s="495"/>
      <c r="K322" s="495"/>
      <c r="L322" s="495"/>
      <c r="M322" s="495"/>
      <c r="N322" s="495"/>
      <c r="O322" s="495"/>
      <c r="P322" s="495"/>
      <c r="Q322" s="495"/>
      <c r="R322" s="495"/>
      <c r="S322" s="495"/>
      <c r="T322" s="495"/>
      <c r="U322" s="495"/>
      <c r="V322" s="495"/>
      <c r="W322" s="495"/>
      <c r="X322" s="495"/>
      <c r="Y322" s="495"/>
      <c r="Z322" s="495"/>
      <c r="AA322" s="495"/>
      <c r="AB322" s="495"/>
      <c r="AC322" s="495"/>
      <c r="AD322" s="495"/>
      <c r="AE322" s="495"/>
      <c r="AF322" s="495"/>
      <c r="AG322" s="495"/>
      <c r="AH322" s="495"/>
    </row>
    <row r="323" spans="1:39">
      <c r="A323" s="37"/>
      <c r="B323" s="37"/>
      <c r="C323" s="37"/>
      <c r="D323" s="37"/>
      <c r="E323" s="37"/>
      <c r="F323" s="37"/>
      <c r="G323" s="37"/>
      <c r="H323" s="37"/>
      <c r="I323" s="37"/>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row>
    <row r="324" spans="1:39" s="36" customFormat="1" ht="20.25" customHeight="1">
      <c r="A324" s="457" t="s">
        <v>488</v>
      </c>
      <c r="B324" s="457"/>
      <c r="C324" s="457"/>
      <c r="D324" s="457"/>
      <c r="E324" s="457"/>
      <c r="F324" s="457"/>
      <c r="G324" s="457"/>
      <c r="H324" s="457"/>
      <c r="I324" s="457"/>
      <c r="J324" s="457"/>
      <c r="K324" s="457"/>
      <c r="L324" s="457"/>
      <c r="M324" s="457"/>
      <c r="N324" s="457"/>
      <c r="O324" s="457"/>
      <c r="P324" s="457"/>
      <c r="Q324" s="457"/>
      <c r="R324" s="457"/>
      <c r="S324" s="457"/>
      <c r="T324" s="457"/>
      <c r="U324" s="457"/>
      <c r="V324" s="457"/>
      <c r="W324" s="457"/>
      <c r="X324" s="457"/>
      <c r="Y324" s="457"/>
      <c r="Z324" s="457"/>
      <c r="AA324" s="457"/>
      <c r="AB324" s="457"/>
      <c r="AC324" s="457"/>
      <c r="AD324" s="457"/>
      <c r="AE324" s="457"/>
      <c r="AF324" s="457"/>
      <c r="AG324" s="457"/>
      <c r="AH324" s="457"/>
      <c r="AI324" s="34"/>
      <c r="AJ324" s="38"/>
      <c r="AK324" s="35"/>
      <c r="AL324" s="35"/>
      <c r="AM324" s="35"/>
    </row>
    <row r="325" spans="1:39" s="36" customFormat="1" ht="12" customHeight="1">
      <c r="A325" s="3"/>
      <c r="B325" s="3"/>
      <c r="C325" s="3"/>
      <c r="D325" s="3"/>
      <c r="E325" s="3"/>
      <c r="F325" s="3"/>
      <c r="G325" s="3"/>
      <c r="H325" s="3"/>
      <c r="I325" s="3"/>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34"/>
      <c r="AJ325" s="38"/>
      <c r="AK325" s="35"/>
      <c r="AL325" s="35"/>
      <c r="AM325" s="35"/>
    </row>
    <row r="326" spans="1:39" s="36" customFormat="1" ht="50.25" customHeight="1">
      <c r="A326" s="456" t="s">
        <v>411</v>
      </c>
      <c r="B326" s="456"/>
      <c r="C326" s="456"/>
      <c r="D326" s="456"/>
      <c r="E326" s="456"/>
      <c r="F326" s="456"/>
      <c r="G326" s="456"/>
      <c r="H326" s="456"/>
      <c r="I326" s="456"/>
      <c r="J326" s="456"/>
      <c r="K326" s="456"/>
      <c r="L326" s="456"/>
      <c r="M326" s="456"/>
      <c r="N326" s="456"/>
      <c r="O326" s="456"/>
      <c r="P326" s="456"/>
      <c r="Q326" s="456"/>
      <c r="R326" s="456"/>
      <c r="S326" s="456"/>
      <c r="T326" s="456"/>
      <c r="U326" s="456"/>
      <c r="V326" s="456"/>
      <c r="W326" s="456"/>
      <c r="X326" s="456"/>
      <c r="Y326" s="456"/>
      <c r="Z326" s="456"/>
      <c r="AA326" s="456"/>
      <c r="AB326" s="456"/>
      <c r="AC326" s="456"/>
      <c r="AD326" s="456"/>
      <c r="AE326" s="456"/>
      <c r="AF326" s="456"/>
      <c r="AG326" s="456"/>
      <c r="AH326" s="456"/>
      <c r="AI326" s="34"/>
      <c r="AJ326" s="38"/>
      <c r="AK326" s="35"/>
      <c r="AL326" s="35"/>
      <c r="AM326" s="35"/>
    </row>
    <row r="327" spans="1:39" s="36" customFormat="1" ht="15" customHeight="1">
      <c r="A327" s="37"/>
      <c r="B327" s="37"/>
      <c r="C327" s="37"/>
      <c r="D327" s="37"/>
      <c r="E327" s="37"/>
      <c r="F327" s="37"/>
      <c r="G327" s="37"/>
      <c r="H327" s="37"/>
      <c r="I327" s="37"/>
      <c r="AI327" s="34"/>
      <c r="AJ327" s="38"/>
      <c r="AK327" s="35"/>
      <c r="AL327" s="35"/>
      <c r="AM327" s="35"/>
    </row>
    <row r="328" spans="1:39" s="36" customFormat="1" ht="36" customHeight="1">
      <c r="A328" s="456" t="s">
        <v>577</v>
      </c>
      <c r="B328" s="456"/>
      <c r="C328" s="456"/>
      <c r="D328" s="456"/>
      <c r="E328" s="456"/>
      <c r="F328" s="456"/>
      <c r="G328" s="456"/>
      <c r="H328" s="456"/>
      <c r="I328" s="456"/>
      <c r="J328" s="456"/>
      <c r="K328" s="456"/>
      <c r="L328" s="456"/>
      <c r="M328" s="456"/>
      <c r="N328" s="456"/>
      <c r="O328" s="456"/>
      <c r="P328" s="456"/>
      <c r="Q328" s="456"/>
      <c r="R328" s="456"/>
      <c r="S328" s="456"/>
      <c r="T328" s="456"/>
      <c r="U328" s="456"/>
      <c r="V328" s="456"/>
      <c r="W328" s="456"/>
      <c r="X328" s="456"/>
      <c r="Y328" s="456"/>
      <c r="Z328" s="456"/>
      <c r="AA328" s="456"/>
      <c r="AB328" s="456"/>
      <c r="AC328" s="456"/>
      <c r="AD328" s="456"/>
      <c r="AE328" s="456"/>
      <c r="AF328" s="456"/>
      <c r="AG328" s="456"/>
      <c r="AH328" s="456"/>
      <c r="AI328" s="34"/>
      <c r="AJ328" s="38"/>
      <c r="AK328" s="35"/>
      <c r="AL328" s="35"/>
      <c r="AM328" s="35"/>
    </row>
    <row r="329" spans="1:39" s="36" customFormat="1" ht="15" customHeight="1">
      <c r="A329" s="3"/>
      <c r="B329" s="3"/>
      <c r="C329" s="3"/>
      <c r="D329" s="3"/>
      <c r="E329" s="3"/>
      <c r="F329" s="3"/>
      <c r="G329" s="3"/>
      <c r="H329" s="3"/>
      <c r="I329" s="3"/>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34"/>
      <c r="AJ329" s="38"/>
      <c r="AK329" s="35"/>
      <c r="AL329" s="35"/>
      <c r="AM329" s="35"/>
    </row>
    <row r="330" spans="1:39">
      <c r="A330" s="457" t="s">
        <v>489</v>
      </c>
      <c r="B330" s="457"/>
      <c r="C330" s="457"/>
      <c r="D330" s="457"/>
      <c r="E330" s="457"/>
      <c r="F330" s="457"/>
      <c r="G330" s="457"/>
      <c r="H330" s="457"/>
      <c r="I330" s="457"/>
      <c r="J330" s="457"/>
      <c r="K330" s="457"/>
      <c r="L330" s="457"/>
      <c r="M330" s="457"/>
      <c r="N330" s="457"/>
      <c r="O330" s="457"/>
      <c r="P330" s="457"/>
      <c r="Q330" s="457"/>
      <c r="R330" s="457"/>
      <c r="S330" s="457"/>
      <c r="T330" s="457"/>
      <c r="U330" s="457"/>
      <c r="V330" s="457"/>
      <c r="W330" s="457"/>
      <c r="X330" s="457"/>
      <c r="Y330" s="457"/>
      <c r="Z330" s="457"/>
      <c r="AA330" s="457"/>
      <c r="AB330" s="457"/>
      <c r="AC330" s="457"/>
      <c r="AD330" s="457"/>
      <c r="AE330" s="457"/>
      <c r="AF330" s="457"/>
      <c r="AG330" s="457"/>
      <c r="AH330" s="457"/>
    </row>
    <row r="331" spans="1:39" ht="15" customHeight="1">
      <c r="A331" s="3"/>
      <c r="B331" s="3"/>
      <c r="C331" s="3"/>
      <c r="D331" s="3"/>
      <c r="E331" s="3"/>
      <c r="F331" s="3"/>
      <c r="G331" s="3"/>
      <c r="H331" s="3"/>
      <c r="I331" s="3"/>
    </row>
    <row r="332" spans="1:39" ht="45" customHeight="1">
      <c r="A332" s="456" t="s">
        <v>412</v>
      </c>
      <c r="B332" s="456"/>
      <c r="C332" s="456"/>
      <c r="D332" s="456"/>
      <c r="E332" s="456"/>
      <c r="F332" s="456"/>
      <c r="G332" s="456"/>
      <c r="H332" s="456"/>
      <c r="I332" s="456"/>
      <c r="J332" s="456"/>
      <c r="K332" s="456"/>
      <c r="L332" s="456"/>
      <c r="M332" s="456"/>
      <c r="N332" s="456"/>
      <c r="O332" s="456"/>
      <c r="P332" s="456"/>
      <c r="Q332" s="456"/>
      <c r="R332" s="456"/>
      <c r="S332" s="456"/>
      <c r="T332" s="456"/>
      <c r="U332" s="456"/>
      <c r="V332" s="456"/>
      <c r="W332" s="456"/>
      <c r="X332" s="456"/>
      <c r="Y332" s="456"/>
      <c r="Z332" s="456"/>
      <c r="AA332" s="456"/>
      <c r="AB332" s="456"/>
      <c r="AC332" s="456"/>
      <c r="AD332" s="456"/>
      <c r="AE332" s="456"/>
      <c r="AF332" s="456"/>
      <c r="AG332" s="456"/>
      <c r="AH332" s="456"/>
    </row>
    <row r="333" spans="1:39" ht="15" customHeight="1">
      <c r="A333" s="456" t="s">
        <v>583</v>
      </c>
      <c r="B333" s="456"/>
      <c r="C333" s="456"/>
      <c r="D333" s="456"/>
      <c r="E333" s="456"/>
      <c r="F333" s="456"/>
      <c r="G333" s="456"/>
      <c r="H333" s="456"/>
      <c r="I333" s="456"/>
      <c r="J333" s="456"/>
      <c r="K333" s="456"/>
      <c r="L333" s="456"/>
      <c r="M333" s="456"/>
      <c r="N333" s="456"/>
      <c r="O333" s="456"/>
      <c r="P333" s="456"/>
      <c r="Q333" s="456"/>
      <c r="R333" s="456"/>
      <c r="S333" s="456"/>
      <c r="T333" s="456"/>
      <c r="U333" s="456"/>
      <c r="V333" s="456"/>
      <c r="W333" s="456"/>
      <c r="X333" s="456"/>
      <c r="Y333" s="456"/>
      <c r="Z333" s="456"/>
      <c r="AA333" s="456"/>
      <c r="AB333" s="456"/>
      <c r="AC333" s="456"/>
      <c r="AD333" s="456"/>
      <c r="AE333" s="456"/>
      <c r="AF333" s="456"/>
      <c r="AG333" s="456"/>
      <c r="AH333" s="456"/>
    </row>
    <row r="334" spans="1:39">
      <c r="A334" s="456" t="s">
        <v>584</v>
      </c>
      <c r="B334" s="456"/>
      <c r="C334" s="456"/>
      <c r="D334" s="456"/>
      <c r="E334" s="456"/>
      <c r="F334" s="456"/>
      <c r="G334" s="456"/>
      <c r="H334" s="456"/>
      <c r="I334" s="456"/>
      <c r="J334" s="456"/>
      <c r="K334" s="456"/>
      <c r="L334" s="456"/>
      <c r="M334" s="456"/>
      <c r="N334" s="456"/>
      <c r="O334" s="456"/>
      <c r="P334" s="456"/>
      <c r="Q334" s="456"/>
      <c r="R334" s="456"/>
      <c r="S334" s="456"/>
      <c r="T334" s="456"/>
      <c r="U334" s="456"/>
      <c r="V334" s="456"/>
      <c r="W334" s="456"/>
      <c r="X334" s="456"/>
      <c r="Y334" s="456"/>
      <c r="Z334" s="456"/>
      <c r="AA334" s="456"/>
      <c r="AB334" s="456"/>
      <c r="AC334" s="456"/>
      <c r="AD334" s="456"/>
      <c r="AE334" s="456"/>
      <c r="AF334" s="456"/>
      <c r="AG334" s="456"/>
      <c r="AH334" s="456"/>
    </row>
    <row r="335" spans="1:39" ht="15" customHeight="1">
      <c r="A335" s="456" t="s">
        <v>585</v>
      </c>
      <c r="B335" s="456"/>
      <c r="C335" s="456"/>
      <c r="D335" s="456"/>
      <c r="E335" s="456"/>
      <c r="F335" s="456"/>
      <c r="G335" s="456"/>
      <c r="H335" s="456"/>
      <c r="I335" s="456"/>
      <c r="J335" s="456"/>
      <c r="K335" s="456"/>
      <c r="L335" s="456"/>
      <c r="M335" s="456"/>
      <c r="N335" s="456"/>
      <c r="O335" s="456"/>
      <c r="P335" s="456"/>
      <c r="Q335" s="456"/>
      <c r="R335" s="456"/>
      <c r="S335" s="456"/>
      <c r="T335" s="456"/>
      <c r="U335" s="456"/>
      <c r="V335" s="456"/>
      <c r="W335" s="456"/>
      <c r="X335" s="456"/>
      <c r="Y335" s="456"/>
      <c r="Z335" s="456"/>
      <c r="AA335" s="456"/>
      <c r="AB335" s="456"/>
      <c r="AC335" s="456"/>
      <c r="AD335" s="456"/>
      <c r="AE335" s="456"/>
      <c r="AF335" s="456"/>
      <c r="AG335" s="456"/>
      <c r="AH335" s="456"/>
    </row>
    <row r="336" spans="1:39" ht="15" customHeight="1">
      <c r="A336" s="37"/>
      <c r="B336" s="37"/>
      <c r="C336" s="37"/>
      <c r="D336" s="37"/>
      <c r="E336" s="37"/>
      <c r="F336" s="37"/>
      <c r="G336" s="37"/>
      <c r="H336" s="37"/>
      <c r="I336" s="37"/>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row>
    <row r="337" spans="1:39" s="36" customFormat="1" ht="15" customHeight="1">
      <c r="A337" s="456" t="s">
        <v>606</v>
      </c>
      <c r="B337" s="456"/>
      <c r="C337" s="456"/>
      <c r="D337" s="456"/>
      <c r="E337" s="456"/>
      <c r="F337" s="456"/>
      <c r="G337" s="456"/>
      <c r="H337" s="456"/>
      <c r="I337" s="456"/>
      <c r="J337" s="456"/>
      <c r="K337" s="456"/>
      <c r="L337" s="456"/>
      <c r="M337" s="456"/>
      <c r="N337" s="456"/>
      <c r="O337" s="456"/>
      <c r="P337" s="456"/>
      <c r="Q337" s="456"/>
      <c r="R337" s="456"/>
      <c r="S337" s="456"/>
      <c r="T337" s="456"/>
      <c r="U337" s="456"/>
      <c r="V337" s="456"/>
      <c r="W337" s="456"/>
      <c r="X337" s="456"/>
      <c r="Y337" s="456"/>
      <c r="Z337" s="456"/>
      <c r="AA337" s="456"/>
      <c r="AB337" s="456"/>
      <c r="AC337" s="456"/>
      <c r="AD337" s="456"/>
      <c r="AE337" s="456"/>
      <c r="AF337" s="456"/>
      <c r="AG337" s="456"/>
      <c r="AH337" s="456"/>
      <c r="AI337" s="34"/>
      <c r="AJ337" s="38"/>
      <c r="AK337" s="35"/>
      <c r="AL337" s="35"/>
      <c r="AM337" s="35"/>
    </row>
    <row r="338" spans="1:39" s="36" customFormat="1" ht="27" customHeight="1">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34"/>
      <c r="AJ338" s="38"/>
      <c r="AK338" s="35"/>
      <c r="AL338" s="35"/>
      <c r="AM338" s="35"/>
    </row>
    <row r="339" spans="1:39">
      <c r="A339" s="496" t="s">
        <v>490</v>
      </c>
      <c r="B339" s="496"/>
      <c r="C339" s="496"/>
      <c r="D339" s="496"/>
      <c r="E339" s="496"/>
      <c r="F339" s="496"/>
      <c r="G339" s="496"/>
      <c r="H339" s="496"/>
      <c r="I339" s="496"/>
      <c r="J339" s="496"/>
      <c r="K339" s="496"/>
      <c r="L339" s="496"/>
      <c r="M339" s="496"/>
      <c r="N339" s="496"/>
      <c r="O339" s="496"/>
      <c r="P339" s="496"/>
      <c r="Q339" s="496"/>
      <c r="R339" s="496"/>
      <c r="S339" s="496"/>
      <c r="T339" s="496"/>
      <c r="U339" s="496"/>
      <c r="V339" s="496"/>
      <c r="W339" s="496"/>
      <c r="X339" s="496"/>
      <c r="Y339" s="496"/>
      <c r="Z339" s="496"/>
      <c r="AA339" s="496"/>
      <c r="AB339" s="496"/>
      <c r="AC339" s="496"/>
      <c r="AD339" s="496"/>
      <c r="AE339" s="496"/>
      <c r="AF339" s="496"/>
      <c r="AG339" s="496"/>
      <c r="AH339" s="496"/>
    </row>
    <row r="340" spans="1:39">
      <c r="A340" s="290"/>
      <c r="B340" s="290"/>
      <c r="C340" s="290"/>
      <c r="D340" s="290"/>
      <c r="E340" s="290"/>
      <c r="F340" s="290"/>
      <c r="G340" s="290"/>
      <c r="H340" s="290"/>
      <c r="I340" s="290"/>
      <c r="J340" s="291"/>
      <c r="K340" s="291"/>
      <c r="L340" s="291"/>
      <c r="M340" s="291"/>
      <c r="N340" s="291"/>
      <c r="O340" s="291"/>
      <c r="P340" s="291"/>
      <c r="Q340" s="291"/>
      <c r="R340" s="291"/>
      <c r="S340" s="291"/>
      <c r="T340" s="291"/>
      <c r="U340" s="291"/>
      <c r="V340" s="291"/>
      <c r="W340" s="291"/>
      <c r="X340" s="291"/>
      <c r="Y340" s="291"/>
      <c r="Z340" s="291"/>
      <c r="AA340" s="291"/>
      <c r="AB340" s="291"/>
      <c r="AC340" s="291"/>
      <c r="AD340" s="291"/>
      <c r="AE340" s="291"/>
      <c r="AF340" s="291"/>
      <c r="AG340" s="291"/>
      <c r="AH340" s="291"/>
    </row>
    <row r="341" spans="1:39" ht="15.75" customHeight="1">
      <c r="A341" s="492" t="s">
        <v>413</v>
      </c>
      <c r="B341" s="492"/>
      <c r="C341" s="492"/>
      <c r="D341" s="492"/>
      <c r="E341" s="492"/>
      <c r="F341" s="492"/>
      <c r="G341" s="492"/>
      <c r="H341" s="492"/>
      <c r="I341" s="492"/>
      <c r="J341" s="492"/>
      <c r="K341" s="492"/>
      <c r="L341" s="492"/>
      <c r="M341" s="492"/>
      <c r="N341" s="492"/>
      <c r="O341" s="492"/>
      <c r="P341" s="492"/>
      <c r="Q341" s="492"/>
      <c r="R341" s="492"/>
      <c r="S341" s="492"/>
      <c r="T341" s="492"/>
      <c r="U341" s="492"/>
      <c r="V341" s="492"/>
      <c r="W341" s="492"/>
      <c r="X341" s="492"/>
      <c r="Y341" s="492"/>
      <c r="Z341" s="492"/>
      <c r="AA341" s="492"/>
      <c r="AB341" s="492"/>
      <c r="AC341" s="492"/>
      <c r="AD341" s="492"/>
      <c r="AE341" s="492"/>
      <c r="AF341" s="492"/>
      <c r="AG341" s="492"/>
      <c r="AH341" s="492"/>
    </row>
    <row r="342" spans="1:39">
      <c r="A342" s="3"/>
      <c r="B342" s="3"/>
      <c r="C342" s="3"/>
      <c r="D342" s="3"/>
      <c r="E342" s="3"/>
      <c r="F342" s="3"/>
      <c r="G342" s="3"/>
      <c r="H342" s="3"/>
      <c r="I342" s="3"/>
    </row>
    <row r="343" spans="1:39" ht="15.75" customHeight="1">
      <c r="A343" s="457" t="s">
        <v>491</v>
      </c>
      <c r="B343" s="457"/>
      <c r="C343" s="457"/>
      <c r="D343" s="457"/>
      <c r="E343" s="457"/>
      <c r="F343" s="457"/>
      <c r="G343" s="457"/>
      <c r="H343" s="457"/>
      <c r="I343" s="457"/>
      <c r="J343" s="457"/>
      <c r="K343" s="457"/>
      <c r="L343" s="457"/>
      <c r="M343" s="457"/>
      <c r="N343" s="457"/>
      <c r="O343" s="457"/>
      <c r="P343" s="457"/>
      <c r="Q343" s="457"/>
      <c r="R343" s="457"/>
      <c r="S343" s="457"/>
      <c r="T343" s="457"/>
      <c r="U343" s="457"/>
      <c r="V343" s="457"/>
      <c r="W343" s="457"/>
      <c r="X343" s="457"/>
      <c r="Y343" s="457"/>
      <c r="Z343" s="457"/>
      <c r="AA343" s="457"/>
      <c r="AB343" s="457"/>
      <c r="AC343" s="457"/>
      <c r="AD343" s="457"/>
      <c r="AE343" s="457"/>
      <c r="AF343" s="457"/>
      <c r="AG343" s="457"/>
      <c r="AH343" s="457"/>
      <c r="AJ343" s="31"/>
    </row>
    <row r="344" spans="1:39" ht="15.7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J344" s="31"/>
    </row>
    <row r="345" spans="1:39" ht="30" customHeight="1">
      <c r="A345" s="497" t="s">
        <v>607</v>
      </c>
      <c r="B345" s="497"/>
      <c r="C345" s="497"/>
      <c r="D345" s="497"/>
      <c r="E345" s="497"/>
      <c r="F345" s="497"/>
      <c r="G345" s="497"/>
      <c r="H345" s="497"/>
      <c r="I345" s="497"/>
      <c r="J345" s="497"/>
      <c r="K345" s="497"/>
      <c r="L345" s="497"/>
      <c r="M345" s="497"/>
      <c r="N345" s="497"/>
      <c r="O345" s="497"/>
      <c r="P345" s="497"/>
      <c r="Q345" s="497"/>
      <c r="R345" s="497"/>
      <c r="S345" s="497"/>
      <c r="T345" s="497"/>
      <c r="U345" s="497"/>
      <c r="V345" s="497"/>
      <c r="W345" s="497"/>
      <c r="X345" s="497"/>
      <c r="Y345" s="497"/>
      <c r="Z345" s="497"/>
      <c r="AA345" s="497"/>
      <c r="AB345" s="497"/>
      <c r="AC345" s="497"/>
      <c r="AD345" s="497"/>
      <c r="AE345" s="497"/>
      <c r="AF345" s="497"/>
      <c r="AG345" s="497"/>
      <c r="AH345" s="497"/>
    </row>
    <row r="347" spans="1:39" s="36" customFormat="1" ht="15.75">
      <c r="A347" s="280" t="s">
        <v>543</v>
      </c>
      <c r="B347" s="11"/>
      <c r="C347" s="11"/>
      <c r="D347" s="11"/>
      <c r="E347" s="11"/>
      <c r="F347" s="11"/>
      <c r="G347" s="11"/>
      <c r="H347" s="11"/>
      <c r="I347" s="11"/>
      <c r="J347" s="11"/>
      <c r="K347" s="11"/>
      <c r="L347" s="11"/>
      <c r="M347" s="11"/>
      <c r="N347" s="11"/>
      <c r="O347" s="11"/>
      <c r="P347" s="11"/>
      <c r="Q347" s="11"/>
      <c r="R347" s="11"/>
      <c r="S347" s="12"/>
      <c r="T347" s="12"/>
      <c r="U347" s="12"/>
      <c r="V347" s="12"/>
      <c r="W347" s="12"/>
      <c r="X347" s="12"/>
      <c r="Y347" s="12"/>
      <c r="Z347" s="12"/>
      <c r="AA347" s="12"/>
      <c r="AB347" s="12"/>
      <c r="AC347" s="12"/>
      <c r="AD347" s="12"/>
      <c r="AE347" s="12"/>
      <c r="AF347" s="12"/>
      <c r="AG347" s="12"/>
      <c r="AH347" s="24"/>
      <c r="AI347" s="34"/>
      <c r="AJ347" s="38"/>
      <c r="AK347" s="35"/>
      <c r="AL347" s="35"/>
      <c r="AM347" s="35"/>
    </row>
    <row r="348" spans="1:39" s="36" customForma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24"/>
      <c r="AI348" s="34"/>
      <c r="AJ348" s="38"/>
      <c r="AK348" s="35"/>
      <c r="AL348" s="35"/>
      <c r="AM348" s="35"/>
    </row>
    <row r="349" spans="1:39" s="36" customFormat="1">
      <c r="A349" s="281" t="s">
        <v>501</v>
      </c>
      <c r="B349" s="10"/>
      <c r="C349" s="10"/>
      <c r="D349" s="10"/>
      <c r="E349" s="10"/>
      <c r="F349" s="10"/>
      <c r="G349" s="10"/>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24"/>
      <c r="AF349" s="24"/>
      <c r="AG349" s="24"/>
      <c r="AH349" s="24"/>
      <c r="AI349" s="34"/>
      <c r="AJ349" s="38"/>
      <c r="AK349" s="35"/>
      <c r="AL349" s="35"/>
      <c r="AM349" s="35"/>
    </row>
    <row r="350" spans="1:39" s="36" customFormat="1">
      <c r="A350" s="10"/>
      <c r="B350" s="10"/>
      <c r="C350" s="10"/>
      <c r="D350" s="10"/>
      <c r="E350" s="10"/>
      <c r="F350" s="10"/>
      <c r="G350" s="10"/>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24"/>
      <c r="AF350" s="24"/>
      <c r="AG350" s="24"/>
      <c r="AH350" s="24"/>
      <c r="AI350" s="34"/>
      <c r="AJ350" s="38"/>
      <c r="AK350" s="35"/>
      <c r="AL350" s="35"/>
      <c r="AM350" s="35"/>
    </row>
    <row r="351" spans="1:39" s="36" customFormat="1">
      <c r="A351" s="446" t="s">
        <v>608</v>
      </c>
      <c r="B351" s="446"/>
      <c r="C351" s="446"/>
      <c r="D351" s="446"/>
      <c r="E351" s="446"/>
      <c r="F351" s="446"/>
      <c r="G351" s="446"/>
      <c r="H351" s="446"/>
      <c r="I351" s="446"/>
      <c r="J351" s="446"/>
      <c r="K351" s="446"/>
      <c r="L351" s="446"/>
      <c r="M351" s="446"/>
      <c r="N351" s="446"/>
      <c r="O351" s="446"/>
      <c r="P351" s="446"/>
      <c r="Q351" s="446"/>
      <c r="R351" s="446"/>
      <c r="S351" s="446"/>
      <c r="T351" s="446"/>
      <c r="U351" s="446"/>
      <c r="V351" s="446"/>
      <c r="W351" s="446"/>
      <c r="X351" s="446"/>
      <c r="Y351" s="446"/>
      <c r="Z351" s="446"/>
      <c r="AA351" s="446"/>
      <c r="AB351" s="446"/>
      <c r="AC351" s="446"/>
      <c r="AD351" s="446"/>
      <c r="AE351" s="446"/>
      <c r="AF351" s="446"/>
      <c r="AG351" s="446"/>
      <c r="AH351" s="446"/>
      <c r="AI351" s="34"/>
      <c r="AJ351" s="38"/>
      <c r="AK351" s="35"/>
      <c r="AL351" s="35"/>
      <c r="AM351" s="35"/>
    </row>
    <row r="352" spans="1:39" s="36" customFormat="1">
      <c r="A352" s="3"/>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34"/>
      <c r="AJ352" s="38"/>
      <c r="AK352" s="35"/>
      <c r="AL352" s="35"/>
      <c r="AM352" s="35"/>
    </row>
    <row r="353" spans="1:39" s="36" customFormat="1">
      <c r="A353" s="281" t="s">
        <v>427</v>
      </c>
      <c r="B353" s="10"/>
      <c r="C353" s="10"/>
      <c r="D353" s="10"/>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24"/>
      <c r="AG353" s="24"/>
      <c r="AH353" s="24"/>
      <c r="AI353" s="34"/>
      <c r="AJ353" s="38"/>
      <c r="AK353" s="35"/>
      <c r="AL353" s="35"/>
      <c r="AM353" s="35"/>
    </row>
    <row r="354" spans="1:39" s="36" customForma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34"/>
      <c r="AJ354" s="38"/>
      <c r="AK354" s="35"/>
      <c r="AL354" s="35"/>
      <c r="AM354" s="35"/>
    </row>
    <row r="355" spans="1:39" s="36" customFormat="1">
      <c r="A355" s="282" t="s">
        <v>428</v>
      </c>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c r="AC355" s="46"/>
      <c r="AD355" s="46"/>
      <c r="AE355" s="46"/>
      <c r="AF355" s="46"/>
      <c r="AG355" s="46"/>
      <c r="AH355" s="46"/>
      <c r="AI355" s="34"/>
      <c r="AJ355" s="38"/>
      <c r="AK355" s="35"/>
      <c r="AL355" s="35"/>
      <c r="AM355" s="35"/>
    </row>
    <row r="356" spans="1:39" s="36" customFormat="1">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c r="AC356" s="46"/>
      <c r="AD356" s="46"/>
      <c r="AE356" s="46"/>
      <c r="AF356" s="46"/>
      <c r="AG356" s="46"/>
      <c r="AH356" s="46"/>
      <c r="AI356" s="34"/>
      <c r="AJ356" s="38"/>
      <c r="AK356" s="35"/>
      <c r="AL356" s="35"/>
      <c r="AM356" s="35"/>
    </row>
    <row r="357" spans="1:39" s="36" customFormat="1">
      <c r="A357" s="463" t="s">
        <v>365</v>
      </c>
      <c r="B357" s="463"/>
      <c r="C357" s="463"/>
      <c r="D357" s="463"/>
      <c r="E357" s="463"/>
      <c r="F357" s="463"/>
      <c r="G357" s="463"/>
      <c r="H357" s="463"/>
      <c r="I357" s="463"/>
      <c r="J357" s="463"/>
      <c r="K357" s="463"/>
      <c r="L357" s="463"/>
      <c r="M357" s="463" t="s">
        <v>418</v>
      </c>
      <c r="N357" s="463"/>
      <c r="O357" s="463"/>
      <c r="P357" s="463"/>
      <c r="Q357" s="463"/>
      <c r="R357" s="463"/>
      <c r="S357" s="463"/>
      <c r="T357" s="463"/>
      <c r="U357" s="463"/>
      <c r="V357" s="463"/>
      <c r="W357" s="463"/>
      <c r="X357" s="463"/>
      <c r="Y357" s="463"/>
      <c r="Z357" s="463"/>
      <c r="AA357" s="462" t="s">
        <v>429</v>
      </c>
      <c r="AB357" s="462"/>
      <c r="AC357" s="462"/>
      <c r="AD357" s="462"/>
      <c r="AE357" s="462"/>
      <c r="AF357" s="462"/>
      <c r="AG357" s="462"/>
      <c r="AH357" s="462"/>
      <c r="AI357" s="34"/>
      <c r="AJ357" s="38"/>
      <c r="AK357" s="35"/>
      <c r="AL357" s="35"/>
      <c r="AM357" s="35"/>
    </row>
    <row r="358" spans="1:39" s="36" customFormat="1">
      <c r="A358" s="463"/>
      <c r="B358" s="463"/>
      <c r="C358" s="463"/>
      <c r="D358" s="463"/>
      <c r="E358" s="463"/>
      <c r="F358" s="463"/>
      <c r="G358" s="463"/>
      <c r="H358" s="463"/>
      <c r="I358" s="463"/>
      <c r="J358" s="463"/>
      <c r="K358" s="463"/>
      <c r="L358" s="463"/>
      <c r="M358" s="463" t="s">
        <v>430</v>
      </c>
      <c r="N358" s="463"/>
      <c r="O358" s="463"/>
      <c r="P358" s="463"/>
      <c r="Q358" s="463"/>
      <c r="R358" s="463"/>
      <c r="S358" s="463"/>
      <c r="T358" s="463" t="s">
        <v>431</v>
      </c>
      <c r="U358" s="463"/>
      <c r="V358" s="463"/>
      <c r="W358" s="463"/>
      <c r="X358" s="463"/>
      <c r="Y358" s="463"/>
      <c r="Z358" s="463"/>
      <c r="AA358" s="462"/>
      <c r="AB358" s="462"/>
      <c r="AC358" s="462"/>
      <c r="AD358" s="462"/>
      <c r="AE358" s="462"/>
      <c r="AF358" s="462"/>
      <c r="AG358" s="462"/>
      <c r="AH358" s="462"/>
      <c r="AI358" s="34"/>
      <c r="AJ358" s="38"/>
      <c r="AK358" s="35"/>
      <c r="AL358" s="35"/>
      <c r="AM358" s="35"/>
    </row>
    <row r="359" spans="1:39" s="36" customFormat="1">
      <c r="A359" s="467" t="s">
        <v>110</v>
      </c>
      <c r="B359" s="467"/>
      <c r="C359" s="467"/>
      <c r="D359" s="467"/>
      <c r="E359" s="467"/>
      <c r="F359" s="467"/>
      <c r="G359" s="467"/>
      <c r="H359" s="467"/>
      <c r="I359" s="467"/>
      <c r="J359" s="467"/>
      <c r="K359" s="467"/>
      <c r="L359" s="467"/>
      <c r="M359" s="467" t="s">
        <v>111</v>
      </c>
      <c r="N359" s="467"/>
      <c r="O359" s="467"/>
      <c r="P359" s="467"/>
      <c r="Q359" s="467"/>
      <c r="R359" s="467"/>
      <c r="S359" s="467"/>
      <c r="T359" s="467" t="s">
        <v>112</v>
      </c>
      <c r="U359" s="467"/>
      <c r="V359" s="467"/>
      <c r="W359" s="467"/>
      <c r="X359" s="467"/>
      <c r="Y359" s="467"/>
      <c r="Z359" s="467"/>
      <c r="AA359" s="467" t="s">
        <v>432</v>
      </c>
      <c r="AB359" s="467"/>
      <c r="AC359" s="467"/>
      <c r="AD359" s="467"/>
      <c r="AE359" s="467"/>
      <c r="AF359" s="467"/>
      <c r="AG359" s="467"/>
      <c r="AH359" s="467"/>
      <c r="AI359" s="34"/>
      <c r="AJ359" s="38"/>
      <c r="AK359" s="35"/>
      <c r="AL359" s="35"/>
      <c r="AM359" s="35"/>
    </row>
    <row r="360" spans="1:39" s="36" customFormat="1" ht="26.25" customHeight="1">
      <c r="A360" s="480" t="s">
        <v>433</v>
      </c>
      <c r="B360" s="480"/>
      <c r="C360" s="480"/>
      <c r="D360" s="480"/>
      <c r="E360" s="480"/>
      <c r="F360" s="480"/>
      <c r="G360" s="480"/>
      <c r="H360" s="480"/>
      <c r="I360" s="480"/>
      <c r="J360" s="480"/>
      <c r="K360" s="480"/>
      <c r="L360" s="480"/>
      <c r="M360" s="481">
        <f>SUM(M361:S362)</f>
        <v>0</v>
      </c>
      <c r="N360" s="481"/>
      <c r="O360" s="481"/>
      <c r="P360" s="481"/>
      <c r="Q360" s="481"/>
      <c r="R360" s="481"/>
      <c r="S360" s="481"/>
      <c r="T360" s="481">
        <f>SUM(T361:Z362)</f>
        <v>0</v>
      </c>
      <c r="U360" s="481"/>
      <c r="V360" s="481"/>
      <c r="W360" s="481"/>
      <c r="X360" s="481"/>
      <c r="Y360" s="481"/>
      <c r="Z360" s="481"/>
      <c r="AA360" s="481">
        <f>SUM(AA361:AH362)</f>
        <v>0</v>
      </c>
      <c r="AB360" s="481"/>
      <c r="AC360" s="481"/>
      <c r="AD360" s="481"/>
      <c r="AE360" s="481"/>
      <c r="AF360" s="481"/>
      <c r="AG360" s="481"/>
      <c r="AH360" s="481"/>
      <c r="AI360" s="34"/>
      <c r="AJ360" s="38"/>
      <c r="AK360" s="35"/>
      <c r="AL360" s="35"/>
      <c r="AM360" s="35"/>
    </row>
    <row r="361" spans="1:39" s="36" customFormat="1" ht="26.25" customHeight="1">
      <c r="A361" s="485"/>
      <c r="B361" s="485"/>
      <c r="C361" s="485"/>
      <c r="D361" s="485"/>
      <c r="E361" s="485"/>
      <c r="F361" s="485"/>
      <c r="G361" s="485"/>
      <c r="H361" s="485"/>
      <c r="I361" s="485"/>
      <c r="J361" s="485"/>
      <c r="K361" s="485"/>
      <c r="L361" s="485"/>
      <c r="M361" s="444"/>
      <c r="N361" s="444"/>
      <c r="O361" s="444"/>
      <c r="P361" s="444"/>
      <c r="Q361" s="444"/>
      <c r="R361" s="444"/>
      <c r="S361" s="444"/>
      <c r="T361" s="444"/>
      <c r="U361" s="444"/>
      <c r="V361" s="444"/>
      <c r="W361" s="444"/>
      <c r="X361" s="444"/>
      <c r="Y361" s="444"/>
      <c r="Z361" s="444"/>
      <c r="AA361" s="444"/>
      <c r="AB361" s="444"/>
      <c r="AC361" s="444"/>
      <c r="AD361" s="444"/>
      <c r="AE361" s="444"/>
      <c r="AF361" s="444"/>
      <c r="AG361" s="444"/>
      <c r="AH361" s="444"/>
      <c r="AI361" s="34"/>
      <c r="AJ361" s="38"/>
      <c r="AK361" s="35"/>
      <c r="AL361" s="35"/>
      <c r="AM361" s="35"/>
    </row>
    <row r="362" spans="1:39" s="36" customFormat="1" ht="26.25" customHeight="1">
      <c r="A362" s="485"/>
      <c r="B362" s="485"/>
      <c r="C362" s="485"/>
      <c r="D362" s="485"/>
      <c r="E362" s="485"/>
      <c r="F362" s="485"/>
      <c r="G362" s="485"/>
      <c r="H362" s="485"/>
      <c r="I362" s="485"/>
      <c r="J362" s="485"/>
      <c r="K362" s="485"/>
      <c r="L362" s="485"/>
      <c r="M362" s="444"/>
      <c r="N362" s="444"/>
      <c r="O362" s="444"/>
      <c r="P362" s="444"/>
      <c r="Q362" s="444"/>
      <c r="R362" s="444"/>
      <c r="S362" s="444"/>
      <c r="T362" s="444"/>
      <c r="U362" s="444"/>
      <c r="V362" s="444"/>
      <c r="W362" s="444"/>
      <c r="X362" s="444"/>
      <c r="Y362" s="444"/>
      <c r="Z362" s="444"/>
      <c r="AA362" s="444"/>
      <c r="AB362" s="444"/>
      <c r="AC362" s="444"/>
      <c r="AD362" s="444"/>
      <c r="AE362" s="444"/>
      <c r="AF362" s="444"/>
      <c r="AG362" s="444"/>
      <c r="AH362" s="444"/>
      <c r="AI362" s="34"/>
      <c r="AJ362" s="38"/>
      <c r="AK362" s="35"/>
      <c r="AL362" s="35"/>
      <c r="AM362" s="35"/>
    </row>
    <row r="363" spans="1:39" s="36" customFormat="1" ht="26.25" customHeight="1">
      <c r="A363" s="480" t="s">
        <v>434</v>
      </c>
      <c r="B363" s="480"/>
      <c r="C363" s="480"/>
      <c r="D363" s="480"/>
      <c r="E363" s="480"/>
      <c r="F363" s="480"/>
      <c r="G363" s="480"/>
      <c r="H363" s="480"/>
      <c r="I363" s="480"/>
      <c r="J363" s="480"/>
      <c r="K363" s="480"/>
      <c r="L363" s="480"/>
      <c r="M363" s="481">
        <f>SUM(M364:S365)</f>
        <v>0</v>
      </c>
      <c r="N363" s="481"/>
      <c r="O363" s="481"/>
      <c r="P363" s="481"/>
      <c r="Q363" s="481"/>
      <c r="R363" s="481"/>
      <c r="S363" s="481"/>
      <c r="T363" s="481">
        <f>SUM(T364:Z365)</f>
        <v>0</v>
      </c>
      <c r="U363" s="481"/>
      <c r="V363" s="481"/>
      <c r="W363" s="481"/>
      <c r="X363" s="481"/>
      <c r="Y363" s="481"/>
      <c r="Z363" s="481"/>
      <c r="AA363" s="481">
        <f>SUM(AA364:AH365)</f>
        <v>0</v>
      </c>
      <c r="AB363" s="481"/>
      <c r="AC363" s="481"/>
      <c r="AD363" s="481"/>
      <c r="AE363" s="481"/>
      <c r="AF363" s="481"/>
      <c r="AG363" s="481"/>
      <c r="AH363" s="481"/>
      <c r="AI363" s="34"/>
      <c r="AJ363" s="38"/>
      <c r="AK363" s="35"/>
      <c r="AL363" s="35"/>
      <c r="AM363" s="35"/>
    </row>
    <row r="364" spans="1:39" s="36" customFormat="1">
      <c r="A364" s="485"/>
      <c r="B364" s="485"/>
      <c r="C364" s="485"/>
      <c r="D364" s="485"/>
      <c r="E364" s="485"/>
      <c r="F364" s="485"/>
      <c r="G364" s="485"/>
      <c r="H364" s="485"/>
      <c r="I364" s="485"/>
      <c r="J364" s="485"/>
      <c r="K364" s="485"/>
      <c r="L364" s="485"/>
      <c r="M364" s="444"/>
      <c r="N364" s="444"/>
      <c r="O364" s="444"/>
      <c r="P364" s="444"/>
      <c r="Q364" s="444"/>
      <c r="R364" s="444"/>
      <c r="S364" s="444"/>
      <c r="T364" s="444"/>
      <c r="U364" s="444"/>
      <c r="V364" s="444"/>
      <c r="W364" s="444"/>
      <c r="X364" s="444"/>
      <c r="Y364" s="444"/>
      <c r="Z364" s="444"/>
      <c r="AA364" s="444"/>
      <c r="AB364" s="444"/>
      <c r="AC364" s="444"/>
      <c r="AD364" s="444"/>
      <c r="AE364" s="444"/>
      <c r="AF364" s="444"/>
      <c r="AG364" s="444"/>
      <c r="AH364" s="444"/>
      <c r="AI364" s="34"/>
      <c r="AJ364" s="38"/>
      <c r="AK364" s="35"/>
      <c r="AL364" s="35"/>
      <c r="AM364" s="35"/>
    </row>
    <row r="365" spans="1:39" s="36" customFormat="1">
      <c r="A365" s="485"/>
      <c r="B365" s="485"/>
      <c r="C365" s="485"/>
      <c r="D365" s="485"/>
      <c r="E365" s="485"/>
      <c r="F365" s="485"/>
      <c r="G365" s="485"/>
      <c r="H365" s="485"/>
      <c r="I365" s="485"/>
      <c r="J365" s="485"/>
      <c r="K365" s="485"/>
      <c r="L365" s="485"/>
      <c r="M365" s="444"/>
      <c r="N365" s="444"/>
      <c r="O365" s="444"/>
      <c r="P365" s="444"/>
      <c r="Q365" s="444"/>
      <c r="R365" s="444"/>
      <c r="S365" s="444"/>
      <c r="T365" s="444"/>
      <c r="U365" s="444"/>
      <c r="V365" s="444"/>
      <c r="W365" s="444"/>
      <c r="X365" s="444"/>
      <c r="Y365" s="444"/>
      <c r="Z365" s="444"/>
      <c r="AA365" s="444"/>
      <c r="AB365" s="444"/>
      <c r="AC365" s="444"/>
      <c r="AD365" s="444"/>
      <c r="AE365" s="444"/>
      <c r="AF365" s="444"/>
      <c r="AG365" s="444"/>
      <c r="AH365" s="444"/>
      <c r="AI365" s="34"/>
      <c r="AJ365" s="38"/>
      <c r="AK365" s="35"/>
      <c r="AL365" s="35"/>
      <c r="AM365" s="35"/>
    </row>
    <row r="366" spans="1:39" s="36" customFormat="1">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c r="AC366" s="46"/>
      <c r="AD366" s="46"/>
      <c r="AE366" s="46"/>
      <c r="AF366" s="46"/>
      <c r="AG366" s="46"/>
      <c r="AH366" s="46"/>
      <c r="AI366" s="34"/>
      <c r="AJ366" s="38"/>
      <c r="AK366" s="35"/>
      <c r="AL366" s="35"/>
      <c r="AM366" s="35"/>
    </row>
    <row r="367" spans="1:39" s="36" customFormat="1">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c r="AC367" s="46"/>
      <c r="AD367" s="46"/>
      <c r="AE367" s="46"/>
      <c r="AF367" s="46"/>
      <c r="AG367" s="46"/>
      <c r="AH367" s="46"/>
      <c r="AI367" s="34"/>
      <c r="AJ367" s="38"/>
      <c r="AK367" s="35"/>
      <c r="AL367" s="35"/>
      <c r="AM367" s="35"/>
    </row>
    <row r="368" spans="1:39" s="36" customFormat="1" ht="32.25" customHeight="1">
      <c r="A368" s="462" t="s">
        <v>365</v>
      </c>
      <c r="B368" s="462"/>
      <c r="C368" s="462"/>
      <c r="D368" s="462"/>
      <c r="E368" s="462"/>
      <c r="F368" s="462"/>
      <c r="G368" s="462"/>
      <c r="H368" s="462"/>
      <c r="I368" s="462"/>
      <c r="J368" s="462"/>
      <c r="K368" s="462"/>
      <c r="L368" s="462"/>
      <c r="M368" s="462"/>
      <c r="N368" s="462"/>
      <c r="O368" s="463" t="s">
        <v>121</v>
      </c>
      <c r="P368" s="463"/>
      <c r="Q368" s="463"/>
      <c r="R368" s="463"/>
      <c r="S368" s="463"/>
      <c r="T368" s="463"/>
      <c r="U368" s="463"/>
      <c r="V368" s="463"/>
      <c r="W368" s="463"/>
      <c r="X368" s="463"/>
      <c r="Y368" s="462" t="s">
        <v>160</v>
      </c>
      <c r="Z368" s="462"/>
      <c r="AA368" s="462"/>
      <c r="AB368" s="462"/>
      <c r="AC368" s="462"/>
      <c r="AD368" s="462"/>
      <c r="AE368" s="462"/>
      <c r="AF368" s="462"/>
      <c r="AG368" s="462"/>
      <c r="AH368" s="462"/>
      <c r="AI368" s="34"/>
      <c r="AJ368" s="38"/>
      <c r="AK368" s="35"/>
      <c r="AL368" s="35"/>
      <c r="AM368" s="35"/>
    </row>
    <row r="369" spans="1:39" s="36" customFormat="1" ht="30.75" customHeight="1">
      <c r="A369" s="462"/>
      <c r="B369" s="462"/>
      <c r="C369" s="462"/>
      <c r="D369" s="462"/>
      <c r="E369" s="462"/>
      <c r="F369" s="462"/>
      <c r="G369" s="462"/>
      <c r="H369" s="462"/>
      <c r="I369" s="462"/>
      <c r="J369" s="462"/>
      <c r="K369" s="462"/>
      <c r="L369" s="462"/>
      <c r="M369" s="462"/>
      <c r="N369" s="462"/>
      <c r="O369" s="462" t="s">
        <v>435</v>
      </c>
      <c r="P369" s="462"/>
      <c r="Q369" s="462"/>
      <c r="R369" s="462"/>
      <c r="S369" s="462"/>
      <c r="T369" s="462"/>
      <c r="U369" s="462"/>
      <c r="V369" s="462"/>
      <c r="W369" s="462"/>
      <c r="X369" s="462"/>
      <c r="Y369" s="462" t="s">
        <v>436</v>
      </c>
      <c r="Z369" s="462"/>
      <c r="AA369" s="462"/>
      <c r="AB369" s="462"/>
      <c r="AC369" s="462"/>
      <c r="AD369" s="462"/>
      <c r="AE369" s="462"/>
      <c r="AF369" s="462"/>
      <c r="AG369" s="462"/>
      <c r="AH369" s="462"/>
      <c r="AI369" s="34"/>
      <c r="AJ369" s="38"/>
      <c r="AK369" s="35"/>
      <c r="AL369" s="35"/>
      <c r="AM369" s="35"/>
    </row>
    <row r="370" spans="1:39" s="36" customFormat="1" ht="38.25" customHeight="1">
      <c r="A370" s="462"/>
      <c r="B370" s="462"/>
      <c r="C370" s="462"/>
      <c r="D370" s="462"/>
      <c r="E370" s="462"/>
      <c r="F370" s="462"/>
      <c r="G370" s="462"/>
      <c r="H370" s="462"/>
      <c r="I370" s="462"/>
      <c r="J370" s="462"/>
      <c r="K370" s="462"/>
      <c r="L370" s="462"/>
      <c r="M370" s="462"/>
      <c r="N370" s="462"/>
      <c r="O370" s="462" t="s">
        <v>437</v>
      </c>
      <c r="P370" s="462"/>
      <c r="Q370" s="462"/>
      <c r="R370" s="462"/>
      <c r="S370" s="462"/>
      <c r="T370" s="462" t="s">
        <v>438</v>
      </c>
      <c r="U370" s="462"/>
      <c r="V370" s="462"/>
      <c r="W370" s="462"/>
      <c r="X370" s="462"/>
      <c r="Y370" s="462" t="s">
        <v>437</v>
      </c>
      <c r="Z370" s="462"/>
      <c r="AA370" s="462"/>
      <c r="AB370" s="462"/>
      <c r="AC370" s="462"/>
      <c r="AD370" s="462" t="s">
        <v>439</v>
      </c>
      <c r="AE370" s="462"/>
      <c r="AF370" s="462"/>
      <c r="AG370" s="462"/>
      <c r="AH370" s="462"/>
      <c r="AI370" s="34"/>
      <c r="AJ370" s="38"/>
      <c r="AK370" s="35"/>
      <c r="AL370" s="35"/>
      <c r="AM370" s="35"/>
    </row>
    <row r="371" spans="1:39" s="36" customFormat="1" ht="30" customHeight="1">
      <c r="A371" s="467" t="s">
        <v>110</v>
      </c>
      <c r="B371" s="467"/>
      <c r="C371" s="467"/>
      <c r="D371" s="467"/>
      <c r="E371" s="467"/>
      <c r="F371" s="467"/>
      <c r="G371" s="467"/>
      <c r="H371" s="467"/>
      <c r="I371" s="467"/>
      <c r="J371" s="467"/>
      <c r="K371" s="467"/>
      <c r="L371" s="467"/>
      <c r="M371" s="467"/>
      <c r="N371" s="467"/>
      <c r="O371" s="467" t="s">
        <v>419</v>
      </c>
      <c r="P371" s="467"/>
      <c r="Q371" s="467"/>
      <c r="R371" s="467"/>
      <c r="S371" s="467"/>
      <c r="T371" s="467" t="s">
        <v>112</v>
      </c>
      <c r="U371" s="467"/>
      <c r="V371" s="467"/>
      <c r="W371" s="467"/>
      <c r="X371" s="467"/>
      <c r="Y371" s="467" t="s">
        <v>415</v>
      </c>
      <c r="Z371" s="467"/>
      <c r="AA371" s="467"/>
      <c r="AB371" s="467"/>
      <c r="AC371" s="467"/>
      <c r="AD371" s="467" t="s">
        <v>416</v>
      </c>
      <c r="AE371" s="467"/>
      <c r="AF371" s="467"/>
      <c r="AG371" s="467"/>
      <c r="AH371" s="467"/>
      <c r="AI371" s="34"/>
      <c r="AJ371" s="38"/>
      <c r="AK371" s="35"/>
      <c r="AL371" s="35"/>
      <c r="AM371" s="35"/>
    </row>
    <row r="372" spans="1:39">
      <c r="A372" s="480" t="s">
        <v>440</v>
      </c>
      <c r="B372" s="480"/>
      <c r="C372" s="480"/>
      <c r="D372" s="480"/>
      <c r="E372" s="480"/>
      <c r="F372" s="480"/>
      <c r="G372" s="480"/>
      <c r="H372" s="480"/>
      <c r="I372" s="480"/>
      <c r="J372" s="480"/>
      <c r="K372" s="480"/>
      <c r="L372" s="480"/>
      <c r="M372" s="480"/>
      <c r="N372" s="480"/>
      <c r="O372" s="481">
        <f>SUM(O373:S374)</f>
        <v>0</v>
      </c>
      <c r="P372" s="481"/>
      <c r="Q372" s="481"/>
      <c r="R372" s="481"/>
      <c r="S372" s="481"/>
      <c r="T372" s="481">
        <f>SUM(T373:X374)</f>
        <v>0</v>
      </c>
      <c r="U372" s="481"/>
      <c r="V372" s="481"/>
      <c r="W372" s="481"/>
      <c r="X372" s="481"/>
      <c r="Y372" s="481">
        <f>SUM(Y373:AC374)</f>
        <v>0</v>
      </c>
      <c r="Z372" s="481"/>
      <c r="AA372" s="481"/>
      <c r="AB372" s="481"/>
      <c r="AC372" s="481"/>
      <c r="AD372" s="481">
        <f>SUM(AD373:AH374)</f>
        <v>0</v>
      </c>
      <c r="AE372" s="481"/>
      <c r="AF372" s="481"/>
      <c r="AG372" s="481"/>
      <c r="AH372" s="481"/>
    </row>
    <row r="373" spans="1:39">
      <c r="A373" s="443"/>
      <c r="B373" s="443"/>
      <c r="C373" s="443"/>
      <c r="D373" s="443"/>
      <c r="E373" s="443"/>
      <c r="F373" s="443"/>
      <c r="G373" s="443"/>
      <c r="H373" s="443"/>
      <c r="I373" s="443"/>
      <c r="J373" s="443"/>
      <c r="K373" s="443"/>
      <c r="L373" s="443"/>
      <c r="M373" s="443"/>
      <c r="N373" s="443"/>
      <c r="O373" s="444"/>
      <c r="P373" s="444"/>
      <c r="Q373" s="444"/>
      <c r="R373" s="444"/>
      <c r="S373" s="444"/>
      <c r="T373" s="444"/>
      <c r="U373" s="444"/>
      <c r="V373" s="444"/>
      <c r="W373" s="444"/>
      <c r="X373" s="444"/>
      <c r="Y373" s="444"/>
      <c r="Z373" s="444"/>
      <c r="AA373" s="444"/>
      <c r="AB373" s="444"/>
      <c r="AC373" s="444"/>
      <c r="AD373" s="444"/>
      <c r="AE373" s="444"/>
      <c r="AF373" s="444"/>
      <c r="AG373" s="444"/>
      <c r="AH373" s="444"/>
    </row>
    <row r="374" spans="1:39">
      <c r="A374" s="443"/>
      <c r="B374" s="443"/>
      <c r="C374" s="443"/>
      <c r="D374" s="443"/>
      <c r="E374" s="443"/>
      <c r="F374" s="443"/>
      <c r="G374" s="443"/>
      <c r="H374" s="443"/>
      <c r="I374" s="443"/>
      <c r="J374" s="443"/>
      <c r="K374" s="443"/>
      <c r="L374" s="443"/>
      <c r="M374" s="443"/>
      <c r="N374" s="443"/>
      <c r="O374" s="444"/>
      <c r="P374" s="444"/>
      <c r="Q374" s="444"/>
      <c r="R374" s="444"/>
      <c r="S374" s="444"/>
      <c r="T374" s="444"/>
      <c r="U374" s="444"/>
      <c r="V374" s="444"/>
      <c r="W374" s="444"/>
      <c r="X374" s="444"/>
      <c r="Y374" s="444"/>
      <c r="Z374" s="444"/>
      <c r="AA374" s="444"/>
      <c r="AB374" s="444"/>
      <c r="AC374" s="444"/>
      <c r="AD374" s="444"/>
      <c r="AE374" s="444"/>
      <c r="AF374" s="444"/>
      <c r="AG374" s="444"/>
      <c r="AH374" s="444"/>
    </row>
    <row r="375" spans="1:39">
      <c r="A375" s="480" t="s">
        <v>441</v>
      </c>
      <c r="B375" s="480"/>
      <c r="C375" s="480"/>
      <c r="D375" s="480"/>
      <c r="E375" s="480"/>
      <c r="F375" s="480"/>
      <c r="G375" s="480"/>
      <c r="H375" s="480"/>
      <c r="I375" s="480"/>
      <c r="J375" s="480"/>
      <c r="K375" s="480"/>
      <c r="L375" s="480"/>
      <c r="M375" s="480"/>
      <c r="N375" s="480"/>
      <c r="O375" s="481">
        <f>SUM(O376:S377)</f>
        <v>0</v>
      </c>
      <c r="P375" s="481"/>
      <c r="Q375" s="481"/>
      <c r="R375" s="481"/>
      <c r="S375" s="481"/>
      <c r="T375" s="481">
        <f>SUM(T376:X377)</f>
        <v>0</v>
      </c>
      <c r="U375" s="481"/>
      <c r="V375" s="481"/>
      <c r="W375" s="481"/>
      <c r="X375" s="481"/>
      <c r="Y375" s="481">
        <f>SUM(Y376:AC377)</f>
        <v>0</v>
      </c>
      <c r="Z375" s="481"/>
      <c r="AA375" s="481"/>
      <c r="AB375" s="481"/>
      <c r="AC375" s="481"/>
      <c r="AD375" s="481">
        <f>SUM(AD376:AH377)</f>
        <v>0</v>
      </c>
      <c r="AE375" s="481"/>
      <c r="AF375" s="481"/>
      <c r="AG375" s="481"/>
      <c r="AH375" s="481"/>
    </row>
    <row r="376" spans="1:39" ht="28.15" customHeight="1">
      <c r="A376" s="443"/>
      <c r="B376" s="443"/>
      <c r="C376" s="443"/>
      <c r="D376" s="443"/>
      <c r="E376" s="443"/>
      <c r="F376" s="443"/>
      <c r="G376" s="443"/>
      <c r="H376" s="443"/>
      <c r="I376" s="443"/>
      <c r="J376" s="443"/>
      <c r="K376" s="443"/>
      <c r="L376" s="443"/>
      <c r="M376" s="443"/>
      <c r="N376" s="443"/>
      <c r="O376" s="444"/>
      <c r="P376" s="444"/>
      <c r="Q376" s="444"/>
      <c r="R376" s="444"/>
      <c r="S376" s="444"/>
      <c r="T376" s="444"/>
      <c r="U376" s="444"/>
      <c r="V376" s="444"/>
      <c r="W376" s="444"/>
      <c r="X376" s="444"/>
      <c r="Y376" s="444"/>
      <c r="Z376" s="444"/>
      <c r="AA376" s="444"/>
      <c r="AB376" s="444"/>
      <c r="AC376" s="444"/>
      <c r="AD376" s="444"/>
      <c r="AE376" s="444"/>
      <c r="AF376" s="444"/>
      <c r="AG376" s="444"/>
      <c r="AH376" s="444"/>
    </row>
    <row r="377" spans="1:39">
      <c r="A377" s="443"/>
      <c r="B377" s="443"/>
      <c r="C377" s="443"/>
      <c r="D377" s="443"/>
      <c r="E377" s="443"/>
      <c r="F377" s="443"/>
      <c r="G377" s="443"/>
      <c r="H377" s="443"/>
      <c r="I377" s="443"/>
      <c r="J377" s="443"/>
      <c r="K377" s="443"/>
      <c r="L377" s="443"/>
      <c r="M377" s="443"/>
      <c r="N377" s="443"/>
      <c r="O377" s="444"/>
      <c r="P377" s="444"/>
      <c r="Q377" s="444"/>
      <c r="R377" s="444"/>
      <c r="S377" s="444"/>
      <c r="T377" s="444"/>
      <c r="U377" s="444"/>
      <c r="V377" s="444"/>
      <c r="W377" s="444"/>
      <c r="X377" s="444"/>
      <c r="Y377" s="444"/>
      <c r="Z377" s="444"/>
      <c r="AA377" s="444"/>
      <c r="AB377" s="444"/>
      <c r="AC377" s="444"/>
      <c r="AD377" s="444"/>
      <c r="AE377" s="444"/>
      <c r="AF377" s="444"/>
      <c r="AG377" s="444"/>
      <c r="AH377" s="444"/>
    </row>
    <row r="378" spans="1:39">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c r="AC378" s="46"/>
      <c r="AD378" s="46"/>
      <c r="AE378" s="46"/>
      <c r="AF378" s="46"/>
      <c r="AG378" s="46"/>
      <c r="AH378" s="46"/>
    </row>
    <row r="379" spans="1:39">
      <c r="A379" s="434" t="s">
        <v>609</v>
      </c>
      <c r="B379" s="434"/>
      <c r="C379" s="434"/>
      <c r="D379" s="434"/>
      <c r="E379" s="434"/>
      <c r="F379" s="434"/>
      <c r="G379" s="434"/>
      <c r="H379" s="434"/>
      <c r="I379" s="434"/>
      <c r="J379" s="434"/>
      <c r="K379" s="434"/>
      <c r="L379" s="434"/>
      <c r="M379" s="434"/>
      <c r="N379" s="434"/>
      <c r="O379" s="434"/>
      <c r="P379" s="434"/>
      <c r="Q379" s="434"/>
      <c r="R379" s="434"/>
      <c r="S379" s="434"/>
      <c r="T379" s="434"/>
      <c r="U379" s="434"/>
      <c r="V379" s="434"/>
      <c r="W379" s="434"/>
      <c r="X379" s="434"/>
      <c r="Y379" s="434"/>
      <c r="Z379" s="434"/>
      <c r="AA379" s="434"/>
      <c r="AB379" s="434"/>
      <c r="AC379" s="434"/>
      <c r="AD379" s="434"/>
      <c r="AE379" s="434"/>
      <c r="AF379" s="434"/>
      <c r="AG379" s="434"/>
      <c r="AH379" s="434"/>
    </row>
    <row r="380" spans="1:39">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row>
    <row r="381" spans="1:39" ht="23.25" customHeight="1">
      <c r="A381" s="449" t="s">
        <v>442</v>
      </c>
      <c r="B381" s="449"/>
      <c r="C381" s="449"/>
      <c r="D381" s="449"/>
      <c r="E381" s="449"/>
      <c r="F381" s="449"/>
      <c r="G381" s="449"/>
      <c r="H381" s="449"/>
      <c r="I381" s="449"/>
      <c r="J381" s="449"/>
      <c r="K381" s="449"/>
      <c r="L381" s="449"/>
      <c r="M381" s="449"/>
      <c r="N381" s="449"/>
      <c r="O381" s="449"/>
      <c r="P381" s="449"/>
      <c r="Q381" s="449"/>
      <c r="R381" s="449"/>
      <c r="S381" s="449"/>
      <c r="T381" s="449"/>
      <c r="U381" s="449"/>
      <c r="V381" s="449"/>
      <c r="W381" s="449"/>
      <c r="X381" s="449"/>
      <c r="Y381" s="449"/>
      <c r="Z381" s="449"/>
      <c r="AA381" s="449"/>
      <c r="AB381" s="449"/>
      <c r="AC381" s="449"/>
      <c r="AD381" s="449"/>
      <c r="AE381" s="449"/>
      <c r="AF381" s="449"/>
      <c r="AG381" s="449"/>
      <c r="AH381" s="449"/>
    </row>
    <row r="382" spans="1:39">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row>
    <row r="383" spans="1:39">
      <c r="A383" s="445" t="s">
        <v>443</v>
      </c>
      <c r="B383" s="445"/>
      <c r="C383" s="445"/>
      <c r="D383" s="445"/>
      <c r="E383" s="445"/>
      <c r="F383" s="445"/>
      <c r="G383" s="445"/>
      <c r="H383" s="445"/>
      <c r="I383" s="445"/>
      <c r="J383" s="445"/>
      <c r="K383" s="445"/>
      <c r="L383" s="445"/>
      <c r="M383" s="445"/>
      <c r="N383" s="445"/>
      <c r="O383" s="445" t="s">
        <v>444</v>
      </c>
      <c r="P383" s="445"/>
      <c r="Q383" s="445"/>
      <c r="R383" s="445"/>
      <c r="S383" s="445"/>
      <c r="T383" s="445"/>
      <c r="U383" s="445"/>
      <c r="V383" s="445"/>
      <c r="W383" s="445"/>
      <c r="X383" s="445"/>
      <c r="Y383" s="445"/>
      <c r="Z383" s="445"/>
      <c r="AA383" s="445"/>
      <c r="AB383" s="445"/>
      <c r="AC383" s="445"/>
      <c r="AD383" s="445"/>
      <c r="AE383" s="445"/>
      <c r="AF383" s="445"/>
      <c r="AG383" s="445"/>
      <c r="AH383" s="445"/>
    </row>
    <row r="384" spans="1:39" ht="31.5" customHeight="1">
      <c r="A384" s="445"/>
      <c r="B384" s="445"/>
      <c r="C384" s="445"/>
      <c r="D384" s="445"/>
      <c r="E384" s="445"/>
      <c r="F384" s="445"/>
      <c r="G384" s="445"/>
      <c r="H384" s="445"/>
      <c r="I384" s="445"/>
      <c r="J384" s="445"/>
      <c r="K384" s="445"/>
      <c r="L384" s="445"/>
      <c r="M384" s="445"/>
      <c r="N384" s="445"/>
      <c r="O384" s="445" t="s">
        <v>121</v>
      </c>
      <c r="P384" s="445"/>
      <c r="Q384" s="445"/>
      <c r="R384" s="445"/>
      <c r="S384" s="445"/>
      <c r="T384" s="445"/>
      <c r="U384" s="445"/>
      <c r="V384" s="445"/>
      <c r="W384" s="445"/>
      <c r="X384" s="445"/>
      <c r="Y384" s="445" t="s">
        <v>160</v>
      </c>
      <c r="Z384" s="445"/>
      <c r="AA384" s="445"/>
      <c r="AB384" s="445"/>
      <c r="AC384" s="445"/>
      <c r="AD384" s="445"/>
      <c r="AE384" s="445"/>
      <c r="AF384" s="445"/>
      <c r="AG384" s="445"/>
      <c r="AH384" s="445"/>
    </row>
    <row r="385" spans="1:37" ht="15" customHeight="1">
      <c r="A385" s="450" t="s">
        <v>110</v>
      </c>
      <c r="B385" s="450"/>
      <c r="C385" s="450"/>
      <c r="D385" s="450"/>
      <c r="E385" s="450"/>
      <c r="F385" s="450"/>
      <c r="G385" s="450"/>
      <c r="H385" s="450"/>
      <c r="I385" s="450"/>
      <c r="J385" s="450"/>
      <c r="K385" s="450"/>
      <c r="L385" s="450"/>
      <c r="M385" s="450"/>
      <c r="N385" s="450"/>
      <c r="O385" s="450" t="s">
        <v>111</v>
      </c>
      <c r="P385" s="450"/>
      <c r="Q385" s="450"/>
      <c r="R385" s="450"/>
      <c r="S385" s="450"/>
      <c r="T385" s="450"/>
      <c r="U385" s="450"/>
      <c r="V385" s="450"/>
      <c r="W385" s="450"/>
      <c r="X385" s="450"/>
      <c r="Y385" s="450" t="s">
        <v>112</v>
      </c>
      <c r="Z385" s="450"/>
      <c r="AA385" s="450"/>
      <c r="AB385" s="450"/>
      <c r="AC385" s="450"/>
      <c r="AD385" s="450"/>
      <c r="AE385" s="450"/>
      <c r="AF385" s="450"/>
      <c r="AG385" s="450"/>
      <c r="AH385" s="450"/>
    </row>
    <row r="386" spans="1:37">
      <c r="A386" s="447" t="s">
        <v>445</v>
      </c>
      <c r="B386" s="447"/>
      <c r="C386" s="447"/>
      <c r="D386" s="447"/>
      <c r="E386" s="447"/>
      <c r="F386" s="447"/>
      <c r="G386" s="447"/>
      <c r="H386" s="447"/>
      <c r="I386" s="447"/>
      <c r="J386" s="447"/>
      <c r="K386" s="447"/>
      <c r="L386" s="447"/>
      <c r="M386" s="447"/>
      <c r="N386" s="447"/>
      <c r="O386" s="448"/>
      <c r="P386" s="448"/>
      <c r="Q386" s="448"/>
      <c r="R386" s="448"/>
      <c r="S386" s="448"/>
      <c r="T386" s="448"/>
      <c r="U386" s="448"/>
      <c r="V386" s="448"/>
      <c r="W386" s="448"/>
      <c r="X386" s="448"/>
      <c r="Y386" s="448"/>
      <c r="Z386" s="448"/>
      <c r="AA386" s="448"/>
      <c r="AB386" s="448"/>
      <c r="AC386" s="448"/>
      <c r="AD386" s="448"/>
      <c r="AE386" s="448"/>
      <c r="AF386" s="448"/>
      <c r="AG386" s="448"/>
      <c r="AH386" s="448"/>
    </row>
    <row r="387" spans="1:37" ht="26.25" customHeight="1">
      <c r="A387" s="447" t="s">
        <v>446</v>
      </c>
      <c r="B387" s="447"/>
      <c r="C387" s="447"/>
      <c r="D387" s="447"/>
      <c r="E387" s="447"/>
      <c r="F387" s="447"/>
      <c r="G387" s="447"/>
      <c r="H387" s="447"/>
      <c r="I387" s="447"/>
      <c r="J387" s="447"/>
      <c r="K387" s="447"/>
      <c r="L387" s="447"/>
      <c r="M387" s="447"/>
      <c r="N387" s="447"/>
      <c r="O387" s="448"/>
      <c r="P387" s="448"/>
      <c r="Q387" s="448"/>
      <c r="R387" s="448"/>
      <c r="S387" s="448"/>
      <c r="T387" s="448"/>
      <c r="U387" s="448"/>
      <c r="V387" s="448"/>
      <c r="W387" s="448"/>
      <c r="X387" s="448"/>
      <c r="Y387" s="448"/>
      <c r="Z387" s="448"/>
      <c r="AA387" s="448"/>
      <c r="AB387" s="448"/>
      <c r="AC387" s="448"/>
      <c r="AD387" s="448"/>
      <c r="AE387" s="448"/>
      <c r="AF387" s="448"/>
      <c r="AG387" s="448"/>
      <c r="AH387" s="448"/>
    </row>
    <row r="388" spans="1:37">
      <c r="A388" s="447" t="s">
        <v>447</v>
      </c>
      <c r="B388" s="447"/>
      <c r="C388" s="447"/>
      <c r="D388" s="447"/>
      <c r="E388" s="447"/>
      <c r="F388" s="447"/>
      <c r="G388" s="447"/>
      <c r="H388" s="447"/>
      <c r="I388" s="447"/>
      <c r="J388" s="447"/>
      <c r="K388" s="447"/>
      <c r="L388" s="447"/>
      <c r="M388" s="447"/>
      <c r="N388" s="447"/>
      <c r="O388" s="448"/>
      <c r="P388" s="448"/>
      <c r="Q388" s="448"/>
      <c r="R388" s="448"/>
      <c r="S388" s="448"/>
      <c r="T388" s="448"/>
      <c r="U388" s="448"/>
      <c r="V388" s="448"/>
      <c r="W388" s="448"/>
      <c r="X388" s="448"/>
      <c r="Y388" s="448"/>
      <c r="Z388" s="448"/>
      <c r="AA388" s="448"/>
      <c r="AB388" s="448"/>
      <c r="AC388" s="448"/>
      <c r="AD388" s="448"/>
      <c r="AE388" s="448"/>
      <c r="AF388" s="448"/>
      <c r="AG388" s="448"/>
      <c r="AH388" s="448"/>
    </row>
    <row r="389" spans="1:37" ht="24.6" customHeight="1">
      <c r="A389" s="447" t="s">
        <v>448</v>
      </c>
      <c r="B389" s="447"/>
      <c r="C389" s="447"/>
      <c r="D389" s="447"/>
      <c r="E389" s="447"/>
      <c r="F389" s="447"/>
      <c r="G389" s="447"/>
      <c r="H389" s="447"/>
      <c r="I389" s="447"/>
      <c r="J389" s="447"/>
      <c r="K389" s="447"/>
      <c r="L389" s="447"/>
      <c r="M389" s="447"/>
      <c r="N389" s="447"/>
      <c r="O389" s="448"/>
      <c r="P389" s="448"/>
      <c r="Q389" s="448"/>
      <c r="R389" s="448"/>
      <c r="S389" s="448"/>
      <c r="T389" s="448"/>
      <c r="U389" s="448"/>
      <c r="V389" s="448"/>
      <c r="W389" s="448"/>
      <c r="X389" s="448"/>
      <c r="Y389" s="448"/>
      <c r="Z389" s="448"/>
      <c r="AA389" s="448"/>
      <c r="AB389" s="448"/>
      <c r="AC389" s="448"/>
      <c r="AD389" s="448"/>
      <c r="AE389" s="448"/>
      <c r="AF389" s="448"/>
      <c r="AG389" s="448"/>
      <c r="AH389" s="448"/>
    </row>
    <row r="390" spans="1:37" ht="24.6" customHeight="1">
      <c r="A390" s="451" t="s">
        <v>374</v>
      </c>
      <c r="B390" s="451"/>
      <c r="C390" s="451"/>
      <c r="D390" s="451"/>
      <c r="E390" s="451"/>
      <c r="F390" s="451"/>
      <c r="G390" s="451"/>
      <c r="H390" s="451"/>
      <c r="I390" s="451"/>
      <c r="J390" s="451"/>
      <c r="K390" s="451"/>
      <c r="L390" s="451"/>
      <c r="M390" s="451"/>
      <c r="N390" s="451"/>
      <c r="O390" s="476">
        <f>SUM(O386:X389)</f>
        <v>0</v>
      </c>
      <c r="P390" s="476"/>
      <c r="Q390" s="476"/>
      <c r="R390" s="476"/>
      <c r="S390" s="476"/>
      <c r="T390" s="476"/>
      <c r="U390" s="476"/>
      <c r="V390" s="476"/>
      <c r="W390" s="476"/>
      <c r="X390" s="476"/>
      <c r="Y390" s="476">
        <f>SUM(Y386:AH389)</f>
        <v>0</v>
      </c>
      <c r="Z390" s="476"/>
      <c r="AA390" s="476"/>
      <c r="AB390" s="476"/>
      <c r="AC390" s="476"/>
      <c r="AD390" s="476"/>
      <c r="AE390" s="476"/>
      <c r="AF390" s="476"/>
      <c r="AG390" s="476"/>
      <c r="AH390" s="476"/>
      <c r="AI390" s="277" t="str">
        <f>IF(O398-(P!D26-P!D39-P!D42-P!D43-P!D46-P!D61-P!D64-P!D65)=0,"OK","CHYBA")</f>
        <v>CHYBA</v>
      </c>
      <c r="AJ390" s="277" t="str">
        <f>IF(Y398-(P!E26-P!E39-P!E42-P!E43-P!E46-P!E61-P!E64-P!E65)=0,"OK","CHYBA")</f>
        <v>CHYBA</v>
      </c>
      <c r="AK390" s="278" t="s">
        <v>472</v>
      </c>
    </row>
    <row r="391" spans="1:37" ht="15" customHeight="1">
      <c r="A391" s="3"/>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row>
    <row r="392" spans="1:37" ht="14.25" customHeight="1">
      <c r="A392" s="3"/>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row>
    <row r="393" spans="1:37" ht="24.6" customHeight="1">
      <c r="A393" s="449" t="s">
        <v>422</v>
      </c>
      <c r="B393" s="449"/>
      <c r="C393" s="449"/>
      <c r="D393" s="449"/>
      <c r="E393" s="449"/>
      <c r="F393" s="449"/>
      <c r="G393" s="449"/>
      <c r="H393" s="449"/>
      <c r="I393" s="449"/>
      <c r="J393" s="449"/>
      <c r="K393" s="449"/>
      <c r="L393" s="449"/>
      <c r="M393" s="449"/>
      <c r="N393" s="449"/>
      <c r="O393" s="449"/>
      <c r="P393" s="449"/>
      <c r="Q393" s="449"/>
      <c r="R393" s="449"/>
      <c r="S393" s="449"/>
      <c r="T393" s="449"/>
      <c r="U393" s="449"/>
      <c r="V393" s="449"/>
      <c r="W393" s="449"/>
      <c r="X393" s="449"/>
      <c r="Y393" s="449"/>
      <c r="Z393" s="449"/>
      <c r="AA393" s="449"/>
      <c r="AB393" s="449"/>
      <c r="AC393" s="449"/>
      <c r="AD393" s="449"/>
      <c r="AE393" s="449"/>
      <c r="AF393" s="449"/>
      <c r="AG393" s="449"/>
      <c r="AH393" s="449"/>
    </row>
    <row r="394" spans="1:37" ht="12"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row>
    <row r="395" spans="1:37" ht="38.25" customHeight="1">
      <c r="A395" s="458" t="s">
        <v>753</v>
      </c>
      <c r="B395" s="486"/>
      <c r="C395" s="486"/>
      <c r="D395" s="486"/>
      <c r="E395" s="486"/>
      <c r="F395" s="486"/>
      <c r="G395" s="486"/>
      <c r="H395" s="486"/>
      <c r="I395" s="486"/>
      <c r="J395" s="486"/>
      <c r="K395" s="486"/>
      <c r="L395" s="486"/>
      <c r="M395" s="486"/>
      <c r="N395" s="486"/>
      <c r="O395" s="486"/>
      <c r="P395" s="486"/>
      <c r="Q395" s="486"/>
      <c r="R395" s="486"/>
      <c r="S395" s="486"/>
      <c r="T395" s="486"/>
      <c r="U395" s="486"/>
      <c r="V395" s="486"/>
      <c r="W395" s="486"/>
      <c r="X395" s="486"/>
      <c r="Y395" s="486"/>
      <c r="Z395" s="486"/>
      <c r="AA395" s="486"/>
      <c r="AB395" s="486"/>
      <c r="AC395" s="486"/>
      <c r="AD395" s="486"/>
      <c r="AE395" s="486"/>
      <c r="AF395" s="486"/>
      <c r="AG395" s="486"/>
      <c r="AH395" s="486"/>
    </row>
    <row r="396" spans="1:37">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row>
    <row r="397" spans="1:37" ht="35.25" customHeight="1">
      <c r="A397" s="487" t="s">
        <v>365</v>
      </c>
      <c r="B397" s="487"/>
      <c r="C397" s="487"/>
      <c r="D397" s="487"/>
      <c r="E397" s="487"/>
      <c r="F397" s="487"/>
      <c r="G397" s="487"/>
      <c r="H397" s="487"/>
      <c r="I397" s="487"/>
      <c r="J397" s="487"/>
      <c r="K397" s="487"/>
      <c r="L397" s="487"/>
      <c r="M397" s="487"/>
      <c r="N397" s="487"/>
      <c r="O397" s="487" t="s">
        <v>121</v>
      </c>
      <c r="P397" s="487"/>
      <c r="Q397" s="487"/>
      <c r="R397" s="487"/>
      <c r="S397" s="487"/>
      <c r="T397" s="487"/>
      <c r="U397" s="487"/>
      <c r="V397" s="487"/>
      <c r="W397" s="487"/>
      <c r="X397" s="487"/>
      <c r="Y397" s="487" t="s">
        <v>160</v>
      </c>
      <c r="Z397" s="487"/>
      <c r="AA397" s="487"/>
      <c r="AB397" s="487"/>
      <c r="AC397" s="487"/>
      <c r="AD397" s="487"/>
      <c r="AE397" s="487"/>
      <c r="AF397" s="487"/>
      <c r="AG397" s="487"/>
      <c r="AH397" s="487"/>
    </row>
    <row r="398" spans="1:37">
      <c r="A398" s="484" t="s">
        <v>503</v>
      </c>
      <c r="B398" s="484"/>
      <c r="C398" s="484"/>
      <c r="D398" s="484"/>
      <c r="E398" s="484"/>
      <c r="F398" s="484"/>
      <c r="G398" s="484"/>
      <c r="H398" s="484"/>
      <c r="I398" s="484"/>
      <c r="J398" s="484"/>
      <c r="K398" s="484"/>
      <c r="L398" s="484"/>
      <c r="M398" s="484"/>
      <c r="N398" s="484"/>
      <c r="O398" s="470">
        <f>SUM(O399:X402)</f>
        <v>491683.64</v>
      </c>
      <c r="P398" s="470"/>
      <c r="Q398" s="470"/>
      <c r="R398" s="470"/>
      <c r="S398" s="470"/>
      <c r="T398" s="470"/>
      <c r="U398" s="470"/>
      <c r="V398" s="470"/>
      <c r="W398" s="470"/>
      <c r="X398" s="470"/>
      <c r="Y398" s="470">
        <f>SUM(Y399:AH402)</f>
        <v>690267.8</v>
      </c>
      <c r="Z398" s="470"/>
      <c r="AA398" s="470"/>
      <c r="AB398" s="470"/>
      <c r="AC398" s="470"/>
      <c r="AD398" s="470"/>
      <c r="AE398" s="470"/>
      <c r="AF398" s="470"/>
      <c r="AG398" s="470"/>
      <c r="AH398" s="470"/>
    </row>
    <row r="399" spans="1:37">
      <c r="A399" s="489" t="s">
        <v>423</v>
      </c>
      <c r="B399" s="489"/>
      <c r="C399" s="489"/>
      <c r="D399" s="489"/>
      <c r="E399" s="489"/>
      <c r="F399" s="489"/>
      <c r="G399" s="489"/>
      <c r="H399" s="489"/>
      <c r="I399" s="489"/>
      <c r="J399" s="489"/>
      <c r="K399" s="489"/>
      <c r="L399" s="489"/>
      <c r="M399" s="489"/>
      <c r="N399" s="489"/>
      <c r="O399" s="490">
        <v>0</v>
      </c>
      <c r="P399" s="490"/>
      <c r="Q399" s="490"/>
      <c r="R399" s="490"/>
      <c r="S399" s="490"/>
      <c r="T399" s="490"/>
      <c r="U399" s="490"/>
      <c r="V399" s="490"/>
      <c r="W399" s="490"/>
      <c r="X399" s="490"/>
      <c r="Y399" s="490">
        <v>0</v>
      </c>
      <c r="Z399" s="490"/>
      <c r="AA399" s="490"/>
      <c r="AB399" s="490"/>
      <c r="AC399" s="490"/>
      <c r="AD399" s="490"/>
      <c r="AE399" s="490"/>
      <c r="AF399" s="490"/>
      <c r="AG399" s="490"/>
      <c r="AH399" s="490"/>
    </row>
    <row r="400" spans="1:37" ht="33" customHeight="1">
      <c r="A400" s="489" t="s">
        <v>424</v>
      </c>
      <c r="B400" s="489"/>
      <c r="C400" s="489"/>
      <c r="D400" s="489"/>
      <c r="E400" s="489"/>
      <c r="F400" s="489"/>
      <c r="G400" s="489"/>
      <c r="H400" s="489"/>
      <c r="I400" s="489"/>
      <c r="J400" s="489"/>
      <c r="K400" s="489"/>
      <c r="L400" s="489"/>
      <c r="M400" s="489"/>
      <c r="N400" s="489"/>
      <c r="O400" s="490">
        <v>0</v>
      </c>
      <c r="P400" s="490"/>
      <c r="Q400" s="490"/>
      <c r="R400" s="490"/>
      <c r="S400" s="490"/>
      <c r="T400" s="490"/>
      <c r="U400" s="490"/>
      <c r="V400" s="490"/>
      <c r="W400" s="490"/>
      <c r="X400" s="490"/>
      <c r="Y400" s="490">
        <v>0</v>
      </c>
      <c r="Z400" s="490"/>
      <c r="AA400" s="490"/>
      <c r="AB400" s="490"/>
      <c r="AC400" s="490"/>
      <c r="AD400" s="490"/>
      <c r="AE400" s="490"/>
      <c r="AF400" s="490"/>
      <c r="AG400" s="490"/>
      <c r="AH400" s="490"/>
    </row>
    <row r="401" spans="1:36" s="28" customFormat="1" ht="26.25" customHeight="1">
      <c r="A401" s="489" t="s">
        <v>425</v>
      </c>
      <c r="B401" s="489"/>
      <c r="C401" s="489"/>
      <c r="D401" s="489"/>
      <c r="E401" s="489"/>
      <c r="F401" s="489"/>
      <c r="G401" s="489"/>
      <c r="H401" s="489"/>
      <c r="I401" s="489"/>
      <c r="J401" s="489"/>
      <c r="K401" s="489"/>
      <c r="L401" s="489"/>
      <c r="M401" s="489"/>
      <c r="N401" s="489"/>
      <c r="O401" s="491">
        <f>491683.64-O402</f>
        <v>441319.64</v>
      </c>
      <c r="P401" s="491"/>
      <c r="Q401" s="491"/>
      <c r="R401" s="491"/>
      <c r="S401" s="491"/>
      <c r="T401" s="491"/>
      <c r="U401" s="491"/>
      <c r="V401" s="491"/>
      <c r="W401" s="491"/>
      <c r="X401" s="491"/>
      <c r="Y401" s="491">
        <f>690267.8-Y402</f>
        <v>689740.80000000005</v>
      </c>
      <c r="Z401" s="491"/>
      <c r="AA401" s="491"/>
      <c r="AB401" s="491"/>
      <c r="AC401" s="491"/>
      <c r="AD401" s="491"/>
      <c r="AE401" s="491"/>
      <c r="AF401" s="491"/>
      <c r="AG401" s="491"/>
      <c r="AH401" s="491"/>
      <c r="AI401" s="17"/>
      <c r="AJ401" s="17"/>
    </row>
    <row r="402" spans="1:36">
      <c r="A402" s="489" t="s">
        <v>426</v>
      </c>
      <c r="B402" s="489"/>
      <c r="C402" s="489"/>
      <c r="D402" s="489"/>
      <c r="E402" s="489"/>
      <c r="F402" s="489"/>
      <c r="G402" s="489"/>
      <c r="H402" s="489"/>
      <c r="I402" s="489"/>
      <c r="J402" s="489"/>
      <c r="K402" s="489"/>
      <c r="L402" s="489"/>
      <c r="M402" s="489"/>
      <c r="N402" s="489"/>
      <c r="O402" s="490">
        <v>50364</v>
      </c>
      <c r="P402" s="490"/>
      <c r="Q402" s="490"/>
      <c r="R402" s="490"/>
      <c r="S402" s="490"/>
      <c r="T402" s="490"/>
      <c r="U402" s="490"/>
      <c r="V402" s="490"/>
      <c r="W402" s="490"/>
      <c r="X402" s="490"/>
      <c r="Y402" s="490">
        <v>527</v>
      </c>
      <c r="Z402" s="490"/>
      <c r="AA402" s="490"/>
      <c r="AB402" s="490"/>
      <c r="AC402" s="490"/>
      <c r="AD402" s="490"/>
      <c r="AE402" s="490"/>
      <c r="AF402" s="490"/>
      <c r="AG402" s="490"/>
      <c r="AH402" s="490"/>
    </row>
    <row r="403" spans="1:36" ht="38.25" customHeight="1">
      <c r="A403" s="4"/>
      <c r="B403" s="4"/>
      <c r="C403" s="4"/>
      <c r="D403" s="4"/>
      <c r="E403" s="4"/>
      <c r="F403" s="4"/>
      <c r="G403" s="4"/>
      <c r="H403" s="4"/>
      <c r="I403" s="4"/>
      <c r="J403" s="4"/>
      <c r="K403" s="4"/>
      <c r="L403" s="4"/>
      <c r="M403" s="4"/>
      <c r="N403" s="4"/>
      <c r="O403" s="5"/>
      <c r="P403" s="5"/>
      <c r="Q403" s="5"/>
      <c r="R403" s="5"/>
      <c r="S403" s="5"/>
      <c r="T403" s="5"/>
      <c r="U403" s="5"/>
      <c r="V403" s="5"/>
      <c r="W403" s="5"/>
      <c r="X403" s="5"/>
      <c r="Y403" s="5"/>
      <c r="Z403" s="5"/>
      <c r="AA403" s="5"/>
      <c r="AB403" s="5"/>
      <c r="AC403" s="5"/>
      <c r="AD403" s="5"/>
      <c r="AE403" s="5"/>
      <c r="AF403" s="5"/>
      <c r="AG403" s="5"/>
      <c r="AH403" s="5"/>
    </row>
    <row r="404" spans="1:36" ht="29.25" customHeight="1">
      <c r="A404" s="492" t="s">
        <v>471</v>
      </c>
      <c r="B404" s="492"/>
      <c r="C404" s="492"/>
      <c r="D404" s="492"/>
      <c r="E404" s="492"/>
      <c r="F404" s="492"/>
      <c r="G404" s="492"/>
      <c r="H404" s="492"/>
      <c r="I404" s="492"/>
      <c r="J404" s="492"/>
      <c r="K404" s="492"/>
      <c r="L404" s="492"/>
      <c r="M404" s="492"/>
      <c r="N404" s="492"/>
      <c r="O404" s="492"/>
      <c r="P404" s="492"/>
      <c r="Q404" s="492"/>
      <c r="R404" s="492"/>
      <c r="S404" s="492"/>
      <c r="T404" s="492"/>
      <c r="U404" s="492"/>
      <c r="V404" s="492"/>
      <c r="W404" s="492"/>
      <c r="X404" s="492"/>
      <c r="Y404" s="492"/>
      <c r="Z404" s="492"/>
      <c r="AA404" s="492"/>
      <c r="AB404" s="492"/>
      <c r="AC404" s="492"/>
      <c r="AD404" s="492"/>
      <c r="AE404" s="492"/>
      <c r="AF404" s="492"/>
      <c r="AG404" s="492"/>
      <c r="AH404" s="492"/>
    </row>
    <row r="405" spans="1:36" ht="3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row>
    <row r="406" spans="1:3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row>
    <row r="407" spans="1:36">
      <c r="A407" s="453" t="s">
        <v>502</v>
      </c>
      <c r="B407" s="453"/>
      <c r="C407" s="453"/>
      <c r="D407" s="453"/>
      <c r="E407" s="453"/>
      <c r="F407" s="453"/>
      <c r="G407" s="453"/>
      <c r="H407" s="453"/>
      <c r="I407" s="453"/>
      <c r="J407" s="453"/>
      <c r="K407" s="453"/>
      <c r="L407" s="453"/>
      <c r="M407" s="453"/>
      <c r="N407" s="453"/>
      <c r="O407" s="453"/>
      <c r="P407" s="453"/>
      <c r="Q407" s="453"/>
      <c r="R407" s="453"/>
      <c r="S407" s="453"/>
      <c r="T407" s="453"/>
      <c r="U407" s="453"/>
      <c r="V407" s="453"/>
      <c r="W407" s="453"/>
      <c r="X407" s="453"/>
      <c r="Y407" s="453"/>
      <c r="Z407" s="453"/>
      <c r="AA407" s="453"/>
      <c r="AB407" s="453"/>
      <c r="AC407" s="453"/>
      <c r="AD407" s="453"/>
      <c r="AE407" s="453"/>
      <c r="AF407" s="453"/>
      <c r="AG407" s="453"/>
      <c r="AH407" s="453"/>
    </row>
    <row r="408" spans="1:36" ht="14.25" customHeight="1">
      <c r="A408" s="311"/>
      <c r="B408" s="311"/>
      <c r="C408" s="311"/>
      <c r="D408" s="311"/>
      <c r="E408" s="311"/>
      <c r="F408" s="311"/>
      <c r="G408" s="311"/>
      <c r="H408" s="311"/>
      <c r="I408" s="311"/>
      <c r="J408" s="311"/>
      <c r="K408" s="311"/>
      <c r="L408" s="311"/>
      <c r="M408" s="311"/>
      <c r="N408" s="311"/>
      <c r="O408" s="311"/>
      <c r="P408" s="311"/>
      <c r="Q408" s="311"/>
      <c r="R408" s="311"/>
      <c r="S408" s="290"/>
      <c r="T408" s="290"/>
      <c r="U408" s="290"/>
      <c r="V408" s="290"/>
      <c r="W408" s="290"/>
      <c r="X408" s="290"/>
      <c r="Y408" s="290"/>
      <c r="Z408" s="290"/>
      <c r="AA408" s="290"/>
      <c r="AB408" s="290"/>
      <c r="AC408" s="290"/>
      <c r="AD408" s="290"/>
      <c r="AE408" s="290"/>
      <c r="AF408" s="290"/>
      <c r="AG408" s="290"/>
      <c r="AH408" s="290"/>
    </row>
    <row r="409" spans="1:36">
      <c r="A409" s="312" t="s">
        <v>757</v>
      </c>
      <c r="B409" s="313"/>
      <c r="C409" s="313"/>
      <c r="D409" s="313"/>
      <c r="E409" s="313"/>
      <c r="F409" s="313"/>
      <c r="G409" s="313"/>
      <c r="H409" s="313"/>
      <c r="I409" s="313"/>
      <c r="J409" s="314"/>
      <c r="K409" s="314"/>
      <c r="L409" s="314"/>
      <c r="M409" s="314"/>
      <c r="N409" s="314"/>
      <c r="O409" s="314"/>
      <c r="P409" s="314"/>
      <c r="Q409" s="314"/>
      <c r="R409" s="314"/>
      <c r="S409" s="314"/>
      <c r="T409" s="314"/>
      <c r="U409" s="314"/>
      <c r="V409" s="314"/>
      <c r="W409" s="314"/>
      <c r="X409" s="314"/>
      <c r="Y409" s="314"/>
      <c r="Z409" s="314"/>
      <c r="AA409" s="314"/>
      <c r="AB409" s="314"/>
      <c r="AC409" s="314"/>
      <c r="AD409" s="314"/>
      <c r="AE409" s="314"/>
      <c r="AF409" s="314"/>
      <c r="AG409" s="314"/>
      <c r="AH409" s="314"/>
    </row>
    <row r="410" spans="1:36" s="28" customFormat="1" ht="27" customHeight="1">
      <c r="A410" s="314"/>
      <c r="B410" s="471" t="s">
        <v>468</v>
      </c>
      <c r="C410" s="471"/>
      <c r="D410" s="471"/>
      <c r="E410" s="471"/>
      <c r="F410" s="471"/>
      <c r="G410" s="471"/>
      <c r="H410" s="471"/>
      <c r="I410" s="471"/>
      <c r="J410" s="471"/>
      <c r="K410" s="471"/>
      <c r="L410" s="471"/>
      <c r="M410" s="471"/>
      <c r="N410" s="471"/>
      <c r="O410" s="471"/>
      <c r="P410" s="471"/>
      <c r="Q410" s="471"/>
      <c r="R410" s="471"/>
      <c r="S410" s="471"/>
      <c r="T410" s="471"/>
      <c r="U410" s="471"/>
      <c r="V410" s="471"/>
      <c r="W410" s="471"/>
      <c r="X410" s="471"/>
      <c r="Y410" s="471"/>
      <c r="Z410" s="471"/>
      <c r="AA410" s="471"/>
      <c r="AB410" s="471"/>
      <c r="AC410" s="471"/>
      <c r="AD410" s="471"/>
      <c r="AE410" s="471"/>
      <c r="AF410" s="471"/>
      <c r="AG410" s="471"/>
      <c r="AH410" s="471"/>
      <c r="AI410" s="17"/>
      <c r="AJ410" s="17"/>
    </row>
    <row r="411" spans="1:36">
      <c r="A411" s="314"/>
      <c r="B411" s="472" t="s">
        <v>469</v>
      </c>
      <c r="C411" s="472"/>
      <c r="D411" s="472"/>
      <c r="E411" s="472"/>
      <c r="F411" s="472"/>
      <c r="G411" s="472"/>
      <c r="H411" s="472"/>
      <c r="I411" s="472"/>
      <c r="J411" s="472"/>
      <c r="K411" s="472"/>
      <c r="L411" s="472"/>
      <c r="M411" s="472"/>
      <c r="N411" s="472"/>
      <c r="O411" s="472"/>
      <c r="P411" s="472"/>
      <c r="Q411" s="472"/>
      <c r="R411" s="472"/>
      <c r="S411" s="472"/>
      <c r="T411" s="472"/>
      <c r="U411" s="472"/>
      <c r="V411" s="472"/>
      <c r="W411" s="472"/>
      <c r="X411" s="472"/>
      <c r="Y411" s="472"/>
      <c r="Z411" s="472"/>
      <c r="AA411" s="472"/>
      <c r="AB411" s="472"/>
      <c r="AC411" s="472"/>
      <c r="AD411" s="472"/>
      <c r="AE411" s="472"/>
      <c r="AF411" s="472"/>
      <c r="AG411" s="472"/>
      <c r="AH411" s="472"/>
    </row>
    <row r="412" spans="1:36">
      <c r="A412" s="314"/>
      <c r="B412" s="464" t="s">
        <v>470</v>
      </c>
      <c r="C412" s="464"/>
      <c r="D412" s="464"/>
      <c r="E412" s="464"/>
      <c r="F412" s="464"/>
      <c r="G412" s="464"/>
      <c r="H412" s="464"/>
      <c r="I412" s="464"/>
      <c r="J412" s="464"/>
      <c r="K412" s="464"/>
      <c r="L412" s="464"/>
      <c r="M412" s="464"/>
      <c r="N412" s="464"/>
      <c r="O412" s="464"/>
      <c r="P412" s="464"/>
      <c r="Q412" s="464"/>
      <c r="R412" s="464"/>
      <c r="S412" s="464"/>
      <c r="T412" s="464"/>
      <c r="U412" s="464"/>
      <c r="V412" s="464"/>
      <c r="W412" s="464"/>
      <c r="X412" s="464"/>
      <c r="Y412" s="464"/>
      <c r="Z412" s="464"/>
      <c r="AA412" s="464"/>
      <c r="AB412" s="464"/>
      <c r="AC412" s="464"/>
      <c r="AD412" s="464"/>
      <c r="AE412" s="464"/>
      <c r="AF412" s="464"/>
      <c r="AG412" s="464"/>
      <c r="AH412" s="464"/>
    </row>
    <row r="413" spans="1:36">
      <c r="A413" s="314"/>
      <c r="B413" s="464" t="s">
        <v>755</v>
      </c>
      <c r="C413" s="464"/>
      <c r="D413" s="464"/>
      <c r="E413" s="464"/>
      <c r="F413" s="464"/>
      <c r="G413" s="464"/>
      <c r="H413" s="464"/>
      <c r="I413" s="464"/>
      <c r="J413" s="464"/>
      <c r="K413" s="464"/>
      <c r="L413" s="464"/>
      <c r="M413" s="464"/>
      <c r="N413" s="464"/>
      <c r="O413" s="464"/>
      <c r="P413" s="464"/>
      <c r="Q413" s="464"/>
      <c r="R413" s="464"/>
      <c r="S413" s="464"/>
      <c r="T413" s="464"/>
      <c r="U413" s="464"/>
      <c r="V413" s="464"/>
      <c r="W413" s="464"/>
      <c r="X413" s="464"/>
      <c r="Y413" s="464"/>
      <c r="Z413" s="464"/>
      <c r="AA413" s="464"/>
      <c r="AB413" s="464"/>
      <c r="AC413" s="464"/>
      <c r="AD413" s="464"/>
      <c r="AE413" s="464"/>
      <c r="AF413" s="464"/>
      <c r="AG413" s="464"/>
      <c r="AH413" s="464"/>
    </row>
    <row r="414" spans="1:36">
      <c r="A414" s="315"/>
      <c r="B414" s="315"/>
      <c r="C414" s="315"/>
      <c r="D414" s="315"/>
      <c r="E414" s="315"/>
      <c r="F414" s="315"/>
      <c r="G414" s="315"/>
      <c r="H414" s="315"/>
      <c r="I414" s="315"/>
      <c r="J414" s="315"/>
      <c r="K414" s="315"/>
      <c r="L414" s="315"/>
      <c r="M414" s="315"/>
      <c r="N414" s="315"/>
      <c r="O414" s="315"/>
      <c r="P414" s="315"/>
      <c r="Q414" s="315"/>
      <c r="R414" s="315"/>
      <c r="S414" s="315"/>
      <c r="T414" s="315"/>
      <c r="U414" s="315"/>
      <c r="V414" s="315"/>
      <c r="W414" s="315"/>
      <c r="X414" s="315"/>
      <c r="Y414" s="315"/>
      <c r="Z414" s="315"/>
      <c r="AA414" s="315"/>
      <c r="AB414" s="315"/>
      <c r="AC414" s="315"/>
      <c r="AD414" s="315"/>
      <c r="AE414" s="315"/>
      <c r="AF414" s="315"/>
      <c r="AG414" s="315"/>
      <c r="AH414" s="315"/>
    </row>
    <row r="415" spans="1:36" ht="39" customHeight="1">
      <c r="A415" s="315"/>
      <c r="B415" s="315"/>
      <c r="C415" s="315"/>
      <c r="D415" s="315"/>
      <c r="E415" s="315"/>
      <c r="F415" s="315"/>
      <c r="G415" s="315"/>
      <c r="H415" s="315"/>
      <c r="I415" s="315"/>
      <c r="J415" s="315"/>
      <c r="K415" s="315"/>
      <c r="L415" s="315"/>
      <c r="M415" s="315"/>
      <c r="N415" s="315"/>
      <c r="O415" s="315"/>
      <c r="P415" s="315"/>
      <c r="Q415" s="315"/>
      <c r="R415" s="315"/>
      <c r="S415" s="315"/>
      <c r="T415" s="315"/>
      <c r="U415" s="315"/>
      <c r="V415" s="315"/>
      <c r="W415" s="315"/>
      <c r="X415" s="315"/>
      <c r="Y415" s="315"/>
      <c r="Z415" s="315"/>
      <c r="AA415" s="315"/>
      <c r="AB415" s="315"/>
      <c r="AC415" s="315"/>
      <c r="AD415" s="315"/>
      <c r="AE415" s="315"/>
      <c r="AF415" s="315"/>
      <c r="AG415" s="315"/>
      <c r="AH415" s="315"/>
    </row>
    <row r="416" spans="1:36" ht="15" customHeight="1">
      <c r="A416" s="454" t="s">
        <v>502</v>
      </c>
      <c r="B416" s="454"/>
      <c r="C416" s="454"/>
      <c r="D416" s="454"/>
      <c r="E416" s="454"/>
      <c r="F416" s="454"/>
      <c r="G416" s="454"/>
      <c r="H416" s="454"/>
      <c r="I416" s="454"/>
      <c r="J416" s="454"/>
      <c r="K416" s="454"/>
      <c r="L416" s="454"/>
      <c r="M416" s="454"/>
      <c r="N416" s="454"/>
      <c r="O416" s="454"/>
      <c r="P416" s="454"/>
      <c r="Q416" s="454"/>
      <c r="R416" s="454"/>
      <c r="S416" s="454"/>
      <c r="T416" s="454"/>
      <c r="U416" s="454"/>
      <c r="V416" s="454"/>
      <c r="W416" s="454"/>
      <c r="X416" s="454"/>
      <c r="Y416" s="454"/>
      <c r="Z416" s="454"/>
      <c r="AA416" s="454"/>
      <c r="AB416" s="454"/>
      <c r="AC416" s="454"/>
      <c r="AD416" s="454"/>
      <c r="AE416" s="454"/>
      <c r="AF416" s="454"/>
      <c r="AG416" s="454"/>
      <c r="AH416" s="454"/>
    </row>
    <row r="417" spans="1:34" ht="15" customHeight="1">
      <c r="A417" s="311"/>
      <c r="B417" s="311"/>
      <c r="C417" s="311"/>
      <c r="D417" s="311"/>
      <c r="E417" s="311"/>
      <c r="F417" s="311"/>
      <c r="G417" s="311"/>
      <c r="H417" s="311"/>
      <c r="I417" s="311"/>
      <c r="J417" s="311"/>
      <c r="K417" s="311"/>
      <c r="L417" s="311"/>
      <c r="M417" s="311"/>
      <c r="N417" s="311"/>
      <c r="O417" s="311"/>
      <c r="P417" s="311"/>
      <c r="Q417" s="311"/>
      <c r="R417" s="311"/>
      <c r="S417" s="315"/>
      <c r="T417" s="315"/>
      <c r="U417" s="315"/>
      <c r="V417" s="315"/>
      <c r="W417" s="315"/>
      <c r="X417" s="315"/>
      <c r="Y417" s="315"/>
      <c r="Z417" s="315"/>
      <c r="AA417" s="315"/>
      <c r="AB417" s="315"/>
      <c r="AC417" s="315"/>
      <c r="AD417" s="315"/>
      <c r="AE417" s="315"/>
      <c r="AF417" s="315"/>
      <c r="AG417" s="315"/>
      <c r="AH417" s="315"/>
    </row>
    <row r="418" spans="1:34" ht="15" customHeight="1">
      <c r="A418" s="475" t="s">
        <v>544</v>
      </c>
      <c r="B418" s="475"/>
      <c r="C418" s="475"/>
      <c r="D418" s="475"/>
      <c r="E418" s="475"/>
      <c r="F418" s="475"/>
      <c r="G418" s="475"/>
      <c r="H418" s="475"/>
      <c r="I418" s="475"/>
      <c r="J418" s="475"/>
      <c r="K418" s="475"/>
      <c r="L418" s="475"/>
      <c r="M418" s="475"/>
      <c r="N418" s="475"/>
      <c r="O418" s="475"/>
      <c r="P418" s="475"/>
      <c r="Q418" s="475"/>
      <c r="R418" s="475"/>
      <c r="S418" s="475"/>
      <c r="T418" s="475"/>
      <c r="U418" s="475"/>
      <c r="V418" s="475"/>
      <c r="W418" s="475"/>
      <c r="X418" s="475"/>
      <c r="Y418" s="475"/>
      <c r="Z418" s="475"/>
      <c r="AA418" s="475"/>
      <c r="AB418" s="475"/>
      <c r="AC418" s="475"/>
      <c r="AD418" s="475"/>
      <c r="AE418" s="475"/>
      <c r="AF418" s="475"/>
      <c r="AG418" s="475"/>
      <c r="AH418" s="475"/>
    </row>
    <row r="419" spans="1:34" ht="15" customHeight="1">
      <c r="A419" s="311"/>
      <c r="B419" s="311"/>
      <c r="C419" s="311"/>
      <c r="D419" s="311"/>
      <c r="E419" s="311"/>
      <c r="F419" s="311"/>
      <c r="G419" s="311"/>
      <c r="H419" s="311"/>
      <c r="I419" s="311"/>
      <c r="J419" s="311"/>
      <c r="K419" s="311"/>
      <c r="L419" s="311"/>
      <c r="M419" s="311"/>
      <c r="N419" s="311"/>
      <c r="O419" s="311"/>
      <c r="P419" s="311"/>
      <c r="Q419" s="311"/>
      <c r="R419" s="311"/>
      <c r="S419" s="315"/>
      <c r="T419" s="315"/>
      <c r="U419" s="315"/>
      <c r="V419" s="315"/>
      <c r="W419" s="315"/>
      <c r="X419" s="315"/>
      <c r="Y419" s="315"/>
      <c r="Z419" s="315"/>
      <c r="AA419" s="315"/>
      <c r="AB419" s="315"/>
      <c r="AC419" s="315"/>
      <c r="AD419" s="315"/>
      <c r="AE419" s="315"/>
      <c r="AF419" s="315"/>
      <c r="AG419" s="315"/>
      <c r="AH419" s="315"/>
    </row>
    <row r="420" spans="1:34">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row>
    <row r="421" spans="1:34">
      <c r="A421" s="449" t="s">
        <v>504</v>
      </c>
      <c r="B421" s="449"/>
      <c r="C421" s="449"/>
      <c r="D421" s="449"/>
      <c r="E421" s="449"/>
      <c r="F421" s="449"/>
      <c r="G421" s="449"/>
      <c r="H421" s="449"/>
      <c r="I421" s="449"/>
      <c r="J421" s="449"/>
      <c r="K421" s="449"/>
      <c r="L421" s="449"/>
      <c r="M421" s="449"/>
      <c r="N421" s="449"/>
      <c r="O421" s="449"/>
      <c r="P421" s="449"/>
      <c r="Q421" s="449"/>
      <c r="R421" s="449"/>
      <c r="S421" s="449"/>
      <c r="T421" s="449"/>
      <c r="U421" s="449"/>
      <c r="V421" s="449"/>
      <c r="W421" s="449"/>
      <c r="X421" s="449"/>
      <c r="Y421" s="449"/>
      <c r="Z421" s="449"/>
      <c r="AA421" s="449"/>
      <c r="AB421" s="449"/>
      <c r="AC421" s="449"/>
      <c r="AD421" s="449"/>
      <c r="AE421" s="449"/>
      <c r="AF421" s="449"/>
      <c r="AG421" s="449"/>
      <c r="AH421" s="449"/>
    </row>
    <row r="422" spans="1:34">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row>
    <row r="423" spans="1:34" ht="36" customHeight="1">
      <c r="A423" s="445" t="s">
        <v>365</v>
      </c>
      <c r="B423" s="445"/>
      <c r="C423" s="445"/>
      <c r="D423" s="445"/>
      <c r="E423" s="445"/>
      <c r="F423" s="445"/>
      <c r="G423" s="445"/>
      <c r="H423" s="445"/>
      <c r="I423" s="445"/>
      <c r="J423" s="445"/>
      <c r="K423" s="445"/>
      <c r="L423" s="445"/>
      <c r="M423" s="445"/>
      <c r="N423" s="445"/>
      <c r="O423" s="445"/>
      <c r="P423" s="445"/>
      <c r="Q423" s="445"/>
      <c r="R423" s="445"/>
      <c r="S423" s="445"/>
      <c r="T423" s="445"/>
      <c r="U423" s="445" t="s">
        <v>121</v>
      </c>
      <c r="V423" s="445"/>
      <c r="W423" s="445"/>
      <c r="X423" s="445"/>
      <c r="Y423" s="445"/>
      <c r="Z423" s="445"/>
      <c r="AA423" s="445"/>
      <c r="AB423" s="445" t="s">
        <v>160</v>
      </c>
      <c r="AC423" s="445"/>
      <c r="AD423" s="445"/>
      <c r="AE423" s="445"/>
      <c r="AF423" s="445"/>
      <c r="AG423" s="445"/>
      <c r="AH423" s="445"/>
    </row>
    <row r="424" spans="1:34" ht="18.75" customHeight="1">
      <c r="A424" s="473" t="s">
        <v>505</v>
      </c>
      <c r="B424" s="473"/>
      <c r="C424" s="473"/>
      <c r="D424" s="473"/>
      <c r="E424" s="473"/>
      <c r="F424" s="473"/>
      <c r="G424" s="473"/>
      <c r="H424" s="473"/>
      <c r="I424" s="473"/>
      <c r="J424" s="473"/>
      <c r="K424" s="473"/>
      <c r="L424" s="473"/>
      <c r="M424" s="473"/>
      <c r="N424" s="473"/>
      <c r="O424" s="473"/>
      <c r="P424" s="473"/>
      <c r="Q424" s="473"/>
      <c r="R424" s="473"/>
      <c r="S424" s="473"/>
      <c r="T424" s="473"/>
      <c r="U424" s="474">
        <v>0</v>
      </c>
      <c r="V424" s="474"/>
      <c r="W424" s="474"/>
      <c r="X424" s="474"/>
      <c r="Y424" s="474"/>
      <c r="Z424" s="474"/>
      <c r="AA424" s="474"/>
      <c r="AB424" s="474"/>
      <c r="AC424" s="474"/>
      <c r="AD424" s="474"/>
      <c r="AE424" s="474"/>
      <c r="AF424" s="474"/>
      <c r="AG424" s="474"/>
      <c r="AH424" s="474"/>
    </row>
    <row r="425" spans="1:34">
      <c r="A425" s="473" t="s">
        <v>545</v>
      </c>
      <c r="B425" s="473"/>
      <c r="C425" s="473"/>
      <c r="D425" s="473"/>
      <c r="E425" s="473"/>
      <c r="F425" s="473"/>
      <c r="G425" s="473"/>
      <c r="H425" s="473"/>
      <c r="I425" s="473"/>
      <c r="J425" s="473"/>
      <c r="K425" s="473"/>
      <c r="L425" s="473"/>
      <c r="M425" s="473"/>
      <c r="N425" s="473"/>
      <c r="O425" s="473"/>
      <c r="P425" s="473"/>
      <c r="Q425" s="473"/>
      <c r="R425" s="473"/>
      <c r="S425" s="473"/>
      <c r="T425" s="473"/>
      <c r="U425" s="474">
        <v>0</v>
      </c>
      <c r="V425" s="474"/>
      <c r="W425" s="474"/>
      <c r="X425" s="474"/>
      <c r="Y425" s="474"/>
      <c r="Z425" s="474"/>
      <c r="AA425" s="474"/>
      <c r="AB425" s="474"/>
      <c r="AC425" s="474"/>
      <c r="AD425" s="474"/>
      <c r="AE425" s="474"/>
      <c r="AF425" s="474"/>
      <c r="AG425" s="474"/>
      <c r="AH425" s="474"/>
    </row>
    <row r="426" spans="1:34">
      <c r="A426" s="473" t="s">
        <v>546</v>
      </c>
      <c r="B426" s="473"/>
      <c r="C426" s="473"/>
      <c r="D426" s="473"/>
      <c r="E426" s="473"/>
      <c r="F426" s="473"/>
      <c r="G426" s="473"/>
      <c r="H426" s="473"/>
      <c r="I426" s="473"/>
      <c r="J426" s="473"/>
      <c r="K426" s="473"/>
      <c r="L426" s="473"/>
      <c r="M426" s="473"/>
      <c r="N426" s="473"/>
      <c r="O426" s="473"/>
      <c r="P426" s="473"/>
      <c r="Q426" s="473"/>
      <c r="R426" s="473"/>
      <c r="S426" s="473"/>
      <c r="T426" s="473"/>
      <c r="U426" s="474"/>
      <c r="V426" s="474"/>
      <c r="W426" s="474"/>
      <c r="X426" s="474"/>
      <c r="Y426" s="474"/>
      <c r="Z426" s="474"/>
      <c r="AA426" s="474"/>
      <c r="AB426" s="474"/>
      <c r="AC426" s="474"/>
      <c r="AD426" s="474"/>
      <c r="AE426" s="474"/>
      <c r="AF426" s="474"/>
      <c r="AG426" s="474"/>
      <c r="AH426" s="474"/>
    </row>
    <row r="427" spans="1:34">
      <c r="A427" s="451" t="s">
        <v>374</v>
      </c>
      <c r="B427" s="451"/>
      <c r="C427" s="451"/>
      <c r="D427" s="451"/>
      <c r="E427" s="451"/>
      <c r="F427" s="451"/>
      <c r="G427" s="451"/>
      <c r="H427" s="451"/>
      <c r="I427" s="451"/>
      <c r="J427" s="451"/>
      <c r="K427" s="451"/>
      <c r="L427" s="451"/>
      <c r="M427" s="451"/>
      <c r="N427" s="451"/>
      <c r="O427" s="451"/>
      <c r="P427" s="451"/>
      <c r="Q427" s="451"/>
      <c r="R427" s="451"/>
      <c r="S427" s="451"/>
      <c r="T427" s="451"/>
      <c r="U427" s="452">
        <f>SUM(U424:AA426)</f>
        <v>0</v>
      </c>
      <c r="V427" s="452"/>
      <c r="W427" s="452"/>
      <c r="X427" s="452"/>
      <c r="Y427" s="452"/>
      <c r="Z427" s="452"/>
      <c r="AA427" s="452"/>
      <c r="AB427" s="452">
        <f>SUM(AB424:AH426)</f>
        <v>0</v>
      </c>
      <c r="AC427" s="452"/>
      <c r="AD427" s="452"/>
      <c r="AE427" s="452"/>
      <c r="AF427" s="452"/>
      <c r="AG427" s="452"/>
      <c r="AH427" s="452"/>
    </row>
    <row r="428" spans="1:34">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row>
    <row r="429" spans="1:34">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row>
    <row r="430" spans="1:34" ht="39.75" customHeight="1">
      <c r="A430" s="449" t="s">
        <v>506</v>
      </c>
      <c r="B430" s="449"/>
      <c r="C430" s="449"/>
      <c r="D430" s="449"/>
      <c r="E430" s="449"/>
      <c r="F430" s="449"/>
      <c r="G430" s="449"/>
      <c r="H430" s="449"/>
      <c r="I430" s="449"/>
      <c r="J430" s="449"/>
      <c r="K430" s="449"/>
      <c r="L430" s="449"/>
      <c r="M430" s="449"/>
      <c r="N430" s="449"/>
      <c r="O430" s="449"/>
      <c r="P430" s="449"/>
      <c r="Q430" s="449"/>
      <c r="R430" s="449"/>
      <c r="S430" s="449"/>
      <c r="T430" s="449"/>
      <c r="U430" s="449"/>
      <c r="V430" s="449"/>
      <c r="W430" s="449"/>
      <c r="X430" s="449"/>
      <c r="Y430" s="449"/>
      <c r="Z430" s="449"/>
      <c r="AA430" s="449"/>
      <c r="AB430" s="449"/>
      <c r="AC430" s="449"/>
      <c r="AD430" s="449"/>
      <c r="AE430" s="449"/>
      <c r="AF430" s="449"/>
      <c r="AG430" s="449"/>
      <c r="AH430" s="449"/>
    </row>
    <row r="431" spans="1:34">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row>
    <row r="432" spans="1:34" ht="24.75" customHeight="1">
      <c r="A432" s="445" t="s">
        <v>365</v>
      </c>
      <c r="B432" s="445"/>
      <c r="C432" s="445"/>
      <c r="D432" s="445"/>
      <c r="E432" s="445"/>
      <c r="F432" s="445"/>
      <c r="G432" s="445"/>
      <c r="H432" s="445"/>
      <c r="I432" s="445"/>
      <c r="J432" s="445"/>
      <c r="K432" s="445"/>
      <c r="L432" s="445"/>
      <c r="M432" s="445"/>
      <c r="N432" s="445"/>
      <c r="O432" s="445"/>
      <c r="P432" s="445"/>
      <c r="Q432" s="445"/>
      <c r="R432" s="445"/>
      <c r="S432" s="445"/>
      <c r="T432" s="445"/>
      <c r="U432" s="445" t="s">
        <v>121</v>
      </c>
      <c r="V432" s="445"/>
      <c r="W432" s="445"/>
      <c r="X432" s="445"/>
      <c r="Y432" s="445"/>
      <c r="Z432" s="445"/>
      <c r="AA432" s="445"/>
      <c r="AB432" s="445" t="s">
        <v>160</v>
      </c>
      <c r="AC432" s="445"/>
      <c r="AD432" s="445"/>
      <c r="AE432" s="445"/>
      <c r="AF432" s="445"/>
      <c r="AG432" s="445"/>
      <c r="AH432" s="445"/>
    </row>
    <row r="433" spans="1:39" s="28" customFormat="1">
      <c r="A433" s="473" t="s">
        <v>507</v>
      </c>
      <c r="B433" s="473"/>
      <c r="C433" s="473"/>
      <c r="D433" s="473"/>
      <c r="E433" s="473"/>
      <c r="F433" s="473"/>
      <c r="G433" s="473"/>
      <c r="H433" s="473"/>
      <c r="I433" s="473"/>
      <c r="J433" s="473"/>
      <c r="K433" s="473"/>
      <c r="L433" s="473"/>
      <c r="M433" s="473"/>
      <c r="N433" s="473"/>
      <c r="O433" s="473"/>
      <c r="P433" s="473"/>
      <c r="Q433" s="473"/>
      <c r="R433" s="473"/>
      <c r="S433" s="473"/>
      <c r="T433" s="473"/>
      <c r="U433" s="474">
        <v>0</v>
      </c>
      <c r="V433" s="474"/>
      <c r="W433" s="474"/>
      <c r="X433" s="474"/>
      <c r="Y433" s="474"/>
      <c r="Z433" s="474"/>
      <c r="AA433" s="474"/>
      <c r="AB433" s="474"/>
      <c r="AC433" s="474"/>
      <c r="AD433" s="474"/>
      <c r="AE433" s="474"/>
      <c r="AF433" s="474"/>
      <c r="AG433" s="474"/>
      <c r="AH433" s="474"/>
      <c r="AI433" s="17"/>
      <c r="AJ433" s="17"/>
    </row>
    <row r="434" spans="1:39" s="28" customFormat="1" ht="15" customHeight="1">
      <c r="A434" s="473" t="s">
        <v>547</v>
      </c>
      <c r="B434" s="473"/>
      <c r="C434" s="473"/>
      <c r="D434" s="473"/>
      <c r="E434" s="473"/>
      <c r="F434" s="473"/>
      <c r="G434" s="473"/>
      <c r="H434" s="473"/>
      <c r="I434" s="473"/>
      <c r="J434" s="473"/>
      <c r="K434" s="473"/>
      <c r="L434" s="473"/>
      <c r="M434" s="473"/>
      <c r="N434" s="473"/>
      <c r="O434" s="473"/>
      <c r="P434" s="473"/>
      <c r="Q434" s="473"/>
      <c r="R434" s="473"/>
      <c r="S434" s="473"/>
      <c r="T434" s="473"/>
      <c r="U434" s="474">
        <v>0</v>
      </c>
      <c r="V434" s="474"/>
      <c r="W434" s="474"/>
      <c r="X434" s="474"/>
      <c r="Y434" s="474"/>
      <c r="Z434" s="474"/>
      <c r="AA434" s="474"/>
      <c r="AB434" s="474"/>
      <c r="AC434" s="474"/>
      <c r="AD434" s="474"/>
      <c r="AE434" s="474"/>
      <c r="AF434" s="474"/>
      <c r="AG434" s="474"/>
      <c r="AH434" s="474"/>
      <c r="AI434" s="17"/>
      <c r="AJ434" s="17"/>
    </row>
    <row r="435" spans="1:39" s="50" customFormat="1" ht="15" customHeight="1">
      <c r="A435" s="473" t="s">
        <v>546</v>
      </c>
      <c r="B435" s="473"/>
      <c r="C435" s="473"/>
      <c r="D435" s="473"/>
      <c r="E435" s="473"/>
      <c r="F435" s="473"/>
      <c r="G435" s="473"/>
      <c r="H435" s="473"/>
      <c r="I435" s="473"/>
      <c r="J435" s="473"/>
      <c r="K435" s="473"/>
      <c r="L435" s="473"/>
      <c r="M435" s="473"/>
      <c r="N435" s="473"/>
      <c r="O435" s="473"/>
      <c r="P435" s="473"/>
      <c r="Q435" s="473"/>
      <c r="R435" s="473"/>
      <c r="S435" s="473"/>
      <c r="T435" s="473"/>
      <c r="U435" s="474"/>
      <c r="V435" s="474"/>
      <c r="W435" s="474"/>
      <c r="X435" s="474"/>
      <c r="Y435" s="474"/>
      <c r="Z435" s="474"/>
      <c r="AA435" s="474"/>
      <c r="AB435" s="474"/>
      <c r="AC435" s="474"/>
      <c r="AD435" s="474"/>
      <c r="AE435" s="474"/>
      <c r="AF435" s="474"/>
      <c r="AG435" s="474"/>
      <c r="AH435" s="474"/>
      <c r="AI435" s="47"/>
      <c r="AJ435" s="48"/>
      <c r="AK435" s="49"/>
      <c r="AL435" s="49"/>
      <c r="AM435" s="49"/>
    </row>
    <row r="436" spans="1:39" s="50" customFormat="1" ht="15" customHeight="1">
      <c r="A436" s="451" t="s">
        <v>374</v>
      </c>
      <c r="B436" s="451"/>
      <c r="C436" s="451"/>
      <c r="D436" s="451"/>
      <c r="E436" s="451"/>
      <c r="F436" s="451"/>
      <c r="G436" s="451"/>
      <c r="H436" s="451"/>
      <c r="I436" s="451"/>
      <c r="J436" s="451"/>
      <c r="K436" s="451"/>
      <c r="L436" s="451"/>
      <c r="M436" s="451"/>
      <c r="N436" s="451"/>
      <c r="O436" s="451"/>
      <c r="P436" s="451"/>
      <c r="Q436" s="451"/>
      <c r="R436" s="451"/>
      <c r="S436" s="451"/>
      <c r="T436" s="451"/>
      <c r="U436" s="452">
        <f>SUM(U433:AA435)</f>
        <v>0</v>
      </c>
      <c r="V436" s="452"/>
      <c r="W436" s="452"/>
      <c r="X436" s="452"/>
      <c r="Y436" s="452"/>
      <c r="Z436" s="452"/>
      <c r="AA436" s="452"/>
      <c r="AB436" s="452">
        <f>SUM(AB433:AH435)</f>
        <v>0</v>
      </c>
      <c r="AC436" s="452"/>
      <c r="AD436" s="452"/>
      <c r="AE436" s="452"/>
      <c r="AF436" s="452"/>
      <c r="AG436" s="452"/>
      <c r="AH436" s="452"/>
      <c r="AI436" s="47"/>
      <c r="AJ436" s="48"/>
      <c r="AK436" s="49"/>
      <c r="AL436" s="49"/>
      <c r="AM436" s="49"/>
    </row>
    <row r="437" spans="1:39" s="50" customFormat="1" ht="25.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47"/>
      <c r="AJ437" s="48"/>
      <c r="AK437" s="49"/>
      <c r="AL437" s="49"/>
      <c r="AM437" s="49"/>
    </row>
    <row r="438" spans="1:39" s="50" customFormat="1" ht="15" customHeight="1">
      <c r="A438" s="488" t="s">
        <v>548</v>
      </c>
      <c r="B438" s="488"/>
      <c r="C438" s="488"/>
      <c r="D438" s="488"/>
      <c r="E438" s="488"/>
      <c r="F438" s="488"/>
      <c r="G438" s="488"/>
      <c r="H438" s="488"/>
      <c r="I438" s="488"/>
      <c r="J438" s="488"/>
      <c r="K438" s="488"/>
      <c r="L438" s="488"/>
      <c r="M438" s="488"/>
      <c r="N438" s="488"/>
      <c r="O438" s="488"/>
      <c r="P438" s="488"/>
      <c r="Q438" s="488"/>
      <c r="R438" s="488"/>
      <c r="S438" s="488"/>
      <c r="T438" s="488"/>
      <c r="U438" s="488"/>
      <c r="V438" s="488"/>
      <c r="W438" s="488"/>
      <c r="X438" s="488"/>
      <c r="Y438" s="488"/>
      <c r="Z438" s="488"/>
      <c r="AA438" s="488"/>
      <c r="AB438" s="488"/>
      <c r="AC438" s="488"/>
      <c r="AD438" s="488"/>
      <c r="AE438" s="488"/>
      <c r="AF438" s="488"/>
      <c r="AG438" s="488"/>
      <c r="AH438" s="488"/>
      <c r="AI438" s="47"/>
      <c r="AJ438" s="48"/>
      <c r="AK438" s="49"/>
      <c r="AL438" s="49"/>
      <c r="AM438" s="49"/>
    </row>
    <row r="439" spans="1:39" s="50" customFormat="1" ht="40.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47"/>
      <c r="AJ439" s="48"/>
      <c r="AK439" s="49"/>
      <c r="AL439" s="49"/>
      <c r="AM439" s="49"/>
    </row>
    <row r="440" spans="1:39" s="50" customFormat="1" ht="1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47"/>
      <c r="AJ440" s="48"/>
      <c r="AK440" s="49"/>
      <c r="AL440" s="49"/>
      <c r="AM440" s="49"/>
    </row>
    <row r="441" spans="1:39" s="50" customFormat="1" ht="15" customHeight="1">
      <c r="A441" s="483" t="s">
        <v>549</v>
      </c>
      <c r="B441" s="483"/>
      <c r="C441" s="483"/>
      <c r="D441" s="483"/>
      <c r="E441" s="483"/>
      <c r="F441" s="483"/>
      <c r="G441" s="483"/>
      <c r="H441" s="483"/>
      <c r="I441" s="483"/>
      <c r="J441" s="483"/>
      <c r="K441" s="483"/>
      <c r="L441" s="483"/>
      <c r="M441" s="483"/>
      <c r="N441" s="483"/>
      <c r="O441" s="483"/>
      <c r="P441" s="483"/>
      <c r="Q441" s="483"/>
      <c r="R441" s="483"/>
      <c r="S441" s="483"/>
      <c r="T441" s="483"/>
      <c r="U441" s="483"/>
      <c r="V441" s="483"/>
      <c r="W441" s="483"/>
      <c r="X441" s="483"/>
      <c r="Y441" s="483"/>
      <c r="Z441" s="483"/>
      <c r="AA441" s="483"/>
      <c r="AB441" s="483"/>
      <c r="AC441" s="483"/>
      <c r="AD441" s="483"/>
      <c r="AE441" s="483"/>
      <c r="AF441" s="483"/>
      <c r="AG441" s="483"/>
      <c r="AH441" s="483"/>
      <c r="AI441" s="47"/>
      <c r="AJ441" s="48"/>
      <c r="AK441" s="49"/>
      <c r="AL441" s="49"/>
      <c r="AM441" s="49"/>
    </row>
    <row r="442" spans="1:39" s="50" customFormat="1" ht="1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47"/>
      <c r="AJ442" s="48"/>
      <c r="AK442" s="49"/>
      <c r="AL442" s="49"/>
      <c r="AM442" s="49"/>
    </row>
    <row r="443" spans="1:39" s="50" customFormat="1" ht="15" customHeight="1">
      <c r="A443" s="441" t="s">
        <v>550</v>
      </c>
      <c r="B443" s="441"/>
      <c r="C443" s="441"/>
      <c r="D443" s="441"/>
      <c r="E443" s="441"/>
      <c r="F443" s="441"/>
      <c r="G443" s="441"/>
      <c r="H443" s="441"/>
      <c r="I443" s="441"/>
      <c r="J443" s="441"/>
      <c r="K443" s="441"/>
      <c r="L443" s="441"/>
      <c r="M443" s="441"/>
      <c r="N443" s="441"/>
      <c r="O443" s="441"/>
      <c r="P443" s="441"/>
      <c r="Q443" s="441"/>
      <c r="R443" s="441"/>
      <c r="S443" s="441"/>
      <c r="T443" s="441"/>
      <c r="U443" s="441"/>
      <c r="V443" s="441"/>
      <c r="W443" s="441"/>
      <c r="X443" s="441"/>
      <c r="Y443" s="441"/>
      <c r="Z443" s="441"/>
      <c r="AA443" s="441"/>
      <c r="AB443" s="441"/>
      <c r="AC443" s="441"/>
      <c r="AD443" s="441"/>
      <c r="AE443" s="441"/>
      <c r="AF443" s="441"/>
      <c r="AG443" s="441"/>
      <c r="AH443" s="441"/>
      <c r="AI443" s="47"/>
      <c r="AJ443" s="48"/>
      <c r="AK443" s="49"/>
      <c r="AL443" s="49"/>
      <c r="AM443" s="49"/>
    </row>
    <row r="444" spans="1:39" s="50" customFormat="1" ht="15" customHeight="1">
      <c r="A444" s="304"/>
      <c r="B444" s="304"/>
      <c r="C444" s="304"/>
      <c r="D444" s="304"/>
      <c r="E444" s="304"/>
      <c r="F444" s="304"/>
      <c r="G444" s="304"/>
      <c r="H444" s="304"/>
      <c r="I444" s="304"/>
      <c r="J444" s="304"/>
      <c r="K444" s="304"/>
      <c r="L444" s="304"/>
      <c r="M444" s="304"/>
      <c r="N444" s="304"/>
      <c r="O444" s="304"/>
      <c r="P444" s="304"/>
      <c r="Q444" s="304"/>
      <c r="R444" s="304"/>
      <c r="S444" s="304"/>
      <c r="T444" s="304"/>
      <c r="U444" s="304"/>
      <c r="V444" s="304"/>
      <c r="W444" s="304"/>
      <c r="X444" s="304"/>
      <c r="Y444" s="304"/>
      <c r="Z444" s="304"/>
      <c r="AA444" s="304"/>
      <c r="AB444" s="304"/>
      <c r="AC444" s="304"/>
      <c r="AD444" s="304"/>
      <c r="AE444" s="304"/>
      <c r="AF444" s="304"/>
      <c r="AG444" s="304"/>
      <c r="AH444" s="304"/>
      <c r="AI444" s="47"/>
      <c r="AJ444" s="48"/>
      <c r="AK444" s="49"/>
      <c r="AL444" s="49"/>
      <c r="AM444" s="49"/>
    </row>
    <row r="445" spans="1:39" s="50" customFormat="1" ht="15" customHeight="1">
      <c r="A445" s="479" t="s">
        <v>762</v>
      </c>
      <c r="B445" s="479"/>
      <c r="C445" s="479"/>
      <c r="D445" s="479"/>
      <c r="E445" s="479"/>
      <c r="F445" s="479"/>
      <c r="G445" s="479"/>
      <c r="H445" s="479"/>
      <c r="I445" s="479"/>
      <c r="J445" s="479"/>
      <c r="K445" s="479"/>
      <c r="L445" s="479"/>
      <c r="M445" s="479"/>
      <c r="N445" s="479"/>
      <c r="O445" s="479"/>
      <c r="P445" s="479"/>
      <c r="Q445" s="479"/>
      <c r="R445" s="479"/>
      <c r="S445" s="479"/>
      <c r="T445" s="479"/>
      <c r="U445" s="479"/>
      <c r="V445" s="479"/>
      <c r="W445" s="479"/>
      <c r="X445" s="479"/>
      <c r="Y445" s="479"/>
      <c r="Z445" s="479"/>
      <c r="AA445" s="479"/>
      <c r="AB445" s="479"/>
      <c r="AC445" s="479"/>
      <c r="AD445" s="479"/>
      <c r="AE445" s="479"/>
      <c r="AF445" s="479"/>
      <c r="AG445" s="479"/>
      <c r="AH445" s="479"/>
      <c r="AI445" s="47"/>
      <c r="AJ445" s="48"/>
      <c r="AK445" s="49"/>
      <c r="AL445" s="49"/>
      <c r="AM445" s="49"/>
    </row>
    <row r="446" spans="1:39" s="50" customFormat="1">
      <c r="A446" s="305"/>
      <c r="B446" s="305"/>
      <c r="C446" s="305"/>
      <c r="D446" s="305"/>
      <c r="E446" s="305"/>
      <c r="F446" s="305"/>
      <c r="G446" s="305"/>
      <c r="H446" s="305"/>
      <c r="I446" s="305"/>
      <c r="J446" s="305"/>
      <c r="K446" s="305"/>
      <c r="L446" s="305"/>
      <c r="M446" s="305"/>
      <c r="N446" s="305"/>
      <c r="O446" s="305"/>
      <c r="P446" s="305"/>
      <c r="Q446" s="305"/>
      <c r="R446" s="305"/>
      <c r="S446" s="305"/>
      <c r="T446" s="305"/>
      <c r="U446" s="305"/>
      <c r="V446" s="305"/>
      <c r="W446" s="305"/>
      <c r="X446" s="305"/>
      <c r="Y446" s="305"/>
      <c r="Z446" s="305"/>
      <c r="AA446" s="305"/>
      <c r="AB446" s="305"/>
      <c r="AC446" s="305"/>
      <c r="AD446" s="305"/>
      <c r="AE446" s="305"/>
      <c r="AF446" s="305"/>
      <c r="AG446" s="305"/>
      <c r="AH446" s="305"/>
      <c r="AI446" s="47"/>
      <c r="AJ446" s="48"/>
      <c r="AK446" s="49"/>
      <c r="AL446" s="49"/>
      <c r="AM446" s="49"/>
    </row>
    <row r="447" spans="1:39" s="50" customFormat="1">
      <c r="A447" s="479" t="s">
        <v>763</v>
      </c>
      <c r="B447" s="479"/>
      <c r="C447" s="479"/>
      <c r="D447" s="479"/>
      <c r="E447" s="479"/>
      <c r="F447" s="479"/>
      <c r="G447" s="479"/>
      <c r="H447" s="479"/>
      <c r="I447" s="479"/>
      <c r="J447" s="479"/>
      <c r="K447" s="479"/>
      <c r="L447" s="479"/>
      <c r="M447" s="479"/>
      <c r="N447" s="479"/>
      <c r="O447" s="479"/>
      <c r="P447" s="479"/>
      <c r="Q447" s="479"/>
      <c r="R447" s="479"/>
      <c r="S447" s="479"/>
      <c r="T447" s="479"/>
      <c r="U447" s="479"/>
      <c r="V447" s="479"/>
      <c r="W447" s="479"/>
      <c r="X447" s="479"/>
      <c r="Y447" s="479"/>
      <c r="Z447" s="479"/>
      <c r="AA447" s="479"/>
      <c r="AB447" s="479"/>
      <c r="AC447" s="479"/>
      <c r="AD447" s="479"/>
      <c r="AE447" s="479"/>
      <c r="AF447" s="479"/>
      <c r="AG447" s="479"/>
      <c r="AH447" s="479"/>
      <c r="AI447" s="47"/>
      <c r="AJ447" s="48"/>
      <c r="AK447" s="49"/>
      <c r="AL447" s="49"/>
      <c r="AM447" s="49"/>
    </row>
    <row r="448" spans="1:39" s="50" customFormat="1">
      <c r="A448" s="306"/>
      <c r="B448" s="306"/>
      <c r="C448" s="306"/>
      <c r="D448" s="306"/>
      <c r="E448" s="306"/>
      <c r="F448" s="306"/>
      <c r="G448" s="306"/>
      <c r="H448" s="306"/>
      <c r="I448" s="306"/>
      <c r="J448" s="306"/>
      <c r="K448" s="306"/>
      <c r="L448" s="306"/>
      <c r="M448" s="306"/>
      <c r="N448" s="306"/>
      <c r="O448" s="306"/>
      <c r="P448" s="306"/>
      <c r="Q448" s="306"/>
      <c r="R448" s="306"/>
      <c r="S448" s="306"/>
      <c r="T448" s="306"/>
      <c r="U448" s="306"/>
      <c r="V448" s="306"/>
      <c r="W448" s="306"/>
      <c r="X448" s="306"/>
      <c r="Y448" s="306"/>
      <c r="Z448" s="306"/>
      <c r="AA448" s="306"/>
      <c r="AB448" s="306"/>
      <c r="AC448" s="306"/>
      <c r="AD448" s="306"/>
      <c r="AE448" s="306"/>
      <c r="AF448" s="306"/>
      <c r="AG448" s="306"/>
      <c r="AH448" s="306"/>
      <c r="AI448" s="47"/>
      <c r="AJ448" s="48"/>
      <c r="AK448" s="49"/>
      <c r="AL448" s="49"/>
      <c r="AM448" s="49"/>
    </row>
    <row r="449" spans="1:39" s="50" customFormat="1" ht="15" customHeight="1">
      <c r="A449" s="307" t="s">
        <v>756</v>
      </c>
      <c r="B449" s="307"/>
      <c r="C449" s="307"/>
      <c r="D449" s="307"/>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307"/>
      <c r="AD449" s="307"/>
      <c r="AE449" s="307"/>
      <c r="AF449" s="307"/>
      <c r="AG449" s="307"/>
      <c r="AH449" s="307"/>
      <c r="AI449" s="47"/>
      <c r="AJ449" s="48"/>
      <c r="AK449" s="49"/>
      <c r="AL449" s="49"/>
      <c r="AM449" s="49"/>
    </row>
    <row r="450" spans="1:39" s="50" customFormat="1">
      <c r="A450" s="477" t="s">
        <v>551</v>
      </c>
      <c r="B450" s="477"/>
      <c r="C450" s="477"/>
      <c r="D450" s="477"/>
      <c r="E450" s="477"/>
      <c r="F450" s="477"/>
      <c r="G450" s="477"/>
      <c r="H450" s="477"/>
      <c r="I450" s="477"/>
      <c r="J450" s="477"/>
      <c r="K450" s="477"/>
      <c r="L450" s="477"/>
      <c r="M450" s="477"/>
      <c r="N450" s="477"/>
      <c r="O450" s="477"/>
      <c r="P450" s="477"/>
      <c r="Q450" s="477"/>
      <c r="R450" s="477"/>
      <c r="S450" s="477"/>
      <c r="T450" s="477"/>
      <c r="U450" s="477"/>
      <c r="V450" s="477"/>
      <c r="W450" s="477"/>
      <c r="X450" s="477"/>
      <c r="Y450" s="477"/>
      <c r="Z450" s="477"/>
      <c r="AA450" s="477"/>
      <c r="AB450" s="477"/>
      <c r="AC450" s="477"/>
      <c r="AD450" s="477"/>
      <c r="AE450" s="477"/>
      <c r="AF450" s="477"/>
      <c r="AG450" s="477"/>
      <c r="AH450" s="477"/>
      <c r="AI450" s="47"/>
      <c r="AJ450" s="48"/>
      <c r="AK450" s="49"/>
      <c r="AL450" s="49"/>
      <c r="AM450" s="49"/>
    </row>
    <row r="451" spans="1:39" s="50" customFormat="1">
      <c r="A451" s="477" t="s">
        <v>552</v>
      </c>
      <c r="B451" s="477"/>
      <c r="C451" s="477"/>
      <c r="D451" s="477"/>
      <c r="E451" s="477"/>
      <c r="F451" s="477"/>
      <c r="G451" s="477"/>
      <c r="H451" s="477"/>
      <c r="I451" s="477"/>
      <c r="J451" s="477"/>
      <c r="K451" s="477"/>
      <c r="L451" s="477"/>
      <c r="M451" s="477"/>
      <c r="N451" s="477"/>
      <c r="O451" s="477"/>
      <c r="P451" s="477"/>
      <c r="Q451" s="477"/>
      <c r="R451" s="477"/>
      <c r="S451" s="477"/>
      <c r="T451" s="477"/>
      <c r="U451" s="477"/>
      <c r="V451" s="477"/>
      <c r="W451" s="477"/>
      <c r="X451" s="477"/>
      <c r="Y451" s="477"/>
      <c r="Z451" s="477"/>
      <c r="AA451" s="477"/>
      <c r="AB451" s="477"/>
      <c r="AC451" s="477"/>
      <c r="AD451" s="477"/>
      <c r="AE451" s="477"/>
      <c r="AF451" s="477"/>
      <c r="AG451" s="477"/>
      <c r="AH451" s="477"/>
      <c r="AI451" s="47"/>
      <c r="AJ451" s="48"/>
      <c r="AK451" s="49"/>
      <c r="AL451" s="49"/>
      <c r="AM451" s="49"/>
    </row>
    <row r="452" spans="1:39" s="50" customFormat="1" ht="21" customHeight="1">
      <c r="A452" s="477" t="s">
        <v>553</v>
      </c>
      <c r="B452" s="477"/>
      <c r="C452" s="477"/>
      <c r="D452" s="477"/>
      <c r="E452" s="477"/>
      <c r="F452" s="477"/>
      <c r="G452" s="477"/>
      <c r="H452" s="477"/>
      <c r="I452" s="477"/>
      <c r="J452" s="477"/>
      <c r="K452" s="477"/>
      <c r="L452" s="477"/>
      <c r="M452" s="477"/>
      <c r="N452" s="477"/>
      <c r="O452" s="477"/>
      <c r="P452" s="477"/>
      <c r="Q452" s="477"/>
      <c r="R452" s="477"/>
      <c r="S452" s="477"/>
      <c r="T452" s="477"/>
      <c r="U452" s="477"/>
      <c r="V452" s="477"/>
      <c r="W452" s="477"/>
      <c r="X452" s="477"/>
      <c r="Y452" s="477"/>
      <c r="Z452" s="477"/>
      <c r="AA452" s="477"/>
      <c r="AB452" s="477"/>
      <c r="AC452" s="477"/>
      <c r="AD452" s="477"/>
      <c r="AE452" s="477"/>
      <c r="AF452" s="477"/>
      <c r="AG452" s="477"/>
      <c r="AH452" s="477"/>
      <c r="AI452" s="47"/>
      <c r="AJ452" s="48"/>
      <c r="AK452" s="49"/>
      <c r="AL452" s="49"/>
      <c r="AM452" s="49"/>
    </row>
    <row r="453" spans="1:39" s="50" customFormat="1" ht="23.25" customHeight="1">
      <c r="A453" s="477" t="s">
        <v>554</v>
      </c>
      <c r="B453" s="477"/>
      <c r="C453" s="477"/>
      <c r="D453" s="477"/>
      <c r="E453" s="477"/>
      <c r="F453" s="477"/>
      <c r="G453" s="477"/>
      <c r="H453" s="477"/>
      <c r="I453" s="477"/>
      <c r="J453" s="477"/>
      <c r="K453" s="477"/>
      <c r="L453" s="477"/>
      <c r="M453" s="477"/>
      <c r="N453" s="477"/>
      <c r="O453" s="477"/>
      <c r="P453" s="477"/>
      <c r="Q453" s="477"/>
      <c r="R453" s="477"/>
      <c r="S453" s="477"/>
      <c r="T453" s="477"/>
      <c r="U453" s="477"/>
      <c r="V453" s="477"/>
      <c r="W453" s="477"/>
      <c r="X453" s="477"/>
      <c r="Y453" s="477"/>
      <c r="Z453" s="477"/>
      <c r="AA453" s="477"/>
      <c r="AB453" s="477"/>
      <c r="AC453" s="477"/>
      <c r="AD453" s="477"/>
      <c r="AE453" s="477"/>
      <c r="AF453" s="477"/>
      <c r="AG453" s="477"/>
      <c r="AH453" s="477"/>
      <c r="AI453" s="47"/>
      <c r="AJ453" s="48"/>
      <c r="AK453" s="49"/>
      <c r="AL453" s="49"/>
      <c r="AM453" s="49"/>
    </row>
    <row r="454" spans="1:39" s="50" customFormat="1" ht="24" customHeight="1">
      <c r="A454" s="477" t="s">
        <v>555</v>
      </c>
      <c r="B454" s="477"/>
      <c r="C454" s="477"/>
      <c r="D454" s="477"/>
      <c r="E454" s="477"/>
      <c r="F454" s="477"/>
      <c r="G454" s="477"/>
      <c r="H454" s="477"/>
      <c r="I454" s="477"/>
      <c r="J454" s="477"/>
      <c r="K454" s="477"/>
      <c r="L454" s="477"/>
      <c r="M454" s="477"/>
      <c r="N454" s="477"/>
      <c r="O454" s="477"/>
      <c r="P454" s="477"/>
      <c r="Q454" s="477"/>
      <c r="R454" s="477"/>
      <c r="S454" s="477"/>
      <c r="T454" s="477"/>
      <c r="U454" s="477"/>
      <c r="V454" s="477"/>
      <c r="W454" s="477"/>
      <c r="X454" s="477"/>
      <c r="Y454" s="477"/>
      <c r="Z454" s="477"/>
      <c r="AA454" s="477"/>
      <c r="AB454" s="477"/>
      <c r="AC454" s="477"/>
      <c r="AD454" s="477"/>
      <c r="AE454" s="477"/>
      <c r="AF454" s="477"/>
      <c r="AG454" s="477"/>
      <c r="AH454" s="477"/>
      <c r="AI454" s="47"/>
      <c r="AJ454" s="48"/>
      <c r="AK454" s="49"/>
      <c r="AL454" s="49"/>
      <c r="AM454" s="49"/>
    </row>
    <row r="455" spans="1:39" s="50" customFormat="1">
      <c r="A455" s="477" t="s">
        <v>556</v>
      </c>
      <c r="B455" s="477"/>
      <c r="C455" s="477"/>
      <c r="D455" s="477"/>
      <c r="E455" s="477"/>
      <c r="F455" s="477"/>
      <c r="G455" s="477"/>
      <c r="H455" s="477"/>
      <c r="I455" s="477"/>
      <c r="J455" s="477"/>
      <c r="K455" s="477"/>
      <c r="L455" s="477"/>
      <c r="M455" s="477"/>
      <c r="N455" s="477"/>
      <c r="O455" s="477"/>
      <c r="P455" s="477"/>
      <c r="Q455" s="477"/>
      <c r="R455" s="477"/>
      <c r="S455" s="477"/>
      <c r="T455" s="477"/>
      <c r="U455" s="477"/>
      <c r="V455" s="477"/>
      <c r="W455" s="477"/>
      <c r="X455" s="477"/>
      <c r="Y455" s="477"/>
      <c r="Z455" s="477"/>
      <c r="AA455" s="477"/>
      <c r="AB455" s="477"/>
      <c r="AC455" s="477"/>
      <c r="AD455" s="477"/>
      <c r="AE455" s="477"/>
      <c r="AF455" s="477"/>
      <c r="AG455" s="477"/>
      <c r="AH455" s="477"/>
      <c r="AI455" s="47"/>
      <c r="AJ455" s="48"/>
      <c r="AK455" s="49"/>
      <c r="AL455" s="49"/>
      <c r="AM455" s="49"/>
    </row>
    <row r="456" spans="1:39" s="50" customFormat="1" ht="56.25" customHeight="1">
      <c r="A456" s="283"/>
      <c r="B456" s="284"/>
      <c r="C456" s="284"/>
      <c r="D456" s="284"/>
      <c r="E456" s="284"/>
      <c r="F456" s="284"/>
      <c r="G456" s="284"/>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47"/>
      <c r="AJ456" s="48"/>
      <c r="AK456" s="49"/>
      <c r="AL456" s="49"/>
      <c r="AM456" s="49"/>
    </row>
    <row r="457" spans="1:39" s="50" customFormat="1">
      <c r="A457" s="441" t="s">
        <v>557</v>
      </c>
      <c r="B457" s="441"/>
      <c r="C457" s="441"/>
      <c r="D457" s="441"/>
      <c r="E457" s="441"/>
      <c r="F457" s="441"/>
      <c r="G457" s="441"/>
      <c r="H457" s="441"/>
      <c r="I457" s="441"/>
      <c r="J457" s="441"/>
      <c r="K457" s="441"/>
      <c r="L457" s="441"/>
      <c r="M457" s="441"/>
      <c r="N457" s="441"/>
      <c r="O457" s="441"/>
      <c r="P457" s="441"/>
      <c r="Q457" s="441"/>
      <c r="R457" s="441"/>
      <c r="S457" s="441"/>
      <c r="T457" s="441"/>
      <c r="U457" s="441"/>
      <c r="V457" s="441"/>
      <c r="W457" s="441"/>
      <c r="X457" s="441"/>
      <c r="Y457" s="441"/>
      <c r="Z457" s="441"/>
      <c r="AA457" s="441"/>
      <c r="AB457" s="441"/>
      <c r="AC457" s="441"/>
      <c r="AD457" s="441"/>
      <c r="AE457" s="441"/>
      <c r="AF457" s="441"/>
      <c r="AG457" s="441"/>
      <c r="AH457" s="441"/>
      <c r="AI457" s="47"/>
      <c r="AJ457" s="48"/>
      <c r="AK457" s="49"/>
      <c r="AL457" s="49"/>
      <c r="AM457" s="49"/>
    </row>
    <row r="458" spans="1:39" s="36" customFormat="1" ht="17.25" customHeight="1">
      <c r="A458" s="297"/>
      <c r="B458" s="302"/>
      <c r="C458" s="302"/>
      <c r="D458" s="302"/>
      <c r="E458" s="302"/>
      <c r="F458" s="302"/>
      <c r="G458" s="302"/>
      <c r="H458" s="302"/>
      <c r="I458" s="302"/>
      <c r="J458" s="302"/>
      <c r="K458" s="302"/>
      <c r="L458" s="302"/>
      <c r="M458" s="302"/>
      <c r="N458" s="302"/>
      <c r="O458" s="302"/>
      <c r="P458" s="302"/>
      <c r="Q458" s="302"/>
      <c r="R458" s="302"/>
      <c r="S458" s="302"/>
      <c r="T458" s="302"/>
      <c r="U458" s="302"/>
      <c r="V458" s="302"/>
      <c r="W458" s="302"/>
      <c r="X458" s="302"/>
      <c r="Y458" s="302"/>
      <c r="Z458" s="302"/>
      <c r="AA458" s="302"/>
      <c r="AB458" s="302"/>
      <c r="AC458" s="302"/>
      <c r="AD458" s="302"/>
      <c r="AE458" s="302"/>
      <c r="AF458" s="302"/>
      <c r="AG458" s="302"/>
      <c r="AH458" s="302"/>
      <c r="AI458" s="34"/>
      <c r="AJ458" s="38"/>
      <c r="AK458" s="35"/>
      <c r="AL458" s="35"/>
      <c r="AM458" s="35"/>
    </row>
    <row r="459" spans="1:39" s="50" customFormat="1">
      <c r="A459" s="478" t="s">
        <v>558</v>
      </c>
      <c r="B459" s="478"/>
      <c r="C459" s="478"/>
      <c r="D459" s="478"/>
      <c r="E459" s="478"/>
      <c r="F459" s="478"/>
      <c r="G459" s="478"/>
      <c r="H459" s="478"/>
      <c r="I459" s="478"/>
      <c r="J459" s="478"/>
      <c r="K459" s="478"/>
      <c r="L459" s="478"/>
      <c r="M459" s="478"/>
      <c r="N459" s="478"/>
      <c r="O459" s="478"/>
      <c r="P459" s="478"/>
      <c r="Q459" s="478"/>
      <c r="R459" s="478"/>
      <c r="S459" s="478"/>
      <c r="T459" s="478"/>
      <c r="U459" s="478"/>
      <c r="V459" s="478"/>
      <c r="W459" s="478"/>
      <c r="X459" s="478"/>
      <c r="Y459" s="478"/>
      <c r="Z459" s="478"/>
      <c r="AA459" s="478"/>
      <c r="AB459" s="478"/>
      <c r="AC459" s="478"/>
      <c r="AD459" s="478"/>
      <c r="AE459" s="478"/>
      <c r="AF459" s="478"/>
      <c r="AG459" s="478"/>
      <c r="AH459" s="478"/>
      <c r="AI459" s="47"/>
      <c r="AJ459" s="48"/>
      <c r="AK459" s="49"/>
      <c r="AL459" s="49"/>
      <c r="AM459" s="49"/>
    </row>
    <row r="460" spans="1:39" s="50" customFormat="1" ht="15" customHeight="1">
      <c r="A460" s="479" t="s">
        <v>764</v>
      </c>
      <c r="B460" s="479"/>
      <c r="C460" s="479"/>
      <c r="D460" s="479"/>
      <c r="E460" s="479"/>
      <c r="F460" s="479"/>
      <c r="G460" s="479"/>
      <c r="H460" s="479"/>
      <c r="I460" s="479"/>
      <c r="J460" s="479"/>
      <c r="K460" s="479"/>
      <c r="L460" s="479"/>
      <c r="M460" s="479"/>
      <c r="N460" s="479"/>
      <c r="O460" s="479"/>
      <c r="P460" s="479"/>
      <c r="Q460" s="479"/>
      <c r="R460" s="479"/>
      <c r="S460" s="479"/>
      <c r="T460" s="479"/>
      <c r="U460" s="479"/>
      <c r="V460" s="479"/>
      <c r="W460" s="479"/>
      <c r="X460" s="479"/>
      <c r="Y460" s="479"/>
      <c r="Z460" s="479"/>
      <c r="AA460" s="479"/>
      <c r="AB460" s="479"/>
      <c r="AC460" s="479"/>
      <c r="AD460" s="479"/>
      <c r="AE460" s="479"/>
      <c r="AF460" s="479"/>
      <c r="AG460" s="479"/>
      <c r="AH460" s="479"/>
      <c r="AI460" s="47"/>
      <c r="AJ460" s="48"/>
      <c r="AK460" s="49"/>
      <c r="AL460" s="49"/>
      <c r="AM460" s="49"/>
    </row>
    <row r="461" spans="1:39" s="50" customFormat="1">
      <c r="A461" s="479" t="s">
        <v>610</v>
      </c>
      <c r="B461" s="479"/>
      <c r="C461" s="479"/>
      <c r="D461" s="479"/>
      <c r="E461" s="479"/>
      <c r="F461" s="479"/>
      <c r="G461" s="479"/>
      <c r="H461" s="479"/>
      <c r="I461" s="479"/>
      <c r="J461" s="479"/>
      <c r="K461" s="479"/>
      <c r="L461" s="479"/>
      <c r="M461" s="479"/>
      <c r="N461" s="479"/>
      <c r="O461" s="479"/>
      <c r="P461" s="479"/>
      <c r="Q461" s="479"/>
      <c r="R461" s="479"/>
      <c r="S461" s="479"/>
      <c r="T461" s="479"/>
      <c r="U461" s="479"/>
      <c r="V461" s="479"/>
      <c r="W461" s="479"/>
      <c r="X461" s="479"/>
      <c r="Y461" s="479"/>
      <c r="Z461" s="479"/>
      <c r="AA461" s="479"/>
      <c r="AB461" s="479"/>
      <c r="AC461" s="479"/>
      <c r="AD461" s="479"/>
      <c r="AE461" s="479"/>
      <c r="AF461" s="479"/>
      <c r="AG461" s="479"/>
      <c r="AH461" s="479"/>
      <c r="AI461" s="47"/>
      <c r="AJ461" s="48"/>
      <c r="AK461" s="49"/>
      <c r="AL461" s="49"/>
      <c r="AM461" s="49"/>
    </row>
    <row r="462" spans="1:39" s="50" customFormat="1" ht="49.5" customHeight="1">
      <c r="A462" s="479" t="s">
        <v>611</v>
      </c>
      <c r="B462" s="479"/>
      <c r="C462" s="479"/>
      <c r="D462" s="479"/>
      <c r="E462" s="479"/>
      <c r="F462" s="479"/>
      <c r="G462" s="479"/>
      <c r="H462" s="479"/>
      <c r="I462" s="479"/>
      <c r="J462" s="479"/>
      <c r="K462" s="479"/>
      <c r="L462" s="479"/>
      <c r="M462" s="479"/>
      <c r="N462" s="479"/>
      <c r="O462" s="479"/>
      <c r="P462" s="479"/>
      <c r="Q462" s="479"/>
      <c r="R462" s="479"/>
      <c r="S462" s="479"/>
      <c r="T462" s="479"/>
      <c r="U462" s="479"/>
      <c r="V462" s="479"/>
      <c r="W462" s="479"/>
      <c r="X462" s="479"/>
      <c r="Y462" s="479"/>
      <c r="Z462" s="479"/>
      <c r="AA462" s="479"/>
      <c r="AB462" s="479"/>
      <c r="AC462" s="479"/>
      <c r="AD462" s="479"/>
      <c r="AE462" s="479"/>
      <c r="AF462" s="479"/>
      <c r="AG462" s="479"/>
      <c r="AH462" s="479"/>
      <c r="AI462" s="47"/>
      <c r="AJ462" s="48"/>
      <c r="AK462" s="49"/>
      <c r="AL462" s="49"/>
      <c r="AM462" s="49"/>
    </row>
    <row r="463" spans="1:39" s="50" customFormat="1" ht="18.75" customHeight="1">
      <c r="A463" s="299"/>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c r="AA463" s="300"/>
      <c r="AB463" s="300"/>
      <c r="AC463" s="300"/>
      <c r="AD463" s="300"/>
      <c r="AE463" s="300"/>
      <c r="AF463" s="300"/>
      <c r="AG463" s="300"/>
      <c r="AH463" s="300"/>
      <c r="AI463" s="47"/>
      <c r="AJ463" s="48"/>
      <c r="AK463" s="49"/>
      <c r="AL463" s="49"/>
      <c r="AM463" s="49"/>
    </row>
    <row r="464" spans="1:39" s="50" customFormat="1" ht="69" customHeight="1">
      <c r="A464" s="442" t="s">
        <v>559</v>
      </c>
      <c r="B464" s="442"/>
      <c r="C464" s="442"/>
      <c r="D464" s="442"/>
      <c r="E464" s="442"/>
      <c r="F464" s="442"/>
      <c r="G464" s="442"/>
      <c r="H464" s="442"/>
      <c r="I464" s="442"/>
      <c r="J464" s="442"/>
      <c r="K464" s="442"/>
      <c r="L464" s="442"/>
      <c r="M464" s="442"/>
      <c r="N464" s="442"/>
      <c r="O464" s="442"/>
      <c r="P464" s="442"/>
      <c r="Q464" s="442"/>
      <c r="R464" s="442"/>
      <c r="S464" s="442"/>
      <c r="T464" s="442"/>
      <c r="U464" s="442"/>
      <c r="V464" s="442"/>
      <c r="W464" s="442"/>
      <c r="X464" s="442"/>
      <c r="Y464" s="442"/>
      <c r="Z464" s="442"/>
      <c r="AA464" s="442"/>
      <c r="AB464" s="442"/>
      <c r="AC464" s="442"/>
      <c r="AD464" s="442"/>
      <c r="AE464" s="442"/>
      <c r="AF464" s="442"/>
      <c r="AG464" s="442"/>
      <c r="AH464" s="442"/>
      <c r="AI464" s="47"/>
      <c r="AJ464" s="48"/>
      <c r="AK464" s="49"/>
      <c r="AL464" s="49"/>
      <c r="AM464" s="49"/>
    </row>
    <row r="465" spans="1:39" s="50" customFormat="1" ht="10.5" customHeight="1">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c r="AB465" s="301"/>
      <c r="AC465" s="301"/>
      <c r="AD465" s="301"/>
      <c r="AE465" s="301"/>
      <c r="AF465" s="301"/>
      <c r="AG465" s="301"/>
      <c r="AH465" s="301"/>
      <c r="AI465" s="47"/>
      <c r="AJ465" s="48"/>
      <c r="AK465" s="49"/>
      <c r="AL465" s="49"/>
      <c r="AM465" s="49"/>
    </row>
    <row r="466" spans="1:39" s="50" customFormat="1" ht="60.75" customHeight="1">
      <c r="A466" s="482" t="s">
        <v>765</v>
      </c>
      <c r="B466" s="482"/>
      <c r="C466" s="482"/>
      <c r="D466" s="482"/>
      <c r="E466" s="482"/>
      <c r="F466" s="482"/>
      <c r="G466" s="482"/>
      <c r="H466" s="482"/>
      <c r="I466" s="482"/>
      <c r="J466" s="482"/>
      <c r="K466" s="482"/>
      <c r="L466" s="482"/>
      <c r="M466" s="482"/>
      <c r="N466" s="482"/>
      <c r="O466" s="482"/>
      <c r="P466" s="482"/>
      <c r="Q466" s="482"/>
      <c r="R466" s="482"/>
      <c r="S466" s="482"/>
      <c r="T466" s="482"/>
      <c r="U466" s="482"/>
      <c r="V466" s="482"/>
      <c r="W466" s="482"/>
      <c r="X466" s="482"/>
      <c r="Y466" s="482"/>
      <c r="Z466" s="482"/>
      <c r="AA466" s="482"/>
      <c r="AB466" s="482"/>
      <c r="AC466" s="482"/>
      <c r="AD466" s="482"/>
      <c r="AE466" s="482"/>
      <c r="AF466" s="482"/>
      <c r="AG466" s="482"/>
      <c r="AH466" s="482"/>
      <c r="AI466" s="47"/>
      <c r="AJ466" s="48"/>
      <c r="AK466" s="49"/>
      <c r="AL466" s="49"/>
      <c r="AM466" s="49"/>
    </row>
    <row r="467" spans="1:39" s="50" customFormat="1" ht="44.25" customHeight="1">
      <c r="A467" s="301"/>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c r="AA467" s="303"/>
      <c r="AB467" s="303"/>
      <c r="AC467" s="303"/>
      <c r="AD467" s="303"/>
      <c r="AE467" s="303"/>
      <c r="AF467" s="303"/>
      <c r="AG467" s="303"/>
      <c r="AH467" s="303"/>
      <c r="AI467" s="47"/>
      <c r="AJ467" s="48"/>
      <c r="AK467" s="49"/>
      <c r="AL467" s="49"/>
      <c r="AM467" s="49"/>
    </row>
    <row r="468" spans="1:39" s="50" customFormat="1" ht="33.75" customHeight="1">
      <c r="A468" s="437" t="s">
        <v>560</v>
      </c>
      <c r="B468" s="437"/>
      <c r="C468" s="437"/>
      <c r="D468" s="437"/>
      <c r="E468" s="437"/>
      <c r="F468" s="437"/>
      <c r="G468" s="437"/>
      <c r="H468" s="437"/>
      <c r="I468" s="437"/>
      <c r="J468" s="437"/>
      <c r="K468" s="437"/>
      <c r="L468" s="437"/>
      <c r="M468" s="437"/>
      <c r="N468" s="437"/>
      <c r="O468" s="437"/>
      <c r="P468" s="437"/>
      <c r="Q468" s="437"/>
      <c r="R468" s="437"/>
      <c r="S468" s="437"/>
      <c r="T468" s="437"/>
      <c r="U468" s="437"/>
      <c r="V468" s="437"/>
      <c r="W468" s="437"/>
      <c r="X468" s="437"/>
      <c r="Y468" s="437"/>
      <c r="Z468" s="437"/>
      <c r="AA468" s="437"/>
      <c r="AB468" s="437"/>
      <c r="AC468" s="437"/>
      <c r="AD468" s="437"/>
      <c r="AE468" s="437"/>
      <c r="AF468" s="437"/>
      <c r="AG468" s="437"/>
      <c r="AH468" s="437"/>
      <c r="AI468" s="47"/>
      <c r="AJ468" s="48"/>
      <c r="AK468" s="49"/>
      <c r="AL468" s="49"/>
      <c r="AM468" s="49"/>
    </row>
    <row r="469" spans="1:39" s="50" customFormat="1">
      <c r="A469" s="437" t="s">
        <v>612</v>
      </c>
      <c r="B469" s="437"/>
      <c r="C469" s="437"/>
      <c r="D469" s="437"/>
      <c r="E469" s="437"/>
      <c r="F469" s="437"/>
      <c r="G469" s="437"/>
      <c r="H469" s="437"/>
      <c r="I469" s="437"/>
      <c r="J469" s="437"/>
      <c r="K469" s="437"/>
      <c r="L469" s="437"/>
      <c r="M469" s="437"/>
      <c r="N469" s="437"/>
      <c r="O469" s="437"/>
      <c r="P469" s="437"/>
      <c r="Q469" s="437"/>
      <c r="R469" s="437"/>
      <c r="S469" s="437"/>
      <c r="T469" s="437"/>
      <c r="U469" s="437"/>
      <c r="V469" s="437"/>
      <c r="W469" s="437"/>
      <c r="X469" s="437"/>
      <c r="Y469" s="437"/>
      <c r="Z469" s="437"/>
      <c r="AA469" s="437"/>
      <c r="AB469" s="437"/>
      <c r="AC469" s="437"/>
      <c r="AD469" s="437"/>
      <c r="AE469" s="437"/>
      <c r="AF469" s="437"/>
      <c r="AG469" s="437"/>
      <c r="AH469" s="437"/>
      <c r="AI469" s="47"/>
      <c r="AJ469" s="48"/>
      <c r="AK469" s="49"/>
      <c r="AL469" s="49"/>
      <c r="AM469" s="49"/>
    </row>
    <row r="470" spans="1:39" s="50" customFormat="1">
      <c r="A470" s="437" t="s">
        <v>561</v>
      </c>
      <c r="B470" s="437"/>
      <c r="C470" s="437"/>
      <c r="D470" s="437"/>
      <c r="E470" s="437"/>
      <c r="F470" s="437"/>
      <c r="G470" s="437"/>
      <c r="H470" s="437"/>
      <c r="I470" s="437"/>
      <c r="J470" s="437"/>
      <c r="K470" s="437"/>
      <c r="L470" s="437"/>
      <c r="M470" s="437"/>
      <c r="N470" s="437"/>
      <c r="O470" s="437"/>
      <c r="P470" s="437"/>
      <c r="Q470" s="437"/>
      <c r="R470" s="437"/>
      <c r="S470" s="437"/>
      <c r="T470" s="437"/>
      <c r="U470" s="437"/>
      <c r="V470" s="437"/>
      <c r="W470" s="437"/>
      <c r="X470" s="437"/>
      <c r="Y470" s="437"/>
      <c r="Z470" s="437"/>
      <c r="AA470" s="437"/>
      <c r="AB470" s="437"/>
      <c r="AC470" s="437"/>
      <c r="AD470" s="437"/>
      <c r="AE470" s="437"/>
      <c r="AF470" s="437"/>
      <c r="AG470" s="437"/>
      <c r="AH470" s="437"/>
      <c r="AI470" s="47"/>
      <c r="AJ470" s="48"/>
      <c r="AK470" s="49"/>
      <c r="AL470" s="49"/>
      <c r="AM470" s="49"/>
    </row>
    <row r="471" spans="1:39" s="50" customFormat="1">
      <c r="A471" s="437" t="s">
        <v>613</v>
      </c>
      <c r="B471" s="437"/>
      <c r="C471" s="437"/>
      <c r="D471" s="437"/>
      <c r="E471" s="437"/>
      <c r="F471" s="437"/>
      <c r="G471" s="437"/>
      <c r="H471" s="437"/>
      <c r="I471" s="437"/>
      <c r="J471" s="437"/>
      <c r="K471" s="437"/>
      <c r="L471" s="437"/>
      <c r="M471" s="437"/>
      <c r="N471" s="437"/>
      <c r="O471" s="437"/>
      <c r="P471" s="437"/>
      <c r="Q471" s="437"/>
      <c r="R471" s="437"/>
      <c r="S471" s="437"/>
      <c r="T471" s="437"/>
      <c r="U471" s="437"/>
      <c r="V471" s="437"/>
      <c r="W471" s="437"/>
      <c r="X471" s="437"/>
      <c r="Y471" s="437"/>
      <c r="Z471" s="437"/>
      <c r="AA471" s="437"/>
      <c r="AB471" s="437"/>
      <c r="AC471" s="437"/>
      <c r="AD471" s="437"/>
      <c r="AE471" s="437"/>
      <c r="AF471" s="437"/>
      <c r="AG471" s="437"/>
      <c r="AH471" s="437"/>
      <c r="AI471" s="47"/>
      <c r="AJ471" s="48"/>
      <c r="AK471" s="49"/>
      <c r="AL471" s="49"/>
      <c r="AM471" s="49"/>
    </row>
    <row r="472" spans="1:39" s="50" customFormat="1" ht="15" customHeight="1">
      <c r="A472" s="437" t="s">
        <v>614</v>
      </c>
      <c r="B472" s="437"/>
      <c r="C472" s="437"/>
      <c r="D472" s="437"/>
      <c r="E472" s="437"/>
      <c r="F472" s="437"/>
      <c r="G472" s="437"/>
      <c r="H472" s="437"/>
      <c r="I472" s="437"/>
      <c r="J472" s="437"/>
      <c r="K472" s="437"/>
      <c r="L472" s="437"/>
      <c r="M472" s="437"/>
      <c r="N472" s="437"/>
      <c r="O472" s="437"/>
      <c r="P472" s="437"/>
      <c r="Q472" s="437"/>
      <c r="R472" s="437"/>
      <c r="S472" s="437"/>
      <c r="T472" s="437"/>
      <c r="U472" s="437"/>
      <c r="V472" s="437"/>
      <c r="W472" s="437"/>
      <c r="X472" s="437"/>
      <c r="Y472" s="437"/>
      <c r="Z472" s="437"/>
      <c r="AA472" s="437"/>
      <c r="AB472" s="437"/>
      <c r="AC472" s="437"/>
      <c r="AD472" s="437"/>
      <c r="AE472" s="437"/>
      <c r="AF472" s="437"/>
      <c r="AG472" s="437"/>
      <c r="AH472" s="437"/>
      <c r="AI472" s="47"/>
      <c r="AJ472" s="48"/>
      <c r="AK472" s="49"/>
      <c r="AL472" s="49"/>
      <c r="AM472" s="49"/>
    </row>
    <row r="473" spans="1:39" s="50" customFormat="1" ht="52.5" customHeight="1">
      <c r="A473" s="437" t="s">
        <v>615</v>
      </c>
      <c r="B473" s="437"/>
      <c r="C473" s="437"/>
      <c r="D473" s="437"/>
      <c r="E473" s="437"/>
      <c r="F473" s="437"/>
      <c r="G473" s="437"/>
      <c r="H473" s="437"/>
      <c r="I473" s="437"/>
      <c r="J473" s="437"/>
      <c r="K473" s="437"/>
      <c r="L473" s="437"/>
      <c r="M473" s="437"/>
      <c r="N473" s="437"/>
      <c r="O473" s="437"/>
      <c r="P473" s="437"/>
      <c r="Q473" s="437"/>
      <c r="R473" s="437"/>
      <c r="S473" s="437"/>
      <c r="T473" s="437"/>
      <c r="U473" s="437"/>
      <c r="V473" s="437"/>
      <c r="W473" s="437"/>
      <c r="X473" s="437"/>
      <c r="Y473" s="437"/>
      <c r="Z473" s="437"/>
      <c r="AA473" s="437"/>
      <c r="AB473" s="437"/>
      <c r="AC473" s="437"/>
      <c r="AD473" s="437"/>
      <c r="AE473" s="437"/>
      <c r="AF473" s="437"/>
      <c r="AG473" s="437"/>
      <c r="AH473" s="437"/>
      <c r="AI473" s="47"/>
      <c r="AJ473" s="48"/>
      <c r="AK473" s="49"/>
      <c r="AL473" s="49"/>
      <c r="AM473" s="49"/>
    </row>
    <row r="474" spans="1:39" s="50" customFormat="1" ht="21.75" customHeight="1">
      <c r="A474" s="437" t="s">
        <v>562</v>
      </c>
      <c r="B474" s="437"/>
      <c r="C474" s="437"/>
      <c r="D474" s="437"/>
      <c r="E474" s="437"/>
      <c r="F474" s="437"/>
      <c r="G474" s="437"/>
      <c r="H474" s="437"/>
      <c r="I474" s="437"/>
      <c r="J474" s="437"/>
      <c r="K474" s="437"/>
      <c r="L474" s="437"/>
      <c r="M474" s="437"/>
      <c r="N474" s="437"/>
      <c r="O474" s="437"/>
      <c r="P474" s="437"/>
      <c r="Q474" s="437"/>
      <c r="R474" s="437"/>
      <c r="S474" s="437"/>
      <c r="T474" s="437"/>
      <c r="U474" s="437"/>
      <c r="V474" s="437"/>
      <c r="W474" s="437"/>
      <c r="X474" s="437"/>
      <c r="Y474" s="437"/>
      <c r="Z474" s="437"/>
      <c r="AA474" s="437"/>
      <c r="AB474" s="437"/>
      <c r="AC474" s="437"/>
      <c r="AD474" s="437"/>
      <c r="AE474" s="437"/>
      <c r="AF474" s="437"/>
      <c r="AG474" s="437"/>
      <c r="AH474" s="437"/>
      <c r="AI474" s="47"/>
      <c r="AJ474" s="48"/>
      <c r="AK474" s="49"/>
      <c r="AL474" s="49"/>
      <c r="AM474" s="49"/>
    </row>
    <row r="475" spans="1:39" s="50" customFormat="1" ht="15" customHeight="1">
      <c r="A475" s="437" t="s">
        <v>616</v>
      </c>
      <c r="B475" s="437"/>
      <c r="C475" s="437"/>
      <c r="D475" s="437"/>
      <c r="E475" s="437"/>
      <c r="F475" s="437"/>
      <c r="G475" s="437"/>
      <c r="H475" s="437"/>
      <c r="I475" s="437"/>
      <c r="J475" s="437"/>
      <c r="K475" s="437"/>
      <c r="L475" s="437"/>
      <c r="M475" s="437"/>
      <c r="N475" s="437"/>
      <c r="O475" s="437"/>
      <c r="P475" s="437"/>
      <c r="Q475" s="437"/>
      <c r="R475" s="437"/>
      <c r="S475" s="437"/>
      <c r="T475" s="437"/>
      <c r="U475" s="437"/>
      <c r="V475" s="437"/>
      <c r="W475" s="437"/>
      <c r="X475" s="437"/>
      <c r="Y475" s="437"/>
      <c r="Z475" s="437"/>
      <c r="AA475" s="437"/>
      <c r="AB475" s="437"/>
      <c r="AC475" s="437"/>
      <c r="AD475" s="437"/>
      <c r="AE475" s="437"/>
      <c r="AF475" s="437"/>
      <c r="AG475" s="437"/>
      <c r="AH475" s="437"/>
      <c r="AI475" s="47"/>
      <c r="AJ475" s="48"/>
      <c r="AK475" s="49"/>
      <c r="AL475" s="49"/>
      <c r="AM475" s="49"/>
    </row>
    <row r="476" spans="1:39" s="50" customFormat="1" ht="29.25" customHeight="1">
      <c r="A476" s="437" t="s">
        <v>617</v>
      </c>
      <c r="B476" s="437"/>
      <c r="C476" s="437"/>
      <c r="D476" s="437"/>
      <c r="E476" s="437"/>
      <c r="F476" s="437"/>
      <c r="G476" s="437"/>
      <c r="H476" s="437"/>
      <c r="I476" s="437"/>
      <c r="J476" s="437"/>
      <c r="K476" s="437"/>
      <c r="L476" s="437"/>
      <c r="M476" s="437"/>
      <c r="N476" s="437"/>
      <c r="O476" s="437"/>
      <c r="P476" s="437"/>
      <c r="Q476" s="437"/>
      <c r="R476" s="437"/>
      <c r="S476" s="437"/>
      <c r="T476" s="437"/>
      <c r="U476" s="437"/>
      <c r="V476" s="437"/>
      <c r="W476" s="437"/>
      <c r="X476" s="437"/>
      <c r="Y476" s="437"/>
      <c r="Z476" s="437"/>
      <c r="AA476" s="437"/>
      <c r="AB476" s="437"/>
      <c r="AC476" s="437"/>
      <c r="AD476" s="437"/>
      <c r="AE476" s="437"/>
      <c r="AF476" s="437"/>
      <c r="AG476" s="437"/>
      <c r="AH476" s="437"/>
      <c r="AI476" s="47"/>
      <c r="AJ476" s="48"/>
      <c r="AK476" s="49"/>
      <c r="AL476" s="49"/>
      <c r="AM476" s="49"/>
    </row>
    <row r="477" spans="1:39" s="50" customFormat="1" ht="27.75" customHeight="1">
      <c r="A477" s="279"/>
      <c r="B477" s="284"/>
      <c r="C477" s="284"/>
      <c r="D477" s="284"/>
      <c r="E477" s="284"/>
      <c r="F477" s="284"/>
      <c r="G477" s="284"/>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47"/>
      <c r="AJ477" s="48"/>
      <c r="AK477" s="49"/>
      <c r="AL477" s="49"/>
      <c r="AM477" s="49"/>
    </row>
    <row r="478" spans="1:39" s="50" customFormat="1">
      <c r="A478" s="441" t="s">
        <v>563</v>
      </c>
      <c r="B478" s="441"/>
      <c r="C478" s="441"/>
      <c r="D478" s="441"/>
      <c r="E478" s="441"/>
      <c r="F478" s="441"/>
      <c r="G478" s="441"/>
      <c r="H478" s="441"/>
      <c r="I478" s="441"/>
      <c r="J478" s="441"/>
      <c r="K478" s="441"/>
      <c r="L478" s="441"/>
      <c r="M478" s="441"/>
      <c r="N478" s="441"/>
      <c r="O478" s="441"/>
      <c r="P478" s="441"/>
      <c r="Q478" s="441"/>
      <c r="R478" s="441"/>
      <c r="S478" s="441"/>
      <c r="T478" s="441"/>
      <c r="U478" s="441"/>
      <c r="V478" s="441"/>
      <c r="W478" s="441"/>
      <c r="X478" s="441"/>
      <c r="Y478" s="441"/>
      <c r="Z478" s="441"/>
      <c r="AA478" s="441"/>
      <c r="AB478" s="441"/>
      <c r="AC478" s="441"/>
      <c r="AD478" s="441"/>
      <c r="AE478" s="441"/>
      <c r="AF478" s="441"/>
      <c r="AG478" s="441"/>
      <c r="AH478" s="441"/>
      <c r="AI478" s="47"/>
      <c r="AJ478" s="48"/>
      <c r="AK478" s="49"/>
      <c r="AL478" s="49"/>
      <c r="AM478" s="49"/>
    </row>
    <row r="479" spans="1:39" s="50" customFormat="1" ht="18" customHeight="1">
      <c r="A479" s="299"/>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c r="AA479" s="300"/>
      <c r="AB479" s="300"/>
      <c r="AC479" s="300"/>
      <c r="AD479" s="300"/>
      <c r="AE479" s="300"/>
      <c r="AF479" s="300"/>
      <c r="AG479" s="300"/>
      <c r="AH479" s="300"/>
      <c r="AI479" s="47"/>
      <c r="AJ479" s="48"/>
      <c r="AK479" s="49"/>
      <c r="AL479" s="49"/>
      <c r="AM479" s="49"/>
    </row>
    <row r="480" spans="1:39" s="50" customFormat="1">
      <c r="A480" s="442" t="s">
        <v>564</v>
      </c>
      <c r="B480" s="442"/>
      <c r="C480" s="442"/>
      <c r="D480" s="442"/>
      <c r="E480" s="442"/>
      <c r="F480" s="442"/>
      <c r="G480" s="442"/>
      <c r="H480" s="442"/>
      <c r="I480" s="442"/>
      <c r="J480" s="442"/>
      <c r="K480" s="442"/>
      <c r="L480" s="442"/>
      <c r="M480" s="442"/>
      <c r="N480" s="442"/>
      <c r="O480" s="442"/>
      <c r="P480" s="442"/>
      <c r="Q480" s="442"/>
      <c r="R480" s="442"/>
      <c r="S480" s="442"/>
      <c r="T480" s="442"/>
      <c r="U480" s="442"/>
      <c r="V480" s="442"/>
      <c r="W480" s="442"/>
      <c r="X480" s="442"/>
      <c r="Y480" s="442"/>
      <c r="Z480" s="442"/>
      <c r="AA480" s="442"/>
      <c r="AB480" s="442"/>
      <c r="AC480" s="442"/>
      <c r="AD480" s="442"/>
      <c r="AE480" s="442"/>
      <c r="AF480" s="442"/>
      <c r="AG480" s="442"/>
      <c r="AH480" s="442"/>
      <c r="AI480" s="47"/>
      <c r="AJ480" s="48"/>
      <c r="AK480" s="49"/>
      <c r="AL480" s="49"/>
      <c r="AM480" s="49"/>
    </row>
    <row r="481" spans="1:39" s="50" customFormat="1">
      <c r="A481" s="439" t="s">
        <v>767</v>
      </c>
      <c r="B481" s="439"/>
      <c r="C481" s="439"/>
      <c r="D481" s="439"/>
      <c r="E481" s="439"/>
      <c r="F481" s="439"/>
      <c r="G481" s="439"/>
      <c r="H481" s="439"/>
      <c r="I481" s="439"/>
      <c r="J481" s="439"/>
      <c r="K481" s="439"/>
      <c r="L481" s="439"/>
      <c r="M481" s="439"/>
      <c r="N481" s="439"/>
      <c r="O481" s="439"/>
      <c r="P481" s="439"/>
      <c r="Q481" s="439"/>
      <c r="R481" s="439"/>
      <c r="S481" s="439"/>
      <c r="T481" s="439"/>
      <c r="U481" s="439"/>
      <c r="V481" s="439"/>
      <c r="W481" s="439"/>
      <c r="X481" s="439"/>
      <c r="Y481" s="439"/>
      <c r="Z481" s="439"/>
      <c r="AA481" s="439"/>
      <c r="AB481" s="439"/>
      <c r="AC481" s="439"/>
      <c r="AD481" s="439"/>
      <c r="AE481" s="439"/>
      <c r="AF481" s="439"/>
      <c r="AG481" s="439"/>
      <c r="AH481" s="439"/>
      <c r="AI481" s="47"/>
      <c r="AJ481" s="48"/>
      <c r="AK481" s="49"/>
      <c r="AL481" s="49"/>
      <c r="AM481" s="49"/>
    </row>
    <row r="482" spans="1:39" s="50" customFormat="1" ht="15" customHeight="1">
      <c r="A482" s="439" t="s">
        <v>766</v>
      </c>
      <c r="B482" s="439"/>
      <c r="C482" s="439"/>
      <c r="D482" s="439"/>
      <c r="E482" s="439"/>
      <c r="F482" s="439"/>
      <c r="G482" s="439"/>
      <c r="H482" s="439"/>
      <c r="I482" s="439"/>
      <c r="J482" s="439"/>
      <c r="K482" s="439"/>
      <c r="L482" s="439"/>
      <c r="M482" s="439"/>
      <c r="N482" s="439"/>
      <c r="O482" s="439"/>
      <c r="P482" s="439"/>
      <c r="Q482" s="439"/>
      <c r="R482" s="439"/>
      <c r="S482" s="439"/>
      <c r="T482" s="439"/>
      <c r="U482" s="439"/>
      <c r="V482" s="439"/>
      <c r="W482" s="439"/>
      <c r="X482" s="439"/>
      <c r="Y482" s="439"/>
      <c r="Z482" s="439"/>
      <c r="AA482" s="439"/>
      <c r="AB482" s="439"/>
      <c r="AC482" s="439"/>
      <c r="AD482" s="439"/>
      <c r="AE482" s="439"/>
      <c r="AF482" s="439"/>
      <c r="AG482" s="439"/>
      <c r="AH482" s="439"/>
      <c r="AI482" s="47"/>
      <c r="AJ482" s="48"/>
      <c r="AK482" s="49"/>
      <c r="AL482" s="49"/>
      <c r="AM482" s="49"/>
    </row>
    <row r="483" spans="1:39" s="50" customFormat="1">
      <c r="A483" s="299"/>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c r="AA483" s="300"/>
      <c r="AB483" s="300"/>
      <c r="AC483" s="300"/>
      <c r="AD483" s="300"/>
      <c r="AE483" s="300"/>
      <c r="AF483" s="300"/>
      <c r="AG483" s="300"/>
      <c r="AH483" s="300"/>
      <c r="AI483" s="47"/>
      <c r="AJ483" s="48"/>
      <c r="AK483" s="49"/>
      <c r="AL483" s="49"/>
      <c r="AM483" s="49"/>
    </row>
    <row r="484" spans="1:39" s="50" customFormat="1">
      <c r="A484" s="437" t="s">
        <v>565</v>
      </c>
      <c r="B484" s="437"/>
      <c r="C484" s="437"/>
      <c r="D484" s="437"/>
      <c r="E484" s="437"/>
      <c r="F484" s="437"/>
      <c r="G484" s="437"/>
      <c r="H484" s="437"/>
      <c r="I484" s="437"/>
      <c r="J484" s="437"/>
      <c r="K484" s="437"/>
      <c r="L484" s="437"/>
      <c r="M484" s="437"/>
      <c r="N484" s="437"/>
      <c r="O484" s="437"/>
      <c r="P484" s="437"/>
      <c r="Q484" s="437"/>
      <c r="R484" s="437"/>
      <c r="S484" s="437"/>
      <c r="T484" s="437"/>
      <c r="U484" s="437"/>
      <c r="V484" s="437"/>
      <c r="W484" s="437"/>
      <c r="X484" s="437"/>
      <c r="Y484" s="437"/>
      <c r="Z484" s="437"/>
      <c r="AA484" s="437"/>
      <c r="AB484" s="437"/>
      <c r="AC484" s="437"/>
      <c r="AD484" s="437"/>
      <c r="AE484" s="437"/>
      <c r="AF484" s="437"/>
      <c r="AG484" s="437"/>
      <c r="AH484" s="437"/>
      <c r="AI484" s="47"/>
      <c r="AJ484" s="48"/>
      <c r="AK484" s="49"/>
      <c r="AL484" s="49"/>
      <c r="AM484" s="49"/>
    </row>
    <row r="485" spans="1:39" s="50" customFormat="1">
      <c r="A485" s="437" t="s">
        <v>618</v>
      </c>
      <c r="B485" s="437"/>
      <c r="C485" s="437"/>
      <c r="D485" s="437"/>
      <c r="E485" s="437"/>
      <c r="F485" s="437"/>
      <c r="G485" s="437"/>
      <c r="H485" s="437"/>
      <c r="I485" s="437"/>
      <c r="J485" s="437"/>
      <c r="K485" s="437"/>
      <c r="L485" s="437"/>
      <c r="M485" s="437"/>
      <c r="N485" s="437"/>
      <c r="O485" s="437"/>
      <c r="P485" s="437"/>
      <c r="Q485" s="437"/>
      <c r="R485" s="437"/>
      <c r="S485" s="437"/>
      <c r="T485" s="437"/>
      <c r="U485" s="437"/>
      <c r="V485" s="437"/>
      <c r="W485" s="437"/>
      <c r="X485" s="437"/>
      <c r="Y485" s="437"/>
      <c r="Z485" s="437"/>
      <c r="AA485" s="437"/>
      <c r="AB485" s="437"/>
      <c r="AC485" s="437"/>
      <c r="AD485" s="437"/>
      <c r="AE485" s="437"/>
      <c r="AF485" s="437"/>
      <c r="AG485" s="437"/>
      <c r="AH485" s="437"/>
      <c r="AI485" s="47"/>
      <c r="AJ485" s="48"/>
      <c r="AK485" s="49"/>
      <c r="AL485" s="49"/>
      <c r="AM485" s="49"/>
    </row>
    <row r="486" spans="1:39" s="50" customFormat="1">
      <c r="A486" s="437" t="s">
        <v>566</v>
      </c>
      <c r="B486" s="437"/>
      <c r="C486" s="437"/>
      <c r="D486" s="437"/>
      <c r="E486" s="437"/>
      <c r="F486" s="437"/>
      <c r="G486" s="437"/>
      <c r="H486" s="437"/>
      <c r="I486" s="437"/>
      <c r="J486" s="437"/>
      <c r="K486" s="437"/>
      <c r="L486" s="437"/>
      <c r="M486" s="437"/>
      <c r="N486" s="437"/>
      <c r="O486" s="437"/>
      <c r="P486" s="437"/>
      <c r="Q486" s="437"/>
      <c r="R486" s="437"/>
      <c r="S486" s="437"/>
      <c r="T486" s="437"/>
      <c r="U486" s="437"/>
      <c r="V486" s="437"/>
      <c r="W486" s="437"/>
      <c r="X486" s="437"/>
      <c r="Y486" s="437"/>
      <c r="Z486" s="437"/>
      <c r="AA486" s="437"/>
      <c r="AB486" s="437"/>
      <c r="AC486" s="437"/>
      <c r="AD486" s="437"/>
      <c r="AE486" s="437"/>
      <c r="AF486" s="437"/>
      <c r="AG486" s="437"/>
      <c r="AH486" s="437"/>
      <c r="AI486" s="47"/>
      <c r="AJ486" s="48"/>
      <c r="AK486" s="49"/>
      <c r="AL486" s="49"/>
      <c r="AM486" s="49"/>
    </row>
    <row r="487" spans="1:39" s="50" customFormat="1" ht="23.25" customHeight="1">
      <c r="A487" s="437" t="s">
        <v>567</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7"/>
      <c r="AJ487" s="48"/>
      <c r="AK487" s="49"/>
      <c r="AL487" s="49"/>
      <c r="AM487" s="49"/>
    </row>
    <row r="488" spans="1:39" s="50" customFormat="1">
      <c r="A488" s="437" t="s">
        <v>568</v>
      </c>
      <c r="B488" s="437"/>
      <c r="C488" s="437"/>
      <c r="D488" s="437"/>
      <c r="E488" s="437"/>
      <c r="F488" s="437"/>
      <c r="G488" s="437"/>
      <c r="H488" s="437"/>
      <c r="I488" s="437"/>
      <c r="J488" s="437"/>
      <c r="K488" s="437"/>
      <c r="L488" s="437"/>
      <c r="M488" s="437"/>
      <c r="N488" s="437"/>
      <c r="O488" s="437"/>
      <c r="P488" s="437"/>
      <c r="Q488" s="437"/>
      <c r="R488" s="437"/>
      <c r="S488" s="437"/>
      <c r="T488" s="437"/>
      <c r="U488" s="437"/>
      <c r="V488" s="437"/>
      <c r="W488" s="437"/>
      <c r="X488" s="437"/>
      <c r="Y488" s="437"/>
      <c r="Z488" s="437"/>
      <c r="AA488" s="437"/>
      <c r="AB488" s="437"/>
      <c r="AC488" s="437"/>
      <c r="AD488" s="437"/>
      <c r="AE488" s="437"/>
      <c r="AF488" s="437"/>
      <c r="AG488" s="437"/>
      <c r="AH488" s="437"/>
      <c r="AI488" s="47"/>
      <c r="AJ488" s="48"/>
      <c r="AK488" s="49"/>
      <c r="AL488" s="49"/>
      <c r="AM488" s="49"/>
    </row>
    <row r="489" spans="1:39" s="50" customFormat="1" ht="27.75" customHeight="1">
      <c r="A489" s="437" t="s">
        <v>569</v>
      </c>
      <c r="B489" s="437"/>
      <c r="C489" s="437"/>
      <c r="D489" s="437"/>
      <c r="E489" s="437"/>
      <c r="F489" s="437"/>
      <c r="G489" s="437"/>
      <c r="H489" s="437"/>
      <c r="I489" s="437"/>
      <c r="J489" s="437"/>
      <c r="K489" s="437"/>
      <c r="L489" s="437"/>
      <c r="M489" s="437"/>
      <c r="N489" s="437"/>
      <c r="O489" s="437"/>
      <c r="P489" s="437"/>
      <c r="Q489" s="437"/>
      <c r="R489" s="437"/>
      <c r="S489" s="437"/>
      <c r="T489" s="437"/>
      <c r="U489" s="437"/>
      <c r="V489" s="437"/>
      <c r="W489" s="437"/>
      <c r="X489" s="437"/>
      <c r="Y489" s="437"/>
      <c r="Z489" s="437"/>
      <c r="AA489" s="437"/>
      <c r="AB489" s="437"/>
      <c r="AC489" s="437"/>
      <c r="AD489" s="437"/>
      <c r="AE489" s="437"/>
      <c r="AF489" s="437"/>
      <c r="AG489" s="437"/>
      <c r="AH489" s="437"/>
      <c r="AI489" s="47"/>
      <c r="AJ489" s="48"/>
      <c r="AK489" s="49"/>
      <c r="AL489" s="49"/>
      <c r="AM489" s="49"/>
    </row>
    <row r="490" spans="1:39" s="50" customFormat="1">
      <c r="A490" s="437" t="s">
        <v>570</v>
      </c>
      <c r="B490" s="437"/>
      <c r="C490" s="437"/>
      <c r="D490" s="437"/>
      <c r="E490" s="437"/>
      <c r="F490" s="437"/>
      <c r="G490" s="437"/>
      <c r="H490" s="437"/>
      <c r="I490" s="437"/>
      <c r="J490" s="437"/>
      <c r="K490" s="437"/>
      <c r="L490" s="437"/>
      <c r="M490" s="437"/>
      <c r="N490" s="437"/>
      <c r="O490" s="437"/>
      <c r="P490" s="437"/>
      <c r="Q490" s="437"/>
      <c r="R490" s="437"/>
      <c r="S490" s="437"/>
      <c r="T490" s="437"/>
      <c r="U490" s="437"/>
      <c r="V490" s="437"/>
      <c r="W490" s="437"/>
      <c r="X490" s="437"/>
      <c r="Y490" s="437"/>
      <c r="Z490" s="437"/>
      <c r="AA490" s="437"/>
      <c r="AB490" s="437"/>
      <c r="AC490" s="437"/>
      <c r="AD490" s="437"/>
      <c r="AE490" s="437"/>
      <c r="AF490" s="437"/>
      <c r="AG490" s="437"/>
      <c r="AH490" s="437"/>
      <c r="AI490" s="47"/>
      <c r="AJ490" s="48"/>
      <c r="AK490" s="49"/>
      <c r="AL490" s="49"/>
      <c r="AM490" s="49"/>
    </row>
    <row r="491" spans="1:39" s="50" customFormat="1" ht="15" customHeight="1">
      <c r="A491" s="437" t="s">
        <v>619</v>
      </c>
      <c r="B491" s="437"/>
      <c r="C491" s="437"/>
      <c r="D491" s="437"/>
      <c r="E491" s="437"/>
      <c r="F491" s="437"/>
      <c r="G491" s="437"/>
      <c r="H491" s="437"/>
      <c r="I491" s="437"/>
      <c r="J491" s="437"/>
      <c r="K491" s="437"/>
      <c r="L491" s="437"/>
      <c r="M491" s="437"/>
      <c r="N491" s="437"/>
      <c r="O491" s="437"/>
      <c r="P491" s="437"/>
      <c r="Q491" s="437"/>
      <c r="R491" s="437"/>
      <c r="S491" s="437"/>
      <c r="T491" s="437"/>
      <c r="U491" s="437"/>
      <c r="V491" s="437"/>
      <c r="W491" s="437"/>
      <c r="X491" s="437"/>
      <c r="Y491" s="437"/>
      <c r="Z491" s="437"/>
      <c r="AA491" s="437"/>
      <c r="AB491" s="437"/>
      <c r="AC491" s="437"/>
      <c r="AD491" s="437"/>
      <c r="AE491" s="437"/>
      <c r="AF491" s="437"/>
      <c r="AG491" s="437"/>
      <c r="AH491" s="437"/>
      <c r="AI491" s="47"/>
      <c r="AJ491" s="48"/>
      <c r="AK491" s="49"/>
      <c r="AL491" s="49"/>
      <c r="AM491" s="49"/>
    </row>
    <row r="492" spans="1:39" s="50" customFormat="1" ht="15" customHeight="1">
      <c r="A492" s="279"/>
      <c r="B492" s="284"/>
      <c r="C492" s="284"/>
      <c r="D492" s="284"/>
      <c r="E492" s="284"/>
      <c r="F492" s="284"/>
      <c r="G492" s="284"/>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47"/>
      <c r="AJ492" s="48"/>
      <c r="AK492" s="49"/>
      <c r="AL492" s="49"/>
      <c r="AM492" s="49"/>
    </row>
    <row r="493" spans="1:39" s="50" customFormat="1" ht="29.25" customHeight="1">
      <c r="A493" s="440" t="s">
        <v>571</v>
      </c>
      <c r="B493" s="440"/>
      <c r="C493" s="440"/>
      <c r="D493" s="440"/>
      <c r="E493" s="440"/>
      <c r="F493" s="440"/>
      <c r="G493" s="440"/>
      <c r="H493" s="440"/>
      <c r="I493" s="440"/>
      <c r="J493" s="440"/>
      <c r="K493" s="440"/>
      <c r="L493" s="440"/>
      <c r="M493" s="440"/>
      <c r="N493" s="440"/>
      <c r="O493" s="440"/>
      <c r="P493" s="440"/>
      <c r="Q493" s="440"/>
      <c r="R493" s="440"/>
      <c r="S493" s="440"/>
      <c r="T493" s="440"/>
      <c r="U493" s="440"/>
      <c r="V493" s="440"/>
      <c r="W493" s="440"/>
      <c r="X493" s="440"/>
      <c r="Y493" s="440"/>
      <c r="Z493" s="440"/>
      <c r="AA493" s="440"/>
      <c r="AB493" s="440"/>
      <c r="AC493" s="440"/>
      <c r="AD493" s="440"/>
      <c r="AE493" s="440"/>
      <c r="AF493" s="440"/>
      <c r="AG493" s="440"/>
      <c r="AH493" s="440"/>
      <c r="AI493" s="47"/>
      <c r="AJ493" s="48"/>
      <c r="AK493" s="49"/>
      <c r="AL493" s="49"/>
      <c r="AM493" s="49"/>
    </row>
    <row r="494" spans="1:39" s="50" customFormat="1">
      <c r="A494" s="279"/>
      <c r="B494" s="284"/>
      <c r="C494" s="284"/>
      <c r="D494" s="284"/>
      <c r="E494" s="284"/>
      <c r="F494" s="284"/>
      <c r="G494" s="284"/>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47"/>
      <c r="AJ494" s="48"/>
      <c r="AK494" s="49"/>
      <c r="AL494" s="49"/>
      <c r="AM494" s="49"/>
    </row>
    <row r="495" spans="1:39" s="50" customFormat="1" ht="42.75" customHeight="1">
      <c r="A495" s="438" t="s">
        <v>863</v>
      </c>
      <c r="B495" s="438"/>
      <c r="C495" s="438"/>
      <c r="D495" s="438"/>
      <c r="E495" s="438"/>
      <c r="F495" s="438"/>
      <c r="G495" s="438"/>
      <c r="H495" s="438"/>
      <c r="I495" s="438"/>
      <c r="J495" s="438"/>
      <c r="K495" s="438"/>
      <c r="L495" s="438"/>
      <c r="M495" s="438"/>
      <c r="N495" s="438"/>
      <c r="O495" s="438"/>
      <c r="P495" s="438"/>
      <c r="Q495" s="438"/>
      <c r="R495" s="438"/>
      <c r="S495" s="438"/>
      <c r="T495" s="438"/>
      <c r="U495" s="438"/>
      <c r="V495" s="438"/>
      <c r="W495" s="438"/>
      <c r="X495" s="438"/>
      <c r="Y495" s="438"/>
      <c r="Z495" s="438"/>
      <c r="AA495" s="438"/>
      <c r="AB495" s="438"/>
      <c r="AC495" s="438"/>
      <c r="AD495" s="438"/>
      <c r="AE495" s="438"/>
      <c r="AF495" s="438"/>
      <c r="AG495" s="438"/>
      <c r="AH495" s="438"/>
      <c r="AI495" s="47"/>
      <c r="AJ495" s="48"/>
      <c r="AK495" s="49"/>
      <c r="AL495" s="49"/>
      <c r="AM495" s="49"/>
    </row>
    <row r="496" spans="1:39" s="36" customFormat="1">
      <c r="A496" s="283"/>
      <c r="B496" s="284"/>
      <c r="C496" s="284"/>
      <c r="D496" s="284"/>
      <c r="E496" s="284"/>
      <c r="F496" s="284"/>
      <c r="G496" s="284"/>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34"/>
      <c r="AJ496" s="38"/>
      <c r="AK496" s="35"/>
      <c r="AL496" s="35"/>
      <c r="AM496" s="35"/>
    </row>
    <row r="497" spans="1:39">
      <c r="A497" s="438" t="s">
        <v>768</v>
      </c>
      <c r="B497" s="438"/>
      <c r="C497" s="438"/>
      <c r="D497" s="438"/>
      <c r="E497" s="438"/>
      <c r="F497" s="438"/>
      <c r="G497" s="438"/>
      <c r="H497" s="438"/>
      <c r="I497" s="438"/>
      <c r="J497" s="438"/>
      <c r="K497" s="438"/>
      <c r="L497" s="438"/>
      <c r="M497" s="438"/>
      <c r="N497" s="438"/>
      <c r="O497" s="438"/>
      <c r="P497" s="438"/>
      <c r="Q497" s="438"/>
      <c r="R497" s="438"/>
      <c r="S497" s="438"/>
      <c r="T497" s="438"/>
      <c r="U497" s="438"/>
      <c r="V497" s="438"/>
      <c r="W497" s="438"/>
      <c r="X497" s="438"/>
      <c r="Y497" s="438"/>
      <c r="Z497" s="438"/>
      <c r="AA497" s="438"/>
      <c r="AB497" s="438"/>
      <c r="AC497" s="438"/>
      <c r="AD497" s="438"/>
      <c r="AE497" s="438"/>
      <c r="AF497" s="438"/>
      <c r="AG497" s="438"/>
      <c r="AH497" s="438"/>
    </row>
    <row r="498" spans="1:39">
      <c r="A498" s="285"/>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row>
    <row r="499" spans="1:39">
      <c r="A499" s="441" t="s">
        <v>620</v>
      </c>
      <c r="B499" s="441"/>
      <c r="C499" s="441"/>
      <c r="D499" s="441"/>
      <c r="E499" s="441"/>
      <c r="F499" s="441"/>
      <c r="G499" s="441"/>
      <c r="H499" s="441"/>
      <c r="I499" s="441"/>
      <c r="J499" s="441"/>
      <c r="K499" s="441"/>
      <c r="L499" s="441"/>
      <c r="M499" s="441"/>
      <c r="N499" s="441"/>
      <c r="O499" s="441"/>
      <c r="P499" s="441"/>
      <c r="Q499" s="441"/>
      <c r="R499" s="441"/>
      <c r="S499" s="441"/>
      <c r="T499" s="441"/>
      <c r="U499" s="441"/>
      <c r="V499" s="441"/>
      <c r="W499" s="441"/>
      <c r="X499" s="441"/>
      <c r="Y499" s="441"/>
      <c r="Z499" s="441"/>
      <c r="AA499" s="441"/>
      <c r="AB499" s="441"/>
      <c r="AC499" s="441"/>
      <c r="AD499" s="441"/>
      <c r="AE499" s="441"/>
      <c r="AF499" s="441"/>
      <c r="AG499" s="441"/>
      <c r="AH499" s="441"/>
    </row>
    <row r="500" spans="1:39" s="36" customFormat="1">
      <c r="A500" s="297"/>
      <c r="B500" s="298"/>
      <c r="C500" s="298"/>
      <c r="D500" s="298"/>
      <c r="E500" s="298"/>
      <c r="F500" s="298"/>
      <c r="G500" s="298"/>
      <c r="H500" s="298"/>
      <c r="I500" s="298"/>
      <c r="J500" s="298"/>
      <c r="K500" s="298"/>
      <c r="L500" s="298"/>
      <c r="M500" s="298"/>
      <c r="N500" s="298"/>
      <c r="O500" s="298"/>
      <c r="P500" s="298"/>
      <c r="Q500" s="298"/>
      <c r="R500" s="298"/>
      <c r="S500" s="298"/>
      <c r="T500" s="298"/>
      <c r="U500" s="298"/>
      <c r="V500" s="298"/>
      <c r="W500" s="298"/>
      <c r="X500" s="298"/>
      <c r="Y500" s="298"/>
      <c r="Z500" s="298"/>
      <c r="AA500" s="298"/>
      <c r="AB500" s="298"/>
      <c r="AC500" s="298"/>
      <c r="AD500" s="298"/>
      <c r="AE500" s="298"/>
      <c r="AF500" s="298"/>
      <c r="AG500" s="298"/>
      <c r="AH500" s="298"/>
      <c r="AI500" s="34"/>
      <c r="AJ500" s="38"/>
      <c r="AK500" s="35"/>
      <c r="AL500" s="35"/>
      <c r="AM500" s="35"/>
    </row>
    <row r="501" spans="1:39" s="36" customFormat="1">
      <c r="A501" s="439" t="s">
        <v>769</v>
      </c>
      <c r="B501" s="439"/>
      <c r="C501" s="439"/>
      <c r="D501" s="439"/>
      <c r="E501" s="439"/>
      <c r="F501" s="439"/>
      <c r="G501" s="439"/>
      <c r="H501" s="439"/>
      <c r="I501" s="439"/>
      <c r="J501" s="439"/>
      <c r="K501" s="439"/>
      <c r="L501" s="439"/>
      <c r="M501" s="439"/>
      <c r="N501" s="439"/>
      <c r="O501" s="439"/>
      <c r="P501" s="439"/>
      <c r="Q501" s="439"/>
      <c r="R501" s="439"/>
      <c r="S501" s="439"/>
      <c r="T501" s="439"/>
      <c r="U501" s="439"/>
      <c r="V501" s="439"/>
      <c r="W501" s="439"/>
      <c r="X501" s="439"/>
      <c r="Y501" s="439"/>
      <c r="Z501" s="439"/>
      <c r="AA501" s="439"/>
      <c r="AB501" s="439"/>
      <c r="AC501" s="439"/>
      <c r="AD501" s="439"/>
      <c r="AE501" s="439"/>
      <c r="AF501" s="439"/>
      <c r="AG501" s="439"/>
      <c r="AH501" s="439"/>
      <c r="AI501" s="34"/>
      <c r="AJ501" s="38"/>
      <c r="AK501" s="35"/>
      <c r="AL501" s="35"/>
      <c r="AM501" s="35"/>
    </row>
    <row r="502" spans="1:39" s="50" customFormat="1" ht="18" customHeight="1">
      <c r="A502" s="297"/>
      <c r="B502" s="298"/>
      <c r="C502" s="298"/>
      <c r="D502" s="298"/>
      <c r="E502" s="298"/>
      <c r="F502" s="298"/>
      <c r="G502" s="298"/>
      <c r="H502" s="298"/>
      <c r="I502" s="298"/>
      <c r="J502" s="298"/>
      <c r="K502" s="298"/>
      <c r="L502" s="298"/>
      <c r="M502" s="298"/>
      <c r="N502" s="298"/>
      <c r="O502" s="298"/>
      <c r="P502" s="298"/>
      <c r="Q502" s="298"/>
      <c r="R502" s="298"/>
      <c r="S502" s="298"/>
      <c r="T502" s="298"/>
      <c r="U502" s="298"/>
      <c r="V502" s="298"/>
      <c r="W502" s="298"/>
      <c r="X502" s="298"/>
      <c r="Y502" s="298"/>
      <c r="Z502" s="298"/>
      <c r="AA502" s="298"/>
      <c r="AB502" s="298"/>
      <c r="AC502" s="298"/>
      <c r="AD502" s="298"/>
      <c r="AE502" s="298"/>
      <c r="AF502" s="298"/>
      <c r="AG502" s="298"/>
      <c r="AH502" s="298"/>
      <c r="AI502" s="47"/>
      <c r="AJ502" s="48"/>
      <c r="AK502" s="49"/>
      <c r="AL502" s="49"/>
      <c r="AM502" s="49"/>
    </row>
    <row r="503" spans="1:39" s="50" customFormat="1" ht="71.25" customHeight="1">
      <c r="A503" s="433" t="s">
        <v>621</v>
      </c>
      <c r="B503" s="433"/>
      <c r="C503" s="433"/>
      <c r="D503" s="433"/>
      <c r="E503" s="433"/>
      <c r="F503" s="433"/>
      <c r="G503" s="433"/>
      <c r="H503" s="433"/>
      <c r="I503" s="433"/>
      <c r="J503" s="433"/>
      <c r="K503" s="433"/>
      <c r="L503" s="433"/>
      <c r="M503" s="433"/>
      <c r="N503" s="433"/>
      <c r="O503" s="433"/>
      <c r="P503" s="433"/>
      <c r="Q503" s="433"/>
      <c r="R503" s="433"/>
      <c r="S503" s="433"/>
      <c r="T503" s="433"/>
      <c r="U503" s="433"/>
      <c r="V503" s="433"/>
      <c r="W503" s="433"/>
      <c r="X503" s="433"/>
      <c r="Y503" s="433"/>
      <c r="Z503" s="433"/>
      <c r="AA503" s="433"/>
      <c r="AB503" s="433"/>
      <c r="AC503" s="433"/>
      <c r="AD503" s="433"/>
      <c r="AE503" s="433"/>
      <c r="AF503" s="433"/>
      <c r="AG503" s="433"/>
      <c r="AH503" s="433"/>
      <c r="AI503" s="47"/>
      <c r="AJ503" s="48"/>
      <c r="AK503" s="49"/>
      <c r="AL503" s="49"/>
      <c r="AM503" s="49"/>
    </row>
    <row r="504" spans="1:39" s="50" customFormat="1" ht="27" customHeight="1">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c r="AC504" s="46"/>
      <c r="AD504" s="46"/>
      <c r="AE504" s="46"/>
      <c r="AF504" s="46"/>
      <c r="AG504" s="46"/>
      <c r="AH504" s="46"/>
      <c r="AI504" s="47"/>
      <c r="AJ504" s="48"/>
      <c r="AK504" s="49"/>
      <c r="AL504" s="49"/>
      <c r="AM504" s="49"/>
    </row>
    <row r="505" spans="1:39" s="50" customFormat="1" ht="1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47"/>
      <c r="AJ505" s="48"/>
      <c r="AK505" s="49"/>
      <c r="AL505" s="49"/>
      <c r="AM505" s="49"/>
    </row>
    <row r="506" spans="1:39" s="50" customFormat="1" ht="15" customHeight="1">
      <c r="A506" s="435" t="s">
        <v>573</v>
      </c>
      <c r="B506" s="435"/>
      <c r="C506" s="435"/>
      <c r="D506" s="435"/>
      <c r="E506" s="435"/>
      <c r="F506" s="435"/>
      <c r="G506" s="435"/>
      <c r="H506" s="435"/>
      <c r="I506" s="435"/>
      <c r="J506" s="435"/>
      <c r="K506" s="435"/>
      <c r="L506" s="435"/>
      <c r="M506" s="435"/>
      <c r="N506" s="435"/>
      <c r="O506" s="435"/>
      <c r="P506" s="435"/>
      <c r="Q506" s="435"/>
      <c r="R506" s="435"/>
      <c r="S506" s="435"/>
      <c r="T506" s="435"/>
      <c r="U506" s="435"/>
      <c r="V506" s="435"/>
      <c r="W506" s="435"/>
      <c r="X506" s="435"/>
      <c r="Y506" s="435"/>
      <c r="Z506" s="435"/>
      <c r="AA506" s="435"/>
      <c r="AB506" s="435"/>
      <c r="AC506" s="435"/>
      <c r="AD506" s="435"/>
      <c r="AE506" s="435"/>
      <c r="AF506" s="435"/>
      <c r="AG506" s="435"/>
      <c r="AH506" s="435"/>
      <c r="AI506" s="47"/>
      <c r="AJ506" s="48"/>
      <c r="AK506" s="49"/>
      <c r="AL506" s="49"/>
      <c r="AM506" s="49"/>
    </row>
    <row r="507" spans="1:39" s="50" customFormat="1" ht="1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47"/>
      <c r="AJ507" s="48"/>
      <c r="AK507" s="49"/>
      <c r="AL507" s="49"/>
      <c r="AM507" s="49"/>
    </row>
    <row r="508" spans="1:39" s="50" customFormat="1">
      <c r="A508" s="434" t="s">
        <v>861</v>
      </c>
      <c r="B508" s="434"/>
      <c r="C508" s="434"/>
      <c r="D508" s="434"/>
      <c r="E508" s="434"/>
      <c r="F508" s="434"/>
      <c r="G508" s="434"/>
      <c r="H508" s="434"/>
      <c r="I508" s="434"/>
      <c r="J508" s="434"/>
      <c r="K508" s="434"/>
      <c r="L508" s="434"/>
      <c r="M508" s="434"/>
      <c r="N508" s="434"/>
      <c r="O508" s="434"/>
      <c r="P508" s="434"/>
      <c r="Q508" s="434"/>
      <c r="R508" s="434"/>
      <c r="S508" s="434"/>
      <c r="T508" s="434"/>
      <c r="U508" s="434"/>
      <c r="V508" s="434"/>
      <c r="W508" s="434"/>
      <c r="X508" s="434"/>
      <c r="Y508" s="434"/>
      <c r="Z508" s="434"/>
      <c r="AA508" s="434"/>
      <c r="AB508" s="434"/>
      <c r="AC508" s="434"/>
      <c r="AD508" s="434"/>
      <c r="AE508" s="434"/>
      <c r="AF508" s="434"/>
      <c r="AG508" s="434"/>
      <c r="AH508" s="434"/>
      <c r="AI508" s="47"/>
      <c r="AJ508" s="48"/>
      <c r="AK508" s="49"/>
      <c r="AL508" s="49"/>
      <c r="AM508" s="49"/>
    </row>
    <row r="509" spans="1:39" s="50" customFormat="1" ht="15" customHeight="1">
      <c r="A509" s="434"/>
      <c r="B509" s="434"/>
      <c r="C509" s="434"/>
      <c r="D509" s="434"/>
      <c r="E509" s="434"/>
      <c r="F509" s="434"/>
      <c r="G509" s="434"/>
      <c r="H509" s="434"/>
      <c r="I509" s="434"/>
      <c r="J509" s="434"/>
      <c r="K509" s="434"/>
      <c r="L509" s="434"/>
      <c r="M509" s="434"/>
      <c r="N509" s="434"/>
      <c r="O509" s="434"/>
      <c r="P509" s="434"/>
      <c r="Q509" s="434"/>
      <c r="R509" s="434"/>
      <c r="S509" s="434"/>
      <c r="T509" s="434"/>
      <c r="U509" s="434"/>
      <c r="V509" s="434"/>
      <c r="W509" s="434"/>
      <c r="X509" s="434"/>
      <c r="Y509" s="434"/>
      <c r="Z509" s="434"/>
      <c r="AA509" s="434"/>
      <c r="AB509" s="434"/>
      <c r="AC509" s="434"/>
      <c r="AD509" s="434"/>
      <c r="AE509" s="434"/>
      <c r="AF509" s="434"/>
      <c r="AG509" s="434"/>
      <c r="AH509" s="434"/>
      <c r="AI509" s="47"/>
      <c r="AJ509" s="48"/>
      <c r="AK509" s="49"/>
      <c r="AL509" s="49"/>
      <c r="AM509" s="49"/>
    </row>
    <row r="510" spans="1:39" s="28" customForma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17"/>
      <c r="AJ510" s="17"/>
    </row>
    <row r="511" spans="1:39">
      <c r="A511" s="436" t="s">
        <v>572</v>
      </c>
      <c r="B511" s="436"/>
      <c r="C511" s="436"/>
      <c r="D511" s="436"/>
      <c r="E511" s="436"/>
      <c r="F511" s="436"/>
      <c r="G511" s="436"/>
      <c r="H511" s="436"/>
      <c r="I511" s="436"/>
      <c r="J511" s="436"/>
      <c r="K511" s="436"/>
      <c r="L511" s="436"/>
      <c r="M511" s="436"/>
      <c r="N511" s="436"/>
      <c r="O511" s="436"/>
      <c r="P511" s="436"/>
      <c r="Q511" s="436"/>
      <c r="R511" s="436"/>
      <c r="S511" s="436"/>
      <c r="T511" s="436"/>
      <c r="U511" s="436"/>
      <c r="V511" s="436"/>
      <c r="W511" s="436"/>
      <c r="X511" s="436"/>
      <c r="Y511" s="436"/>
      <c r="Z511" s="436"/>
      <c r="AA511" s="436"/>
      <c r="AB511" s="436"/>
      <c r="AC511" s="436"/>
      <c r="AD511" s="436"/>
      <c r="AE511" s="436"/>
      <c r="AF511" s="436"/>
      <c r="AG511" s="436"/>
      <c r="AH511" s="436"/>
    </row>
    <row r="512" spans="1:39">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14"/>
      <c r="AG512" s="14"/>
      <c r="AH512" s="14"/>
    </row>
    <row r="513" spans="1:34">
      <c r="A513" s="12" t="s">
        <v>862</v>
      </c>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row>
  </sheetData>
  <mergeCells count="724">
    <mergeCell ref="A188:J188"/>
    <mergeCell ref="K188:R188"/>
    <mergeCell ref="S188:Z188"/>
    <mergeCell ref="AA188:AH188"/>
    <mergeCell ref="A192:J192"/>
    <mergeCell ref="K192:R192"/>
    <mergeCell ref="S192:Z192"/>
    <mergeCell ref="AA192:AH192"/>
    <mergeCell ref="A189:J189"/>
    <mergeCell ref="K189:R189"/>
    <mergeCell ref="S189:Z189"/>
    <mergeCell ref="AA189:AH189"/>
    <mergeCell ref="A190:J190"/>
    <mergeCell ref="K190:R190"/>
    <mergeCell ref="S190:Z190"/>
    <mergeCell ref="AA190:AH190"/>
    <mergeCell ref="A191:J191"/>
    <mergeCell ref="K191:R191"/>
    <mergeCell ref="S191:Z191"/>
    <mergeCell ref="AA191:AH191"/>
    <mergeCell ref="A185:J185"/>
    <mergeCell ref="K185:R185"/>
    <mergeCell ref="S185:Z185"/>
    <mergeCell ref="AA185:AH185"/>
    <mergeCell ref="A186:J186"/>
    <mergeCell ref="K186:R186"/>
    <mergeCell ref="S186:Z186"/>
    <mergeCell ref="AA186:AH186"/>
    <mergeCell ref="A187:J187"/>
    <mergeCell ref="K187:R187"/>
    <mergeCell ref="S187:Z187"/>
    <mergeCell ref="AA187:AH187"/>
    <mergeCell ref="A182:J182"/>
    <mergeCell ref="K182:R182"/>
    <mergeCell ref="S182:Z182"/>
    <mergeCell ref="AA182:AH182"/>
    <mergeCell ref="A183:J183"/>
    <mergeCell ref="K183:R183"/>
    <mergeCell ref="S183:Z183"/>
    <mergeCell ref="AA183:AH183"/>
    <mergeCell ref="A184:J184"/>
    <mergeCell ref="K184:R184"/>
    <mergeCell ref="S184:Z184"/>
    <mergeCell ref="AA184:AH184"/>
    <mergeCell ref="A179:J179"/>
    <mergeCell ref="K179:R179"/>
    <mergeCell ref="S179:Z179"/>
    <mergeCell ref="AA179:AH179"/>
    <mergeCell ref="A180:J180"/>
    <mergeCell ref="K180:R180"/>
    <mergeCell ref="S180:Z180"/>
    <mergeCell ref="AA180:AH180"/>
    <mergeCell ref="A181:J181"/>
    <mergeCell ref="K181:R181"/>
    <mergeCell ref="S181:Z181"/>
    <mergeCell ref="AA181:AH181"/>
    <mergeCell ref="A176:J176"/>
    <mergeCell ref="K176:R176"/>
    <mergeCell ref="S176:Z176"/>
    <mergeCell ref="AA176:AH176"/>
    <mergeCell ref="A177:J177"/>
    <mergeCell ref="K177:R177"/>
    <mergeCell ref="S177:Z177"/>
    <mergeCell ref="AA177:AH177"/>
    <mergeCell ref="A178:J178"/>
    <mergeCell ref="K178:R178"/>
    <mergeCell ref="S178:Z178"/>
    <mergeCell ref="AA178:AH178"/>
    <mergeCell ref="A173:J173"/>
    <mergeCell ref="K173:R173"/>
    <mergeCell ref="S173:Z173"/>
    <mergeCell ref="AA173:AH173"/>
    <mergeCell ref="A174:J174"/>
    <mergeCell ref="K174:R174"/>
    <mergeCell ref="S174:Z174"/>
    <mergeCell ref="AA174:AH174"/>
    <mergeCell ref="A175:J175"/>
    <mergeCell ref="K175:R175"/>
    <mergeCell ref="S175:Z175"/>
    <mergeCell ref="AA175:AH175"/>
    <mergeCell ref="A170:J170"/>
    <mergeCell ref="K170:R170"/>
    <mergeCell ref="S170:Z170"/>
    <mergeCell ref="AA170:AH170"/>
    <mergeCell ref="A171:J171"/>
    <mergeCell ref="K171:R171"/>
    <mergeCell ref="S171:Z171"/>
    <mergeCell ref="AA171:AH171"/>
    <mergeCell ref="A172:J172"/>
    <mergeCell ref="K172:R172"/>
    <mergeCell ref="S172:Z172"/>
    <mergeCell ref="AA172:AH172"/>
    <mergeCell ref="A133:J133"/>
    <mergeCell ref="K133:R133"/>
    <mergeCell ref="S133:Z133"/>
    <mergeCell ref="AA133:AH133"/>
    <mergeCell ref="A168:J168"/>
    <mergeCell ref="K168:R168"/>
    <mergeCell ref="S168:Z168"/>
    <mergeCell ref="AA168:AH168"/>
    <mergeCell ref="A169:J169"/>
    <mergeCell ref="K169:R169"/>
    <mergeCell ref="S169:Z169"/>
    <mergeCell ref="AA169:AH169"/>
    <mergeCell ref="A162:J162"/>
    <mergeCell ref="K162:R162"/>
    <mergeCell ref="S162:Z162"/>
    <mergeCell ref="AA162:AH162"/>
    <mergeCell ref="A163:J163"/>
    <mergeCell ref="K163:R163"/>
    <mergeCell ref="S163:Z163"/>
    <mergeCell ref="AA163:AH163"/>
    <mergeCell ref="A129:J129"/>
    <mergeCell ref="K129:R129"/>
    <mergeCell ref="S129:Z129"/>
    <mergeCell ref="AA129:AH129"/>
    <mergeCell ref="A130:J130"/>
    <mergeCell ref="K130:R130"/>
    <mergeCell ref="S130:Z130"/>
    <mergeCell ref="AA130:AH130"/>
    <mergeCell ref="A131:J131"/>
    <mergeCell ref="K131:R131"/>
    <mergeCell ref="S131:Z131"/>
    <mergeCell ref="AA131:AH131"/>
    <mergeCell ref="A132:J132"/>
    <mergeCell ref="K132:R132"/>
    <mergeCell ref="S132:Z132"/>
    <mergeCell ref="AA132:AH132"/>
    <mergeCell ref="A159:J159"/>
    <mergeCell ref="K159:R159"/>
    <mergeCell ref="S159:Z159"/>
    <mergeCell ref="AA159:AH159"/>
    <mergeCell ref="A160:J160"/>
    <mergeCell ref="K160:R160"/>
    <mergeCell ref="S160:Z160"/>
    <mergeCell ref="AA160:AH160"/>
    <mergeCell ref="A161:J161"/>
    <mergeCell ref="K161:R161"/>
    <mergeCell ref="S161:Z161"/>
    <mergeCell ref="AA161:AH161"/>
    <mergeCell ref="A156:J156"/>
    <mergeCell ref="K156:R156"/>
    <mergeCell ref="S156:Z156"/>
    <mergeCell ref="AA156:AH156"/>
    <mergeCell ref="A157:J157"/>
    <mergeCell ref="K157:R157"/>
    <mergeCell ref="S157:Z157"/>
    <mergeCell ref="AA157:AH157"/>
    <mergeCell ref="A158:J158"/>
    <mergeCell ref="K158:R158"/>
    <mergeCell ref="S158:Z158"/>
    <mergeCell ref="AA158:AH158"/>
    <mergeCell ref="A153:J153"/>
    <mergeCell ref="K153:R153"/>
    <mergeCell ref="S153:Z153"/>
    <mergeCell ref="AA153:AH153"/>
    <mergeCell ref="A154:J154"/>
    <mergeCell ref="K154:R154"/>
    <mergeCell ref="S154:Z154"/>
    <mergeCell ref="AA154:AH154"/>
    <mergeCell ref="A155:J155"/>
    <mergeCell ref="K155:R155"/>
    <mergeCell ref="S155:Z155"/>
    <mergeCell ref="AA155:AH155"/>
    <mergeCell ref="A150:J150"/>
    <mergeCell ref="K150:R150"/>
    <mergeCell ref="S150:Z150"/>
    <mergeCell ref="AA150:AH150"/>
    <mergeCell ref="A151:J151"/>
    <mergeCell ref="K151:R151"/>
    <mergeCell ref="S151:Z151"/>
    <mergeCell ref="AA151:AH151"/>
    <mergeCell ref="A152:J152"/>
    <mergeCell ref="K152:R152"/>
    <mergeCell ref="S152:Z152"/>
    <mergeCell ref="AA152:AH152"/>
    <mergeCell ref="A147:J147"/>
    <mergeCell ref="K147:R147"/>
    <mergeCell ref="S147:Z147"/>
    <mergeCell ref="AA147:AH147"/>
    <mergeCell ref="A148:J148"/>
    <mergeCell ref="K148:R148"/>
    <mergeCell ref="S148:Z148"/>
    <mergeCell ref="AA148:AH148"/>
    <mergeCell ref="A149:J149"/>
    <mergeCell ref="K149:R149"/>
    <mergeCell ref="S149:Z149"/>
    <mergeCell ref="AA149:AH149"/>
    <mergeCell ref="A144:J144"/>
    <mergeCell ref="K144:R144"/>
    <mergeCell ref="S144:Z144"/>
    <mergeCell ref="AA144:AH144"/>
    <mergeCell ref="A145:J145"/>
    <mergeCell ref="K145:R145"/>
    <mergeCell ref="S145:Z145"/>
    <mergeCell ref="AA145:AH145"/>
    <mergeCell ref="A146:J146"/>
    <mergeCell ref="K146:R146"/>
    <mergeCell ref="S146:Z146"/>
    <mergeCell ref="AA146:AH146"/>
    <mergeCell ref="A141:J141"/>
    <mergeCell ref="K141:R141"/>
    <mergeCell ref="S141:Z141"/>
    <mergeCell ref="AA141:AH141"/>
    <mergeCell ref="A142:J142"/>
    <mergeCell ref="K142:R142"/>
    <mergeCell ref="S142:Z142"/>
    <mergeCell ref="AA142:AH142"/>
    <mergeCell ref="A143:J143"/>
    <mergeCell ref="K143:R143"/>
    <mergeCell ref="S143:Z143"/>
    <mergeCell ref="AA143:AH143"/>
    <mergeCell ref="A138:J138"/>
    <mergeCell ref="K138:R138"/>
    <mergeCell ref="S138:Z138"/>
    <mergeCell ref="AA138:AH138"/>
    <mergeCell ref="A139:J139"/>
    <mergeCell ref="K139:R139"/>
    <mergeCell ref="S139:Z139"/>
    <mergeCell ref="AA139:AH139"/>
    <mergeCell ref="A140:J140"/>
    <mergeCell ref="K140:R140"/>
    <mergeCell ref="S140:Z140"/>
    <mergeCell ref="AA140:AH140"/>
    <mergeCell ref="S135:Z135"/>
    <mergeCell ref="AA135:AH135"/>
    <mergeCell ref="A136:J136"/>
    <mergeCell ref="K136:R136"/>
    <mergeCell ref="S136:Z136"/>
    <mergeCell ref="AA136:AH136"/>
    <mergeCell ref="A137:J137"/>
    <mergeCell ref="K137:R137"/>
    <mergeCell ref="S137:Z137"/>
    <mergeCell ref="AA137:AH137"/>
    <mergeCell ref="A1:I1"/>
    <mergeCell ref="J1:AA2"/>
    <mergeCell ref="AB1:AH1"/>
    <mergeCell ref="A2:I2"/>
    <mergeCell ref="AB2:AH2"/>
    <mergeCell ref="A373:N373"/>
    <mergeCell ref="O373:S373"/>
    <mergeCell ref="T373:X373"/>
    <mergeCell ref="Y373:AC373"/>
    <mergeCell ref="AD373:AH373"/>
    <mergeCell ref="T370:X370"/>
    <mergeCell ref="Y370:AC370"/>
    <mergeCell ref="AD370:AH370"/>
    <mergeCell ref="A66:AH66"/>
    <mergeCell ref="A16:AH16"/>
    <mergeCell ref="A18:AH18"/>
    <mergeCell ref="A63:E63"/>
    <mergeCell ref="S167:Z167"/>
    <mergeCell ref="AA167:AH167"/>
    <mergeCell ref="A127:J127"/>
    <mergeCell ref="K127:R127"/>
    <mergeCell ref="S127:Z127"/>
    <mergeCell ref="AA127:AH127"/>
    <mergeCell ref="A128:J128"/>
    <mergeCell ref="A60:E60"/>
    <mergeCell ref="A61:E61"/>
    <mergeCell ref="A62:E62"/>
    <mergeCell ref="A64:E64"/>
    <mergeCell ref="F54:Q54"/>
    <mergeCell ref="F55:Q55"/>
    <mergeCell ref="F56:Q56"/>
    <mergeCell ref="F57:Q57"/>
    <mergeCell ref="Y375:AC375"/>
    <mergeCell ref="F63:Q63"/>
    <mergeCell ref="A164:J164"/>
    <mergeCell ref="K164:R164"/>
    <mergeCell ref="S164:Z164"/>
    <mergeCell ref="AA164:AH164"/>
    <mergeCell ref="A165:J165"/>
    <mergeCell ref="K165:R165"/>
    <mergeCell ref="S165:Z165"/>
    <mergeCell ref="AA165:AH165"/>
    <mergeCell ref="A166:J166"/>
    <mergeCell ref="K166:R166"/>
    <mergeCell ref="S166:Z166"/>
    <mergeCell ref="AA166:AH166"/>
    <mergeCell ref="A167:J167"/>
    <mergeCell ref="K167:R167"/>
    <mergeCell ref="A45:AH45"/>
    <mergeCell ref="A47:K47"/>
    <mergeCell ref="L47:W47"/>
    <mergeCell ref="X47:AH47"/>
    <mergeCell ref="A48:K48"/>
    <mergeCell ref="L48:W48"/>
    <mergeCell ref="X48:AH48"/>
    <mergeCell ref="A53:Q53"/>
    <mergeCell ref="A59:Q59"/>
    <mergeCell ref="A51:AH51"/>
    <mergeCell ref="A54:E54"/>
    <mergeCell ref="A55:E55"/>
    <mergeCell ref="A56:E56"/>
    <mergeCell ref="A57:E57"/>
    <mergeCell ref="AA34:AH34"/>
    <mergeCell ref="A32:J32"/>
    <mergeCell ref="K32:R32"/>
    <mergeCell ref="S32:Z33"/>
    <mergeCell ref="AA32:AH33"/>
    <mergeCell ref="A33:F33"/>
    <mergeCell ref="A29:J29"/>
    <mergeCell ref="K29:N29"/>
    <mergeCell ref="S35:Z35"/>
    <mergeCell ref="AA35:AH35"/>
    <mergeCell ref="A34:F34"/>
    <mergeCell ref="G34:J34"/>
    <mergeCell ref="K34:N34"/>
    <mergeCell ref="O34:R34"/>
    <mergeCell ref="S34:Z34"/>
    <mergeCell ref="K33:N33"/>
    <mergeCell ref="O33:R33"/>
    <mergeCell ref="G33:J33"/>
    <mergeCell ref="O29:R29"/>
    <mergeCell ref="S29:Z29"/>
    <mergeCell ref="AA29:AH29"/>
    <mergeCell ref="A6:AH6"/>
    <mergeCell ref="A8:AH8"/>
    <mergeCell ref="A10:AH10"/>
    <mergeCell ref="A12:AH12"/>
    <mergeCell ref="A13:AH13"/>
    <mergeCell ref="A14:AH14"/>
    <mergeCell ref="A25:J25"/>
    <mergeCell ref="K25:N25"/>
    <mergeCell ref="O25:R25"/>
    <mergeCell ref="S25:Z25"/>
    <mergeCell ref="AA25:AH25"/>
    <mergeCell ref="A20:AH20"/>
    <mergeCell ref="A22:J23"/>
    <mergeCell ref="K22:R22"/>
    <mergeCell ref="S22:Z23"/>
    <mergeCell ref="AA22:AH23"/>
    <mergeCell ref="K23:N23"/>
    <mergeCell ref="O23:R23"/>
    <mergeCell ref="A24:J24"/>
    <mergeCell ref="K24:N24"/>
    <mergeCell ref="O24:R24"/>
    <mergeCell ref="S24:Z24"/>
    <mergeCell ref="AA24:AH24"/>
    <mergeCell ref="A26:J26"/>
    <mergeCell ref="K26:N26"/>
    <mergeCell ref="O26:R26"/>
    <mergeCell ref="S26:Z26"/>
    <mergeCell ref="AA26:AH26"/>
    <mergeCell ref="A27:J27"/>
    <mergeCell ref="K27:N27"/>
    <mergeCell ref="O27:R27"/>
    <mergeCell ref="S27:Z27"/>
    <mergeCell ref="AA27:AH27"/>
    <mergeCell ref="A28:J28"/>
    <mergeCell ref="K28:N28"/>
    <mergeCell ref="O28:R28"/>
    <mergeCell ref="S28:Z28"/>
    <mergeCell ref="AA28:AH28"/>
    <mergeCell ref="A43:AH43"/>
    <mergeCell ref="A73:AH73"/>
    <mergeCell ref="A75:AH75"/>
    <mergeCell ref="A37:F37"/>
    <mergeCell ref="G37:J37"/>
    <mergeCell ref="K37:N37"/>
    <mergeCell ref="O37:R37"/>
    <mergeCell ref="S37:Z37"/>
    <mergeCell ref="AA37:AH37"/>
    <mergeCell ref="F64:Q64"/>
    <mergeCell ref="F60:Q60"/>
    <mergeCell ref="F61:Q61"/>
    <mergeCell ref="F62:Q62"/>
    <mergeCell ref="A71:AH71"/>
    <mergeCell ref="A36:F36"/>
    <mergeCell ref="G36:J36"/>
    <mergeCell ref="K36:N36"/>
    <mergeCell ref="O36:R36"/>
    <mergeCell ref="S36:Z36"/>
    <mergeCell ref="AA36:AH36"/>
    <mergeCell ref="A41:AH41"/>
    <mergeCell ref="A35:F35"/>
    <mergeCell ref="G35:J35"/>
    <mergeCell ref="K35:N35"/>
    <mergeCell ref="O35:R35"/>
    <mergeCell ref="A39:AH39"/>
    <mergeCell ref="AA126:AH126"/>
    <mergeCell ref="A114:AH114"/>
    <mergeCell ref="A116:AH116"/>
    <mergeCell ref="A100:J100"/>
    <mergeCell ref="K100:R100"/>
    <mergeCell ref="S100:Z100"/>
    <mergeCell ref="AA100:AH100"/>
    <mergeCell ref="A101:J101"/>
    <mergeCell ref="K101:R101"/>
    <mergeCell ref="S101:Z101"/>
    <mergeCell ref="AA101:AH101"/>
    <mergeCell ref="A106:AH106"/>
    <mergeCell ref="A104:J104"/>
    <mergeCell ref="K104:R104"/>
    <mergeCell ref="S104:Z104"/>
    <mergeCell ref="AA104:AH104"/>
    <mergeCell ref="A108:AH108"/>
    <mergeCell ref="A110:AH110"/>
    <mergeCell ref="A112:AH112"/>
    <mergeCell ref="A194:AH194"/>
    <mergeCell ref="A208:AH208"/>
    <mergeCell ref="A212:AH212"/>
    <mergeCell ref="A214:AH214"/>
    <mergeCell ref="A198:AH198"/>
    <mergeCell ref="A200:AH200"/>
    <mergeCell ref="A202:AH202"/>
    <mergeCell ref="A204:AH204"/>
    <mergeCell ref="A209:AH209"/>
    <mergeCell ref="A211:AH211"/>
    <mergeCell ref="A206:AH206"/>
    <mergeCell ref="A207:AH207"/>
    <mergeCell ref="A120:AH120"/>
    <mergeCell ref="K128:R128"/>
    <mergeCell ref="S128:Z128"/>
    <mergeCell ref="AA128:AH128"/>
    <mergeCell ref="A134:J134"/>
    <mergeCell ref="K134:R134"/>
    <mergeCell ref="S134:Z134"/>
    <mergeCell ref="AA134:AH134"/>
    <mergeCell ref="A135:J135"/>
    <mergeCell ref="K135:R135"/>
    <mergeCell ref="A225:AH225"/>
    <mergeCell ref="A227:AH227"/>
    <mergeCell ref="A229:AH229"/>
    <mergeCell ref="A231:AH231"/>
    <mergeCell ref="A238:AH238"/>
    <mergeCell ref="A233:AH233"/>
    <mergeCell ref="A213:AH213"/>
    <mergeCell ref="A215:AH215"/>
    <mergeCell ref="A217:AH217"/>
    <mergeCell ref="A219:AH219"/>
    <mergeCell ref="A221:AH221"/>
    <mergeCell ref="A223:AH223"/>
    <mergeCell ref="A235:AH235"/>
    <mergeCell ref="A237:AH237"/>
    <mergeCell ref="A239:AH239"/>
    <mergeCell ref="A241:AH241"/>
    <mergeCell ref="A243:AH243"/>
    <mergeCell ref="A264:AH264"/>
    <mergeCell ref="A266:AH266"/>
    <mergeCell ref="A268:AH268"/>
    <mergeCell ref="A245:AH245"/>
    <mergeCell ref="A247:AH247"/>
    <mergeCell ref="A249:AH249"/>
    <mergeCell ref="A251:AH251"/>
    <mergeCell ref="A262:AH262"/>
    <mergeCell ref="A252:AH252"/>
    <mergeCell ref="A254:AH254"/>
    <mergeCell ref="A256:AH256"/>
    <mergeCell ref="A258:AH258"/>
    <mergeCell ref="A260:AH260"/>
    <mergeCell ref="A284:AH284"/>
    <mergeCell ref="A292:AH292"/>
    <mergeCell ref="A294:AH294"/>
    <mergeCell ref="A296:AH296"/>
    <mergeCell ref="A298:AH298"/>
    <mergeCell ref="A300:AH300"/>
    <mergeCell ref="A303:AH303"/>
    <mergeCell ref="A270:AH270"/>
    <mergeCell ref="A272:AH272"/>
    <mergeCell ref="A274:AH274"/>
    <mergeCell ref="A276:AH276"/>
    <mergeCell ref="A278:AH278"/>
    <mergeCell ref="A280:AH280"/>
    <mergeCell ref="A282:AH282"/>
    <mergeCell ref="A305:AH305"/>
    <mergeCell ref="A307:AH307"/>
    <mergeCell ref="A302:AH302"/>
    <mergeCell ref="A304:AH304"/>
    <mergeCell ref="A286:AH286"/>
    <mergeCell ref="A288:AH288"/>
    <mergeCell ref="A290:AH290"/>
    <mergeCell ref="A309:AH309"/>
    <mergeCell ref="A322:AH322"/>
    <mergeCell ref="A311:AH311"/>
    <mergeCell ref="A357:L358"/>
    <mergeCell ref="M357:Z357"/>
    <mergeCell ref="AA357:AH358"/>
    <mergeCell ref="M358:S358"/>
    <mergeCell ref="T358:Z358"/>
    <mergeCell ref="A334:AH334"/>
    <mergeCell ref="A335:AH335"/>
    <mergeCell ref="A337:AH337"/>
    <mergeCell ref="A339:AH339"/>
    <mergeCell ref="A341:AH341"/>
    <mergeCell ref="A343:AH343"/>
    <mergeCell ref="A345:AH345"/>
    <mergeCell ref="U434:AA434"/>
    <mergeCell ref="AB434:AH434"/>
    <mergeCell ref="A324:AH324"/>
    <mergeCell ref="A313:AH313"/>
    <mergeCell ref="A315:AH315"/>
    <mergeCell ref="A316:AH316"/>
    <mergeCell ref="A318:AH318"/>
    <mergeCell ref="A320:AH320"/>
    <mergeCell ref="A326:AH326"/>
    <mergeCell ref="AD375:AH375"/>
    <mergeCell ref="A379:AH379"/>
    <mergeCell ref="A374:N374"/>
    <mergeCell ref="O374:S374"/>
    <mergeCell ref="T374:X374"/>
    <mergeCell ref="Y374:AC374"/>
    <mergeCell ref="AD374:AH374"/>
    <mergeCell ref="A362:L362"/>
    <mergeCell ref="M362:S362"/>
    <mergeCell ref="T362:Z362"/>
    <mergeCell ref="AA362:AH362"/>
    <mergeCell ref="A376:N376"/>
    <mergeCell ref="O376:S376"/>
    <mergeCell ref="T376:X376"/>
    <mergeCell ref="Y376:AC376"/>
    <mergeCell ref="AD376:AH376"/>
    <mergeCell ref="A368:N370"/>
    <mergeCell ref="O368:X368"/>
    <mergeCell ref="Y368:AH368"/>
    <mergeCell ref="O369:X369"/>
    <mergeCell ref="Y369:AH369"/>
    <mergeCell ref="O370:S370"/>
    <mergeCell ref="A371:N371"/>
    <mergeCell ref="A359:L359"/>
    <mergeCell ref="M359:S359"/>
    <mergeCell ref="T359:Z359"/>
    <mergeCell ref="AA359:AH359"/>
    <mergeCell ref="A360:L360"/>
    <mergeCell ref="M360:S360"/>
    <mergeCell ref="T360:Z360"/>
    <mergeCell ref="AA360:AH360"/>
    <mergeCell ref="A365:L365"/>
    <mergeCell ref="M365:S365"/>
    <mergeCell ref="T365:Z365"/>
    <mergeCell ref="AA365:AH365"/>
    <mergeCell ref="A363:L363"/>
    <mergeCell ref="M363:S363"/>
    <mergeCell ref="T363:Z363"/>
    <mergeCell ref="AA363:AH363"/>
    <mergeCell ref="A364:L364"/>
    <mergeCell ref="M364:S364"/>
    <mergeCell ref="T364:Z364"/>
    <mergeCell ref="AA364:AH364"/>
    <mergeCell ref="A361:L361"/>
    <mergeCell ref="M361:S361"/>
    <mergeCell ref="T361:Z361"/>
    <mergeCell ref="AA361:AH361"/>
    <mergeCell ref="O371:S371"/>
    <mergeCell ref="T371:X371"/>
    <mergeCell ref="Y371:AC371"/>
    <mergeCell ref="AD371:AH371"/>
    <mergeCell ref="A372:N372"/>
    <mergeCell ref="O372:S372"/>
    <mergeCell ref="T372:X372"/>
    <mergeCell ref="Y372:AC372"/>
    <mergeCell ref="AD372:AH372"/>
    <mergeCell ref="A375:N375"/>
    <mergeCell ref="O375:S375"/>
    <mergeCell ref="T375:X375"/>
    <mergeCell ref="A466:AH466"/>
    <mergeCell ref="A468:AH468"/>
    <mergeCell ref="A469:AH469"/>
    <mergeCell ref="A435:T435"/>
    <mergeCell ref="U435:AA435"/>
    <mergeCell ref="AB435:AH435"/>
    <mergeCell ref="A436:T436"/>
    <mergeCell ref="U436:AA436"/>
    <mergeCell ref="AB436:AH436"/>
    <mergeCell ref="A441:AH441"/>
    <mergeCell ref="A443:AH443"/>
    <mergeCell ref="A457:AH457"/>
    <mergeCell ref="A445:AH445"/>
    <mergeCell ref="A447:AH447"/>
    <mergeCell ref="A450:AH450"/>
    <mergeCell ref="A451:AH451"/>
    <mergeCell ref="A425:T425"/>
    <mergeCell ref="A426:T426"/>
    <mergeCell ref="U426:AA426"/>
    <mergeCell ref="AB426:AH426"/>
    <mergeCell ref="A398:N398"/>
    <mergeCell ref="A383:N384"/>
    <mergeCell ref="O383:AH383"/>
    <mergeCell ref="A452:AH452"/>
    <mergeCell ref="A453:AH453"/>
    <mergeCell ref="A454:AH454"/>
    <mergeCell ref="A455:AH455"/>
    <mergeCell ref="A459:AH459"/>
    <mergeCell ref="A460:AH460"/>
    <mergeCell ref="A461:AH461"/>
    <mergeCell ref="A423:T423"/>
    <mergeCell ref="U423:AA423"/>
    <mergeCell ref="AB423:AH423"/>
    <mergeCell ref="U425:AA425"/>
    <mergeCell ref="AB425:AH425"/>
    <mergeCell ref="A395:AH395"/>
    <mergeCell ref="A397:N397"/>
    <mergeCell ref="O397:X397"/>
    <mergeCell ref="Y397:AH397"/>
    <mergeCell ref="A438:AH438"/>
    <mergeCell ref="A402:N402"/>
    <mergeCell ref="O402:X402"/>
    <mergeCell ref="Y402:AH402"/>
    <mergeCell ref="A401:N401"/>
    <mergeCell ref="O401:X401"/>
    <mergeCell ref="A424:T424"/>
    <mergeCell ref="U424:AA424"/>
    <mergeCell ref="AB424:AH424"/>
    <mergeCell ref="A418:AH418"/>
    <mergeCell ref="A470:AH470"/>
    <mergeCell ref="A471:AH471"/>
    <mergeCell ref="A472:AH472"/>
    <mergeCell ref="A390:N390"/>
    <mergeCell ref="O390:X390"/>
    <mergeCell ref="Y390:AH390"/>
    <mergeCell ref="A462:AH462"/>
    <mergeCell ref="A464:AH464"/>
    <mergeCell ref="Y401:AH401"/>
    <mergeCell ref="A399:N399"/>
    <mergeCell ref="O399:X399"/>
    <mergeCell ref="Y399:AH399"/>
    <mergeCell ref="A400:N400"/>
    <mergeCell ref="O400:X400"/>
    <mergeCell ref="Y400:AH400"/>
    <mergeCell ref="A404:AH404"/>
    <mergeCell ref="A433:T433"/>
    <mergeCell ref="U433:AA433"/>
    <mergeCell ref="AB433:AH433"/>
    <mergeCell ref="A434:T434"/>
    <mergeCell ref="S102:Z102"/>
    <mergeCell ref="AA102:AH102"/>
    <mergeCell ref="A93:AH93"/>
    <mergeCell ref="A95:AH95"/>
    <mergeCell ref="A83:AH83"/>
    <mergeCell ref="A85:AH85"/>
    <mergeCell ref="A87:AH87"/>
    <mergeCell ref="A89:AH89"/>
    <mergeCell ref="A91:AH91"/>
    <mergeCell ref="A78:AH78"/>
    <mergeCell ref="A328:AH328"/>
    <mergeCell ref="A330:AH330"/>
    <mergeCell ref="A332:AH332"/>
    <mergeCell ref="A333:AH333"/>
    <mergeCell ref="A118:AH118"/>
    <mergeCell ref="A196:AH196"/>
    <mergeCell ref="A122:AH122"/>
    <mergeCell ref="A124:AH124"/>
    <mergeCell ref="A126:J126"/>
    <mergeCell ref="K126:R126"/>
    <mergeCell ref="S126:Z126"/>
    <mergeCell ref="A79:AH79"/>
    <mergeCell ref="A97:AH97"/>
    <mergeCell ref="A99:J99"/>
    <mergeCell ref="K99:R99"/>
    <mergeCell ref="S99:Z99"/>
    <mergeCell ref="AA99:AH99"/>
    <mergeCell ref="A103:J103"/>
    <mergeCell ref="K103:R103"/>
    <mergeCell ref="S103:Z103"/>
    <mergeCell ref="AA103:AH103"/>
    <mergeCell ref="A102:J102"/>
    <mergeCell ref="K102:R102"/>
    <mergeCell ref="A386:N386"/>
    <mergeCell ref="O386:X386"/>
    <mergeCell ref="Y386:AH386"/>
    <mergeCell ref="A387:N387"/>
    <mergeCell ref="O387:X387"/>
    <mergeCell ref="Y387:AH387"/>
    <mergeCell ref="A393:AH393"/>
    <mergeCell ref="A407:AH407"/>
    <mergeCell ref="A416:AH416"/>
    <mergeCell ref="O398:X398"/>
    <mergeCell ref="Y398:AH398"/>
    <mergeCell ref="B410:AH410"/>
    <mergeCell ref="B411:AH411"/>
    <mergeCell ref="B412:AH412"/>
    <mergeCell ref="B413:AH413"/>
    <mergeCell ref="O389:X389"/>
    <mergeCell ref="Y389:AH389"/>
    <mergeCell ref="A377:N377"/>
    <mergeCell ref="O377:S377"/>
    <mergeCell ref="T377:X377"/>
    <mergeCell ref="Y377:AC377"/>
    <mergeCell ref="AD377:AH377"/>
    <mergeCell ref="O384:X384"/>
    <mergeCell ref="A351:AH351"/>
    <mergeCell ref="A432:T432"/>
    <mergeCell ref="U432:AA432"/>
    <mergeCell ref="AB432:AH432"/>
    <mergeCell ref="A388:N388"/>
    <mergeCell ref="O388:X388"/>
    <mergeCell ref="Y388:AH388"/>
    <mergeCell ref="A389:N389"/>
    <mergeCell ref="A421:AH421"/>
    <mergeCell ref="A430:AH430"/>
    <mergeCell ref="Y384:AH384"/>
    <mergeCell ref="A385:N385"/>
    <mergeCell ref="O385:X385"/>
    <mergeCell ref="Y385:AH385"/>
    <mergeCell ref="A381:AH381"/>
    <mergeCell ref="A427:T427"/>
    <mergeCell ref="U427:AA427"/>
    <mergeCell ref="AB427:AH427"/>
    <mergeCell ref="A473:AH473"/>
    <mergeCell ref="A474:AH474"/>
    <mergeCell ref="A475:AH475"/>
    <mergeCell ref="A476:AH476"/>
    <mergeCell ref="A480:AH480"/>
    <mergeCell ref="A481:AH481"/>
    <mergeCell ref="A482:AH482"/>
    <mergeCell ref="A484:AH484"/>
    <mergeCell ref="A485:AH485"/>
    <mergeCell ref="A478:AH478"/>
    <mergeCell ref="A503:AH503"/>
    <mergeCell ref="A508:AH509"/>
    <mergeCell ref="A506:AH506"/>
    <mergeCell ref="A511:AH511"/>
    <mergeCell ref="A486:AH486"/>
    <mergeCell ref="A487:AH487"/>
    <mergeCell ref="A488:AH488"/>
    <mergeCell ref="A489:AH489"/>
    <mergeCell ref="A490:AH490"/>
    <mergeCell ref="A491:AH491"/>
    <mergeCell ref="A495:AH495"/>
    <mergeCell ref="A497:AH497"/>
    <mergeCell ref="A501:AH501"/>
    <mergeCell ref="A493:AH493"/>
    <mergeCell ref="A499:AH499"/>
  </mergeCells>
  <printOptions horizontalCentered="1"/>
  <pageMargins left="0.70866141732283472" right="0.70866141732283472" top="0.70866141732283472" bottom="0.74803149606299213" header="0.11811023622047245" footer="0.31496062992125984"/>
  <pageSetup paperSize="9" scale="82" firstPageNumber="13" orientation="portrait" useFirstPageNumber="1" r:id="rId1"/>
  <headerFooter>
    <oddFooter>&amp;C&amp;P</oddFooter>
  </headerFooter>
  <rowBreaks count="4" manualBreakCount="4">
    <brk id="31" max="33" man="1"/>
    <brk id="352" max="33" man="1"/>
    <brk id="420" max="33" man="1"/>
    <brk id="505" max="3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B278-042A-44F5-A922-75A9AA1D0C65}">
  <dimension ref="A1:D67"/>
  <sheetViews>
    <sheetView topLeftCell="A40" workbookViewId="0">
      <selection activeCell="D63" sqref="D63"/>
    </sheetView>
  </sheetViews>
  <sheetFormatPr defaultColWidth="3.7109375" defaultRowHeight="12.75"/>
  <cols>
    <col min="1" max="1" width="27.85546875" customWidth="1"/>
    <col min="2" max="2" width="18" customWidth="1"/>
    <col min="3" max="3" width="17.140625" customWidth="1"/>
    <col min="4" max="4" width="17.42578125" customWidth="1"/>
  </cols>
  <sheetData>
    <row r="1" spans="1:4" ht="15">
      <c r="A1" s="292" t="s">
        <v>798</v>
      </c>
      <c r="B1" s="292" t="s">
        <v>799</v>
      </c>
      <c r="C1" s="293" t="s">
        <v>800</v>
      </c>
      <c r="D1" s="292" t="s">
        <v>801</v>
      </c>
    </row>
    <row r="2" spans="1:4" ht="25.5">
      <c r="A2" s="294" t="s">
        <v>802</v>
      </c>
      <c r="B2" s="295">
        <v>6</v>
      </c>
      <c r="C2" s="296">
        <f>100/B2</f>
        <v>16.666666666666668</v>
      </c>
      <c r="D2" s="294" t="s">
        <v>803</v>
      </c>
    </row>
    <row r="3" spans="1:4" ht="25.5">
      <c r="A3" s="294" t="s">
        <v>804</v>
      </c>
      <c r="B3" s="295">
        <v>6</v>
      </c>
      <c r="C3" s="296">
        <f t="shared" ref="C3:C66" si="0">100/B3</f>
        <v>16.666666666666668</v>
      </c>
      <c r="D3" s="294" t="s">
        <v>803</v>
      </c>
    </row>
    <row r="4" spans="1:4">
      <c r="A4" s="294" t="s">
        <v>805</v>
      </c>
      <c r="B4" s="295">
        <v>6</v>
      </c>
      <c r="C4" s="296">
        <f t="shared" si="0"/>
        <v>16.666666666666668</v>
      </c>
      <c r="D4" s="294" t="s">
        <v>803</v>
      </c>
    </row>
    <row r="5" spans="1:4">
      <c r="A5" s="294" t="s">
        <v>806</v>
      </c>
      <c r="B5" s="295">
        <v>6</v>
      </c>
      <c r="C5" s="296">
        <f t="shared" si="0"/>
        <v>16.666666666666668</v>
      </c>
      <c r="D5" s="294" t="s">
        <v>803</v>
      </c>
    </row>
    <row r="6" spans="1:4">
      <c r="A6" s="294" t="s">
        <v>807</v>
      </c>
      <c r="B6" s="295">
        <v>6</v>
      </c>
      <c r="C6" s="296">
        <f t="shared" si="0"/>
        <v>16.666666666666668</v>
      </c>
      <c r="D6" s="294" t="s">
        <v>803</v>
      </c>
    </row>
    <row r="7" spans="1:4" ht="25.5">
      <c r="A7" s="294" t="s">
        <v>808</v>
      </c>
      <c r="B7" s="295">
        <v>4</v>
      </c>
      <c r="C7" s="296">
        <f t="shared" si="0"/>
        <v>25</v>
      </c>
      <c r="D7" s="294" t="s">
        <v>803</v>
      </c>
    </row>
    <row r="8" spans="1:4" ht="25.5">
      <c r="A8" s="294" t="s">
        <v>809</v>
      </c>
      <c r="B8" s="295">
        <v>3</v>
      </c>
      <c r="C8" s="296">
        <f t="shared" si="0"/>
        <v>33.333333333333336</v>
      </c>
      <c r="D8" s="294" t="s">
        <v>810</v>
      </c>
    </row>
    <row r="9" spans="1:4" ht="25.5">
      <c r="A9" s="294" t="s">
        <v>811</v>
      </c>
      <c r="B9" s="295">
        <v>3</v>
      </c>
      <c r="C9" s="296">
        <f t="shared" si="0"/>
        <v>33.333333333333336</v>
      </c>
      <c r="D9" s="294" t="s">
        <v>810</v>
      </c>
    </row>
    <row r="10" spans="1:4" ht="25.5">
      <c r="A10" s="294" t="s">
        <v>812</v>
      </c>
      <c r="B10" s="295">
        <v>3</v>
      </c>
      <c r="C10" s="296">
        <f t="shared" si="0"/>
        <v>33.333333333333336</v>
      </c>
      <c r="D10" s="294" t="s">
        <v>810</v>
      </c>
    </row>
    <row r="11" spans="1:4" ht="25.5">
      <c r="A11" s="294" t="s">
        <v>813</v>
      </c>
      <c r="B11" s="295">
        <v>3</v>
      </c>
      <c r="C11" s="296">
        <f t="shared" si="0"/>
        <v>33.333333333333336</v>
      </c>
      <c r="D11" s="294" t="s">
        <v>810</v>
      </c>
    </row>
    <row r="12" spans="1:4" ht="25.5">
      <c r="A12" s="294" t="s">
        <v>814</v>
      </c>
      <c r="B12" s="295">
        <v>3</v>
      </c>
      <c r="C12" s="296">
        <f t="shared" si="0"/>
        <v>33.333333333333336</v>
      </c>
      <c r="D12" s="294" t="s">
        <v>810</v>
      </c>
    </row>
    <row r="13" spans="1:4" ht="25.5">
      <c r="A13" s="294" t="s">
        <v>815</v>
      </c>
      <c r="B13" s="295">
        <v>3</v>
      </c>
      <c r="C13" s="296">
        <f t="shared" si="0"/>
        <v>33.333333333333336</v>
      </c>
      <c r="D13" s="294" t="s">
        <v>810</v>
      </c>
    </row>
    <row r="14" spans="1:4" ht="25.5">
      <c r="A14" s="294" t="s">
        <v>815</v>
      </c>
      <c r="B14" s="295">
        <v>3</v>
      </c>
      <c r="C14" s="296">
        <f t="shared" si="0"/>
        <v>33.333333333333336</v>
      </c>
      <c r="D14" s="294" t="s">
        <v>810</v>
      </c>
    </row>
    <row r="15" spans="1:4" ht="25.5">
      <c r="A15" s="294" t="s">
        <v>816</v>
      </c>
      <c r="B15" s="295">
        <v>3</v>
      </c>
      <c r="C15" s="296">
        <f t="shared" si="0"/>
        <v>33.333333333333336</v>
      </c>
      <c r="D15" s="294" t="s">
        <v>810</v>
      </c>
    </row>
    <row r="16" spans="1:4" ht="25.5">
      <c r="A16" s="294" t="s">
        <v>817</v>
      </c>
      <c r="B16" s="295">
        <v>3</v>
      </c>
      <c r="C16" s="296">
        <f t="shared" si="0"/>
        <v>33.333333333333336</v>
      </c>
      <c r="D16" s="294" t="s">
        <v>810</v>
      </c>
    </row>
    <row r="17" spans="1:4" ht="25.5">
      <c r="A17" s="294" t="s">
        <v>818</v>
      </c>
      <c r="B17" s="295">
        <v>3</v>
      </c>
      <c r="C17" s="296">
        <f t="shared" si="0"/>
        <v>33.333333333333336</v>
      </c>
      <c r="D17" s="294" t="s">
        <v>810</v>
      </c>
    </row>
    <row r="18" spans="1:4" ht="25.5">
      <c r="A18" s="294" t="s">
        <v>819</v>
      </c>
      <c r="B18" s="295">
        <v>3</v>
      </c>
      <c r="C18" s="296">
        <f t="shared" si="0"/>
        <v>33.333333333333336</v>
      </c>
      <c r="D18" s="294" t="s">
        <v>810</v>
      </c>
    </row>
    <row r="19" spans="1:4" ht="25.5">
      <c r="A19" s="294" t="s">
        <v>820</v>
      </c>
      <c r="B19" s="295">
        <v>3</v>
      </c>
      <c r="C19" s="296">
        <f t="shared" si="0"/>
        <v>33.333333333333336</v>
      </c>
      <c r="D19" s="294" t="s">
        <v>810</v>
      </c>
    </row>
    <row r="20" spans="1:4" ht="25.5">
      <c r="A20" s="294" t="s">
        <v>821</v>
      </c>
      <c r="B20" s="295">
        <v>3</v>
      </c>
      <c r="C20" s="296">
        <f t="shared" si="0"/>
        <v>33.333333333333336</v>
      </c>
      <c r="D20" s="294" t="s">
        <v>810</v>
      </c>
    </row>
    <row r="21" spans="1:4" ht="25.5">
      <c r="A21" s="294" t="s">
        <v>822</v>
      </c>
      <c r="B21" s="295">
        <v>3</v>
      </c>
      <c r="C21" s="296">
        <f t="shared" si="0"/>
        <v>33.333333333333336</v>
      </c>
      <c r="D21" s="294" t="s">
        <v>810</v>
      </c>
    </row>
    <row r="22" spans="1:4" ht="25.5">
      <c r="A22" s="294" t="s">
        <v>823</v>
      </c>
      <c r="B22" s="295">
        <v>3</v>
      </c>
      <c r="C22" s="296">
        <f t="shared" si="0"/>
        <v>33.333333333333336</v>
      </c>
      <c r="D22" s="294" t="s">
        <v>810</v>
      </c>
    </row>
    <row r="23" spans="1:4" ht="25.5">
      <c r="A23" s="294" t="s">
        <v>824</v>
      </c>
      <c r="B23" s="295">
        <v>3</v>
      </c>
      <c r="C23" s="296">
        <f t="shared" si="0"/>
        <v>33.333333333333336</v>
      </c>
      <c r="D23" s="294" t="s">
        <v>810</v>
      </c>
    </row>
    <row r="24" spans="1:4" ht="25.5">
      <c r="A24" s="294" t="s">
        <v>825</v>
      </c>
      <c r="B24" s="295">
        <v>3</v>
      </c>
      <c r="C24" s="296">
        <f t="shared" si="0"/>
        <v>33.333333333333336</v>
      </c>
      <c r="D24" s="294" t="s">
        <v>810</v>
      </c>
    </row>
    <row r="25" spans="1:4" ht="25.5">
      <c r="A25" s="294" t="s">
        <v>826</v>
      </c>
      <c r="B25" s="295">
        <v>3</v>
      </c>
      <c r="C25" s="296">
        <f t="shared" si="0"/>
        <v>33.333333333333336</v>
      </c>
      <c r="D25" s="294" t="s">
        <v>810</v>
      </c>
    </row>
    <row r="26" spans="1:4" ht="25.5">
      <c r="A26" s="294" t="s">
        <v>827</v>
      </c>
      <c r="B26" s="295">
        <v>3</v>
      </c>
      <c r="C26" s="296">
        <f t="shared" si="0"/>
        <v>33.333333333333336</v>
      </c>
      <c r="D26" s="294" t="s">
        <v>810</v>
      </c>
    </row>
    <row r="27" spans="1:4" ht="25.5">
      <c r="A27" s="294" t="s">
        <v>828</v>
      </c>
      <c r="B27" s="295">
        <v>3</v>
      </c>
      <c r="C27" s="296">
        <f t="shared" si="0"/>
        <v>33.333333333333336</v>
      </c>
      <c r="D27" s="294" t="s">
        <v>810</v>
      </c>
    </row>
    <row r="28" spans="1:4" ht="25.5">
      <c r="A28" s="294" t="s">
        <v>828</v>
      </c>
      <c r="B28" s="295">
        <v>3</v>
      </c>
      <c r="C28" s="296">
        <f t="shared" si="0"/>
        <v>33.333333333333336</v>
      </c>
      <c r="D28" s="294" t="s">
        <v>810</v>
      </c>
    </row>
    <row r="29" spans="1:4" ht="25.5">
      <c r="A29" s="294" t="s">
        <v>829</v>
      </c>
      <c r="B29" s="295">
        <v>3</v>
      </c>
      <c r="C29" s="296">
        <f t="shared" si="0"/>
        <v>33.333333333333336</v>
      </c>
      <c r="D29" s="294" t="s">
        <v>810</v>
      </c>
    </row>
    <row r="30" spans="1:4" ht="25.5">
      <c r="A30" s="294" t="s">
        <v>824</v>
      </c>
      <c r="B30" s="295">
        <v>3</v>
      </c>
      <c r="C30" s="296">
        <f t="shared" si="0"/>
        <v>33.333333333333336</v>
      </c>
      <c r="D30" s="294" t="s">
        <v>810</v>
      </c>
    </row>
    <row r="31" spans="1:4" ht="25.5">
      <c r="A31" s="294" t="s">
        <v>830</v>
      </c>
      <c r="B31" s="295">
        <v>3</v>
      </c>
      <c r="C31" s="296">
        <f t="shared" si="0"/>
        <v>33.333333333333336</v>
      </c>
      <c r="D31" s="294" t="s">
        <v>810</v>
      </c>
    </row>
    <row r="32" spans="1:4" ht="25.5">
      <c r="A32" s="294" t="s">
        <v>831</v>
      </c>
      <c r="B32" s="295">
        <v>3</v>
      </c>
      <c r="C32" s="296">
        <f t="shared" si="0"/>
        <v>33.333333333333336</v>
      </c>
      <c r="D32" s="294" t="s">
        <v>810</v>
      </c>
    </row>
    <row r="33" spans="1:4">
      <c r="A33" s="294" t="s">
        <v>832</v>
      </c>
      <c r="B33" s="295">
        <v>3</v>
      </c>
      <c r="C33" s="296">
        <f t="shared" si="0"/>
        <v>33.333333333333336</v>
      </c>
      <c r="D33" s="294" t="s">
        <v>810</v>
      </c>
    </row>
    <row r="34" spans="1:4">
      <c r="A34" s="294" t="s">
        <v>832</v>
      </c>
      <c r="B34" s="295">
        <v>3</v>
      </c>
      <c r="C34" s="296">
        <f t="shared" si="0"/>
        <v>33.333333333333336</v>
      </c>
      <c r="D34" s="294" t="s">
        <v>810</v>
      </c>
    </row>
    <row r="35" spans="1:4">
      <c r="A35" s="294" t="s">
        <v>833</v>
      </c>
      <c r="B35" s="295">
        <v>3</v>
      </c>
      <c r="C35" s="296">
        <f t="shared" si="0"/>
        <v>33.333333333333336</v>
      </c>
      <c r="D35" s="294" t="s">
        <v>810</v>
      </c>
    </row>
    <row r="36" spans="1:4" ht="25.5">
      <c r="A36" s="294" t="s">
        <v>834</v>
      </c>
      <c r="B36" s="295">
        <v>3</v>
      </c>
      <c r="C36" s="296">
        <f t="shared" si="0"/>
        <v>33.333333333333336</v>
      </c>
      <c r="D36" s="294" t="s">
        <v>810</v>
      </c>
    </row>
    <row r="37" spans="1:4" ht="25.5">
      <c r="A37" s="294" t="s">
        <v>834</v>
      </c>
      <c r="B37" s="295">
        <v>3</v>
      </c>
      <c r="C37" s="296">
        <f t="shared" si="0"/>
        <v>33.333333333333336</v>
      </c>
      <c r="D37" s="294" t="s">
        <v>810</v>
      </c>
    </row>
    <row r="38" spans="1:4" ht="25.5">
      <c r="A38" s="294" t="s">
        <v>835</v>
      </c>
      <c r="B38" s="295">
        <v>3</v>
      </c>
      <c r="C38" s="296">
        <f t="shared" si="0"/>
        <v>33.333333333333336</v>
      </c>
      <c r="D38" s="294" t="s">
        <v>810</v>
      </c>
    </row>
    <row r="39" spans="1:4" ht="25.5">
      <c r="A39" s="294" t="s">
        <v>835</v>
      </c>
      <c r="B39" s="295">
        <v>3</v>
      </c>
      <c r="C39" s="296">
        <f t="shared" si="0"/>
        <v>33.333333333333336</v>
      </c>
      <c r="D39" s="294" t="s">
        <v>810</v>
      </c>
    </row>
    <row r="40" spans="1:4" ht="25.5">
      <c r="A40" s="294" t="s">
        <v>835</v>
      </c>
      <c r="B40" s="295">
        <v>3</v>
      </c>
      <c r="C40" s="296">
        <f t="shared" si="0"/>
        <v>33.333333333333336</v>
      </c>
      <c r="D40" s="294" t="s">
        <v>810</v>
      </c>
    </row>
    <row r="41" spans="1:4" ht="25.5">
      <c r="A41" s="294" t="s">
        <v>836</v>
      </c>
      <c r="B41" s="295">
        <v>3</v>
      </c>
      <c r="C41" s="296">
        <f t="shared" si="0"/>
        <v>33.333333333333336</v>
      </c>
      <c r="D41" s="294" t="s">
        <v>810</v>
      </c>
    </row>
    <row r="42" spans="1:4" ht="25.5">
      <c r="A42" s="294" t="s">
        <v>837</v>
      </c>
      <c r="B42" s="295">
        <v>3</v>
      </c>
      <c r="C42" s="296">
        <f t="shared" si="0"/>
        <v>33.333333333333336</v>
      </c>
      <c r="D42" s="294" t="s">
        <v>810</v>
      </c>
    </row>
    <row r="43" spans="1:4" ht="25.5">
      <c r="A43" s="294" t="s">
        <v>828</v>
      </c>
      <c r="B43" s="295">
        <v>3</v>
      </c>
      <c r="C43" s="296">
        <f t="shared" si="0"/>
        <v>33.333333333333336</v>
      </c>
      <c r="D43" s="294" t="s">
        <v>810</v>
      </c>
    </row>
    <row r="44" spans="1:4" ht="25.5">
      <c r="A44" s="294" t="s">
        <v>828</v>
      </c>
      <c r="B44" s="295">
        <v>3</v>
      </c>
      <c r="C44" s="296">
        <f t="shared" si="0"/>
        <v>33.333333333333336</v>
      </c>
      <c r="D44" s="294" t="s">
        <v>810</v>
      </c>
    </row>
    <row r="45" spans="1:4" ht="25.5">
      <c r="A45" s="294" t="s">
        <v>838</v>
      </c>
      <c r="B45" s="295">
        <v>3</v>
      </c>
      <c r="C45" s="296">
        <f t="shared" si="0"/>
        <v>33.333333333333336</v>
      </c>
      <c r="D45" s="294" t="s">
        <v>810</v>
      </c>
    </row>
    <row r="46" spans="1:4" ht="25.5">
      <c r="A46" s="294" t="s">
        <v>839</v>
      </c>
      <c r="B46" s="295">
        <v>3</v>
      </c>
      <c r="C46" s="296">
        <f t="shared" si="0"/>
        <v>33.333333333333336</v>
      </c>
      <c r="D46" s="294" t="s">
        <v>810</v>
      </c>
    </row>
    <row r="47" spans="1:4" ht="25.5">
      <c r="A47" s="294" t="s">
        <v>840</v>
      </c>
      <c r="B47" s="295">
        <v>3</v>
      </c>
      <c r="C47" s="296">
        <f t="shared" si="0"/>
        <v>33.333333333333336</v>
      </c>
      <c r="D47" s="294" t="s">
        <v>810</v>
      </c>
    </row>
    <row r="48" spans="1:4" ht="25.5">
      <c r="A48" s="294" t="s">
        <v>841</v>
      </c>
      <c r="B48" s="295">
        <v>3</v>
      </c>
      <c r="C48" s="296">
        <f t="shared" si="0"/>
        <v>33.333333333333336</v>
      </c>
      <c r="D48" s="294" t="s">
        <v>810</v>
      </c>
    </row>
    <row r="49" spans="1:4" ht="25.5">
      <c r="A49" s="294" t="s">
        <v>842</v>
      </c>
      <c r="B49" s="295">
        <v>3</v>
      </c>
      <c r="C49" s="296">
        <f t="shared" si="0"/>
        <v>33.333333333333336</v>
      </c>
      <c r="D49" s="294" t="s">
        <v>810</v>
      </c>
    </row>
    <row r="50" spans="1:4" ht="25.5">
      <c r="A50" s="294" t="s">
        <v>843</v>
      </c>
      <c r="B50" s="295">
        <v>3</v>
      </c>
      <c r="C50" s="296">
        <f t="shared" si="0"/>
        <v>33.333333333333336</v>
      </c>
      <c r="D50" s="294" t="s">
        <v>810</v>
      </c>
    </row>
    <row r="51" spans="1:4" ht="25.5">
      <c r="A51" s="294" t="s">
        <v>844</v>
      </c>
      <c r="B51" s="295">
        <v>3</v>
      </c>
      <c r="C51" s="296">
        <f t="shared" si="0"/>
        <v>33.333333333333336</v>
      </c>
      <c r="D51" s="294" t="s">
        <v>810</v>
      </c>
    </row>
    <row r="52" spans="1:4" ht="25.5">
      <c r="A52" s="294" t="s">
        <v>845</v>
      </c>
      <c r="B52" s="295">
        <v>3</v>
      </c>
      <c r="C52" s="296">
        <f t="shared" si="0"/>
        <v>33.333333333333336</v>
      </c>
      <c r="D52" s="294" t="s">
        <v>810</v>
      </c>
    </row>
    <row r="53" spans="1:4" ht="25.5">
      <c r="A53" s="294" t="s">
        <v>846</v>
      </c>
      <c r="B53" s="295">
        <v>3</v>
      </c>
      <c r="C53" s="296">
        <f t="shared" si="0"/>
        <v>33.333333333333336</v>
      </c>
      <c r="D53" s="294" t="s">
        <v>810</v>
      </c>
    </row>
    <row r="54" spans="1:4" ht="25.5">
      <c r="A54" s="294" t="s">
        <v>843</v>
      </c>
      <c r="B54" s="295">
        <v>3</v>
      </c>
      <c r="C54" s="296">
        <f t="shared" si="0"/>
        <v>33.333333333333336</v>
      </c>
      <c r="D54" s="294" t="s">
        <v>810</v>
      </c>
    </row>
    <row r="55" spans="1:4" ht="25.5">
      <c r="A55" s="294" t="s">
        <v>843</v>
      </c>
      <c r="B55" s="295">
        <v>3</v>
      </c>
      <c r="C55" s="296">
        <f t="shared" si="0"/>
        <v>33.333333333333336</v>
      </c>
      <c r="D55" s="294" t="s">
        <v>810</v>
      </c>
    </row>
    <row r="56" spans="1:4" ht="25.5">
      <c r="A56" s="294" t="s">
        <v>847</v>
      </c>
      <c r="B56" s="295">
        <v>3</v>
      </c>
      <c r="C56" s="296">
        <f t="shared" si="0"/>
        <v>33.333333333333336</v>
      </c>
      <c r="D56" s="294" t="s">
        <v>810</v>
      </c>
    </row>
    <row r="57" spans="1:4" ht="25.5">
      <c r="A57" s="294" t="s">
        <v>848</v>
      </c>
      <c r="B57" s="295">
        <v>3</v>
      </c>
      <c r="C57" s="296">
        <f t="shared" si="0"/>
        <v>33.333333333333336</v>
      </c>
      <c r="D57" s="294" t="s">
        <v>810</v>
      </c>
    </row>
    <row r="58" spans="1:4">
      <c r="A58" s="294" t="s">
        <v>849</v>
      </c>
      <c r="B58" s="295">
        <v>3</v>
      </c>
      <c r="C58" s="296">
        <f t="shared" si="0"/>
        <v>33.333333333333336</v>
      </c>
      <c r="D58" s="294" t="s">
        <v>810</v>
      </c>
    </row>
    <row r="59" spans="1:4" ht="25.5">
      <c r="A59" s="294" t="s">
        <v>850</v>
      </c>
      <c r="B59" s="295">
        <v>3</v>
      </c>
      <c r="C59" s="296">
        <f t="shared" si="0"/>
        <v>33.333333333333336</v>
      </c>
      <c r="D59" s="294" t="s">
        <v>810</v>
      </c>
    </row>
    <row r="60" spans="1:4">
      <c r="A60" s="294" t="s">
        <v>851</v>
      </c>
      <c r="B60" s="295">
        <v>3</v>
      </c>
      <c r="C60" s="296">
        <f t="shared" si="0"/>
        <v>33.333333333333336</v>
      </c>
      <c r="D60" s="294" t="s">
        <v>810</v>
      </c>
    </row>
    <row r="61" spans="1:4" ht="25.5">
      <c r="A61" s="294" t="s">
        <v>852</v>
      </c>
      <c r="B61" s="295">
        <v>3</v>
      </c>
      <c r="C61" s="296">
        <f t="shared" si="0"/>
        <v>33.333333333333336</v>
      </c>
      <c r="D61" s="294" t="s">
        <v>810</v>
      </c>
    </row>
    <row r="62" spans="1:4" ht="25.5">
      <c r="A62" s="294" t="s">
        <v>853</v>
      </c>
      <c r="B62" s="295">
        <v>3</v>
      </c>
      <c r="C62" s="296">
        <f t="shared" si="0"/>
        <v>33.333333333333336</v>
      </c>
      <c r="D62" s="294" t="s">
        <v>810</v>
      </c>
    </row>
    <row r="63" spans="1:4" ht="38.25">
      <c r="A63" s="294" t="s">
        <v>854</v>
      </c>
      <c r="B63" s="295">
        <v>3</v>
      </c>
      <c r="C63" s="296">
        <f t="shared" si="0"/>
        <v>33.333333333333336</v>
      </c>
      <c r="D63" s="294" t="s">
        <v>810</v>
      </c>
    </row>
    <row r="64" spans="1:4" ht="25.5">
      <c r="A64" s="294" t="s">
        <v>855</v>
      </c>
      <c r="B64" s="295">
        <v>3</v>
      </c>
      <c r="C64" s="296">
        <f t="shared" si="0"/>
        <v>33.333333333333336</v>
      </c>
      <c r="D64" s="294" t="s">
        <v>810</v>
      </c>
    </row>
    <row r="65" spans="1:4" ht="25.5">
      <c r="A65" s="294" t="s">
        <v>856</v>
      </c>
      <c r="B65" s="295">
        <v>3</v>
      </c>
      <c r="C65" s="296">
        <f t="shared" si="0"/>
        <v>33.333333333333336</v>
      </c>
      <c r="D65" s="294" t="s">
        <v>810</v>
      </c>
    </row>
    <row r="66" spans="1:4" ht="25.5">
      <c r="A66" s="294" t="s">
        <v>857</v>
      </c>
      <c r="B66" s="295">
        <v>3</v>
      </c>
      <c r="C66" s="296">
        <f t="shared" si="0"/>
        <v>33.333333333333336</v>
      </c>
      <c r="D66" s="294" t="s">
        <v>810</v>
      </c>
    </row>
    <row r="67" spans="1:4" ht="25.5">
      <c r="A67" s="294" t="s">
        <v>858</v>
      </c>
      <c r="B67" s="295">
        <v>3</v>
      </c>
      <c r="C67" s="296">
        <f t="shared" ref="C67" si="1">100/B67</f>
        <v>33.333333333333336</v>
      </c>
      <c r="D67" s="294" t="s">
        <v>810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8</vt:i4>
      </vt:variant>
      <vt:variant>
        <vt:lpstr>Pomenované rozsahy</vt:lpstr>
      </vt:variant>
      <vt:variant>
        <vt:i4>11</vt:i4>
      </vt:variant>
    </vt:vector>
  </HeadingPairs>
  <TitlesOfParts>
    <vt:vector size="19" baseType="lpstr">
      <vt:lpstr>Postup použitia vzoru</vt:lpstr>
      <vt:lpstr>Titulná strana DATA</vt:lpstr>
      <vt:lpstr>Titulná strana</vt:lpstr>
      <vt:lpstr>A</vt:lpstr>
      <vt:lpstr>P</vt:lpstr>
      <vt:lpstr>VZaS</vt:lpstr>
      <vt:lpstr>Poznámky</vt:lpstr>
      <vt:lpstr>Majetok</vt:lpstr>
      <vt:lpstr>A!Názvy_tlače</vt:lpstr>
      <vt:lpstr>P!Názvy_tlače</vt:lpstr>
      <vt:lpstr>Poznámky!Názvy_tlače</vt:lpstr>
      <vt:lpstr>VZaS!Názvy_tlače</vt:lpstr>
      <vt:lpstr>A!Oblasť_tlače</vt:lpstr>
      <vt:lpstr>P!Oblasť_tlače</vt:lpstr>
      <vt:lpstr>'Postup použitia vzoru'!Oblasť_tlače</vt:lpstr>
      <vt:lpstr>Poznámky!Oblasť_tlače</vt:lpstr>
      <vt:lpstr>'Titulná strana'!Oblasť_tlače</vt:lpstr>
      <vt:lpstr>'Titulná strana DATA'!Oblasť_tlače</vt:lpstr>
      <vt:lpstr>VZaS!Oblasť_tlače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Zuzana Lelovicsová</cp:lastModifiedBy>
  <cp:lastPrinted>2022-07-26T13:05:07Z</cp:lastPrinted>
  <dcterms:created xsi:type="dcterms:W3CDTF">2002-11-28T13:29:35Z</dcterms:created>
  <dcterms:modified xsi:type="dcterms:W3CDTF">2025-05-28T15:41:34Z</dcterms:modified>
</cp:coreProperties>
</file>