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ubusova\Desktop\2024\MAND01\"/>
    </mc:Choice>
  </mc:AlternateContent>
  <bookViews>
    <workbookView xWindow="-15" yWindow="-15" windowWidth="25230" windowHeight="12690" tabRatio="948" activeTab="16"/>
  </bookViews>
  <sheets>
    <sheet name="VYSVETLIVKY" sheetId="51" r:id="rId1"/>
    <sheet name="1" sheetId="1" r:id="rId2"/>
    <sheet name="2" sheetId="5" r:id="rId3"/>
    <sheet name="4" sheetId="7" r:id="rId4"/>
    <sheet name="12" sheetId="15" r:id="rId5"/>
    <sheet name="14" sheetId="17" r:id="rId6"/>
    <sheet name="15" sheetId="77" r:id="rId7"/>
    <sheet name="17" sheetId="19" r:id="rId8"/>
    <sheet name="22" sheetId="25" r:id="rId9"/>
    <sheet name="23" sheetId="27" r:id="rId10"/>
    <sheet name="24" sheetId="28" r:id="rId11"/>
    <sheet name="26" sheetId="30" r:id="rId12"/>
    <sheet name="28" sheetId="32" r:id="rId13"/>
    <sheet name="32" sheetId="38" r:id="rId14"/>
    <sheet name="33" sheetId="40" r:id="rId15"/>
    <sheet name="36" sheetId="43" r:id="rId16"/>
    <sheet name="HK" sheetId="64" r:id="rId17"/>
    <sheet name="HKSU" sheetId="73" r:id="rId18"/>
    <sheet name="HKM" sheetId="65" r:id="rId19"/>
    <sheet name="HKSUM" sheetId="74" r:id="rId20"/>
    <sheet name="VZaS" sheetId="66" r:id="rId21"/>
    <sheet name="VZaSM" sheetId="67" r:id="rId22"/>
    <sheet name="SUA" sheetId="68" r:id="rId23"/>
    <sheet name="SUP" sheetId="69" r:id="rId24"/>
    <sheet name="SUAM" sheetId="70" r:id="rId25"/>
    <sheet name="SUPM" sheetId="71" r:id="rId26"/>
    <sheet name="Info" sheetId="72" r:id="rId27"/>
  </sheets>
  <calcPr calcId="152511"/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F25" i="32"/>
  <c r="E25" i="32"/>
  <c r="F11" i="32"/>
  <c r="E11" i="32"/>
  <c r="F7" i="32"/>
  <c r="E7" i="32"/>
  <c r="C9" i="30"/>
  <c r="B9" i="30"/>
  <c r="C7" i="30"/>
  <c r="B7" i="30"/>
  <c r="C3" i="30"/>
  <c r="B3" i="30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2" i="77"/>
  <c r="D19" i="77" s="1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F51" i="7"/>
  <c r="B51" i="7"/>
  <c r="I48" i="7"/>
  <c r="H48" i="7"/>
  <c r="H51" i="7" s="1"/>
  <c r="J46" i="7"/>
  <c r="J45" i="7"/>
  <c r="H44" i="7"/>
  <c r="J44" i="7" s="1"/>
  <c r="J48" i="7" s="1"/>
  <c r="G42" i="7"/>
  <c r="F42" i="7"/>
  <c r="E42" i="7"/>
  <c r="D42" i="7"/>
  <c r="C42" i="7"/>
  <c r="J40" i="7"/>
  <c r="J39" i="7"/>
  <c r="G38" i="7"/>
  <c r="F38" i="7"/>
  <c r="E38" i="7"/>
  <c r="D38" i="7"/>
  <c r="C38" i="7"/>
  <c r="J38" i="7" s="1"/>
  <c r="J42" i="7" s="1"/>
  <c r="I36" i="7"/>
  <c r="I51" i="7" s="1"/>
  <c r="H36" i="7"/>
  <c r="G36" i="7"/>
  <c r="G51" i="7" s="1"/>
  <c r="F36" i="7"/>
  <c r="E36" i="7"/>
  <c r="E51" i="7" s="1"/>
  <c r="D36" i="7"/>
  <c r="D51" i="7" s="1"/>
  <c r="C36" i="7"/>
  <c r="C51" i="7" s="1"/>
  <c r="B36" i="7"/>
  <c r="J35" i="7"/>
  <c r="J34" i="7"/>
  <c r="J33" i="7"/>
  <c r="I32" i="7"/>
  <c r="I50" i="7" s="1"/>
  <c r="H32" i="7"/>
  <c r="H50" i="7" s="1"/>
  <c r="G32" i="7"/>
  <c r="G50" i="7" s="1"/>
  <c r="F32" i="7"/>
  <c r="F50" i="7" s="1"/>
  <c r="E32" i="7"/>
  <c r="E50" i="7" s="1"/>
  <c r="D32" i="7"/>
  <c r="D50" i="7" s="1"/>
  <c r="C32" i="7"/>
  <c r="C50" i="7" s="1"/>
  <c r="B32" i="7"/>
  <c r="J32" i="7" s="1"/>
  <c r="I22" i="7"/>
  <c r="H22" i="7"/>
  <c r="J20" i="7"/>
  <c r="J19" i="7"/>
  <c r="I18" i="7"/>
  <c r="H18" i="7"/>
  <c r="J18" i="7" s="1"/>
  <c r="J22" i="7" s="1"/>
  <c r="G16" i="7"/>
  <c r="F16" i="7"/>
  <c r="E16" i="7"/>
  <c r="D16" i="7"/>
  <c r="C16" i="7"/>
  <c r="J14" i="7"/>
  <c r="J13" i="7"/>
  <c r="G12" i="7"/>
  <c r="F12" i="7"/>
  <c r="E12" i="7"/>
  <c r="D12" i="7"/>
  <c r="J12" i="7" s="1"/>
  <c r="J16" i="7" s="1"/>
  <c r="C12" i="7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I45" i="5"/>
  <c r="I49" i="5" s="1"/>
  <c r="G45" i="5"/>
  <c r="F43" i="5"/>
  <c r="E43" i="5"/>
  <c r="D43" i="5"/>
  <c r="C43" i="5"/>
  <c r="B43" i="5"/>
  <c r="I41" i="5"/>
  <c r="I40" i="5"/>
  <c r="F39" i="5"/>
  <c r="E39" i="5"/>
  <c r="D39" i="5"/>
  <c r="C39" i="5"/>
  <c r="I39" i="5" s="1"/>
  <c r="I43" i="5" s="1"/>
  <c r="B39" i="5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D33" i="5"/>
  <c r="C33" i="5"/>
  <c r="B33" i="5"/>
  <c r="I33" i="5" s="1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C12" i="5"/>
  <c r="B12" i="5"/>
  <c r="I12" i="5" s="1"/>
  <c r="I16" i="5" s="1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I6" i="5" s="1"/>
  <c r="B6" i="5"/>
  <c r="J10" i="7" l="1"/>
  <c r="J25" i="7" s="1"/>
  <c r="J24" i="7"/>
  <c r="I10" i="5"/>
  <c r="I25" i="5" s="1"/>
  <c r="I24" i="5"/>
  <c r="I37" i="5"/>
  <c r="I52" i="5" s="1"/>
  <c r="I51" i="5"/>
  <c r="J36" i="7"/>
  <c r="J51" i="7" s="1"/>
  <c r="J50" i="7"/>
  <c r="B50" i="7"/>
</calcChain>
</file>

<file path=xl/sharedStrings.xml><?xml version="1.0" encoding="utf-8"?>
<sst xmlns="http://schemas.openxmlformats.org/spreadsheetml/2006/main" count="2681" uniqueCount="1182">
  <si>
    <t>Popis</t>
  </si>
  <si>
    <t>Zmluvné pokuty a penále</t>
  </si>
  <si>
    <t>21</t>
  </si>
  <si>
    <t>Pestov. celky trvalých porastov ( 025 ) - / 085, 092A/</t>
  </si>
  <si>
    <t>538110</t>
  </si>
  <si>
    <t>****</t>
  </si>
  <si>
    <t>604</t>
  </si>
  <si>
    <t>Osobné náklady ( r.16 až r.19 )</t>
  </si>
  <si>
    <t>335100</t>
  </si>
  <si>
    <t>15</t>
  </si>
  <si>
    <t>381</t>
  </si>
  <si>
    <t>D.</t>
  </si>
  <si>
    <t>Prevod do neuhradenej straty minulých rokov</t>
  </si>
  <si>
    <t>Kurzové straty (563)</t>
  </si>
  <si>
    <t>Neuhradená strata 2023</t>
  </si>
  <si>
    <t>Kurzové straty</t>
  </si>
  <si>
    <t>Tržby z pred.služ. - konzumácia</t>
  </si>
  <si>
    <t>140</t>
  </si>
  <si>
    <t>531100</t>
  </si>
  <si>
    <t>Odmeny členom orgánov spoločnosti a družstva ( 523 )</t>
  </si>
  <si>
    <t>VII.</t>
  </si>
  <si>
    <t>Stav OP na začiatku účtovného obdobia</t>
  </si>
  <si>
    <t>056</t>
  </si>
  <si>
    <t>501</t>
  </si>
  <si>
    <t>14. Informácie k časti F. písm. r) prílohy č. 3 o vývoji opravnej položky  k pohľadávkam</t>
  </si>
  <si>
    <t>479100</t>
  </si>
  <si>
    <t>343822</t>
  </si>
  <si>
    <t>532100</t>
  </si>
  <si>
    <t>Zákonné rezervy ( 323A, 451A )</t>
  </si>
  <si>
    <t>Výnosy z cenných papierov a podielov od prepojených ÚJ (665 A)</t>
  </si>
  <si>
    <t>052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</si>
  <si>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</si>
  <si>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</si>
  <si>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</si>
  <si>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</si>
  <si>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Tvorba a zúčtovanie OP - nedanove</t>
  </si>
  <si>
    <t>A.  I.</t>
  </si>
  <si>
    <t>016</t>
  </si>
  <si>
    <t>(5) V bodoch č. 2, 9, 22, 25, 29, 30, 31, 32, 35, 37, 39, 46, 48 a 49 sa obsahová náplň tabuliek</t>
  </si>
  <si>
    <t>know-how</t>
  </si>
  <si>
    <t>020</t>
  </si>
  <si>
    <t>343000</t>
  </si>
  <si>
    <t>B.  I. 1.</t>
  </si>
  <si>
    <t>Ostatné fondy zo zisku r. 091 + r. 092</t>
  </si>
  <si>
    <t>Krátkodobé bankové úvery</t>
  </si>
  <si>
    <t>097</t>
  </si>
  <si>
    <t>Tržby z pred.služ.-ubytovanie</t>
  </si>
  <si>
    <t>Presuny</t>
  </si>
  <si>
    <t>Zúčt. s inštitúciami ZP</t>
  </si>
  <si>
    <t>082100</t>
  </si>
  <si>
    <t>(4) V bodoch č. 3, 5 a 7 sa prvotným ocenením majetku rozumie jeho ocenenie podľa § 25 zákona.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</si>
  <si>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</si>
  <si>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</si>
  <si>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</si>
  <si>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</si>
  <si>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</si>
  <si>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701000</t>
  </si>
  <si>
    <t>Číslo 
riad.</t>
  </si>
  <si>
    <t>062</t>
  </si>
  <si>
    <t>Ostatné záväzky voči spoločníkom</t>
  </si>
  <si>
    <t>Dlhodobé rezervy, z toho:</t>
  </si>
  <si>
    <t>Opravy a udržov. - auto</t>
  </si>
  <si>
    <t>129</t>
  </si>
  <si>
    <t>211</t>
  </si>
  <si>
    <t>069</t>
  </si>
  <si>
    <t>13</t>
  </si>
  <si>
    <t>2</t>
  </si>
  <si>
    <t>36. Informácie k časti J.  písm. f) a g) prílohy č. 3 o daniach z príjmov</t>
  </si>
  <si>
    <t>obchodné zastúpenie</t>
  </si>
  <si>
    <t>Zúčt. s inštitúciami soc. zabezpečenia</t>
  </si>
  <si>
    <t>A. III.</t>
  </si>
  <si>
    <t>249</t>
  </si>
  <si>
    <t>648</t>
  </si>
  <si>
    <r>
      <t>Krátkodobé finančné výpomoci</t>
    </r>
    <r>
      <rPr>
        <sz val="8"/>
        <color theme="1"/>
        <rFont val="Arial"/>
        <family val="2"/>
      </rPr>
      <t> </t>
    </r>
  </si>
  <si>
    <t>Ostatné výnosy z hospodárskej činnosti (644,645,646,648,655,657)</t>
  </si>
  <si>
    <t>Pokladnica, ceniny</t>
  </si>
  <si>
    <t>045</t>
  </si>
  <si>
    <t>B. VI.</t>
  </si>
  <si>
    <t>527300</t>
  </si>
  <si>
    <t>Tvorba a zúčtovanie opr.položiek k pohľ.</t>
  </si>
  <si>
    <t>518200</t>
  </si>
  <si>
    <t>038</t>
  </si>
  <si>
    <t>02</t>
  </si>
  <si>
    <t>324900</t>
  </si>
  <si>
    <t>50</t>
  </si>
  <si>
    <t>211100</t>
  </si>
  <si>
    <t>Ostatné realizované cenné papiere a podiely (063A) - /096A/</t>
  </si>
  <si>
    <t>568100</t>
  </si>
  <si>
    <t>Ostatné záväzky voči konateľ</t>
  </si>
  <si>
    <t>Zo zákonného rezervného fondu</t>
  </si>
  <si>
    <t>Dlhodobé pohľadávky súčet (r.042 + r.046 až r.052)</t>
  </si>
  <si>
    <t>Začiatočný stav</t>
  </si>
  <si>
    <t>Obstaranie materiálu  - obaly, prepravky</t>
  </si>
  <si>
    <t>323100</t>
  </si>
  <si>
    <t>Podiel.cenné papiere a podiely v prepojených ÚJ (061A,062A,063A) - /096A/</t>
  </si>
  <si>
    <t>Ost.služby- hyg.služby</t>
  </si>
  <si>
    <t>111100</t>
  </si>
  <si>
    <t>049</t>
  </si>
  <si>
    <t>551</t>
  </si>
  <si>
    <t>42</t>
  </si>
  <si>
    <t>Pohľadávky voči spoločníkom, členom a združeniu</t>
  </si>
  <si>
    <t>Daň z príjmov ( r.58+r.59)</t>
  </si>
  <si>
    <t>051</t>
  </si>
  <si>
    <t>Záväzky z obch.styku v rámci pod.účasti okrem záv.voči prep.ÚJ (321A,475A,476A)</t>
  </si>
  <si>
    <t>326</t>
  </si>
  <si>
    <t>A.</t>
  </si>
  <si>
    <t>Daň zo mzdy</t>
  </si>
  <si>
    <t>100</t>
  </si>
  <si>
    <t>Ostatné pohľadávky - VISA</t>
  </si>
  <si>
    <t>249100</t>
  </si>
  <si>
    <t>Bežné bankové účty</t>
  </si>
  <si>
    <t>Manká a škody</t>
  </si>
  <si>
    <t>Softvér - recepčný program</t>
  </si>
  <si>
    <t>101</t>
  </si>
  <si>
    <t>Odpisy dlhodobého NM a dlhodobého HM ( 551 )</t>
  </si>
  <si>
    <t>479310</t>
  </si>
  <si>
    <t>502200</t>
  </si>
  <si>
    <t>501120</t>
  </si>
  <si>
    <t>VI – vlastné imanie</t>
  </si>
  <si>
    <t>Samost.HV a SHV - práčovňa-leasing</t>
  </si>
  <si>
    <t>(1) Identifikačné číslo organizácie (IČO) sa vyplňuje podľa Registra organizácií vedeného Štatistickým</t>
  </si>
  <si>
    <t>336200</t>
  </si>
  <si>
    <t>Odberatelia tuzemsko</t>
  </si>
  <si>
    <t>Dane a poplatky (účtovná skupina 53)</t>
  </si>
  <si>
    <t>Tržby z predaja služieb</t>
  </si>
  <si>
    <t>Priemerný prepočítaný počet zamestnancov</t>
  </si>
  <si>
    <t>Ost.dlh. záv. Juraj. Seidner</t>
  </si>
  <si>
    <t>Oprávky k softvéru</t>
  </si>
  <si>
    <t>OP – opravná položka</t>
  </si>
  <si>
    <t>Výnosy z cenných papierov a podielov v podielovej účasti okrem výnosov prepojených ÚJ (665 A)</t>
  </si>
  <si>
    <t>Zmena stavu vnútroorganizačných zásob (+/-) (účtovná skupina 61)</t>
  </si>
  <si>
    <t>7.</t>
  </si>
  <si>
    <t>12.</t>
  </si>
  <si>
    <t>343</t>
  </si>
  <si>
    <t>Tržby z pred.služ. - zákusky</t>
  </si>
  <si>
    <t>Daň z príjmov</t>
  </si>
  <si>
    <t>Peniaze na ceste</t>
  </si>
  <si>
    <t>A. I.1.</t>
  </si>
  <si>
    <t>Zásoby</t>
  </si>
  <si>
    <t>Nákladové úroky na prepojené ÚJ ( 562A )</t>
  </si>
  <si>
    <t>Oceňovacie rozdiely z precenenia pri zlúčení, splynutí a rozdelení (+/-416)</t>
  </si>
  <si>
    <t>Záväzok voči G -za post.pohl. z Praclíka</t>
  </si>
  <si>
    <t>Zúčtovanie OP z dôvodu zániku opodstat-
nenosti</t>
  </si>
  <si>
    <t>Hodnota za bežné účtovné obdobie</t>
  </si>
  <si>
    <t>Výnosy z hospodárskej činnosti spolu súčet (r.03 až r.09)</t>
  </si>
  <si>
    <t>518210</t>
  </si>
  <si>
    <t>Výstup tuzemsko 20%</t>
  </si>
  <si>
    <t>Náklady bud.obd.- ostatné</t>
  </si>
  <si>
    <t>511100</t>
  </si>
  <si>
    <t>T E X T</t>
  </si>
  <si>
    <t>353300</t>
  </si>
  <si>
    <t>Odberatelia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</si>
  <si>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</si>
  <si>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</si>
  <si>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</si>
  <si>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</si>
  <si>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</si>
  <si>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Daňové pohľadávky a dotácie</t>
  </si>
  <si>
    <t>Spotreba  mimo.kalk.,výčap,minibar,relax</t>
  </si>
  <si>
    <t>Pôžičky a ostatný dlhodobý fin. majetok s dobou splat. najviac 1 rok ( 066A,067A,069A,06XA )-/096A/</t>
  </si>
  <si>
    <t>B.IV. 1.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</si>
  <si>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</si>
  <si>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</si>
  <si>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</si>
  <si>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</si>
  <si>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343824</t>
  </si>
  <si>
    <t>A.VI.1.</t>
  </si>
  <si>
    <t>Ostatné fin. nákl. -bank.poplatky</t>
  </si>
  <si>
    <t>Hodnota</t>
  </si>
  <si>
    <t>Oprávky k HV a SHV - autá</t>
  </si>
  <si>
    <t>Ostatné pôžičky (067A) - /096A/</t>
  </si>
  <si>
    <t>Spolu vlastné imanie a záväzky ( r.080 + r.101 + r.141 )</t>
  </si>
  <si>
    <t>122</t>
  </si>
  <si>
    <t>Dlhodobé zmenky na úhradu ( 478A )</t>
  </si>
  <si>
    <t>Spotr.mater.-autá</t>
  </si>
  <si>
    <t>130</t>
  </si>
  <si>
    <t>501110</t>
  </si>
  <si>
    <t>221100</t>
  </si>
  <si>
    <t>Úrok p. a. v %</t>
  </si>
  <si>
    <t>Spolu majetok r.002+r.033+r.074</t>
  </si>
  <si>
    <t>662200</t>
  </si>
  <si>
    <t>Reprezentačné</t>
  </si>
  <si>
    <t>Finančné účty r.072 + r. 073</t>
  </si>
  <si>
    <t>710</t>
  </si>
  <si>
    <t>Stavby ( 021 ) - / 081, 092A/</t>
  </si>
  <si>
    <t>046</t>
  </si>
  <si>
    <t>Vstup nadobudn. tovaru z EÚ 19%</t>
  </si>
  <si>
    <t>Ostatné výnosové úroky (662A)</t>
  </si>
  <si>
    <t>501500</t>
  </si>
  <si>
    <t>11</t>
  </si>
  <si>
    <t>064</t>
  </si>
  <si>
    <t>Neuhradená strata minulých rokov</t>
  </si>
  <si>
    <t>18</t>
  </si>
  <si>
    <t>22</t>
  </si>
  <si>
    <t>A. II.</t>
  </si>
  <si>
    <t>Výnosy nepodliehajúce dani</t>
  </si>
  <si>
    <t>Dlhodobý hmotný majetok súčet (r. 012 až 020)</t>
  </si>
  <si>
    <t>075</t>
  </si>
  <si>
    <t>Pohľadávky z obchodného styku</t>
  </si>
  <si>
    <t>315300</t>
  </si>
  <si>
    <t>licencia</t>
  </si>
  <si>
    <t>602320</t>
  </si>
  <si>
    <t>Spotreba energie</t>
  </si>
  <si>
    <t>a počet riadkov v nich uvádzajú podľa potrieb účtovnej jednotky.</t>
  </si>
  <si>
    <t>527100</t>
  </si>
  <si>
    <t>011</t>
  </si>
  <si>
    <t>Zákonné sociálne náklady</t>
  </si>
  <si>
    <t>28</t>
  </si>
  <si>
    <t>PSČ – poštové smerovacie číslo</t>
  </si>
  <si>
    <t>Ostatné náklady na finančnú činnosť (568,569)</t>
  </si>
  <si>
    <t>Základné imanie súčet (r. 082 až r. 084)</t>
  </si>
  <si>
    <t>562300</t>
  </si>
  <si>
    <r>
      <t>Krátkodobé pôžičky</t>
    </r>
    <r>
      <rPr>
        <sz val="8"/>
        <color theme="1"/>
        <rFont val="Arial"/>
        <family val="2"/>
      </rPr>
      <t> </t>
    </r>
  </si>
  <si>
    <t>008</t>
  </si>
  <si>
    <t>518500</t>
  </si>
  <si>
    <t>P A S Í V A</t>
  </si>
  <si>
    <t>Neuhradená strata 2022</t>
  </si>
  <si>
    <t>524000</t>
  </si>
  <si>
    <t>Úhrada straty spoločníkmi</t>
  </si>
  <si>
    <t>Ostatné pohľadávky z obchodného styku (311A,312A,313A,314A,315A,31XA)-/391A/</t>
  </si>
  <si>
    <t>083</t>
  </si>
  <si>
    <t>Dodávatelia tuzemsko</t>
  </si>
  <si>
    <t>022310</t>
  </si>
  <si>
    <t>Pohľadávky z derivátových operácií (373A, 376A)</t>
  </si>
  <si>
    <t>662100</t>
  </si>
  <si>
    <t>Vydané dlhopisy ( 473A/-/255A )</t>
  </si>
  <si>
    <t>Mena</t>
  </si>
  <si>
    <t>Pokladnica</t>
  </si>
  <si>
    <t>411300</t>
  </si>
  <si>
    <t>Výnosy budúcich období krátkodobé ( 384A )</t>
  </si>
  <si>
    <t>Daň v %</t>
  </si>
  <si>
    <t>074</t>
  </si>
  <si>
    <t>325</t>
  </si>
  <si>
    <t>Ostatné pohľadávky - strav.lístky</t>
  </si>
  <si>
    <t>Prírastky</t>
  </si>
  <si>
    <t>Pohľadávky z obchodného styku súčet (r.043 až r.045)</t>
  </si>
  <si>
    <t>090</t>
  </si>
  <si>
    <t>32</t>
  </si>
  <si>
    <t>49</t>
  </si>
  <si>
    <t>Ostatné záväzky z obchodného styku (321A,475A,476A)</t>
  </si>
  <si>
    <t>4.</t>
  </si>
  <si>
    <t>Výnosy z kratkodobého finančného majetku súčet (r.36 až r.38)</t>
  </si>
  <si>
    <t>Iné pohľadávky (335A,33XA,371A,374A,375A,378A) - /391A/</t>
  </si>
  <si>
    <t>Zaokrúhlené
(korekcia)</t>
  </si>
  <si>
    <t>Prídel na zvýšenie základného imania</t>
  </si>
  <si>
    <t>Úroky z pôžičky</t>
  </si>
  <si>
    <t>G.</t>
  </si>
  <si>
    <t>022200</t>
  </si>
  <si>
    <t>9.</t>
  </si>
  <si>
    <t>059</t>
  </si>
  <si>
    <t>Skutočnosť v účtovnom
období minulom</t>
  </si>
  <si>
    <t>119</t>
  </si>
  <si>
    <t>518703</t>
  </si>
  <si>
    <t>Prídel do štatutárnych a ostatných fondov</t>
  </si>
  <si>
    <t>346</t>
  </si>
  <si>
    <t>084</t>
  </si>
  <si>
    <t>116</t>
  </si>
  <si>
    <t>001</t>
  </si>
  <si>
    <t>Sociálne poistenie ( 336A ) - /391A/</t>
  </si>
  <si>
    <t>Dlhodobé pohľadávky spolu</t>
  </si>
  <si>
    <t>Pridaná hodnota (r.03+r.04+r.05+r.06+r.07)-(r.11+r.12+r.13+r.14)</t>
  </si>
  <si>
    <t>524</t>
  </si>
  <si>
    <t>N.1.</t>
  </si>
  <si>
    <t>Zostatok
Dal</t>
  </si>
  <si>
    <t>428</t>
  </si>
  <si>
    <t>082310</t>
  </si>
  <si>
    <t>Mzdové náklady ( 521, 522 )</t>
  </si>
  <si>
    <t>Krátkodobé rezervy - nevyč.dovolenky</t>
  </si>
  <si>
    <t>L.</t>
  </si>
  <si>
    <t>602300</t>
  </si>
  <si>
    <t>Ostatné záväzky z obchodného styku (321A,322A,324A,325A,326A,32XA,475A,476A,478A,47XA)</t>
  </si>
  <si>
    <t>Ostatné náklady na hosp.činn.-zaokrúhlen</t>
  </si>
  <si>
    <t>Korekcia v bežnom
účtovnom období</t>
  </si>
  <si>
    <t>Ost.služby- rozb.,analýzy,revízie</t>
  </si>
  <si>
    <t>Materiál na sklade - hlavný sklad</t>
  </si>
  <si>
    <t>501430</t>
  </si>
  <si>
    <t>B.IV.  1.</t>
  </si>
  <si>
    <t>kúpa</t>
  </si>
  <si>
    <t>124</t>
  </si>
  <si>
    <t>331</t>
  </si>
  <si>
    <t>Peniaze na ceste</t>
  </si>
  <si>
    <t>Poč.stav k 1.1.
Má dať</t>
  </si>
  <si>
    <t>Odložená daňová pohľadávka (481A)</t>
  </si>
  <si>
    <t>Výnosy z kratkodobého finančného majetku od prepojených ÚJ (666A)</t>
  </si>
  <si>
    <t>Výsledok hospodárenia z finančnej činnosti (+/-) (r.29 - r.45)</t>
  </si>
  <si>
    <t>521</t>
  </si>
  <si>
    <t>B. I.</t>
  </si>
  <si>
    <t>018</t>
  </si>
  <si>
    <t>Výsledok hospodárenia minulých rokov r. 098 + r.099</t>
  </si>
  <si>
    <t>077</t>
  </si>
  <si>
    <t>131</t>
  </si>
  <si>
    <t>Účtovná strata</t>
  </si>
  <si>
    <t>Opravná položka k pohľadávkam</t>
  </si>
  <si>
    <t>Samostatné hnuteľné veci a súbory hnuteľných vecí</t>
  </si>
  <si>
    <t>118</t>
  </si>
  <si>
    <t>III.</t>
  </si>
  <si>
    <t>518140</t>
  </si>
  <si>
    <t>041</t>
  </si>
  <si>
    <t>40</t>
  </si>
  <si>
    <t>VI.</t>
  </si>
  <si>
    <t>Tržby z predaja služieb ostatné</t>
  </si>
  <si>
    <t>Poskytnuté preddavky na zásoby ( 314A ) - /391A/</t>
  </si>
  <si>
    <t>Náklady na reprezentáciu</t>
  </si>
  <si>
    <t>Krátkodobé záväzky  súčet ( r. 123 + r. 127 až r. 135)</t>
  </si>
  <si>
    <t>070</t>
  </si>
  <si>
    <t>538100</t>
  </si>
  <si>
    <t>504</t>
  </si>
  <si>
    <t>Dlhodobý nehmotný majetok  súčet (r.004 až 010)</t>
  </si>
  <si>
    <t>10.</t>
  </si>
  <si>
    <t>Ost.služby- mobil</t>
  </si>
  <si>
    <t>602</t>
  </si>
  <si>
    <t>Ost.služby- nájomné ostatné</t>
  </si>
  <si>
    <t>Tržby z predaja služieb</t>
  </si>
  <si>
    <t>702000</t>
  </si>
  <si>
    <t>Tržby z pred.služ. - prenáj.miestn.vnút.</t>
  </si>
  <si>
    <t>P.</t>
  </si>
  <si>
    <t>Emisné ážio ( 412 )</t>
  </si>
  <si>
    <t>335</t>
  </si>
  <si>
    <t>B.IV.</t>
  </si>
  <si>
    <t>Poč.stav mesiaca
Dal</t>
  </si>
  <si>
    <t>003</t>
  </si>
  <si>
    <t>013</t>
  </si>
  <si>
    <t>47</t>
  </si>
  <si>
    <t>Vstup služby - daň platí príjemca EÚ 19%</t>
  </si>
  <si>
    <t>Pohľadávky voči zamestnancom</t>
  </si>
  <si>
    <t>563</t>
  </si>
  <si>
    <t>088200</t>
  </si>
  <si>
    <t>325400</t>
  </si>
  <si>
    <t>Opravy a udržov. - zariad.Hotela</t>
  </si>
  <si>
    <t>Spotreba materiálu,energie a ostatných neskladovateľných dodávok (501,502,503)</t>
  </si>
  <si>
    <t>323</t>
  </si>
  <si>
    <t>Kód druhu obchodu</t>
  </si>
  <si>
    <t>Tržby z predaja dlhodobého NM, dlhodobého HM a materiálu (641,642)</t>
  </si>
  <si>
    <t>14</t>
  </si>
  <si>
    <t>Ostatné služby</t>
  </si>
  <si>
    <t>Výrobky ( 123 ) - /194/</t>
  </si>
  <si>
    <t>Stav v minulom
účtovnom období</t>
  </si>
  <si>
    <t>Základné imanie</t>
  </si>
  <si>
    <t>518300</t>
  </si>
  <si>
    <t>26. Informácie k časti G. písm. g) prílohy č. 3 o záväzkoch zo sociálneho fondu</t>
  </si>
  <si>
    <t>Neuhradená strata z minulých rokov  ( (-)429 )</t>
  </si>
  <si>
    <t>F.</t>
  </si>
  <si>
    <t>Obstarávaný dlhodobý hmotný majetok ( 042 ) - /094/</t>
  </si>
  <si>
    <t>502100</t>
  </si>
  <si>
    <t>Pohľadávky voči zamestnancom - stravné</t>
  </si>
  <si>
    <t>365300</t>
  </si>
  <si>
    <t>Výnosy z precenenia cenných papierov a výnosy z derivátových operácií (664,667)</t>
  </si>
  <si>
    <t>A.VI.</t>
  </si>
  <si>
    <t>Pohľadávky za upísané vl.im. - Gama Gold</t>
  </si>
  <si>
    <t>547</t>
  </si>
  <si>
    <t>6.</t>
  </si>
  <si>
    <t>123</t>
  </si>
  <si>
    <t>Oprávky k stavbám</t>
  </si>
  <si>
    <t>311</t>
  </si>
  <si>
    <t>Úbytky</t>
  </si>
  <si>
    <t>Ostatné poplatky -mestské za lôž.</t>
  </si>
  <si>
    <t>548100</t>
  </si>
  <si>
    <t>428121</t>
  </si>
  <si>
    <t>Vstup tuzemsko 10%</t>
  </si>
  <si>
    <t>078</t>
  </si>
  <si>
    <t>záruka</t>
  </si>
  <si>
    <t>Ostatné dlhodobé záväzky</t>
  </si>
  <si>
    <t>Náklady na finančnú činnosť spolu r.46+r.47+r.48+r.49+r.52+r.53+r.54</t>
  </si>
  <si>
    <t>013100</t>
  </si>
  <si>
    <t>A. IV.</t>
  </si>
  <si>
    <t>R.</t>
  </si>
  <si>
    <t>518320</t>
  </si>
  <si>
    <t>2. Informácie k časti F. písm. a) prílohy č. 3 o dlhodobom nehmotnom majetku</t>
  </si>
  <si>
    <t>321</t>
  </si>
  <si>
    <t>Stav na začiatku účtovného obdobia</t>
  </si>
  <si>
    <t>Vysvetlivky:</t>
  </si>
  <si>
    <t>Dlhodobé bankové úvery</t>
  </si>
  <si>
    <t>Nákladové úroky ( r.50 + r.51 )</t>
  </si>
  <si>
    <t>IX.1.</t>
  </si>
  <si>
    <t>Ostatné poplatky - exekútorské trovy</t>
  </si>
  <si>
    <t>036</t>
  </si>
  <si>
    <t>Náklady budúcich období dlhodobé ( 381A,382A )</t>
  </si>
  <si>
    <t>132</t>
  </si>
  <si>
    <t>Ost.služby- ostatné</t>
  </si>
  <si>
    <t>076</t>
  </si>
  <si>
    <t>DÚJ – dcérska účtovná jednotka</t>
  </si>
  <si>
    <t>B.</t>
  </si>
  <si>
    <t>120</t>
  </si>
  <si>
    <t>V lehote splatnosti</t>
  </si>
  <si>
    <t>Spotr.mater.-PHM   Kosačka</t>
  </si>
  <si>
    <t>343925</t>
  </si>
  <si>
    <t>Bankové účty   VUB</t>
  </si>
  <si>
    <t>Výnosy zo zákazky</t>
  </si>
  <si>
    <t>501300</t>
  </si>
  <si>
    <t>538</t>
  </si>
  <si>
    <t>Zo štatutárnych a ostatných fondov</t>
  </si>
  <si>
    <t>Základné imanie ( 411 alebo +/-491 )</t>
  </si>
  <si>
    <t>Rezervný fond na vlastné akcie a vlastné podiely ( 417A,421A )</t>
  </si>
  <si>
    <t>518700</t>
  </si>
  <si>
    <t>115</t>
  </si>
  <si>
    <t>Stav na konci účtovného obdobia</t>
  </si>
  <si>
    <t>098</t>
  </si>
  <si>
    <t>Výnosové úroky od prepojených ÚJ (662A)</t>
  </si>
  <si>
    <t>Vysporiadanie účtovnej straty</t>
  </si>
  <si>
    <t>39</t>
  </si>
  <si>
    <t>10</t>
  </si>
  <si>
    <t>035</t>
  </si>
  <si>
    <t>15. Informácie k časti F. písm. s) prílohy č. 3 o  vekovej štruktúre pohľadávok</t>
  </si>
  <si>
    <t>Čistý obrat (časť účt.tr. 6 podľa zákona)</t>
  </si>
  <si>
    <t>602700</t>
  </si>
  <si>
    <t>(3) Kód SK NACE sa vypĺňa podľa vyhlášky Štatistického úradu Slovenskej republiky č. 306/2007</t>
  </si>
  <si>
    <t>324100</t>
  </si>
  <si>
    <t>087</t>
  </si>
  <si>
    <t>Zvieratá</t>
  </si>
  <si>
    <t>112</t>
  </si>
  <si>
    <t>Účet ziskov a strát</t>
  </si>
  <si>
    <t>Iné</t>
  </si>
  <si>
    <t>Rozdelenie podielu na zisku spoločníkom, členom</t>
  </si>
  <si>
    <t>034</t>
  </si>
  <si>
    <t>Záväzky so zostatkovou dobou splatnosti nad päť rokov</t>
  </si>
  <si>
    <t>501600</t>
  </si>
  <si>
    <t>Dlhodobé záväzky spolu</t>
  </si>
  <si>
    <t>Prevod do nerozdeleného zisku minulých rokov</t>
  </si>
  <si>
    <t>Zostatková cena predaného dlhodobého majetku a predaného materiálu ( 541, 542 )</t>
  </si>
  <si>
    <t>429020</t>
  </si>
  <si>
    <t>Cestná daň</t>
  </si>
  <si>
    <t>A. II. 1</t>
  </si>
  <si>
    <t>Bankové účty termínované</t>
  </si>
  <si>
    <t>111200</t>
  </si>
  <si>
    <t>Tržby za vlastné výrobky</t>
  </si>
  <si>
    <t>Peniaze ( 211,213,21X )</t>
  </si>
  <si>
    <t>346000</t>
  </si>
  <si>
    <t>24. Informácie k časti G. písm. c) a d) prílohy č. 3 o záväzkoch</t>
  </si>
  <si>
    <t>B.  V.</t>
  </si>
  <si>
    <t>Záväzky zo sociálneho fondu</t>
  </si>
  <si>
    <t>231</t>
  </si>
  <si>
    <t>645000</t>
  </si>
  <si>
    <t>648200</t>
  </si>
  <si>
    <t>428000</t>
  </si>
  <si>
    <t>Ostatné náklady na hospodársku činnosť (543,544,545,546,548,549,555,557)</t>
  </si>
  <si>
    <t>501180</t>
  </si>
  <si>
    <t>Dlhodobé rezervy r. 119 + r. 120</t>
  </si>
  <si>
    <t>602330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</si>
  <si>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</si>
  <si>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</si>
  <si>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</si>
  <si>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Pohľadávky</t>
  </si>
  <si>
    <t>Krátkodobý finančný majetok v prepojených ÚJ (251A,253A,256A,257A,25XA) - /291A,29XA)</t>
  </si>
  <si>
    <t>A. IV. 1.</t>
  </si>
  <si>
    <t>60</t>
  </si>
  <si>
    <t>Zúčtovanie OP z dôvodu vyradenia majetku 
z účtovníctva</t>
  </si>
  <si>
    <t>037</t>
  </si>
  <si>
    <t>Pôžička - R. Seidner</t>
  </si>
  <si>
    <t xml:space="preserve">teoretická daň </t>
  </si>
  <si>
    <t>35</t>
  </si>
  <si>
    <t>A. VII.1.</t>
  </si>
  <si>
    <t>VIII.</t>
  </si>
  <si>
    <t>071</t>
  </si>
  <si>
    <t>8.</t>
  </si>
  <si>
    <t>Zákonné rezervy ( 451A )</t>
  </si>
  <si>
    <t>622100</t>
  </si>
  <si>
    <t>501150</t>
  </si>
  <si>
    <t>701</t>
  </si>
  <si>
    <t>Sociálne poistenie</t>
  </si>
  <si>
    <t>25</t>
  </si>
  <si>
    <t>Oprávky k SHV  nespl.limit - výp.technik</t>
  </si>
  <si>
    <t>33. Informácie k časti H. písm. g)  prílohy č. 3 o čistom obrate</t>
  </si>
  <si>
    <t>2.</t>
  </si>
  <si>
    <t>324</t>
  </si>
  <si>
    <t>XIV.</t>
  </si>
  <si>
    <t>Zákonný rezervný fond a nedeliteľný fond (417A,418,421A,422)</t>
  </si>
  <si>
    <t>Umorenie daňovej straty</t>
  </si>
  <si>
    <t>039</t>
  </si>
  <si>
    <t>Náklady na krátkodobý finančný majetok (566)</t>
  </si>
  <si>
    <t>Výnosy z dlhodobého finančného majetku súčet (r.32 až r.34)</t>
  </si>
  <si>
    <t>Oprávky k SHV</t>
  </si>
  <si>
    <t>Podiel.cenné papiere a podiely s podielovu účasťou okrem prepojených ÚJ  (062A) - /096A/</t>
  </si>
  <si>
    <t>648100</t>
  </si>
  <si>
    <t>Záväzky zo sociálneho poistenia ( 336A )</t>
  </si>
  <si>
    <t>5.</t>
  </si>
  <si>
    <t>Názov položky</t>
  </si>
  <si>
    <t>Tržby z pred.služ. - nealko</t>
  </si>
  <si>
    <t>Náklady budúcich období</t>
  </si>
  <si>
    <t>Zaokrúhlené
(minulé)</t>
  </si>
  <si>
    <t>Tržby z pred.služ. - Relax Centrum</t>
  </si>
  <si>
    <t>SHV</t>
  </si>
  <si>
    <t>Kratkodobé finačné výpomoci ( 241, 249, 24X, 473A, /-/255A )</t>
  </si>
  <si>
    <t>Stav OP na konci účtovného obdobia</t>
  </si>
  <si>
    <t>Ostatné pokuty,penále a úroky z omešk.</t>
  </si>
  <si>
    <t>093</t>
  </si>
  <si>
    <t>A. V. 1.</t>
  </si>
  <si>
    <t>099</t>
  </si>
  <si>
    <t>56</t>
  </si>
  <si>
    <t>421</t>
  </si>
  <si>
    <t>Tvorba sociálneho fondu spolu</t>
  </si>
  <si>
    <t>085</t>
  </si>
  <si>
    <t>Stav zamestnancov ku dňu, ku ktorému sa zostavuje účtovná závierka, z toho:</t>
  </si>
  <si>
    <t>Ost.služby- časop.noviny,poštovné</t>
  </si>
  <si>
    <t>378400</t>
  </si>
  <si>
    <t>Materiál na sklade</t>
  </si>
  <si>
    <t>411</t>
  </si>
  <si>
    <t>Softwér ( 013 ) - /073, 091A/</t>
  </si>
  <si>
    <t>026</t>
  </si>
  <si>
    <t>007</t>
  </si>
  <si>
    <t>662</t>
  </si>
  <si>
    <t>342100</t>
  </si>
  <si>
    <t>20</t>
  </si>
  <si>
    <t>16</t>
  </si>
  <si>
    <t>04</t>
  </si>
  <si>
    <t>Ost.služby- prenáj.nebyt.priest.</t>
  </si>
  <si>
    <t>106</t>
  </si>
  <si>
    <t>Po lehote splatnosti</t>
  </si>
  <si>
    <t>Daň z príjmov odložená (+/-) (592)</t>
  </si>
  <si>
    <t>028</t>
  </si>
  <si>
    <t>Úroky  - pôžičky</t>
  </si>
  <si>
    <t>Syntetický účet</t>
  </si>
  <si>
    <t>079</t>
  </si>
  <si>
    <t>702</t>
  </si>
  <si>
    <t>Opravné položky k finančnému majetku (+/-) (565)</t>
  </si>
  <si>
    <t>Ost.služby- pevná linka</t>
  </si>
  <si>
    <t>Pôžičky prepojeným ÚJ (066A) - /096A/</t>
  </si>
  <si>
    <t>Výsledok hospodárenia za účtovné obdobie pred zdanením (+/-) (r.27+r.55)</t>
  </si>
  <si>
    <t>33</t>
  </si>
  <si>
    <t>Netto v minulom
účtovnom období</t>
  </si>
  <si>
    <t>Zrušenie</t>
  </si>
  <si>
    <t>A.III. 1.</t>
  </si>
  <si>
    <t>326200</t>
  </si>
  <si>
    <t>022100</t>
  </si>
  <si>
    <t>105</t>
  </si>
  <si>
    <t>602610</t>
  </si>
  <si>
    <t>479500</t>
  </si>
  <si>
    <t>Obstarávaný krátkodobý finančný majetok (259,314A) - /291A/</t>
  </si>
  <si>
    <t>548300</t>
  </si>
  <si>
    <t>518600</t>
  </si>
  <si>
    <t>050</t>
  </si>
  <si>
    <t>**</t>
  </si>
  <si>
    <t>Dlhodobé prijaté preddavky ( 475A )</t>
  </si>
  <si>
    <t>Brutto v bežnom
účtovnom období</t>
  </si>
  <si>
    <t>017</t>
  </si>
  <si>
    <t>IV.</t>
  </si>
  <si>
    <t>518120</t>
  </si>
  <si>
    <t>Nevyfakturované dodávky  mater.</t>
  </si>
  <si>
    <t>112100</t>
  </si>
  <si>
    <t>Zamestnanci</t>
  </si>
  <si>
    <t>Chladnička</t>
  </si>
  <si>
    <t>Spotreba surovín</t>
  </si>
  <si>
    <t>091</t>
  </si>
  <si>
    <t>XI.1.</t>
  </si>
  <si>
    <t>080</t>
  </si>
  <si>
    <t>545000</t>
  </si>
  <si>
    <t>Tvorba SF</t>
  </si>
  <si>
    <t>Ostatný dlhodobý hmotný majetok (029,02X,032) - / 089, 08X, 092A/</t>
  </si>
  <si>
    <t>Spotr.mater.-obrusy, prádlo</t>
  </si>
  <si>
    <t>Krátkodobé záväzky spolu</t>
  </si>
  <si>
    <t>Poč.stav mesiaca
Má dať</t>
  </si>
  <si>
    <t>Úroky</t>
  </si>
  <si>
    <t>55</t>
  </si>
  <si>
    <t>A. V.</t>
  </si>
  <si>
    <t>Stav v bežnom
účtovnom období</t>
  </si>
  <si>
    <t>Náhrada príjmu pri PN</t>
  </si>
  <si>
    <t>Spotr.mater.-drob.nákup</t>
  </si>
  <si>
    <t>013200</t>
  </si>
  <si>
    <t>521100</t>
  </si>
  <si>
    <t>012</t>
  </si>
  <si>
    <t>Rozdelenie účtovného zisku</t>
  </si>
  <si>
    <t>Spotr.mater.-kancel.potreby</t>
  </si>
  <si>
    <t>Zakladné stádo a ťažné zvieratá ( 026 ) - / 086, 092A/</t>
  </si>
  <si>
    <t>Bankové účty</t>
  </si>
  <si>
    <t>Čistý obrat celkom</t>
  </si>
  <si>
    <t>Výdavky budúcich období dlhodobé ( 383A )</t>
  </si>
  <si>
    <t>544100</t>
  </si>
  <si>
    <t>Zmena základného imania +/- 419</t>
  </si>
  <si>
    <t>054</t>
  </si>
  <si>
    <t>336100</t>
  </si>
  <si>
    <t>Obstaranie DHM - viacúčelová šport.hala</t>
  </si>
  <si>
    <t>Iné výnosy súvisiace s bežnou činnosťou</t>
  </si>
  <si>
    <t>Daňový doklad k preddavku - celkom</t>
  </si>
  <si>
    <t>Nedokončená výroba a polotovary vlastnej výroby</t>
  </si>
  <si>
    <t>Nevyfakturované dodávky  služby</t>
  </si>
  <si>
    <t>524100</t>
  </si>
  <si>
    <t>Výdavky budúcich období krátkodobé ( 383A )</t>
  </si>
  <si>
    <t>063</t>
  </si>
  <si>
    <t>Náklady na reprezentáciu - DPH</t>
  </si>
  <si>
    <t>562100</t>
  </si>
  <si>
    <t>053</t>
  </si>
  <si>
    <t>345</t>
  </si>
  <si>
    <t>CP – cenný papier</t>
  </si>
  <si>
    <t>545100</t>
  </si>
  <si>
    <t>Služby (účtovná skupina 51)</t>
  </si>
  <si>
    <t>231100</t>
  </si>
  <si>
    <t>54</t>
  </si>
  <si>
    <t>141</t>
  </si>
  <si>
    <t>17. Informácie k časti F. písm. w)  prílohy č. 3 o krátkodobom finančnom majetku</t>
  </si>
  <si>
    <t>Oprávky k HV a SHV - práčovňa leasing</t>
  </si>
  <si>
    <t>004</t>
  </si>
  <si>
    <t>Záväzky zo sociálneho fondu (472)</t>
  </si>
  <si>
    <t>518130</t>
  </si>
  <si>
    <t>622</t>
  </si>
  <si>
    <t>31</t>
  </si>
  <si>
    <t>Dlhodobý nehmotný majetok</t>
  </si>
  <si>
    <t xml:space="preserve">12. Informácie k časti F. písm. p) prílohy č. 3 o zásobách, na ktoré je zriadené záložné právo </t>
  </si>
  <si>
    <t>047</t>
  </si>
  <si>
    <t>I.</t>
  </si>
  <si>
    <t>Mesačný obrat
Dal</t>
  </si>
  <si>
    <t>Ost.služby- nedaňová položka</t>
  </si>
  <si>
    <t>01</t>
  </si>
  <si>
    <t>B.III.</t>
  </si>
  <si>
    <t>Výstup nadobud. tovaru z EÚ 19%</t>
  </si>
  <si>
    <t>221200</t>
  </si>
  <si>
    <t>Ostatný dlhodobý nehmotný majetok ( 019,01X ) - /079, 07X,091A/</t>
  </si>
  <si>
    <t>518220</t>
  </si>
  <si>
    <t>142</t>
  </si>
  <si>
    <t>Poč.stav k 1.1.
Dal</t>
  </si>
  <si>
    <t>121</t>
  </si>
  <si>
    <t>030</t>
  </si>
  <si>
    <t>Ost.služby- učni</t>
  </si>
  <si>
    <t>325900</t>
  </si>
  <si>
    <t>DHM – dlhodobý hmotný majetok</t>
  </si>
  <si>
    <t>Opravné položky k pohľadávkam (+/-) (547)</t>
  </si>
  <si>
    <t>Ostatné rezervy ( 459A, 45XA )</t>
  </si>
  <si>
    <t>Q.</t>
  </si>
  <si>
    <t>Tržby z pred.služ. - prenáj.miestn.</t>
  </si>
  <si>
    <t>321100</t>
  </si>
  <si>
    <t>Dlhodobé bankové úvery ( 461A, 46XA )</t>
  </si>
  <si>
    <t>Neobežný majetok r. 003+r.011+r.021</t>
  </si>
  <si>
    <t>Goodwill (015) - /075,091A/</t>
  </si>
  <si>
    <t>A. VII.</t>
  </si>
  <si>
    <t>Materiál ( 112, 119, 11X ) - / 191, 19X /</t>
  </si>
  <si>
    <t>Ost.služby- odvoz a likv.odpadu</t>
  </si>
  <si>
    <t>Ostatné záväzky IDOPR 25</t>
  </si>
  <si>
    <t>261</t>
  </si>
  <si>
    <t>09</t>
  </si>
  <si>
    <t>321200</t>
  </si>
  <si>
    <t>033</t>
  </si>
  <si>
    <t>Mesačný obrat
Má dať</t>
  </si>
  <si>
    <t>042</t>
  </si>
  <si>
    <t>Ostatné záväzky v rámci podielovej účasti okrem záväzkov voči prep.ÚJ  (471A, 47XA)</t>
  </si>
  <si>
    <t>028100</t>
  </si>
  <si>
    <t>Vlastné akcie a vlastné obchodné podiely (252)</t>
  </si>
  <si>
    <t>479660</t>
  </si>
  <si>
    <t>17</t>
  </si>
  <si>
    <t>Názov účtu</t>
  </si>
  <si>
    <t>602100</t>
  </si>
  <si>
    <t>Spotr.mater.-prevádz.serv.slamky,sviečky</t>
  </si>
  <si>
    <t>43</t>
  </si>
  <si>
    <t>015</t>
  </si>
  <si>
    <t>Ost.služby- operatívny leasing</t>
  </si>
  <si>
    <t>Daň z nehnutelnosti</t>
  </si>
  <si>
    <t>110</t>
  </si>
  <si>
    <t>ZI – základné imanie</t>
  </si>
  <si>
    <t>Účty v bankách s dobou viazanosti dhšou ako 1 rok (22XA)</t>
  </si>
  <si>
    <t>29</t>
  </si>
  <si>
    <t>Ost.služby- prenáj.auta</t>
  </si>
  <si>
    <t>B. II.</t>
  </si>
  <si>
    <t>261100</t>
  </si>
  <si>
    <t>Goodwill</t>
  </si>
  <si>
    <t>345100</t>
  </si>
  <si>
    <t>081200</t>
  </si>
  <si>
    <t>124000</t>
  </si>
  <si>
    <t>073100</t>
  </si>
  <si>
    <t>095</t>
  </si>
  <si>
    <t>073</t>
  </si>
  <si>
    <t>Tovar ( 132,133,13X,139 ) - /196,19X/</t>
  </si>
  <si>
    <t>Základné imanie - GAMA GOLD -nepeň.vklad</t>
  </si>
  <si>
    <t>Náklady vynaložené na obstaranie predaného tovaru ( 504, 507)</t>
  </si>
  <si>
    <t>Ost.dlh.záv.-pôžička Exxon Real</t>
  </si>
  <si>
    <t>23</t>
  </si>
  <si>
    <t>Oprávky k stavbám - tenisové kurty HK</t>
  </si>
  <si>
    <t>126</t>
  </si>
  <si>
    <t>343910</t>
  </si>
  <si>
    <t>Zmena stavu vnútroorganizačných zásob</t>
  </si>
  <si>
    <t>591</t>
  </si>
  <si>
    <t>072</t>
  </si>
  <si>
    <t>Suma istiny v príslušnej mene za bežné účtovné obdobie</t>
  </si>
  <si>
    <t>Začiatočný stav sociálneho fondu</t>
  </si>
  <si>
    <t>Pohľ.z obch.styku v rámci pod.účasti okrem pohľ.voči prep.ÚJ (311A,312A,313A,314A,315A,31XA)-/391A/</t>
  </si>
  <si>
    <t>341100</t>
  </si>
  <si>
    <t>Výsledok hospodárenia za účtovné obdobie po zdanení (+/-) (r.56 - r.57 - r.60)</t>
  </si>
  <si>
    <t>315</t>
  </si>
  <si>
    <t>Samost.HV a SHV - autá</t>
  </si>
  <si>
    <t>Zaokrúhlené
(brutto)</t>
  </si>
  <si>
    <t>Ostatné záväzky voči prepojeným ÚJ (361A,36XA,471A,47XA)</t>
  </si>
  <si>
    <t>336000</t>
  </si>
  <si>
    <t>Stavby - tenisové kurty pri HK 6 ks</t>
  </si>
  <si>
    <t>Spotreba materiálu</t>
  </si>
  <si>
    <t>040</t>
  </si>
  <si>
    <t>501200</t>
  </si>
  <si>
    <t>H.</t>
  </si>
  <si>
    <t>Prijaté preddavky</t>
  </si>
  <si>
    <t>125</t>
  </si>
  <si>
    <t>N.</t>
  </si>
  <si>
    <t>Tvorba sociálneho fondu na ťarchu nákladov</t>
  </si>
  <si>
    <t>Výnosy z nehnuteľnosti na predaj</t>
  </si>
  <si>
    <t>066</t>
  </si>
  <si>
    <t>088</t>
  </si>
  <si>
    <t>081</t>
  </si>
  <si>
    <t>068</t>
  </si>
  <si>
    <t>Aktivácia vnútroorganizačných služieb</t>
  </si>
  <si>
    <t>1.c.</t>
  </si>
  <si>
    <t>Ost.služby- marketing,rekl.inzecia</t>
  </si>
  <si>
    <t>Účet</t>
  </si>
  <si>
    <t xml:space="preserve">Pohľadávky z obchodného styku </t>
  </si>
  <si>
    <t>Opravné položky k dlhodobému NM a dlhodobému HM ( 553 )</t>
  </si>
  <si>
    <t>538120</t>
  </si>
  <si>
    <t>28. Informácie k časti G. písm. i)  prílohy č. 3 o bankových úveroch, pôžičkách a krátkodobých finančných výpomociach</t>
  </si>
  <si>
    <t>Obstarávaný dlhodobý nehmotný majetok  ( 041 ) - 093</t>
  </si>
  <si>
    <t>Tvorba</t>
  </si>
  <si>
    <t>Ostatné priame dane</t>
  </si>
  <si>
    <t>Obstaranie dlhodobého hmotného majetku</t>
  </si>
  <si>
    <t>Pohľadávky za upísané vlastné imanie</t>
  </si>
  <si>
    <t>58</t>
  </si>
  <si>
    <t>26</t>
  </si>
  <si>
    <t>421100</t>
  </si>
  <si>
    <t>010</t>
  </si>
  <si>
    <t>Pohľadávky z obchodného styku súčet (r. 055 až r. 057)</t>
  </si>
  <si>
    <t>Tržby z pred.sl.prenájom, ostatné výnosy</t>
  </si>
  <si>
    <t>Poskytnuté preddavky na DHM</t>
  </si>
  <si>
    <t>Aktivované náklady na vývoj (012) - /072,091A/</t>
  </si>
  <si>
    <t>538130</t>
  </si>
  <si>
    <t>44</t>
  </si>
  <si>
    <t>336</t>
  </si>
  <si>
    <t>Výstup služby-daň platí príjemca 19% EÚ</t>
  </si>
  <si>
    <t>048</t>
  </si>
  <si>
    <t>031</t>
  </si>
  <si>
    <t>Spotreba plynu</t>
  </si>
  <si>
    <t>Použitie</t>
  </si>
  <si>
    <t>Poskytnuté preddavky na dlhodobý nehmotný majetok ( 051 ) - 095A</t>
  </si>
  <si>
    <t>Ostatné nákladové úroky ( 562A )</t>
  </si>
  <si>
    <t>343919</t>
  </si>
  <si>
    <t>006</t>
  </si>
  <si>
    <t>518100</t>
  </si>
  <si>
    <t/>
  </si>
  <si>
    <t>IX.</t>
  </si>
  <si>
    <t>Použité skratky:</t>
  </si>
  <si>
    <t>136</t>
  </si>
  <si>
    <t>058</t>
  </si>
  <si>
    <t>Ostatné náklady na hosp.činnosť</t>
  </si>
  <si>
    <t>1.b.</t>
  </si>
  <si>
    <t>144</t>
  </si>
  <si>
    <t>transfer</t>
  </si>
  <si>
    <t>019</t>
  </si>
  <si>
    <t>261200</t>
  </si>
  <si>
    <t>511300</t>
  </si>
  <si>
    <t>391</t>
  </si>
  <si>
    <t xml:space="preserve">Účtovný zisk </t>
  </si>
  <si>
    <t>K.</t>
  </si>
  <si>
    <t>Ost.služby- pranie a čisť.Hotela</t>
  </si>
  <si>
    <t>502300</t>
  </si>
  <si>
    <t>Základ dane</t>
  </si>
  <si>
    <t>518900</t>
  </si>
  <si>
    <t>Spotr.mater.-PHM Mercedes</t>
  </si>
  <si>
    <t>Vstup tuzemsko 20%</t>
  </si>
  <si>
    <t>Ostatné pohľadávky</t>
  </si>
  <si>
    <t>Oprávky stavbám</t>
  </si>
  <si>
    <t>Aktivované náklady na vývoj</t>
  </si>
  <si>
    <t>Zásoby, na ktoré je zriadené záložné právo</t>
  </si>
  <si>
    <t>547900</t>
  </si>
  <si>
    <t>082</t>
  </si>
  <si>
    <t>Pohľadávky spolu</t>
  </si>
  <si>
    <t>53</t>
  </si>
  <si>
    <t>07</t>
  </si>
  <si>
    <t xml:space="preserve">Celková daň z príjmov </t>
  </si>
  <si>
    <t>Krátkodobé rezervy</t>
  </si>
  <si>
    <t>Samostatné hnuteľné veci a súbory hnuteľných vecí (022) -/082, 092A/</t>
  </si>
  <si>
    <t>1.a.</t>
  </si>
  <si>
    <t>Krátkodobý fin.maj.bez krátkod.fin.maj. v prepojených ÚJ (251A,253A,256A,257A,25XA) - /291A,29XA/</t>
  </si>
  <si>
    <t>094</t>
  </si>
  <si>
    <t>547100</t>
  </si>
  <si>
    <t>086</t>
  </si>
  <si>
    <t>551100</t>
  </si>
  <si>
    <t>089</t>
  </si>
  <si>
    <t>Ostatné fondy ( 427, 42X )</t>
  </si>
  <si>
    <t>343825</t>
  </si>
  <si>
    <t>092</t>
  </si>
  <si>
    <t>108</t>
  </si>
  <si>
    <t>XII.</t>
  </si>
  <si>
    <t>Náklady na sociálne poistenie ( 524, 525, 526 )</t>
  </si>
  <si>
    <t>Záväzky z obchodného styku voči prepojeným ÚJ (321A,322A,324A,325A,326A,32XA,475A,476A,478A,47XA)</t>
  </si>
  <si>
    <t>324800</t>
  </si>
  <si>
    <t>Daň z príjmov z bež. čin. - splatná</t>
  </si>
  <si>
    <t>Náklady na precenenie cenných papierov a náklady na derivátové operácie (564,567)</t>
  </si>
  <si>
    <t>Dary</t>
  </si>
  <si>
    <t>511</t>
  </si>
  <si>
    <t>044</t>
  </si>
  <si>
    <t>34</t>
  </si>
  <si>
    <t>V.</t>
  </si>
  <si>
    <t>Čistá hodnota zákazky (316A)</t>
  </si>
  <si>
    <t>DNM – dlhodobý nehmotný majetok</t>
  </si>
  <si>
    <t>Spolu</t>
  </si>
  <si>
    <t>513100</t>
  </si>
  <si>
    <t>Zmena stavu vnútroorga-nizačných zásob vo výkaze ziskov a strát</t>
  </si>
  <si>
    <t>Oprávky</t>
  </si>
  <si>
    <t>602350</t>
  </si>
  <si>
    <t>Ost.služby- software,doména</t>
  </si>
  <si>
    <t>343924</t>
  </si>
  <si>
    <t>Záväzky voči zamestnancom ( 331,333,33X,479A )</t>
  </si>
  <si>
    <t>Softvér</t>
  </si>
  <si>
    <t>479650</t>
  </si>
  <si>
    <t xml:space="preserve">Tabuľka č. 1 </t>
  </si>
  <si>
    <t>Výsledok hospodárenia z hospodárskej činnosti (+/-) (r.02 - r. 10)</t>
  </si>
  <si>
    <t>B.III. 1.</t>
  </si>
  <si>
    <t>výpomoc</t>
  </si>
  <si>
    <t>B.  V. 1.</t>
  </si>
  <si>
    <t>Zvieratá ( 124 ) - /195/</t>
  </si>
  <si>
    <t>021100</t>
  </si>
  <si>
    <t>Odložená daň z príjmov</t>
  </si>
  <si>
    <t>Krátkodobé rezervy r.137 +r.138</t>
  </si>
  <si>
    <t>Ostatné záväzky</t>
  </si>
  <si>
    <t>Krátkodobé pohľadávky spolu</t>
  </si>
  <si>
    <t>353</t>
  </si>
  <si>
    <t>Ostatné záväzky voči prepojeným ÚJ (471A,47XA)</t>
  </si>
  <si>
    <t>Odpisy dlhodob.nehmot.a hmot.majetku</t>
  </si>
  <si>
    <t>311100</t>
  </si>
  <si>
    <t>Zúčt. s inštitúciami SP</t>
  </si>
  <si>
    <t>Odpisy DHM</t>
  </si>
  <si>
    <t>Krátkodobé pohľadávky súčet (r. 054 + r. 058 až r. 065)</t>
  </si>
  <si>
    <t>Dlhodobý hmotný majetok</t>
  </si>
  <si>
    <t>710000</t>
  </si>
  <si>
    <t>Iné dlhodobé záväzky ( 336A, 372A, 474A, 47XA)</t>
  </si>
  <si>
    <t>Časové rozlíšenie súčet (r. 142 až r. 145)</t>
  </si>
  <si>
    <t>x</t>
  </si>
  <si>
    <t>107</t>
  </si>
  <si>
    <t>518701</t>
  </si>
  <si>
    <t>Obstaranie materiálu</t>
  </si>
  <si>
    <t>Mzdové náklady</t>
  </si>
  <si>
    <t>R.1.</t>
  </si>
  <si>
    <t>Skutočnosť v účtovnom 
období sledovanom</t>
  </si>
  <si>
    <t>Dlhodobý finančný majetok súčet (r. 022 až 032)</t>
  </si>
  <si>
    <t>032</t>
  </si>
  <si>
    <t>231000</t>
  </si>
  <si>
    <t>602510</t>
  </si>
  <si>
    <t>315100</t>
  </si>
  <si>
    <t>022</t>
  </si>
  <si>
    <t>Pozemky ( 031 ) - 092A</t>
  </si>
  <si>
    <t>138</t>
  </si>
  <si>
    <t>Ostatné výnosy z cenných papierov a podielov (665 A)</t>
  </si>
  <si>
    <t>Zákonné sociálne poistenie</t>
  </si>
  <si>
    <t>Vstup tuzemsko samozdanenie 20%</t>
  </si>
  <si>
    <t>Iné záväzky ( 372A, 379A, 474A, 475A, 479A, 47XA )</t>
  </si>
  <si>
    <t>545</t>
  </si>
  <si>
    <t>061</t>
  </si>
  <si>
    <t>065</t>
  </si>
  <si>
    <t>002</t>
  </si>
  <si>
    <t>Daňové pohľadávky a dotácie ( 341,342,343,345,346,347 ) - /391A/</t>
  </si>
  <si>
    <t>Ostatné krátkodobé finančné výpomoci</t>
  </si>
  <si>
    <t>Ostatné pokuty ,penále,úroky z omeškania</t>
  </si>
  <si>
    <t>Záväzky so zostatkovou dobou splatnosti 
jeden rok až päť rokov</t>
  </si>
  <si>
    <t>Spotreba vodné, stočné</t>
  </si>
  <si>
    <t>Dlhodobé záväzky z derivátových operácií (373A, 377A)</t>
  </si>
  <si>
    <t>501100</t>
  </si>
  <si>
    <t>343922</t>
  </si>
  <si>
    <t>518110</t>
  </si>
  <si>
    <t>Prijaté preddavky - záloha z recepcie</t>
  </si>
  <si>
    <t>Bežné účtovné obdobie</t>
  </si>
  <si>
    <t>Ost.služby- hot.a telef.okruh</t>
  </si>
  <si>
    <t>B. II. 1.</t>
  </si>
  <si>
    <t>060</t>
  </si>
  <si>
    <t>249000</t>
  </si>
  <si>
    <t>Záväzky po lehote splatnosti</t>
  </si>
  <si>
    <t>548</t>
  </si>
  <si>
    <t>Daň z príjmov splatná (591,595)</t>
  </si>
  <si>
    <t>Tržby za tovar</t>
  </si>
  <si>
    <t>51</t>
  </si>
  <si>
    <t>378</t>
  </si>
  <si>
    <t>Opravy a udržovanie</t>
  </si>
  <si>
    <t>Prijaté preddavky tuzemsko</t>
  </si>
  <si>
    <t>Ostatné krátkodobé fin.výp.-pôžička</t>
  </si>
  <si>
    <t>Opravné položky</t>
  </si>
  <si>
    <t>645</t>
  </si>
  <si>
    <t>XI.</t>
  </si>
  <si>
    <t>428100</t>
  </si>
  <si>
    <t>109</t>
  </si>
  <si>
    <t>Úroky  bankové</t>
  </si>
  <si>
    <t>Oceniteľné práva ( 014 ) - /074, 091A/</t>
  </si>
  <si>
    <t>014</t>
  </si>
  <si>
    <t>Daňový doklad k preddavku - základ</t>
  </si>
  <si>
    <t>Kurzové zisky (663)</t>
  </si>
  <si>
    <t>45</t>
  </si>
  <si>
    <t>Nedokonč. výroba a polotovary (121,122, 12X) - /192,193,19X/</t>
  </si>
  <si>
    <t>Výsledok hospodárenia za účtovné obdobie po zdanení (+-)</t>
  </si>
  <si>
    <t>C.   1.</t>
  </si>
  <si>
    <t>Konečný zostatok sociálneho fondu</t>
  </si>
  <si>
    <t>326100</t>
  </si>
  <si>
    <t>Ostatné záväzky v rámci podielovej účasti okrem záväzkov voči prep.ÚJ  (361A,36XA,471A,47XA)</t>
  </si>
  <si>
    <t>Nerozdelený zisk 2021</t>
  </si>
  <si>
    <t>Dodávatelia zahraničie</t>
  </si>
  <si>
    <t>Pohľadávky voči spoločníkom,členom a združeniu (354A,355A,358A,35XA,398A) -/391A/</t>
  </si>
  <si>
    <t>568</t>
  </si>
  <si>
    <t>59</t>
  </si>
  <si>
    <t>Obstarávaný DNM</t>
  </si>
  <si>
    <t>Ostatné výnosy z kratkodobého finančného majetku (666A)</t>
  </si>
  <si>
    <t>3.</t>
  </si>
  <si>
    <t>38</t>
  </si>
  <si>
    <t>325100</t>
  </si>
  <si>
    <t>Účty v bankách ( 221A, 22X +/-261 )</t>
  </si>
  <si>
    <t>042400</t>
  </si>
  <si>
    <t>145</t>
  </si>
  <si>
    <t>391100</t>
  </si>
  <si>
    <t>518</t>
  </si>
  <si>
    <t>Daňovo neuznané náklady</t>
  </si>
  <si>
    <t>Ostatné poplatky -mestské za smeti</t>
  </si>
  <si>
    <t>331100</t>
  </si>
  <si>
    <t>Tžby z predaja vlastných výrobkov ( 601 )</t>
  </si>
  <si>
    <t>431</t>
  </si>
  <si>
    <t>135</t>
  </si>
  <si>
    <t>Opravné položky k zásobám (+/-) (505)</t>
  </si>
  <si>
    <t>021200</t>
  </si>
  <si>
    <t>Pôžička EXXON</t>
  </si>
  <si>
    <t>Základné imanie - GAMA GOLD - peň.vklad</t>
  </si>
  <si>
    <t>Zaokrúhlené
(netto)</t>
  </si>
  <si>
    <t>479400</t>
  </si>
  <si>
    <t>513</t>
  </si>
  <si>
    <t>Spotr.mater.-kvety,ikebany</t>
  </si>
  <si>
    <t>431000</t>
  </si>
  <si>
    <t>Druh obchodu</t>
  </si>
  <si>
    <t>114</t>
  </si>
  <si>
    <t>Výnosové úroky (r.40 + r.41)</t>
  </si>
  <si>
    <t>082501</t>
  </si>
  <si>
    <t>57</t>
  </si>
  <si>
    <t>Tržby z pred.služ. - alko</t>
  </si>
  <si>
    <t>Tržby za tovar</t>
  </si>
  <si>
    <t>Daňové záväzky a dotácie ( 341, 342, 343, 345, 346, 347, 34X )</t>
  </si>
  <si>
    <t>Ostatné fin. nákl. - provízia VISA</t>
  </si>
  <si>
    <t>Tabuľka č. 2</t>
  </si>
  <si>
    <t>472</t>
  </si>
  <si>
    <t>Pohľadávky voči dcérskej účtovnej jednotke a materskej účtovnej jednotke</t>
  </si>
  <si>
    <t>Výstup tuzemsko samozdanenie 20%</t>
  </si>
  <si>
    <t>111</t>
  </si>
  <si>
    <t>Náklady budúcich období krátkodobé ( 381A,382A )</t>
  </si>
  <si>
    <t>1.  Informácie k časti A. písm. c) prílohy č. 3 o počte zamestnancov</t>
  </si>
  <si>
    <t>úradom Slovenskej republiky.</t>
  </si>
  <si>
    <t>Ostatné dane a poplatky</t>
  </si>
  <si>
    <t>poskytnutie služby</t>
  </si>
  <si>
    <t>Daň</t>
  </si>
  <si>
    <t>Daň z pridanej hodnoty</t>
  </si>
  <si>
    <t>029</t>
  </si>
  <si>
    <t>Výstup tuzemsko 10%</t>
  </si>
  <si>
    <t>DIČ – daňové identifikačné číslo</t>
  </si>
  <si>
    <t>Obstarávaný dlhodobý finančný majetok ( 043 ) - /096A/</t>
  </si>
  <si>
    <t>03</t>
  </si>
  <si>
    <t>Odložený daňový záväzok (481A)</t>
  </si>
  <si>
    <t>Poskytnuté preddavky na dlhodobý HM ( 052 ) - /095A/</t>
  </si>
  <si>
    <t xml:space="preserve">Čerpanie sociálneho fondu </t>
  </si>
  <si>
    <t>Z nerozdeleného zisku minulých rokov</t>
  </si>
  <si>
    <t>513200</t>
  </si>
  <si>
    <t>Dátum splatnosti</t>
  </si>
  <si>
    <t>591100</t>
  </si>
  <si>
    <t>Poskytnuté preddavky na dlhod. fin. majetok ( 053 ) - /095A/</t>
  </si>
  <si>
    <t>X.</t>
  </si>
  <si>
    <t>Ostatné pokuty a penále</t>
  </si>
  <si>
    <t>518230</t>
  </si>
  <si>
    <t>Ostatné pohľadávky voči prepojeným ÚJ ( 351A )-/391A/</t>
  </si>
  <si>
    <t>Dlhodobé záväzky súčet (r. 103 + r. 107 až r. 117)</t>
  </si>
  <si>
    <t>Pozemky</t>
  </si>
  <si>
    <t>501130</t>
  </si>
  <si>
    <t>52</t>
  </si>
  <si>
    <t>X.1.</t>
  </si>
  <si>
    <t>Ost.dlh.záv.- GAMA GOLD</t>
  </si>
  <si>
    <t>Samostat. hnuteľné veci a súbory h. vecí</t>
  </si>
  <si>
    <t>Dlhodobé pohľadávky</t>
  </si>
  <si>
    <t>411310</t>
  </si>
  <si>
    <t>Názov syntetického účtu</t>
  </si>
  <si>
    <t>102</t>
  </si>
  <si>
    <t>Časové rozlíšenie súčet r. 075 až r.078</t>
  </si>
  <si>
    <t>025</t>
  </si>
  <si>
    <t>104</t>
  </si>
  <si>
    <t>Základné stádo a ťažné zvieratá</t>
  </si>
  <si>
    <t>O.</t>
  </si>
  <si>
    <t>Prvotné ocenenie</t>
  </si>
  <si>
    <t>Spotr.mater.-na údržbu</t>
  </si>
  <si>
    <t>324500</t>
  </si>
  <si>
    <t>Dotácie zo štátneho rozpočtu</t>
  </si>
  <si>
    <t>Spotr.mater.-čistiace potreby</t>
  </si>
  <si>
    <t>027</t>
  </si>
  <si>
    <t>Opravná položka k nadobudnut.majetku  ( +/-097, +/-098 )</t>
  </si>
  <si>
    <t>143</t>
  </si>
  <si>
    <t>Celkový obrat
Má dať</t>
  </si>
  <si>
    <t>005</t>
  </si>
  <si>
    <t>341</t>
  </si>
  <si>
    <t>Zákonné rezervné fondy r. 088 + r. 089</t>
  </si>
  <si>
    <t>127</t>
  </si>
  <si>
    <t>M.</t>
  </si>
  <si>
    <t>Pohľadávky za upísané vlastné imanie ( /-/353 )</t>
  </si>
  <si>
    <t>SHV  nespl.limit - výp.technika</t>
  </si>
  <si>
    <t>Softvér - reštauračný program</t>
  </si>
  <si>
    <t>221</t>
  </si>
  <si>
    <t>117</t>
  </si>
  <si>
    <t>G.1.</t>
  </si>
  <si>
    <t>36</t>
  </si>
  <si>
    <t>501140</t>
  </si>
  <si>
    <t>41</t>
  </si>
  <si>
    <t>Nevyfakturované dodávky</t>
  </si>
  <si>
    <t>365</t>
  </si>
  <si>
    <t>429</t>
  </si>
  <si>
    <t>37</t>
  </si>
  <si>
    <t>Oceňovacie rozdiely z kapitalových účastnín ( +/- 415 )</t>
  </si>
  <si>
    <t>Ost.dlh. záv.-pôžička-VANCITY</t>
  </si>
  <si>
    <t>602400</t>
  </si>
  <si>
    <t>Zásoby súčet (r. 035 až r.040)</t>
  </si>
  <si>
    <t>Oceniteľné práva</t>
  </si>
  <si>
    <t>531</t>
  </si>
  <si>
    <t>Ost.služby- sprostred.poplatky</t>
  </si>
  <si>
    <t>27</t>
  </si>
  <si>
    <t>DFM – dlhodobý finančný majetok</t>
  </si>
  <si>
    <t>Výsledok hospodárenia pred  zdanením, z toho:</t>
  </si>
  <si>
    <t>S.</t>
  </si>
  <si>
    <t>Zmluvné pokuty,penále a úroky z omeškani</t>
  </si>
  <si>
    <t>Príjmy budúcich období krátkodobé ( 385A )</t>
  </si>
  <si>
    <t>544</t>
  </si>
  <si>
    <t>342</t>
  </si>
  <si>
    <t>19</t>
  </si>
  <si>
    <t>Neuhradená strata 2020</t>
  </si>
  <si>
    <t>Pestovateľské celky 
trvalých porastov</t>
  </si>
  <si>
    <t>08</t>
  </si>
  <si>
    <t>024</t>
  </si>
  <si>
    <t>Tržby z predaja služ. - žehlenie,pranie</t>
  </si>
  <si>
    <t>Oceňovacie rozdiely z precenenia súčet (r. 094 až r. 096)</t>
  </si>
  <si>
    <t>Ost.služby- prenájom,ost.nákady pref.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</si>
  <si>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</si>
  <si>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</si>
  <si>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</si>
  <si>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022501</t>
  </si>
  <si>
    <t>A K T Í V A</t>
  </si>
  <si>
    <t>Ostatné výnosy z hosp.činn.-zaokrúhlenie</t>
  </si>
  <si>
    <t>Predané cenné papiere a podiely (561)</t>
  </si>
  <si>
    <t>Záväzky z obchodného styku voči prepojeným ÚJ (321A,475A,476A)</t>
  </si>
  <si>
    <t>Záväzky z derivátových operácií (373A, 377A)</t>
  </si>
  <si>
    <t>429023</t>
  </si>
  <si>
    <t>501170</t>
  </si>
  <si>
    <t>E.</t>
  </si>
  <si>
    <t>Úhrada straty minulých období</t>
  </si>
  <si>
    <t>088100</t>
  </si>
  <si>
    <t>028200</t>
  </si>
  <si>
    <t>Stav na začiatku účtovného obdobia</t>
  </si>
  <si>
    <t>532</t>
  </si>
  <si>
    <t>48</t>
  </si>
  <si>
    <t>Názov položky</t>
  </si>
  <si>
    <t>602310</t>
  </si>
  <si>
    <t>472100</t>
  </si>
  <si>
    <t>504100</t>
  </si>
  <si>
    <t>46</t>
  </si>
  <si>
    <t>Splatná daň z príjmov</t>
  </si>
  <si>
    <t>Dodávatelia</t>
  </si>
  <si>
    <t>*</t>
  </si>
  <si>
    <t>Netto v bežnom
účtovnom období</t>
  </si>
  <si>
    <t>Tvorba sociálneho fondu zo zisku</t>
  </si>
  <si>
    <t>IČO – identifikačné číslo organizácie</t>
  </si>
  <si>
    <t>Odpisy o opravné položky dlhodobému NM a dlhodobému HM (r.22 + r.23)</t>
  </si>
  <si>
    <t>Zaokrúhlené
(sledované)</t>
  </si>
  <si>
    <t>Ostatné výnosy z hospodárskej činnosti</t>
  </si>
  <si>
    <t>602000</t>
  </si>
  <si>
    <t>521000</t>
  </si>
  <si>
    <t>043</t>
  </si>
  <si>
    <t>Bankové účty   TATRA BANKA</t>
  </si>
  <si>
    <t>527</t>
  </si>
  <si>
    <t>Iné pohľadávky (335A,336A,33XA,371A,374A,375A,378A)-/391A/</t>
  </si>
  <si>
    <t>137</t>
  </si>
  <si>
    <t>iný obchod</t>
  </si>
  <si>
    <t>kons. – konsolidovaný</t>
  </si>
  <si>
    <t>Príjmy budúcich období dlhodobé ( 385A )</t>
  </si>
  <si>
    <t>23. Informácie k časti G. písm. b) prílohy č. 3 o rezervách</t>
  </si>
  <si>
    <t>Pôžička - J.Seidner</t>
  </si>
  <si>
    <t>Tabuľka č. 1</t>
  </si>
  <si>
    <t>počet vedúcich zamestnancov</t>
  </si>
  <si>
    <t>326000</t>
  </si>
  <si>
    <t>05</t>
  </si>
  <si>
    <t>Ostatné nákl. na hosp. činn. - nedaňové</t>
  </si>
  <si>
    <t xml:space="preserve">Spolu </t>
  </si>
  <si>
    <t>602500</t>
  </si>
  <si>
    <t>Krátkodobé pohľadávky</t>
  </si>
  <si>
    <t>Obežný majetok  r.034 + r.041 + r.053 + r.066 + r.071</t>
  </si>
  <si>
    <t>Iné pohľadávky</t>
  </si>
  <si>
    <t>343819</t>
  </si>
  <si>
    <t>J.</t>
  </si>
  <si>
    <t>Samost.hnuteľ. veci a súbory hnuteľ.vecí</t>
  </si>
  <si>
    <t>563100</t>
  </si>
  <si>
    <t>E.1.</t>
  </si>
  <si>
    <t>Tržby z predaja tovaru ( 604, 607 )</t>
  </si>
  <si>
    <t>4.  Informácie k časti F. písm. a) prílohy č. 3 o dlhodobom hmotnom majetku</t>
  </si>
  <si>
    <t>Suma istiny v príslušnej mene za bezprostredne predchádzajúce účtovné obdobie</t>
  </si>
  <si>
    <t>139</t>
  </si>
  <si>
    <t>predaj</t>
  </si>
  <si>
    <t>Tžby z predaja služieb ( 602, 606 )</t>
  </si>
  <si>
    <t>009</t>
  </si>
  <si>
    <t>Obstarávaný DHM</t>
  </si>
  <si>
    <t>602520</t>
  </si>
  <si>
    <t>Obstaranie materiálu  - pomocný  sklad</t>
  </si>
  <si>
    <t>A.III.</t>
  </si>
  <si>
    <t>518310</t>
  </si>
  <si>
    <t>Zostatok
Má dať</t>
  </si>
  <si>
    <t>134</t>
  </si>
  <si>
    <t>Hospodársky výsledok v schval. konaní</t>
  </si>
  <si>
    <t>343810</t>
  </si>
  <si>
    <t>Predaný tovar</t>
  </si>
  <si>
    <t>602530</t>
  </si>
  <si>
    <t>Oprávky k samostat.hnut.veciam a súborom</t>
  </si>
  <si>
    <t>Pohľadávky  z obchodného styku</t>
  </si>
  <si>
    <t>479</t>
  </si>
  <si>
    <t>Výrobky</t>
  </si>
  <si>
    <t>082200</t>
  </si>
  <si>
    <r>
      <t>Dlhodobé pôžičky</t>
    </r>
    <r>
      <rPr>
        <sz val="8"/>
        <color theme="1"/>
        <rFont val="Arial"/>
        <family val="2"/>
      </rPr>
      <t> </t>
    </r>
  </si>
  <si>
    <t>Ost.služby- tlač zo zariadenia</t>
  </si>
  <si>
    <t>111300</t>
  </si>
  <si>
    <t>Bezprostredne predchádzajúce účtovné obdobie</t>
  </si>
  <si>
    <t>568400</t>
  </si>
  <si>
    <t>Poskytnuté preddavky na DNM</t>
  </si>
  <si>
    <t>B.  I.</t>
  </si>
  <si>
    <t>Krátkodobý finančný majetok súčet (r.067 až r.070)</t>
  </si>
  <si>
    <t>Pôžičky v rámci podielovej účasti okrem prepojeným ÚJ (066A) - /096A/</t>
  </si>
  <si>
    <t>Bežné bankové úvery ( 221A, 231, 232, 23X, 461A, 46XA )</t>
  </si>
  <si>
    <t>Zúčtovanie s DÚ</t>
  </si>
  <si>
    <t>úver, pôžička</t>
  </si>
  <si>
    <t>A.VIII.</t>
  </si>
  <si>
    <t>Tržby z pred.služ. - prenájom techniky</t>
  </si>
  <si>
    <t>429022</t>
  </si>
  <si>
    <t>518330</t>
  </si>
  <si>
    <t>24</t>
  </si>
  <si>
    <t>Nerozdelený zisk minulých rokov</t>
  </si>
  <si>
    <t>Zostatková hodnota</t>
  </si>
  <si>
    <t>023</t>
  </si>
  <si>
    <t>604100</t>
  </si>
  <si>
    <t>Výnosy budúcich období dlhodobé ( 384A )</t>
  </si>
  <si>
    <t>Pokladňa EUR</t>
  </si>
  <si>
    <t>Ostatné kapitálové fondy ( 413 )</t>
  </si>
  <si>
    <t>A.  I. 1.</t>
  </si>
  <si>
    <t>381500</t>
  </si>
  <si>
    <t>Oprávky chladnička</t>
  </si>
  <si>
    <t>Záväzky so zostatkovou dobou splatnosti do jedneho roka vrátane</t>
  </si>
  <si>
    <t>Ostatný DHM</t>
  </si>
  <si>
    <t>(6) V bode č. 46 sa kód druhu obchodu vyplňuje takto:</t>
  </si>
  <si>
    <t>Konečný zostatok</t>
  </si>
  <si>
    <t>Štatutárne fondy ( 423, 42X )</t>
  </si>
  <si>
    <t>501420</t>
  </si>
  <si>
    <t>***</t>
  </si>
  <si>
    <t>502</t>
  </si>
  <si>
    <t>Záväzky voči spoločníkom a združeniu ( 364, 365, 366, 367, 368, 398A, 478A, 479A)</t>
  </si>
  <si>
    <t>Bezprostred- 
ne predchádza-
júce účtovné obdobie</t>
  </si>
  <si>
    <t>Dlhové cen.papiere a ostatný dlhodobý finančný majetok ( 065A,069A,06XA ) - /096A/</t>
  </si>
  <si>
    <t>Záväzky r. 102 + r. 118 + r. 121 + r. 122 + r.136 + r. 139 + r. 140</t>
  </si>
  <si>
    <t>C.</t>
  </si>
  <si>
    <t>Ostatná tvorba sociálneho fondu</t>
  </si>
  <si>
    <t>429000</t>
  </si>
  <si>
    <t>Tržby z pred.služ. - prenáj.miest.vonk.</t>
  </si>
  <si>
    <t>Krátkodobé rezervy, z toho:</t>
  </si>
  <si>
    <t>057</t>
  </si>
  <si>
    <t>562</t>
  </si>
  <si>
    <t>Vlastné imanie r.081+r.085+r.086+r.087+r.090+r.093+r.097+r.100</t>
  </si>
  <si>
    <t>06</t>
  </si>
  <si>
    <t>Ostatný DNM</t>
  </si>
  <si>
    <t>Spotr.mater.-obaly,papier.cukr.</t>
  </si>
  <si>
    <t>Celkový obrat
Dal</t>
  </si>
  <si>
    <t>055</t>
  </si>
  <si>
    <t>Náklady na hospodársku činnosť spolu r.11+r.12+r.13+r.14+r15+r.20+r.21+r.24+r.25+r.26</t>
  </si>
  <si>
    <t>602600</t>
  </si>
  <si>
    <t>Krátkodobé bankové úvery - TTB</t>
  </si>
  <si>
    <t>Sociálne náklady ( 527, 528 )</t>
  </si>
  <si>
    <t>Aktivácia vnútropodnikových služieb</t>
  </si>
  <si>
    <t>096</t>
  </si>
  <si>
    <t>Ostatné rezervy (323A, 32X, 459A, 45XA)</t>
  </si>
  <si>
    <t>Prídel do zákonného rezervného fondu</t>
  </si>
  <si>
    <t>067</t>
  </si>
  <si>
    <t>C.  1.</t>
  </si>
  <si>
    <t>Ostatné dlhodobé zázäzky ( 479A, 47XA )</t>
  </si>
  <si>
    <t>30</t>
  </si>
  <si>
    <t>Z. z., ktorou sa vydáva Štatistická klasifikácia ekonomických činností.</t>
  </si>
  <si>
    <t>XIII.</t>
  </si>
  <si>
    <t>021</t>
  </si>
  <si>
    <t>Tržby z pred.služ. - potraviny</t>
  </si>
  <si>
    <t>031000</t>
  </si>
  <si>
    <t>Začiatočný účet súvahový</t>
  </si>
  <si>
    <t>ÚJ – účtovná jednotka</t>
  </si>
  <si>
    <t>081100</t>
  </si>
  <si>
    <t>103</t>
  </si>
  <si>
    <t>518400</t>
  </si>
  <si>
    <t>Peniaze na ceste KASA</t>
  </si>
  <si>
    <t>Konečný účet súvahový</t>
  </si>
  <si>
    <t>Výnosy z finančnej činnosti spolu r.30+r.31+r.35+r.39+r.42+r.43+r.44</t>
  </si>
  <si>
    <t>Ostatné finančné náklady</t>
  </si>
  <si>
    <t>Zákonný rezervný fond</t>
  </si>
  <si>
    <t>Ostatné pohľadávky v rámci konsolidovaného celku</t>
  </si>
  <si>
    <t>Prevod podielov na výsledku hospodárenia spoločníkom (+/-) (596)</t>
  </si>
  <si>
    <t>113</t>
  </si>
  <si>
    <t>Označenie</t>
  </si>
  <si>
    <t>133</t>
  </si>
  <si>
    <t>61</t>
  </si>
  <si>
    <t>Spotr.mater.-DDHHM</t>
  </si>
  <si>
    <t>Rezervy na dovolenky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</si>
</sst>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34">
    <xf numFmtId="0" fontId="0" fillId="0" borderId="0" xfId="0"/>
    <xf numFmtId="0" fontId="4" fillId="0" borderId="0" xfId="0" applyFont="1" applyBorder="1"/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3" fontId="3" fillId="2" borderId="3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3" fontId="4" fillId="2" borderId="29" xfId="0" applyNumberFormat="1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3" fontId="3" fillId="0" borderId="18" xfId="0" applyNumberFormat="1" applyFont="1" applyBorder="1" applyAlignment="1">
      <alignment horizontal="righ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2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37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right"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9" xfId="0" applyFont="1" applyBorder="1" applyAlignment="1">
      <alignment horizontal="right" vertical="center"/>
    </xf>
    <xf numFmtId="0" fontId="3" fillId="0" borderId="35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38" xfId="0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5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29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39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0" xfId="0" applyFont="1"/>
    <xf numFmtId="0" fontId="3" fillId="0" borderId="34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4" fillId="2" borderId="2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5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right" vertical="center"/>
    </xf>
    <xf numFmtId="3" fontId="4" fillId="2" borderId="41" xfId="0" applyNumberFormat="1" applyFont="1" applyFill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3" fontId="4" fillId="0" borderId="36" xfId="0" applyNumberFormat="1" applyFont="1" applyBorder="1" applyAlignment="1">
      <alignment horizontal="right" vertical="center" wrapText="1"/>
    </xf>
    <xf numFmtId="3" fontId="3" fillId="0" borderId="36" xfId="0" applyNumberFormat="1" applyFont="1" applyBorder="1" applyAlignment="1">
      <alignment horizontal="right" vertical="center"/>
    </xf>
    <xf numFmtId="0" fontId="13" fillId="0" borderId="0" xfId="0" applyFont="1"/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29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1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11" fillId="0" borderId="0" xfId="0" applyFont="1"/>
    <xf numFmtId="0" fontId="3" fillId="0" borderId="3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3">
    <cellStyle name="Normálna 2" xfId="2"/>
    <cellStyle name="Normálne" xfId="0" builtinId="0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A31" zoomScaleNormal="100" zoomScaleSheetLayoutView="100" workbookViewId="0"/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370</v>
      </c>
    </row>
    <row r="2" spans="1:2" x14ac:dyDescent="0.25">
      <c r="A2" t="s">
        <v>120</v>
      </c>
    </row>
    <row r="3" spans="1:2" x14ac:dyDescent="0.25">
      <c r="A3" t="s">
        <v>925</v>
      </c>
    </row>
    <row r="4" spans="1:2" x14ac:dyDescent="0.25">
      <c r="A4" t="s">
        <v>440</v>
      </c>
    </row>
    <row r="5" spans="1:2" x14ac:dyDescent="0.25">
      <c r="A5" t="s">
        <v>405</v>
      </c>
    </row>
    <row r="6" spans="1:2" x14ac:dyDescent="0.25">
      <c r="A6" t="s">
        <v>1159</v>
      </c>
    </row>
    <row r="7" spans="1:2" x14ac:dyDescent="0.25">
      <c r="A7" t="s">
        <v>50</v>
      </c>
    </row>
    <row r="8" spans="1:2" x14ac:dyDescent="0.25">
      <c r="A8" t="s">
        <v>38</v>
      </c>
    </row>
    <row r="9" spans="1:2" x14ac:dyDescent="0.25">
      <c r="A9" t="s">
        <v>203</v>
      </c>
    </row>
    <row r="10" spans="1:2" x14ac:dyDescent="0.25">
      <c r="A10" t="s">
        <v>1124</v>
      </c>
    </row>
    <row r="11" spans="1:2" x14ac:dyDescent="0.25">
      <c r="A11" s="33" t="s">
        <v>331</v>
      </c>
      <c r="B11" s="33" t="s">
        <v>909</v>
      </c>
    </row>
    <row r="12" spans="1:2" x14ac:dyDescent="0.25">
      <c r="A12" s="123">
        <v>1</v>
      </c>
      <c r="B12" s="45" t="s">
        <v>277</v>
      </c>
    </row>
    <row r="13" spans="1:2" x14ac:dyDescent="0.25">
      <c r="A13" s="123">
        <v>2</v>
      </c>
      <c r="B13" s="45" t="s">
        <v>1076</v>
      </c>
    </row>
    <row r="14" spans="1:2" x14ac:dyDescent="0.25">
      <c r="A14" s="123">
        <v>3</v>
      </c>
      <c r="B14" s="45" t="s">
        <v>927</v>
      </c>
    </row>
    <row r="15" spans="1:2" x14ac:dyDescent="0.25">
      <c r="A15" s="123">
        <v>4</v>
      </c>
      <c r="B15" s="45" t="s">
        <v>68</v>
      </c>
    </row>
    <row r="16" spans="1:2" x14ac:dyDescent="0.25">
      <c r="A16" s="123">
        <v>5</v>
      </c>
      <c r="B16" s="45" t="s">
        <v>200</v>
      </c>
    </row>
    <row r="17" spans="1:2" x14ac:dyDescent="0.25">
      <c r="A17" s="123">
        <v>6</v>
      </c>
      <c r="B17" s="45" t="s">
        <v>734</v>
      </c>
    </row>
    <row r="18" spans="1:2" x14ac:dyDescent="0.25">
      <c r="A18" s="123">
        <v>7</v>
      </c>
      <c r="B18" s="45" t="s">
        <v>39</v>
      </c>
    </row>
    <row r="19" spans="1:2" x14ac:dyDescent="0.25">
      <c r="A19" s="123">
        <v>8</v>
      </c>
      <c r="B19" s="45" t="s">
        <v>1106</v>
      </c>
    </row>
    <row r="20" spans="1:2" x14ac:dyDescent="0.25">
      <c r="A20" s="123">
        <v>9</v>
      </c>
      <c r="B20" s="45" t="s">
        <v>796</v>
      </c>
    </row>
    <row r="21" spans="1:2" x14ac:dyDescent="0.25">
      <c r="A21" s="123">
        <v>10</v>
      </c>
      <c r="B21" s="45" t="s">
        <v>360</v>
      </c>
    </row>
    <row r="22" spans="1:2" x14ac:dyDescent="0.25">
      <c r="A22" s="123">
        <v>11</v>
      </c>
      <c r="B22" s="45" t="s">
        <v>1052</v>
      </c>
    </row>
    <row r="24" spans="1:2" x14ac:dyDescent="0.25">
      <c r="A24" t="s">
        <v>728</v>
      </c>
    </row>
    <row r="25" spans="1:2" x14ac:dyDescent="0.25">
      <c r="A25" t="s">
        <v>1053</v>
      </c>
    </row>
    <row r="26" spans="1:2" x14ac:dyDescent="0.25">
      <c r="A26" t="s">
        <v>581</v>
      </c>
    </row>
    <row r="27" spans="1:2" x14ac:dyDescent="0.25">
      <c r="A27" t="s">
        <v>998</v>
      </c>
    </row>
    <row r="28" spans="1:2" x14ac:dyDescent="0.25">
      <c r="A28" t="s">
        <v>612</v>
      </c>
    </row>
    <row r="29" spans="1:2" x14ac:dyDescent="0.25">
      <c r="A29" t="s">
        <v>932</v>
      </c>
    </row>
    <row r="30" spans="1:2" x14ac:dyDescent="0.25">
      <c r="A30" t="s">
        <v>782</v>
      </c>
    </row>
    <row r="31" spans="1:2" x14ac:dyDescent="0.25">
      <c r="A31" t="s">
        <v>380</v>
      </c>
    </row>
    <row r="32" spans="1:2" x14ac:dyDescent="0.25">
      <c r="A32" t="s">
        <v>1041</v>
      </c>
    </row>
    <row r="33" spans="1:1" x14ac:dyDescent="0.25">
      <c r="A33" t="s">
        <v>128</v>
      </c>
    </row>
    <row r="34" spans="1:1" x14ac:dyDescent="0.25">
      <c r="A34" t="s">
        <v>208</v>
      </c>
    </row>
    <row r="35" spans="1:1" x14ac:dyDescent="0.25">
      <c r="A35" t="s">
        <v>1165</v>
      </c>
    </row>
    <row r="36" spans="1:1" x14ac:dyDescent="0.25">
      <c r="A36" t="s">
        <v>118</v>
      </c>
    </row>
    <row r="37" spans="1:1" x14ac:dyDescent="0.25">
      <c r="A37" t="s">
        <v>644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topLeftCell="A10" zoomScaleNormal="100" zoomScaleSheetLayoutView="100" workbookViewId="0">
      <selection activeCell="F13" sqref="F13"/>
    </sheetView>
  </sheetViews>
  <sheetFormatPr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09" t="s">
        <v>1055</v>
      </c>
      <c r="B1" s="120"/>
      <c r="C1" s="120"/>
      <c r="D1" s="120"/>
      <c r="E1" s="120"/>
      <c r="F1" s="120"/>
    </row>
    <row r="2" spans="1:9" ht="15.75" thickBot="1" x14ac:dyDescent="0.3">
      <c r="A2" s="120" t="s">
        <v>1057</v>
      </c>
      <c r="B2" s="120"/>
      <c r="C2" s="120"/>
      <c r="D2" s="120"/>
      <c r="E2" s="120"/>
      <c r="F2" s="120"/>
    </row>
    <row r="3" spans="1:9" ht="16.5" thickTop="1" thickBot="1" x14ac:dyDescent="0.3">
      <c r="A3" s="227" t="s">
        <v>1031</v>
      </c>
      <c r="B3" s="229" t="s">
        <v>848</v>
      </c>
      <c r="C3" s="230"/>
      <c r="D3" s="230"/>
      <c r="E3" s="230"/>
      <c r="F3" s="231"/>
    </row>
    <row r="4" spans="1:9" s="142" customFormat="1" ht="33" customHeight="1" thickTop="1" thickBot="1" x14ac:dyDescent="0.3">
      <c r="A4" s="228"/>
      <c r="B4" s="153" t="s">
        <v>1028</v>
      </c>
      <c r="C4" s="153" t="s">
        <v>701</v>
      </c>
      <c r="D4" s="166" t="s">
        <v>720</v>
      </c>
      <c r="E4" s="155" t="s">
        <v>519</v>
      </c>
      <c r="F4" s="153" t="s">
        <v>395</v>
      </c>
    </row>
    <row r="5" spans="1:9" ht="21" customHeight="1" thickTop="1" thickBot="1" x14ac:dyDescent="0.3">
      <c r="A5" s="58" t="s">
        <v>60</v>
      </c>
      <c r="B5" s="21">
        <f>SUMIF(HK!A:A,"459*",HK!D:D)-SUMIF(HK!A:A,"459*",HK!C:C)</f>
        <v>0</v>
      </c>
      <c r="C5" s="190">
        <f>SUM(C6:C10)</f>
        <v>0</v>
      </c>
      <c r="D5" s="190">
        <f>SUM(D6:D10)</f>
        <v>0</v>
      </c>
      <c r="E5" s="190">
        <f>SUM(E6:E10)</f>
        <v>0</v>
      </c>
      <c r="F5" s="34">
        <f>SUMIF(HK!A:A,"459*",HK!L:L)-SUMIF(HK!A:A,"459*",HK!K:K)</f>
        <v>0</v>
      </c>
      <c r="G5" s="185"/>
      <c r="H5" s="19"/>
      <c r="I5" s="185"/>
    </row>
    <row r="6" spans="1:9" ht="21" customHeight="1" thickTop="1" thickBot="1" x14ac:dyDescent="0.3">
      <c r="A6" s="154"/>
      <c r="B6" s="205"/>
      <c r="C6" s="115"/>
      <c r="D6" s="101"/>
      <c r="E6" s="101"/>
      <c r="F6" s="46">
        <f>SUM(B6:E6)</f>
        <v>0</v>
      </c>
      <c r="G6" s="185"/>
      <c r="H6" s="185"/>
      <c r="I6" s="185"/>
    </row>
    <row r="7" spans="1:9" ht="21" customHeight="1" thickBot="1" x14ac:dyDescent="0.3">
      <c r="A7" s="154"/>
      <c r="B7" s="205"/>
      <c r="C7" s="115"/>
      <c r="D7" s="167"/>
      <c r="E7" s="167"/>
      <c r="F7" s="46">
        <f>SUM(B7:E7)</f>
        <v>0</v>
      </c>
      <c r="G7" s="185"/>
      <c r="H7" s="185"/>
      <c r="I7" s="185"/>
    </row>
    <row r="8" spans="1:9" ht="21" customHeight="1" thickBot="1" x14ac:dyDescent="0.3">
      <c r="A8" s="154"/>
      <c r="B8" s="205"/>
      <c r="C8" s="115"/>
      <c r="D8" s="167"/>
      <c r="E8" s="167"/>
      <c r="F8" s="46">
        <f>SUM(B8:E8)</f>
        <v>0</v>
      </c>
      <c r="G8" s="185"/>
      <c r="H8" s="185"/>
      <c r="I8" s="185"/>
    </row>
    <row r="9" spans="1:9" ht="21" customHeight="1" thickBot="1" x14ac:dyDescent="0.3">
      <c r="A9" s="154"/>
      <c r="B9" s="205"/>
      <c r="C9" s="115"/>
      <c r="D9" s="167"/>
      <c r="E9" s="167"/>
      <c r="F9" s="46">
        <f>SUM(B9:E9)</f>
        <v>0</v>
      </c>
      <c r="G9" s="185"/>
      <c r="H9" s="185"/>
      <c r="I9" s="185"/>
    </row>
    <row r="10" spans="1:9" ht="21" customHeight="1" thickBot="1" x14ac:dyDescent="0.3">
      <c r="A10" s="191"/>
      <c r="B10" s="72"/>
      <c r="C10" s="180"/>
      <c r="D10" s="20"/>
      <c r="E10" s="20"/>
      <c r="F10" s="146">
        <f>SUM(B10:E10)</f>
        <v>0</v>
      </c>
      <c r="G10" s="185"/>
      <c r="H10" s="185"/>
      <c r="I10" s="185"/>
    </row>
    <row r="11" spans="1:9" ht="21" customHeight="1" thickTop="1" thickBot="1" x14ac:dyDescent="0.3">
      <c r="A11" s="58" t="s">
        <v>1138</v>
      </c>
      <c r="B11" s="152">
        <f>SUMIF(HK!A:A,"323*",HK!D:D)-SUMIF(HK!A:A,"323*",HK!C:C)</f>
        <v>-1932.4</v>
      </c>
      <c r="C11" s="180">
        <f>SUM(C12:C16)</f>
        <v>0</v>
      </c>
      <c r="D11" s="180">
        <f>SUM(D12:D16)</f>
        <v>0</v>
      </c>
      <c r="E11" s="180">
        <f>SUM(E12:E16)</f>
        <v>0</v>
      </c>
      <c r="F11" s="127">
        <f>SUMIF(HK!A:A,"323*",HK!L:L)-SUMIF(HK!A:A,"323*",HK!K:K)</f>
        <v>9807.73</v>
      </c>
      <c r="G11" s="185"/>
      <c r="H11" s="19"/>
      <c r="I11" s="185"/>
    </row>
    <row r="12" spans="1:9" ht="21" customHeight="1" thickTop="1" thickBot="1" x14ac:dyDescent="0.3">
      <c r="A12" s="154" t="s">
        <v>1181</v>
      </c>
      <c r="B12" s="205"/>
      <c r="C12" s="115"/>
      <c r="D12" s="101"/>
      <c r="E12" s="101"/>
      <c r="F12" s="46">
        <v>9808</v>
      </c>
      <c r="G12" s="185"/>
      <c r="H12" s="185"/>
      <c r="I12" s="185"/>
    </row>
    <row r="13" spans="1:9" ht="21" customHeight="1" thickBot="1" x14ac:dyDescent="0.3">
      <c r="A13" s="154"/>
      <c r="B13" s="37"/>
      <c r="C13" s="173"/>
      <c r="D13" s="210"/>
      <c r="E13" s="210"/>
      <c r="F13" s="90">
        <f t="shared" ref="F12:F17" si="0">SUM(B13:E13)</f>
        <v>0</v>
      </c>
    </row>
    <row r="14" spans="1:9" ht="21" customHeight="1" thickBot="1" x14ac:dyDescent="0.3">
      <c r="A14" s="154"/>
      <c r="B14" s="37"/>
      <c r="C14" s="173"/>
      <c r="D14" s="210"/>
      <c r="E14" s="210"/>
      <c r="F14" s="90">
        <f t="shared" si="0"/>
        <v>0</v>
      </c>
    </row>
    <row r="15" spans="1:9" ht="21" customHeight="1" thickBot="1" x14ac:dyDescent="0.3">
      <c r="A15" s="154"/>
      <c r="B15" s="37"/>
      <c r="C15" s="173"/>
      <c r="D15" s="210"/>
      <c r="E15" s="210"/>
      <c r="F15" s="90">
        <f t="shared" si="0"/>
        <v>0</v>
      </c>
    </row>
    <row r="16" spans="1:9" ht="21" customHeight="1" thickBot="1" x14ac:dyDescent="0.3">
      <c r="A16" s="154"/>
      <c r="B16" s="37"/>
      <c r="C16" s="173"/>
      <c r="D16" s="210"/>
      <c r="E16" s="210"/>
      <c r="F16" s="90">
        <f t="shared" si="0"/>
        <v>0</v>
      </c>
    </row>
    <row r="17" spans="1:9" ht="21" customHeight="1" thickBot="1" x14ac:dyDescent="0.3">
      <c r="A17" s="191"/>
      <c r="B17" s="200"/>
      <c r="C17" s="84"/>
      <c r="D17" s="138"/>
      <c r="E17" s="138"/>
      <c r="F17" s="61">
        <f t="shared" si="0"/>
        <v>0</v>
      </c>
    </row>
    <row r="18" spans="1:9" ht="15.75" thickTop="1" x14ac:dyDescent="0.25">
      <c r="A18" s="142"/>
      <c r="B18" s="142"/>
      <c r="C18" s="142"/>
      <c r="D18" s="142"/>
      <c r="E18" s="142"/>
      <c r="F18" s="142"/>
    </row>
    <row r="19" spans="1:9" ht="16.5" x14ac:dyDescent="0.3">
      <c r="A19" s="211"/>
    </row>
    <row r="20" spans="1:9" ht="15.75" thickBot="1" x14ac:dyDescent="0.3">
      <c r="A20" s="120" t="s">
        <v>918</v>
      </c>
      <c r="B20" s="120"/>
      <c r="C20" s="120"/>
      <c r="D20" s="120"/>
      <c r="E20" s="120"/>
      <c r="F20" s="120"/>
    </row>
    <row r="21" spans="1:9" ht="16.5" thickTop="1" thickBot="1" x14ac:dyDescent="0.3">
      <c r="A21" s="227" t="s">
        <v>1031</v>
      </c>
      <c r="B21" s="229" t="s">
        <v>1098</v>
      </c>
      <c r="C21" s="230"/>
      <c r="D21" s="230"/>
      <c r="E21" s="230"/>
      <c r="F21" s="231"/>
    </row>
    <row r="22" spans="1:9" s="142" customFormat="1" ht="24" thickTop="1" thickBot="1" x14ac:dyDescent="0.3">
      <c r="A22" s="228"/>
      <c r="B22" s="153" t="s">
        <v>1028</v>
      </c>
      <c r="C22" s="153" t="s">
        <v>701</v>
      </c>
      <c r="D22" s="166" t="s">
        <v>720</v>
      </c>
      <c r="E22" s="155" t="s">
        <v>519</v>
      </c>
      <c r="F22" s="153" t="s">
        <v>395</v>
      </c>
    </row>
    <row r="23" spans="1:9" ht="21" customHeight="1" thickTop="1" thickBot="1" x14ac:dyDescent="0.3">
      <c r="A23" s="191" t="s">
        <v>60</v>
      </c>
      <c r="B23" s="21">
        <f>SUMIF(HKM!A:A,"459*",HKM!D:D)-SUMIF(HKM!A:A,"459*",HKM!C:C)</f>
        <v>0</v>
      </c>
      <c r="C23" s="190">
        <f>SUM(C24:C28)</f>
        <v>0</v>
      </c>
      <c r="D23" s="190">
        <f>SUM(D24:D28)</f>
        <v>0</v>
      </c>
      <c r="E23" s="190">
        <f>SUM(E24:E28)</f>
        <v>0</v>
      </c>
      <c r="F23" s="34">
        <f>SUMIF(HKM!A:A,"459*",HKM!L:L)-SUMIF(HKM!A:A,"459*",HKM!K:K)</f>
        <v>0</v>
      </c>
      <c r="G23" s="185"/>
      <c r="H23" s="19"/>
      <c r="I23" s="185"/>
    </row>
    <row r="24" spans="1:9" ht="21" customHeight="1" thickTop="1" thickBot="1" x14ac:dyDescent="0.3">
      <c r="A24" s="154"/>
      <c r="B24" s="205"/>
      <c r="C24" s="115"/>
      <c r="D24" s="101"/>
      <c r="E24" s="101"/>
      <c r="F24" s="46">
        <f>SUM(B24:E24)</f>
        <v>0</v>
      </c>
      <c r="G24" s="185"/>
      <c r="H24" s="185"/>
      <c r="I24" s="185"/>
    </row>
    <row r="25" spans="1:9" ht="21" customHeight="1" thickBot="1" x14ac:dyDescent="0.3">
      <c r="A25" s="154"/>
      <c r="B25" s="205"/>
      <c r="C25" s="115"/>
      <c r="D25" s="167"/>
      <c r="E25" s="167"/>
      <c r="F25" s="46">
        <f>SUM(B25:E25)</f>
        <v>0</v>
      </c>
      <c r="G25" s="185"/>
      <c r="H25" s="185"/>
      <c r="I25" s="185"/>
    </row>
    <row r="26" spans="1:9" ht="21" customHeight="1" thickBot="1" x14ac:dyDescent="0.3">
      <c r="A26" s="154"/>
      <c r="B26" s="205"/>
      <c r="C26" s="115"/>
      <c r="D26" s="167"/>
      <c r="E26" s="167"/>
      <c r="F26" s="46">
        <f>SUM(B26:E26)</f>
        <v>0</v>
      </c>
      <c r="G26" s="185"/>
      <c r="H26" s="185"/>
      <c r="I26" s="185"/>
    </row>
    <row r="27" spans="1:9" ht="21" customHeight="1" thickBot="1" x14ac:dyDescent="0.3">
      <c r="A27" s="154"/>
      <c r="B27" s="205"/>
      <c r="C27" s="115"/>
      <c r="D27" s="167"/>
      <c r="E27" s="167"/>
      <c r="F27" s="46">
        <f>SUM(B27:E27)</f>
        <v>0</v>
      </c>
      <c r="G27" s="185"/>
      <c r="H27" s="185"/>
      <c r="I27" s="185"/>
    </row>
    <row r="28" spans="1:9" ht="21" customHeight="1" thickBot="1" x14ac:dyDescent="0.3">
      <c r="A28" s="191"/>
      <c r="B28" s="72"/>
      <c r="C28" s="180"/>
      <c r="D28" s="20"/>
      <c r="E28" s="20"/>
      <c r="F28" s="146">
        <f>SUM(B28:E28)</f>
        <v>0</v>
      </c>
      <c r="G28" s="185"/>
      <c r="H28" s="185"/>
      <c r="I28" s="185"/>
    </row>
    <row r="29" spans="1:9" ht="21" customHeight="1" thickTop="1" thickBot="1" x14ac:dyDescent="0.3">
      <c r="A29" s="191" t="s">
        <v>1138</v>
      </c>
      <c r="B29" s="152">
        <f>SUMIF(HKM!A:A,"323*",HKM!D:D)-SUMIF(HKM!A:A,"323*",HKM!C:C)</f>
        <v>11934.04</v>
      </c>
      <c r="C29" s="180">
        <f>SUM(C30:C34)</f>
        <v>0</v>
      </c>
      <c r="D29" s="180">
        <f>SUM(D30:D34)</f>
        <v>0</v>
      </c>
      <c r="E29" s="180">
        <f>SUM(E30:E34)</f>
        <v>0</v>
      </c>
      <c r="F29" s="127">
        <f>SUMIF(HKM!A:A,"323*",HKM!L:L)-SUMIF(HKM!A:A,"323*",HKM!K:K)</f>
        <v>-1932.4</v>
      </c>
      <c r="G29" s="185"/>
      <c r="H29" s="19"/>
      <c r="I29" s="185"/>
    </row>
    <row r="30" spans="1:9" ht="21" customHeight="1" thickTop="1" thickBot="1" x14ac:dyDescent="0.3">
      <c r="A30" s="154"/>
      <c r="B30" s="205"/>
      <c r="C30" s="115"/>
      <c r="D30" s="101"/>
      <c r="E30" s="101"/>
      <c r="F30" s="46">
        <f t="shared" ref="F30:F35" si="1">SUM(B30:E30)</f>
        <v>0</v>
      </c>
      <c r="G30" s="185"/>
      <c r="H30" s="185"/>
      <c r="I30" s="185"/>
    </row>
    <row r="31" spans="1:9" ht="21" customHeight="1" thickBot="1" x14ac:dyDescent="0.3">
      <c r="A31" s="154"/>
      <c r="B31" s="37"/>
      <c r="C31" s="173"/>
      <c r="D31" s="210"/>
      <c r="E31" s="210"/>
      <c r="F31" s="90">
        <f t="shared" si="1"/>
        <v>0</v>
      </c>
    </row>
    <row r="32" spans="1:9" ht="21" customHeight="1" thickBot="1" x14ac:dyDescent="0.3">
      <c r="A32" s="154"/>
      <c r="B32" s="37"/>
      <c r="C32" s="173"/>
      <c r="D32" s="210"/>
      <c r="E32" s="210"/>
      <c r="F32" s="90">
        <f t="shared" si="1"/>
        <v>0</v>
      </c>
    </row>
    <row r="33" spans="1:6" ht="21" customHeight="1" thickBot="1" x14ac:dyDescent="0.3">
      <c r="A33" s="154"/>
      <c r="B33" s="37"/>
      <c r="C33" s="173"/>
      <c r="D33" s="210"/>
      <c r="E33" s="210"/>
      <c r="F33" s="90">
        <f t="shared" si="1"/>
        <v>0</v>
      </c>
    </row>
    <row r="34" spans="1:6" ht="21" customHeight="1" thickBot="1" x14ac:dyDescent="0.3">
      <c r="A34" s="154"/>
      <c r="B34" s="37"/>
      <c r="C34" s="173"/>
      <c r="D34" s="210"/>
      <c r="E34" s="210"/>
      <c r="F34" s="90">
        <f t="shared" si="1"/>
        <v>0</v>
      </c>
    </row>
    <row r="35" spans="1:6" ht="21" customHeight="1" thickBot="1" x14ac:dyDescent="0.3">
      <c r="A35" s="191"/>
      <c r="B35" s="200"/>
      <c r="C35" s="84"/>
      <c r="D35" s="138"/>
      <c r="E35" s="138"/>
      <c r="F35" s="61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zoomScaleSheetLayoutView="100" workbookViewId="0">
      <selection activeCell="A4" sqref="A4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38" t="s">
        <v>427</v>
      </c>
    </row>
    <row r="2" spans="1:3" ht="26.25" customHeight="1" thickTop="1" thickBot="1" x14ac:dyDescent="0.3">
      <c r="A2" s="86" t="s">
        <v>1031</v>
      </c>
      <c r="B2" s="40" t="s">
        <v>848</v>
      </c>
      <c r="C2" s="40" t="s">
        <v>1098</v>
      </c>
    </row>
    <row r="3" spans="1:3" ht="26.25" customHeight="1" thickTop="1" thickBot="1" x14ac:dyDescent="0.3">
      <c r="A3" s="105" t="s">
        <v>416</v>
      </c>
      <c r="B3" s="107"/>
      <c r="C3" s="106"/>
    </row>
    <row r="4" spans="1:3" ht="26.25" customHeight="1" thickTop="1" thickBot="1" x14ac:dyDescent="0.3">
      <c r="A4" s="143" t="s">
        <v>414</v>
      </c>
      <c r="B4" s="15"/>
      <c r="C4" s="193"/>
    </row>
    <row r="5" spans="1:3" ht="31.5" customHeight="1" thickBot="1" x14ac:dyDescent="0.3">
      <c r="A5" s="143" t="s">
        <v>841</v>
      </c>
      <c r="B5" s="107"/>
      <c r="C5" s="106"/>
    </row>
    <row r="6" spans="1:3" ht="20.25" customHeight="1" thickBot="1" x14ac:dyDescent="0.3">
      <c r="A6" s="14" t="s">
        <v>548</v>
      </c>
      <c r="B6" s="107"/>
      <c r="C6" s="106"/>
    </row>
    <row r="7" spans="1:3" ht="26.25" customHeight="1" thickBot="1" x14ac:dyDescent="0.3">
      <c r="A7" s="143" t="s">
        <v>1122</v>
      </c>
      <c r="B7" s="37"/>
      <c r="C7" s="29"/>
    </row>
    <row r="8" spans="1:3" ht="27.75" customHeight="1" thickBot="1" x14ac:dyDescent="0.3">
      <c r="A8" s="143" t="s">
        <v>853</v>
      </c>
      <c r="B8" s="37"/>
      <c r="C8" s="29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zoomScaleSheetLayoutView="100" workbookViewId="0"/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38" t="s">
        <v>339</v>
      </c>
    </row>
    <row r="2" spans="1:6" ht="21.75" customHeight="1" thickTop="1" thickBot="1" x14ac:dyDescent="0.3">
      <c r="A2" s="176" t="s">
        <v>1031</v>
      </c>
      <c r="B2" s="40" t="s">
        <v>848</v>
      </c>
      <c r="C2" s="40" t="s">
        <v>1098</v>
      </c>
    </row>
    <row r="3" spans="1:6" ht="21.75" customHeight="1" thickTop="1" thickBot="1" x14ac:dyDescent="0.3">
      <c r="A3" s="144" t="s">
        <v>669</v>
      </c>
      <c r="B3" s="203">
        <f>SUMIF(HK!A:A,"472*",HK!D:D)-SUMIF(HK!A:A,"472*",HK!C:C)</f>
        <v>8317.42</v>
      </c>
      <c r="C3" s="65">
        <f>SUMIF(HKM!A:A,"472*",HKM!D:D)-SUMIF(HKM!A:A,"472*",HKM!C:C)</f>
        <v>6989.79</v>
      </c>
      <c r="D3" s="185"/>
      <c r="E3" s="157"/>
      <c r="F3" s="185"/>
    </row>
    <row r="4" spans="1:6" ht="21.75" customHeight="1" thickBot="1" x14ac:dyDescent="0.3">
      <c r="A4" s="13" t="s">
        <v>686</v>
      </c>
      <c r="B4" s="115"/>
      <c r="C4" s="198"/>
      <c r="D4" s="185"/>
      <c r="E4" s="185"/>
      <c r="F4" s="185"/>
    </row>
    <row r="5" spans="1:6" ht="21.75" customHeight="1" thickBot="1" x14ac:dyDescent="0.3">
      <c r="A5" s="13" t="s">
        <v>1040</v>
      </c>
      <c r="B5" s="115"/>
      <c r="C5" s="198"/>
      <c r="D5" s="185"/>
      <c r="E5" s="185"/>
      <c r="F5" s="185"/>
    </row>
    <row r="6" spans="1:6" ht="21.75" customHeight="1" thickBot="1" x14ac:dyDescent="0.3">
      <c r="A6" s="13" t="s">
        <v>1135</v>
      </c>
      <c r="B6" s="115"/>
      <c r="C6" s="198"/>
      <c r="D6" s="185"/>
      <c r="E6" s="185"/>
      <c r="F6" s="185"/>
    </row>
    <row r="7" spans="1:6" ht="21.75" customHeight="1" thickBot="1" x14ac:dyDescent="0.3">
      <c r="A7" s="144" t="s">
        <v>489</v>
      </c>
      <c r="B7" s="115">
        <f>SUM(B4:B6)</f>
        <v>0</v>
      </c>
      <c r="C7" s="198">
        <f>SUM(C4:C6)</f>
        <v>0</v>
      </c>
      <c r="D7" s="185"/>
      <c r="E7" s="185"/>
      <c r="F7" s="185"/>
    </row>
    <row r="8" spans="1:6" ht="21.75" customHeight="1" thickBot="1" x14ac:dyDescent="0.3">
      <c r="A8" s="144" t="s">
        <v>937</v>
      </c>
      <c r="B8" s="115"/>
      <c r="C8" s="198"/>
      <c r="D8" s="185"/>
      <c r="E8" s="185"/>
      <c r="F8" s="185"/>
    </row>
    <row r="9" spans="1:6" ht="21.75" customHeight="1" thickBot="1" x14ac:dyDescent="0.3">
      <c r="A9" s="30" t="s">
        <v>876</v>
      </c>
      <c r="B9" s="43">
        <f>SUMIF(HK!A:A,"472*",HK!L:L)-SUMIF(HK!A:A,"472*",HK!K:K)</f>
        <v>10102.26</v>
      </c>
      <c r="C9" s="127">
        <f>SUMIF(HKM!A:A,"472*",HKM!L:L)-SUMIF(HKM!A:A,"472*",HKM!K:K)</f>
        <v>8317.42</v>
      </c>
      <c r="D9" s="185"/>
      <c r="E9" s="157"/>
      <c r="F9" s="185"/>
    </row>
    <row r="10" spans="1:6" ht="17.25" thickTop="1" x14ac:dyDescent="0.3">
      <c r="A10" s="211"/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topLeftCell="A19" zoomScaleNormal="100" zoomScaleSheetLayoutView="100" workbookViewId="0">
      <selection activeCell="E11" sqref="E11"/>
    </sheetView>
  </sheetViews>
  <sheetFormatPr defaultColWidth="9.140625" defaultRowHeight="11.25" x14ac:dyDescent="0.25"/>
  <cols>
    <col min="1" max="1" width="23" style="120" customWidth="1"/>
    <col min="2" max="2" width="8.28515625" style="120" customWidth="1"/>
    <col min="3" max="6" width="13.85546875" style="120" customWidth="1"/>
    <col min="7" max="7" width="23.28515625" style="120" customWidth="1"/>
    <col min="8" max="16384" width="9.140625" style="120"/>
  </cols>
  <sheetData>
    <row r="1" spans="1:9" ht="18.75" customHeight="1" x14ac:dyDescent="0.25">
      <c r="A1" s="233" t="s">
        <v>699</v>
      </c>
      <c r="B1" s="233"/>
      <c r="C1" s="233"/>
      <c r="D1" s="233"/>
      <c r="E1" s="233"/>
      <c r="F1" s="233"/>
      <c r="G1" s="233"/>
    </row>
    <row r="2" spans="1:9" ht="12" thickBot="1" x14ac:dyDescent="0.3">
      <c r="A2" s="120" t="s">
        <v>1057</v>
      </c>
    </row>
    <row r="3" spans="1:9" ht="66.75" customHeight="1" thickTop="1" thickBot="1" x14ac:dyDescent="0.3">
      <c r="A3" s="164" t="s">
        <v>1031</v>
      </c>
      <c r="B3" s="164" t="s">
        <v>226</v>
      </c>
      <c r="C3" s="26" t="s">
        <v>178</v>
      </c>
      <c r="D3" s="164" t="s">
        <v>940</v>
      </c>
      <c r="E3" s="164" t="s">
        <v>668</v>
      </c>
      <c r="F3" s="164" t="s">
        <v>1074</v>
      </c>
    </row>
    <row r="4" spans="1:9" ht="21.75" customHeight="1" thickTop="1" thickBot="1" x14ac:dyDescent="0.3">
      <c r="A4" s="12" t="s">
        <v>371</v>
      </c>
      <c r="B4" s="136"/>
      <c r="C4" s="136"/>
      <c r="D4" s="136"/>
      <c r="E4" s="136"/>
      <c r="F4" s="149"/>
    </row>
    <row r="5" spans="1:9" ht="21.75" customHeight="1" thickTop="1" thickBot="1" x14ac:dyDescent="0.3">
      <c r="A5" s="22"/>
      <c r="B5" s="99"/>
      <c r="C5" s="147"/>
      <c r="D5" s="8"/>
      <c r="E5" s="151"/>
      <c r="F5" s="108"/>
    </row>
    <row r="6" spans="1:9" ht="21.75" customHeight="1" thickBot="1" x14ac:dyDescent="0.3">
      <c r="A6" s="13"/>
      <c r="B6" s="83"/>
      <c r="C6" s="128"/>
      <c r="D6" s="195"/>
      <c r="E6" s="173"/>
      <c r="F6" s="29"/>
    </row>
    <row r="7" spans="1:9" ht="21.75" customHeight="1" thickBot="1" x14ac:dyDescent="0.3">
      <c r="A7" s="13"/>
      <c r="B7" s="83"/>
      <c r="C7" s="128"/>
      <c r="D7" s="195"/>
      <c r="E7" s="203">
        <f>SUMIF(SUP!C:C,"121",SUP!D:D)</f>
        <v>0</v>
      </c>
      <c r="F7" s="65">
        <f>SUMIF(SUP!C:C,"121",SUP!E:E)</f>
        <v>0</v>
      </c>
      <c r="G7" s="156"/>
      <c r="H7" s="77"/>
      <c r="I7" s="156"/>
    </row>
    <row r="8" spans="1:9" ht="21.75" customHeight="1" thickBot="1" x14ac:dyDescent="0.3">
      <c r="A8" s="80" t="s">
        <v>44</v>
      </c>
      <c r="B8" s="23"/>
      <c r="C8" s="124"/>
      <c r="D8" s="124"/>
      <c r="E8" s="183"/>
      <c r="F8" s="189"/>
      <c r="G8" s="156"/>
      <c r="H8" s="156"/>
      <c r="I8" s="156"/>
    </row>
    <row r="9" spans="1:9" ht="21.75" customHeight="1" thickTop="1" thickBot="1" x14ac:dyDescent="0.3">
      <c r="A9" s="13"/>
      <c r="B9" s="83"/>
      <c r="C9" s="128"/>
      <c r="D9" s="195"/>
      <c r="E9" s="115"/>
      <c r="F9" s="198"/>
      <c r="G9" s="156"/>
      <c r="H9" s="156"/>
      <c r="I9" s="156"/>
    </row>
    <row r="10" spans="1:9" ht="21.75" customHeight="1" thickBot="1" x14ac:dyDescent="0.3">
      <c r="A10" s="13"/>
      <c r="B10" s="83"/>
      <c r="C10" s="128"/>
      <c r="D10" s="195"/>
      <c r="E10" s="115"/>
      <c r="F10" s="198"/>
      <c r="G10" s="156"/>
      <c r="H10" s="156"/>
      <c r="I10" s="156"/>
    </row>
    <row r="11" spans="1:9" ht="21.75" customHeight="1" thickBot="1" x14ac:dyDescent="0.3">
      <c r="A11" s="30"/>
      <c r="B11" s="28"/>
      <c r="C11" s="67"/>
      <c r="D11" s="131"/>
      <c r="E11" s="43">
        <f>SUMIF(SUP!C:C,"139",SUP!D:D)</f>
        <v>-102</v>
      </c>
      <c r="F11" s="127">
        <f>SUMIF(SUP!C:C,"139",SUP!E:E)</f>
        <v>36470</v>
      </c>
      <c r="G11" s="156"/>
      <c r="H11" s="77"/>
      <c r="I11" s="156"/>
    </row>
    <row r="12" spans="1:9" ht="12" thickTop="1" x14ac:dyDescent="0.25">
      <c r="A12" s="48"/>
    </row>
    <row r="13" spans="1:9" ht="12" thickBot="1" x14ac:dyDescent="0.3">
      <c r="A13" s="120" t="s">
        <v>918</v>
      </c>
    </row>
    <row r="14" spans="1:9" ht="66.75" customHeight="1" thickTop="1" thickBot="1" x14ac:dyDescent="0.3">
      <c r="A14" s="164" t="s">
        <v>1031</v>
      </c>
      <c r="B14" s="164" t="s">
        <v>226</v>
      </c>
      <c r="C14" s="26" t="s">
        <v>178</v>
      </c>
      <c r="D14" s="164" t="s">
        <v>940</v>
      </c>
      <c r="E14" s="164" t="s">
        <v>668</v>
      </c>
      <c r="F14" s="164" t="s">
        <v>1074</v>
      </c>
    </row>
    <row r="15" spans="1:9" ht="21.75" customHeight="1" thickTop="1" thickBot="1" x14ac:dyDescent="0.3">
      <c r="A15" s="12" t="s">
        <v>1095</v>
      </c>
      <c r="B15" s="136"/>
      <c r="C15" s="136"/>
      <c r="D15" s="136"/>
      <c r="E15" s="136"/>
      <c r="F15" s="149"/>
    </row>
    <row r="16" spans="1:9" ht="21.75" customHeight="1" thickTop="1" thickBot="1" x14ac:dyDescent="0.3">
      <c r="A16" s="13"/>
      <c r="B16" s="83"/>
      <c r="C16" s="128"/>
      <c r="D16" s="195"/>
      <c r="E16" s="173"/>
      <c r="F16" s="29"/>
    </row>
    <row r="17" spans="1:8" ht="21.75" customHeight="1" thickBot="1" x14ac:dyDescent="0.3">
      <c r="A17" s="13"/>
      <c r="B17" s="83"/>
      <c r="C17" s="128"/>
      <c r="D17" s="195"/>
      <c r="E17" s="173"/>
      <c r="F17" s="29"/>
    </row>
    <row r="18" spans="1:8" ht="21.75" customHeight="1" thickBot="1" x14ac:dyDescent="0.3">
      <c r="A18" s="13"/>
      <c r="B18" s="83"/>
      <c r="C18" s="128"/>
      <c r="D18" s="195"/>
      <c r="E18" s="173"/>
      <c r="F18" s="29"/>
    </row>
    <row r="19" spans="1:8" ht="21.75" customHeight="1" thickBot="1" x14ac:dyDescent="0.3">
      <c r="A19" s="80" t="s">
        <v>212</v>
      </c>
      <c r="B19" s="23"/>
      <c r="C19" s="124"/>
      <c r="D19" s="124"/>
      <c r="E19" s="124"/>
      <c r="F19" s="137"/>
    </row>
    <row r="20" spans="1:8" ht="21.75" customHeight="1" thickTop="1" thickBot="1" x14ac:dyDescent="0.3">
      <c r="A20" s="13"/>
      <c r="B20" s="83"/>
      <c r="C20" s="128"/>
      <c r="D20" s="195"/>
      <c r="E20" s="173"/>
      <c r="F20" s="29"/>
    </row>
    <row r="21" spans="1:8" ht="21.75" customHeight="1" thickBot="1" x14ac:dyDescent="0.3">
      <c r="A21" s="13"/>
      <c r="B21" s="83"/>
      <c r="C21" s="128"/>
      <c r="D21" s="195"/>
      <c r="E21" s="173"/>
      <c r="F21" s="29"/>
    </row>
    <row r="22" spans="1:8" ht="21.75" customHeight="1" thickBot="1" x14ac:dyDescent="0.3">
      <c r="A22" s="13"/>
      <c r="B22" s="83"/>
      <c r="C22" s="128"/>
      <c r="D22" s="195"/>
      <c r="E22" s="173"/>
      <c r="F22" s="29"/>
    </row>
    <row r="23" spans="1:8" ht="21.75" customHeight="1" thickBot="1" x14ac:dyDescent="0.3">
      <c r="A23" s="80" t="s">
        <v>73</v>
      </c>
      <c r="B23" s="23"/>
      <c r="C23" s="124"/>
      <c r="D23" s="124"/>
      <c r="E23" s="124"/>
      <c r="F23" s="137"/>
    </row>
    <row r="24" spans="1:8" ht="21.75" customHeight="1" thickTop="1" thickBot="1" x14ac:dyDescent="0.3">
      <c r="A24" s="13"/>
      <c r="B24" s="83"/>
      <c r="C24" s="128"/>
      <c r="D24" s="195"/>
      <c r="E24" s="173"/>
      <c r="F24" s="29"/>
    </row>
    <row r="25" spans="1:8" ht="21.75" customHeight="1" thickBot="1" x14ac:dyDescent="0.3">
      <c r="A25" s="30"/>
      <c r="B25" s="28"/>
      <c r="C25" s="67"/>
      <c r="D25" s="131"/>
      <c r="E25" s="43">
        <f>SUMIF(SUP!C:C,"140",SUP!D:D)</f>
        <v>0</v>
      </c>
      <c r="F25" s="127">
        <f>SUMIF(SUP!C:C,"140",SUP!E:E)</f>
        <v>6667</v>
      </c>
      <c r="G25" s="156"/>
      <c r="H25" s="77"/>
    </row>
    <row r="26" spans="1:8" ht="12" thickTop="1" x14ac:dyDescent="0.25">
      <c r="E26" s="156"/>
      <c r="F26" s="156"/>
      <c r="G26" s="156"/>
      <c r="H26" s="156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38" t="s">
        <v>438</v>
      </c>
    </row>
    <row r="2" spans="1:10" ht="33" customHeight="1" thickTop="1" thickBot="1" x14ac:dyDescent="0.3">
      <c r="A2" s="227" t="s">
        <v>1031</v>
      </c>
      <c r="B2" s="40" t="s">
        <v>848</v>
      </c>
      <c r="C2" s="217" t="s">
        <v>1098</v>
      </c>
      <c r="D2" s="219"/>
      <c r="E2" s="217" t="s">
        <v>665</v>
      </c>
      <c r="F2" s="219"/>
    </row>
    <row r="3" spans="1:10" ht="45" customHeight="1" thickTop="1" thickBot="1" x14ac:dyDescent="0.3">
      <c r="A3" s="228"/>
      <c r="B3" s="153" t="s">
        <v>1125</v>
      </c>
      <c r="C3" s="153" t="s">
        <v>1125</v>
      </c>
      <c r="D3" s="153" t="s">
        <v>91</v>
      </c>
      <c r="E3" s="153" t="s">
        <v>848</v>
      </c>
      <c r="F3" s="153" t="s">
        <v>1131</v>
      </c>
    </row>
    <row r="4" spans="1:10" ht="35.25" thickTop="1" thickBot="1" x14ac:dyDescent="0.3">
      <c r="A4" s="51" t="s">
        <v>572</v>
      </c>
      <c r="B4" s="199">
        <f>SUMIF(HK!A:A,"121*",HK!K:K)-SUMIF(HK!A:A,"121*",HK!L:L)+SUMIF(HK!A:A,"122*",HK!K:K)-SUMIF(HK!A:A,"122*",HK!L:L)</f>
        <v>0</v>
      </c>
      <c r="C4" s="199">
        <f>SUMIF(HKM!A:A,"121*",HKM!K:K)-SUMIF(HKM!A:A,"121*",HKM!L:L)+SUMIF(HKM!A:A,"122*",HKM!K:K)-SUMIF(HKM!A:A,"122*",HKM!L:L)</f>
        <v>0</v>
      </c>
      <c r="D4" s="199">
        <f>SUMIF(HKM!A:A,"121*",HKM!C:C)-SUMIF(HKM!A:A,"121*",HKM!D:D)+SUMIF(HKM!A:A,"122*",HKM!C:C)-SUMIF(HKM!A:A,"122*",HKM!D:D)</f>
        <v>0</v>
      </c>
      <c r="E4" s="199">
        <f>SUMIF(HK!A:A,"611*",HK!L:L)-SUMIF(HK!A:A,"611*",HK!K:K)+SUMIF(HK!A:A,"612*",HK!L:L)-SUMIF(HK!A:A,"611*",HK!K:K)</f>
        <v>0</v>
      </c>
      <c r="F4" s="199">
        <f>SUMIF(HKM!A:A,"611*",HKM!L:L)-SUMIF(HKM!A:A,"611*",HKM!K:K)+SUMIF(HKM!A:A,"612*",HKM!L:L)-SUMIF(HKM!A:A,"612*",HKM!K:K)</f>
        <v>0</v>
      </c>
      <c r="G4" s="185"/>
      <c r="H4" s="19"/>
      <c r="I4" s="185"/>
      <c r="J4" s="185"/>
    </row>
    <row r="5" spans="1:10" ht="15.75" thickBot="1" x14ac:dyDescent="0.3">
      <c r="A5" s="204" t="s">
        <v>1093</v>
      </c>
      <c r="B5" s="199">
        <f>SUMIF(HK!A:A,"123*",HK!K:K)-SUMIF(HK!A:A,"123*",HK!L:L)</f>
        <v>0</v>
      </c>
      <c r="C5" s="199">
        <f>SUMIF(HKM!A:A,"123*",HKM!K:K)-SUMIF(HKM!A:A,"123*",HKM!L:L)</f>
        <v>0</v>
      </c>
      <c r="D5" s="199">
        <f>SUMIF(HKM!A:A,"123*",HKM!C:C)</f>
        <v>0</v>
      </c>
      <c r="E5" s="199">
        <f>SUMIF(HK!A:A,"613*",HK!L:L)-SUMIF(HK!A:A,"613*",HK!K:K)</f>
        <v>0</v>
      </c>
      <c r="F5" s="199">
        <f>SUMIF(HKM!A:A,"613*",HKM!L:L)-SUMIF(HKM!A:A,"613*",HKM!K:K)</f>
        <v>0</v>
      </c>
      <c r="G5" s="185"/>
      <c r="H5" s="19"/>
      <c r="I5" s="185"/>
      <c r="J5" s="185"/>
    </row>
    <row r="6" spans="1:10" ht="15.75" thickBot="1" x14ac:dyDescent="0.3">
      <c r="A6" s="143" t="s">
        <v>408</v>
      </c>
      <c r="B6" s="199">
        <f>SUMIF(HK!A:A,"124*",HK!K:K)-SUMIF(HK!A:A,"124*",HK!L:L)</f>
        <v>8380</v>
      </c>
      <c r="C6" s="199">
        <f>SUMIF(HKM!A:A,"124*",HKM!K:K)-SUMIF(HKM!A:A,"124*",HKM!L:L)</f>
        <v>8380</v>
      </c>
      <c r="D6" s="199">
        <f>SUMIF(HKM!A:A,"124*",HKM!C:C)-SUMIF(HKM!A:A,"124*",HKM!D:D)</f>
        <v>8380</v>
      </c>
      <c r="E6" s="199">
        <f>SUMIF(HK!A:A,"614*",HK!L:L)-SUMIF(HK!A:A,"614*",HK!K:K)</f>
        <v>0</v>
      </c>
      <c r="F6" s="199">
        <f>SUMIF(HKM!A:A,"614*",HKM!L:L)-SUMIF(HKM!A:A,"614*",HKM!K:K)</f>
        <v>0</v>
      </c>
      <c r="G6" s="185"/>
      <c r="H6" s="19"/>
      <c r="I6" s="185"/>
      <c r="J6" s="185"/>
    </row>
    <row r="7" spans="1:10" ht="19.5" customHeight="1" thickBot="1" x14ac:dyDescent="0.3">
      <c r="A7" s="143" t="s">
        <v>783</v>
      </c>
      <c r="B7" s="27"/>
      <c r="C7" s="27"/>
      <c r="D7" s="171"/>
      <c r="E7" s="198"/>
      <c r="F7" s="198"/>
      <c r="G7" s="185"/>
      <c r="H7" s="122"/>
      <c r="I7" s="185"/>
      <c r="J7" s="185"/>
    </row>
    <row r="8" spans="1:10" ht="15.75" thickBot="1" x14ac:dyDescent="0.3">
      <c r="A8" s="143" t="s">
        <v>111</v>
      </c>
      <c r="B8" s="125" t="s">
        <v>815</v>
      </c>
      <c r="C8" s="125" t="s">
        <v>815</v>
      </c>
      <c r="D8" s="57" t="s">
        <v>815</v>
      </c>
      <c r="E8" s="199">
        <f>SUMIF(HK!A:A,"549*",HK!K:K)-SUMIF(HK!A:A,"549*",HK!L:L)</f>
        <v>0</v>
      </c>
      <c r="F8" s="199">
        <f>SUMIF(HKM!A:A,"549*",HKM!K:K)-SUMIF(HKM!A:A,"549*",HKM!L:L)</f>
        <v>0</v>
      </c>
      <c r="G8" s="185"/>
      <c r="H8" s="19"/>
      <c r="I8" s="185"/>
      <c r="J8" s="185"/>
    </row>
    <row r="9" spans="1:10" ht="15.75" thickBot="1" x14ac:dyDescent="0.3">
      <c r="A9" s="143" t="s">
        <v>181</v>
      </c>
      <c r="B9" s="125" t="s">
        <v>815</v>
      </c>
      <c r="C9" s="125" t="s">
        <v>815</v>
      </c>
      <c r="D9" s="57" t="s">
        <v>815</v>
      </c>
      <c r="E9" s="199">
        <f>SUMIF(HK!A:A,"513*",HK!K:K)-SUMIF(HK!A:A,"513*",HK!L:L)</f>
        <v>5837.7199999999993</v>
      </c>
      <c r="F9" s="199">
        <f>SUMIF(HKM!A:A,"513*",HKM!K:K)-SUMIF(HKM!A:A,"513*",HKM!L:L)</f>
        <v>24126.399999999998</v>
      </c>
      <c r="G9" s="185"/>
      <c r="H9" s="19"/>
      <c r="I9" s="185"/>
      <c r="J9" s="185"/>
    </row>
    <row r="10" spans="1:10" ht="15.75" thickBot="1" x14ac:dyDescent="0.3">
      <c r="A10" s="143" t="s">
        <v>776</v>
      </c>
      <c r="B10" s="125" t="s">
        <v>815</v>
      </c>
      <c r="C10" s="125" t="s">
        <v>815</v>
      </c>
      <c r="D10" s="57" t="s">
        <v>815</v>
      </c>
      <c r="E10" s="199">
        <f>SUMIF(HK!A:A,"543*",HK!K:K)-SUMIF(HK!A:A,"543*",HK!L:L)</f>
        <v>0</v>
      </c>
      <c r="F10" s="199">
        <f>SUMIF(HKM!A:A,"543*",HKM!K:K)-SUMIF(HKM!A:A,"543*",HKM!L:L)</f>
        <v>0</v>
      </c>
      <c r="G10" s="185"/>
      <c r="H10" s="19"/>
      <c r="I10" s="185"/>
      <c r="J10" s="185"/>
    </row>
    <row r="11" spans="1:10" ht="19.5" customHeight="1" thickBot="1" x14ac:dyDescent="0.3">
      <c r="A11" s="31" t="s">
        <v>411</v>
      </c>
      <c r="B11" s="78" t="s">
        <v>815</v>
      </c>
      <c r="C11" s="78" t="s">
        <v>815</v>
      </c>
      <c r="D11" s="201" t="s">
        <v>815</v>
      </c>
      <c r="E11" s="56"/>
      <c r="F11" s="56"/>
      <c r="G11" s="185"/>
      <c r="H11" s="122"/>
      <c r="I11" s="185"/>
      <c r="J11" s="185"/>
    </row>
    <row r="12" spans="1:10" ht="35.25" thickTop="1" thickBot="1" x14ac:dyDescent="0.3">
      <c r="A12" s="105" t="s">
        <v>785</v>
      </c>
      <c r="B12" s="78" t="s">
        <v>815</v>
      </c>
      <c r="C12" s="78" t="s">
        <v>815</v>
      </c>
      <c r="D12" s="201" t="s">
        <v>815</v>
      </c>
      <c r="E12" s="65">
        <f>SUMIF(VZaS!C:C,"006",VZaS!D:D)</f>
        <v>0</v>
      </c>
      <c r="F12" s="65">
        <f>SUMIF(VZaS!C:C,"006",VZaS!E:E)</f>
        <v>0</v>
      </c>
      <c r="G12" s="185"/>
      <c r="H12" s="162"/>
      <c r="I12" s="185"/>
      <c r="J12" s="185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38" t="s">
        <v>461</v>
      </c>
    </row>
    <row r="2" spans="1:7" ht="26.25" customHeight="1" thickTop="1" thickBot="1" x14ac:dyDescent="0.3">
      <c r="A2" s="176" t="s">
        <v>1031</v>
      </c>
      <c r="B2" s="40" t="s">
        <v>848</v>
      </c>
      <c r="C2" s="40" t="s">
        <v>1098</v>
      </c>
    </row>
    <row r="3" spans="1:7" ht="18.75" customHeight="1" thickTop="1" thickBot="1" x14ac:dyDescent="0.3">
      <c r="A3" s="13" t="s">
        <v>424</v>
      </c>
      <c r="B3" s="65">
        <f>SUMIF(HK!A:A,"601*",HK!L:L)-SUMIF(HK!A:A,"601*",HK!K:K)</f>
        <v>0</v>
      </c>
      <c r="C3" s="65">
        <f>SUMIF(HKM!A:A,"601*",HKM!L:L)-SUMIF(HKM!A:A,"601*",HKM!K:K)</f>
        <v>0</v>
      </c>
      <c r="D3" s="185"/>
      <c r="E3" s="157"/>
      <c r="G3" s="36"/>
    </row>
    <row r="4" spans="1:7" ht="18.75" customHeight="1" thickBot="1" x14ac:dyDescent="0.3">
      <c r="A4" s="13" t="s">
        <v>124</v>
      </c>
      <c r="B4" s="65">
        <f>SUMIF(HK!A:A,"602*",HK!L:L)-SUMIF(HK!A:A,"602*",HK!K:K)</f>
        <v>694990.21</v>
      </c>
      <c r="C4" s="65">
        <f>SUMIF(HKM!A:A,"602*",HKM!L:L)-SUMIF(HKM!A:A,"602*",HKM!K:K)</f>
        <v>857152.54999999993</v>
      </c>
      <c r="D4" s="185"/>
      <c r="E4" s="157"/>
      <c r="G4" s="36"/>
    </row>
    <row r="5" spans="1:7" ht="18.75" customHeight="1" thickBot="1" x14ac:dyDescent="0.3">
      <c r="A5" s="13" t="s">
        <v>915</v>
      </c>
      <c r="B5" s="65">
        <f>SUMIF(HK!A:A,"604*",HK!L:L)-SUMIF(HK!A:A,"604*",HK!K:K)</f>
        <v>249.24</v>
      </c>
      <c r="C5" s="65">
        <f>SUMIF(HKM!A:A,"604*",HKM!L:L)-SUMIF(HKM!A:A,"604*",HKM!K:K)</f>
        <v>0.42</v>
      </c>
      <c r="D5" s="185"/>
      <c r="E5" s="157"/>
      <c r="G5" s="36"/>
    </row>
    <row r="6" spans="1:7" ht="18.75" customHeight="1" thickBot="1" x14ac:dyDescent="0.3">
      <c r="A6" s="13" t="s">
        <v>387</v>
      </c>
      <c r="B6" s="65">
        <f>SUMIF(HK!A:A,"606*",HK!L:L)-SUMIF(HK!A:A,"606*",HK!K:K)</f>
        <v>0</v>
      </c>
      <c r="C6" s="65">
        <f>SUMIF(HKM!A:A,"606*",HKM!L:L)-SUMIF(HKM!A:A,"606*",HKM!K:K)</f>
        <v>0</v>
      </c>
      <c r="D6" s="185"/>
      <c r="E6" s="157"/>
      <c r="G6" s="36"/>
    </row>
    <row r="7" spans="1:7" ht="18.75" customHeight="1" thickBot="1" x14ac:dyDescent="0.3">
      <c r="A7" s="13" t="s">
        <v>687</v>
      </c>
      <c r="B7" s="65"/>
      <c r="C7" s="65"/>
      <c r="D7" s="185"/>
      <c r="E7" s="157"/>
      <c r="G7" s="95"/>
    </row>
    <row r="8" spans="1:7" ht="23.25" thickBot="1" x14ac:dyDescent="0.3">
      <c r="A8" s="143" t="s">
        <v>570</v>
      </c>
      <c r="B8" s="198"/>
      <c r="C8" s="198"/>
      <c r="D8" s="185"/>
      <c r="E8" s="185"/>
      <c r="G8" s="36"/>
    </row>
    <row r="9" spans="1:7" ht="18.75" customHeight="1" thickBot="1" x14ac:dyDescent="0.3">
      <c r="A9" s="30" t="s">
        <v>563</v>
      </c>
      <c r="B9" s="97">
        <f>SUM(B3:B8)</f>
        <v>695239.45</v>
      </c>
      <c r="C9" s="97">
        <f>SUM(C3:C8)</f>
        <v>857152.97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zoomScaleSheetLayoutView="100" workbookViewId="0"/>
  </sheetViews>
  <sheetFormatPr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38" t="s">
        <v>67</v>
      </c>
    </row>
    <row r="2" spans="1:10" ht="35.25" customHeight="1" thickTop="1" thickBot="1" x14ac:dyDescent="0.3">
      <c r="A2" s="212" t="s">
        <v>1031</v>
      </c>
      <c r="B2" s="217" t="s">
        <v>848</v>
      </c>
      <c r="C2" s="218"/>
      <c r="D2" s="219"/>
      <c r="E2" s="217" t="s">
        <v>1098</v>
      </c>
      <c r="F2" s="218"/>
      <c r="G2" s="219"/>
    </row>
    <row r="3" spans="1:10" s="68" customFormat="1" ht="16.5" thickTop="1" thickBot="1" x14ac:dyDescent="0.3">
      <c r="A3" s="226"/>
      <c r="B3" s="153" t="s">
        <v>743</v>
      </c>
      <c r="C3" s="153" t="s">
        <v>928</v>
      </c>
      <c r="D3" s="153" t="s">
        <v>230</v>
      </c>
      <c r="E3" s="153" t="s">
        <v>743</v>
      </c>
      <c r="F3" s="153" t="s">
        <v>928</v>
      </c>
      <c r="G3" s="153" t="s">
        <v>230</v>
      </c>
    </row>
    <row r="4" spans="1:10" ht="24" thickTop="1" thickBot="1" x14ac:dyDescent="0.3">
      <c r="A4" s="143" t="s">
        <v>999</v>
      </c>
      <c r="B4" s="203">
        <f>SUMIF(VZaS!C:C,"056",VZaS!D:D)</f>
        <v>9236</v>
      </c>
      <c r="C4" s="17" t="s">
        <v>815</v>
      </c>
      <c r="D4" s="87" t="s">
        <v>815</v>
      </c>
      <c r="E4" s="203">
        <f>SUMIF(VZaS!C:C,"056",VZaS!E:E)</f>
        <v>-81221</v>
      </c>
      <c r="F4" s="17" t="s">
        <v>815</v>
      </c>
      <c r="G4" s="87" t="s">
        <v>815</v>
      </c>
      <c r="H4" s="76"/>
      <c r="I4" s="76"/>
      <c r="J4" s="54"/>
    </row>
    <row r="5" spans="1:10" ht="20.25" customHeight="1" thickBot="1" x14ac:dyDescent="0.3">
      <c r="A5" s="143" t="s">
        <v>448</v>
      </c>
      <c r="B5" s="17" t="s">
        <v>815</v>
      </c>
      <c r="C5" s="115"/>
      <c r="D5" s="93"/>
      <c r="E5" s="17" t="s">
        <v>815</v>
      </c>
      <c r="F5" s="115"/>
      <c r="G5" s="93"/>
      <c r="H5" s="76"/>
      <c r="I5" s="76"/>
      <c r="J5" s="76"/>
    </row>
    <row r="6" spans="1:10" ht="20.25" customHeight="1" thickBot="1" x14ac:dyDescent="0.3">
      <c r="A6" s="143" t="s">
        <v>894</v>
      </c>
      <c r="B6" s="115"/>
      <c r="C6" s="115"/>
      <c r="D6" s="93"/>
      <c r="E6" s="115"/>
      <c r="F6" s="115"/>
      <c r="G6" s="93"/>
      <c r="H6" s="76"/>
      <c r="I6" s="76"/>
      <c r="J6" s="76"/>
    </row>
    <row r="7" spans="1:10" ht="20.25" customHeight="1" thickBot="1" x14ac:dyDescent="0.3">
      <c r="A7" s="143" t="s">
        <v>195</v>
      </c>
      <c r="B7" s="115"/>
      <c r="C7" s="115"/>
      <c r="D7" s="93"/>
      <c r="E7" s="115"/>
      <c r="F7" s="115"/>
      <c r="G7" s="93"/>
      <c r="H7" s="76"/>
      <c r="I7" s="76"/>
      <c r="J7" s="76"/>
    </row>
    <row r="8" spans="1:10" ht="20.25" customHeight="1" thickBot="1" x14ac:dyDescent="0.3">
      <c r="A8" s="143" t="s">
        <v>466</v>
      </c>
      <c r="B8" s="115"/>
      <c r="C8" s="115"/>
      <c r="D8" s="93"/>
      <c r="E8" s="115"/>
      <c r="F8" s="115"/>
      <c r="G8" s="93"/>
      <c r="H8" s="76"/>
      <c r="I8" s="76"/>
      <c r="J8" s="76"/>
    </row>
    <row r="9" spans="1:10" ht="20.25" customHeight="1" thickBot="1" x14ac:dyDescent="0.3">
      <c r="A9" s="143" t="s">
        <v>411</v>
      </c>
      <c r="B9" s="115"/>
      <c r="C9" s="115"/>
      <c r="D9" s="93"/>
      <c r="E9" s="115"/>
      <c r="F9" s="115"/>
      <c r="G9" s="93"/>
      <c r="H9" s="76"/>
      <c r="I9" s="76"/>
      <c r="J9" s="76"/>
    </row>
    <row r="10" spans="1:10" ht="20.25" customHeight="1" thickBot="1" x14ac:dyDescent="0.3">
      <c r="A10" s="143" t="s">
        <v>783</v>
      </c>
      <c r="B10" s="115"/>
      <c r="C10" s="115"/>
      <c r="D10" s="93"/>
      <c r="E10" s="115"/>
      <c r="F10" s="115"/>
      <c r="G10" s="93"/>
      <c r="H10" s="76"/>
      <c r="I10" s="76"/>
      <c r="J10" s="76"/>
    </row>
    <row r="11" spans="1:10" ht="20.25" customHeight="1" thickBot="1" x14ac:dyDescent="0.3">
      <c r="A11" s="143" t="s">
        <v>1036</v>
      </c>
      <c r="B11" s="17" t="s">
        <v>815</v>
      </c>
      <c r="C11" s="203">
        <f>SUMIF(VZaS!C:C,"058",VZaS!D:D)</f>
        <v>3840</v>
      </c>
      <c r="D11" s="93"/>
      <c r="E11" s="17" t="s">
        <v>815</v>
      </c>
      <c r="F11" s="203">
        <f>SUMIF(VZaS!C:C,"058",VZaS!E:E)</f>
        <v>0</v>
      </c>
      <c r="G11" s="93"/>
      <c r="H11" s="76"/>
      <c r="I11" s="76"/>
      <c r="J11" s="76"/>
    </row>
    <row r="12" spans="1:10" ht="20.25" customHeight="1" thickBot="1" x14ac:dyDescent="0.3">
      <c r="A12" s="143" t="s">
        <v>800</v>
      </c>
      <c r="B12" s="17" t="s">
        <v>815</v>
      </c>
      <c r="C12" s="203">
        <f>SUMIF(VZaS!C:C,"059",VZaS!D:D)</f>
        <v>0</v>
      </c>
      <c r="D12" s="93"/>
      <c r="E12" s="17" t="s">
        <v>815</v>
      </c>
      <c r="F12" s="203">
        <f>SUMIF(VZaS!C:C,"059",VZaS!E:E)</f>
        <v>0</v>
      </c>
      <c r="G12" s="93"/>
      <c r="H12" s="76"/>
      <c r="I12" s="76"/>
      <c r="J12" s="76"/>
    </row>
    <row r="13" spans="1:10" ht="20.25" customHeight="1" thickBot="1" x14ac:dyDescent="0.3">
      <c r="A13" s="31" t="s">
        <v>756</v>
      </c>
      <c r="B13" s="113" t="s">
        <v>815</v>
      </c>
      <c r="C13" s="9"/>
      <c r="D13" s="161"/>
      <c r="E13" s="113" t="s">
        <v>815</v>
      </c>
      <c r="F13" s="9"/>
      <c r="G13" s="161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78"/>
  <sheetViews>
    <sheetView tabSelected="1" topLeftCell="A166" zoomScaleNormal="100" zoomScaleSheetLayoutView="100" workbookViewId="0"/>
  </sheetViews>
  <sheetFormatPr defaultColWidth="9.140625" defaultRowHeight="15" x14ac:dyDescent="0.25"/>
  <cols>
    <col min="1" max="1" width="16.140625" style="50" customWidth="1"/>
    <col min="2" max="2" width="46.7109375" style="1" customWidth="1"/>
    <col min="3" max="4" width="15.28515625" style="197" customWidth="1"/>
    <col min="5" max="5" width="15.140625" style="197" customWidth="1"/>
    <col min="6" max="11" width="15.28515625" style="197" customWidth="1"/>
    <col min="12" max="12" width="14.85546875" style="197" customWidth="1"/>
    <col min="13" max="16384" width="9.140625" style="89"/>
  </cols>
  <sheetData>
    <row r="1" spans="1:12" ht="22.5" x14ac:dyDescent="0.25">
      <c r="A1" s="44" t="s">
        <v>695</v>
      </c>
      <c r="B1" s="7" t="s">
        <v>636</v>
      </c>
      <c r="C1" s="130" t="s">
        <v>281</v>
      </c>
      <c r="D1" s="130" t="s">
        <v>607</v>
      </c>
      <c r="E1" s="130" t="s">
        <v>549</v>
      </c>
      <c r="F1" s="130" t="s">
        <v>319</v>
      </c>
      <c r="G1" s="130" t="s">
        <v>629</v>
      </c>
      <c r="H1" s="130" t="s">
        <v>598</v>
      </c>
      <c r="I1" s="130" t="s">
        <v>971</v>
      </c>
      <c r="J1" s="130" t="s">
        <v>1145</v>
      </c>
      <c r="K1" s="130" t="s">
        <v>1084</v>
      </c>
      <c r="L1" s="130" t="s">
        <v>263</v>
      </c>
    </row>
    <row r="2" spans="1:12" x14ac:dyDescent="0.25">
      <c r="A2" s="184" t="s">
        <v>363</v>
      </c>
      <c r="B2" s="82" t="s">
        <v>112</v>
      </c>
      <c r="C2" s="118">
        <v>3748.16</v>
      </c>
      <c r="D2" s="118">
        <v>0</v>
      </c>
      <c r="E2" s="110">
        <v>0</v>
      </c>
      <c r="F2" s="110">
        <v>0</v>
      </c>
      <c r="G2" s="110">
        <v>0</v>
      </c>
      <c r="H2" s="110">
        <v>0</v>
      </c>
      <c r="I2" s="110">
        <v>0</v>
      </c>
      <c r="J2" s="110">
        <v>0</v>
      </c>
      <c r="K2" s="118">
        <v>3748.16</v>
      </c>
      <c r="L2" s="118">
        <v>0</v>
      </c>
    </row>
    <row r="3" spans="1:12" x14ac:dyDescent="0.25">
      <c r="A3" s="184" t="s">
        <v>556</v>
      </c>
      <c r="B3" s="82" t="s">
        <v>979</v>
      </c>
      <c r="C3" s="118">
        <v>4209.5200000000004</v>
      </c>
      <c r="D3" s="118">
        <v>0</v>
      </c>
      <c r="E3" s="110">
        <v>0</v>
      </c>
      <c r="F3" s="110">
        <v>0</v>
      </c>
      <c r="G3" s="110">
        <v>0</v>
      </c>
      <c r="H3" s="110">
        <v>0</v>
      </c>
      <c r="I3" s="110">
        <v>0</v>
      </c>
      <c r="J3" s="110">
        <v>0</v>
      </c>
      <c r="K3" s="118">
        <v>4209.5200000000004</v>
      </c>
      <c r="L3" s="118">
        <v>0</v>
      </c>
    </row>
    <row r="4" spans="1:12" x14ac:dyDescent="0.25">
      <c r="A4" s="184" t="s">
        <v>799</v>
      </c>
      <c r="B4" s="82" t="s">
        <v>156</v>
      </c>
      <c r="C4" s="118">
        <v>147048.37</v>
      </c>
      <c r="D4" s="118">
        <v>0</v>
      </c>
      <c r="E4" s="110">
        <v>0</v>
      </c>
      <c r="F4" s="110">
        <v>0</v>
      </c>
      <c r="G4" s="110">
        <v>0</v>
      </c>
      <c r="H4" s="110">
        <v>0</v>
      </c>
      <c r="I4" s="110">
        <v>0</v>
      </c>
      <c r="J4" s="110">
        <v>0</v>
      </c>
      <c r="K4" s="118">
        <v>147048.37</v>
      </c>
      <c r="L4" s="118">
        <v>0</v>
      </c>
    </row>
    <row r="5" spans="1:12" x14ac:dyDescent="0.25">
      <c r="A5" s="184" t="s">
        <v>901</v>
      </c>
      <c r="B5" s="82" t="s">
        <v>678</v>
      </c>
      <c r="C5" s="118">
        <v>105852.7</v>
      </c>
      <c r="D5" s="118">
        <v>0</v>
      </c>
      <c r="E5" s="110">
        <v>0</v>
      </c>
      <c r="F5" s="110">
        <v>0</v>
      </c>
      <c r="G5" s="110">
        <v>0</v>
      </c>
      <c r="H5" s="110">
        <v>0</v>
      </c>
      <c r="I5" s="110">
        <v>0</v>
      </c>
      <c r="J5" s="110">
        <v>0</v>
      </c>
      <c r="K5" s="118">
        <v>105852.7</v>
      </c>
      <c r="L5" s="118">
        <v>0</v>
      </c>
    </row>
    <row r="6" spans="1:12" x14ac:dyDescent="0.25">
      <c r="A6" s="184" t="s">
        <v>522</v>
      </c>
      <c r="B6" s="82" t="s">
        <v>1069</v>
      </c>
      <c r="C6" s="118">
        <v>121343.74</v>
      </c>
      <c r="D6" s="118">
        <v>0</v>
      </c>
      <c r="E6" s="110">
        <v>0</v>
      </c>
      <c r="F6" s="110">
        <v>0</v>
      </c>
      <c r="G6" s="110">
        <v>0</v>
      </c>
      <c r="H6" s="110">
        <v>0</v>
      </c>
      <c r="I6" s="110">
        <v>0</v>
      </c>
      <c r="J6" s="110">
        <v>0</v>
      </c>
      <c r="K6" s="118">
        <v>121343.74</v>
      </c>
      <c r="L6" s="118">
        <v>0</v>
      </c>
    </row>
    <row r="7" spans="1:12" x14ac:dyDescent="0.25">
      <c r="A7" s="184" t="s">
        <v>247</v>
      </c>
      <c r="B7" s="82" t="s">
        <v>674</v>
      </c>
      <c r="C7" s="118">
        <v>21930.33</v>
      </c>
      <c r="D7" s="118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8">
        <v>21930.33</v>
      </c>
      <c r="L7" s="118">
        <v>0</v>
      </c>
    </row>
    <row r="8" spans="1:12" x14ac:dyDescent="0.25">
      <c r="A8" s="184" t="s">
        <v>222</v>
      </c>
      <c r="B8" s="82" t="s">
        <v>119</v>
      </c>
      <c r="C8" s="118">
        <v>34342.230000000003</v>
      </c>
      <c r="D8" s="118">
        <v>0</v>
      </c>
      <c r="E8" s="110">
        <v>0</v>
      </c>
      <c r="F8" s="110">
        <v>0</v>
      </c>
      <c r="G8" s="110">
        <v>0</v>
      </c>
      <c r="H8" s="110">
        <v>0</v>
      </c>
      <c r="I8" s="110">
        <v>0</v>
      </c>
      <c r="J8" s="110">
        <v>0</v>
      </c>
      <c r="K8" s="118">
        <v>34342.230000000003</v>
      </c>
      <c r="L8" s="118">
        <v>0</v>
      </c>
    </row>
    <row r="9" spans="1:12" x14ac:dyDescent="0.25">
      <c r="A9" s="184" t="s">
        <v>1016</v>
      </c>
      <c r="B9" s="82" t="s">
        <v>539</v>
      </c>
      <c r="C9" s="118">
        <v>2266.08</v>
      </c>
      <c r="D9" s="118">
        <v>0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8">
        <v>2266.08</v>
      </c>
      <c r="L9" s="118">
        <v>0</v>
      </c>
    </row>
    <row r="10" spans="1:12" x14ac:dyDescent="0.25">
      <c r="A10" s="184" t="s">
        <v>632</v>
      </c>
      <c r="B10" s="82" t="s">
        <v>978</v>
      </c>
      <c r="C10" s="118">
        <v>5622.38</v>
      </c>
      <c r="D10" s="118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0</v>
      </c>
      <c r="K10" s="118">
        <v>5622.38</v>
      </c>
      <c r="L10" s="118">
        <v>0</v>
      </c>
    </row>
    <row r="11" spans="1:12" x14ac:dyDescent="0.25">
      <c r="A11" s="184" t="s">
        <v>1027</v>
      </c>
      <c r="B11" s="82" t="s">
        <v>978</v>
      </c>
      <c r="C11" s="118">
        <v>777</v>
      </c>
      <c r="D11" s="118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8">
        <v>777</v>
      </c>
      <c r="L11" s="118">
        <v>0</v>
      </c>
    </row>
    <row r="12" spans="1:12" x14ac:dyDescent="0.25">
      <c r="A12" s="184" t="s">
        <v>1163</v>
      </c>
      <c r="B12" s="82" t="s">
        <v>948</v>
      </c>
      <c r="C12" s="118">
        <v>30163</v>
      </c>
      <c r="D12" s="118">
        <v>0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8">
        <v>30163</v>
      </c>
      <c r="L12" s="118">
        <v>0</v>
      </c>
    </row>
    <row r="13" spans="1:12" x14ac:dyDescent="0.25">
      <c r="A13" s="184" t="s">
        <v>890</v>
      </c>
      <c r="B13" s="82" t="s">
        <v>569</v>
      </c>
      <c r="C13" s="118">
        <v>53527.24</v>
      </c>
      <c r="D13" s="118">
        <v>0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8">
        <v>53527.24</v>
      </c>
      <c r="L13" s="118">
        <v>0</v>
      </c>
    </row>
    <row r="14" spans="1:12" x14ac:dyDescent="0.25">
      <c r="A14" s="184" t="s">
        <v>654</v>
      </c>
      <c r="B14" s="82" t="s">
        <v>127</v>
      </c>
      <c r="C14" s="118">
        <v>0</v>
      </c>
      <c r="D14" s="118">
        <v>7957.68</v>
      </c>
      <c r="E14" s="110">
        <v>0</v>
      </c>
      <c r="F14" s="110">
        <v>0</v>
      </c>
      <c r="G14" s="110">
        <v>0</v>
      </c>
      <c r="H14" s="110">
        <v>0</v>
      </c>
      <c r="I14" s="110">
        <v>0</v>
      </c>
      <c r="J14" s="110">
        <v>0</v>
      </c>
      <c r="K14" s="118">
        <v>0</v>
      </c>
      <c r="L14" s="118">
        <v>7957.68</v>
      </c>
    </row>
    <row r="15" spans="1:12" x14ac:dyDescent="0.25">
      <c r="A15" s="184" t="s">
        <v>1166</v>
      </c>
      <c r="B15" s="82" t="s">
        <v>352</v>
      </c>
      <c r="C15" s="118">
        <v>0</v>
      </c>
      <c r="D15" s="118">
        <v>97958.05</v>
      </c>
      <c r="E15" s="110">
        <v>0</v>
      </c>
      <c r="F15" s="118">
        <v>5405.04</v>
      </c>
      <c r="G15" s="110">
        <v>0</v>
      </c>
      <c r="H15" s="118">
        <v>471.27</v>
      </c>
      <c r="I15" s="110">
        <v>0</v>
      </c>
      <c r="J15" s="118">
        <v>5876.31</v>
      </c>
      <c r="K15" s="118">
        <v>0</v>
      </c>
      <c r="L15" s="118">
        <v>103834.36</v>
      </c>
    </row>
    <row r="16" spans="1:12" x14ac:dyDescent="0.25">
      <c r="A16" s="184" t="s">
        <v>652</v>
      </c>
      <c r="B16" s="82" t="s">
        <v>662</v>
      </c>
      <c r="C16" s="118">
        <v>0</v>
      </c>
      <c r="D16" s="118">
        <v>44987.59</v>
      </c>
      <c r="E16" s="110">
        <v>0</v>
      </c>
      <c r="F16" s="118">
        <v>2425.83</v>
      </c>
      <c r="G16" s="110">
        <v>0</v>
      </c>
      <c r="H16" s="118">
        <v>220.53</v>
      </c>
      <c r="I16" s="110">
        <v>0</v>
      </c>
      <c r="J16" s="118">
        <v>2646.36</v>
      </c>
      <c r="K16" s="118">
        <v>0</v>
      </c>
      <c r="L16" s="118">
        <v>47633.95</v>
      </c>
    </row>
    <row r="17" spans="1:12" x14ac:dyDescent="0.25">
      <c r="A17" s="184" t="s">
        <v>49</v>
      </c>
      <c r="B17" s="82" t="s">
        <v>1090</v>
      </c>
      <c r="C17" s="118">
        <v>0</v>
      </c>
      <c r="D17" s="118">
        <v>86754.78</v>
      </c>
      <c r="E17" s="110">
        <v>0</v>
      </c>
      <c r="F17" s="118">
        <v>8965.8799999999992</v>
      </c>
      <c r="G17" s="110">
        <v>0</v>
      </c>
      <c r="H17" s="118">
        <v>734.28</v>
      </c>
      <c r="I17" s="110">
        <v>0</v>
      </c>
      <c r="J17" s="118">
        <v>9700.16</v>
      </c>
      <c r="K17" s="118">
        <v>0</v>
      </c>
      <c r="L17" s="118">
        <v>96454.94</v>
      </c>
    </row>
    <row r="18" spans="1:12" x14ac:dyDescent="0.25">
      <c r="A18" s="184" t="s">
        <v>1094</v>
      </c>
      <c r="B18" s="82" t="s">
        <v>169</v>
      </c>
      <c r="C18" s="118">
        <v>0</v>
      </c>
      <c r="D18" s="118">
        <v>18275.29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8">
        <v>0</v>
      </c>
      <c r="L18" s="118">
        <v>18275.29</v>
      </c>
    </row>
    <row r="19" spans="1:12" x14ac:dyDescent="0.25">
      <c r="A19" s="184" t="s">
        <v>265</v>
      </c>
      <c r="B19" s="82" t="s">
        <v>588</v>
      </c>
      <c r="C19" s="118">
        <v>0</v>
      </c>
      <c r="D19" s="118">
        <v>34342.230000000003</v>
      </c>
      <c r="E19" s="110">
        <v>0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8">
        <v>0</v>
      </c>
      <c r="L19" s="118">
        <v>34342.230000000003</v>
      </c>
    </row>
    <row r="20" spans="1:12" x14ac:dyDescent="0.25">
      <c r="A20" s="184" t="s">
        <v>912</v>
      </c>
      <c r="B20" s="82" t="s">
        <v>1121</v>
      </c>
      <c r="C20" s="118">
        <v>0</v>
      </c>
      <c r="D20" s="118">
        <v>1510.56</v>
      </c>
      <c r="E20" s="110">
        <v>0</v>
      </c>
      <c r="F20" s="118">
        <v>346.17</v>
      </c>
      <c r="G20" s="110">
        <v>0</v>
      </c>
      <c r="H20" s="118">
        <v>31.47</v>
      </c>
      <c r="I20" s="110">
        <v>0</v>
      </c>
      <c r="J20" s="118">
        <v>377.64</v>
      </c>
      <c r="K20" s="118">
        <v>0</v>
      </c>
      <c r="L20" s="118">
        <v>1888.2</v>
      </c>
    </row>
    <row r="21" spans="1:12" x14ac:dyDescent="0.25">
      <c r="A21" s="184" t="s">
        <v>1026</v>
      </c>
      <c r="B21" s="82" t="s">
        <v>460</v>
      </c>
      <c r="C21" s="118">
        <v>0</v>
      </c>
      <c r="D21" s="118">
        <v>5418.18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8">
        <v>0</v>
      </c>
      <c r="L21" s="118">
        <v>5418.18</v>
      </c>
    </row>
    <row r="22" spans="1:12" x14ac:dyDescent="0.25">
      <c r="A22" s="184" t="s">
        <v>326</v>
      </c>
      <c r="B22" s="82" t="s">
        <v>460</v>
      </c>
      <c r="C22" s="118">
        <v>0</v>
      </c>
      <c r="D22" s="118">
        <v>777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8">
        <v>0</v>
      </c>
      <c r="L22" s="118">
        <v>777</v>
      </c>
    </row>
    <row r="23" spans="1:12" x14ac:dyDescent="0.25">
      <c r="A23" s="184" t="s">
        <v>96</v>
      </c>
      <c r="B23" s="82" t="s">
        <v>818</v>
      </c>
      <c r="C23" s="118">
        <v>0</v>
      </c>
      <c r="D23" s="118">
        <v>0</v>
      </c>
      <c r="E23" s="118">
        <v>108683.89</v>
      </c>
      <c r="F23" s="118">
        <v>106826.54</v>
      </c>
      <c r="G23" s="118">
        <v>-1857.35</v>
      </c>
      <c r="H23" s="110">
        <v>0</v>
      </c>
      <c r="I23" s="118">
        <v>106826.54</v>
      </c>
      <c r="J23" s="118">
        <v>106826.54</v>
      </c>
      <c r="K23" s="118">
        <v>0</v>
      </c>
      <c r="L23" s="118">
        <v>0</v>
      </c>
    </row>
    <row r="24" spans="1:12" x14ac:dyDescent="0.25">
      <c r="A24" s="184" t="s">
        <v>423</v>
      </c>
      <c r="B24" s="82" t="s">
        <v>1081</v>
      </c>
      <c r="C24" s="118">
        <v>0</v>
      </c>
      <c r="D24" s="118">
        <v>0</v>
      </c>
      <c r="E24" s="118">
        <v>238</v>
      </c>
      <c r="F24" s="118">
        <v>238</v>
      </c>
      <c r="G24" s="110">
        <v>0</v>
      </c>
      <c r="H24" s="110">
        <v>0</v>
      </c>
      <c r="I24" s="118">
        <v>238</v>
      </c>
      <c r="J24" s="118">
        <v>238</v>
      </c>
      <c r="K24" s="118">
        <v>0</v>
      </c>
      <c r="L24" s="118">
        <v>0</v>
      </c>
    </row>
    <row r="25" spans="1:12" x14ac:dyDescent="0.25">
      <c r="A25" s="184" t="s">
        <v>1097</v>
      </c>
      <c r="B25" s="82" t="s">
        <v>92</v>
      </c>
      <c r="C25" s="118">
        <v>930.72</v>
      </c>
      <c r="D25" s="118">
        <v>0</v>
      </c>
      <c r="E25" s="118">
        <v>2248.13</v>
      </c>
      <c r="F25" s="110">
        <v>0</v>
      </c>
      <c r="G25" s="110">
        <v>0</v>
      </c>
      <c r="H25" s="110">
        <v>0</v>
      </c>
      <c r="I25" s="118">
        <v>2248.13</v>
      </c>
      <c r="J25" s="110">
        <v>0</v>
      </c>
      <c r="K25" s="118">
        <v>3178.85</v>
      </c>
      <c r="L25" s="118">
        <v>0</v>
      </c>
    </row>
    <row r="26" spans="1:12" x14ac:dyDescent="0.25">
      <c r="A26" s="184" t="s">
        <v>537</v>
      </c>
      <c r="B26" s="82" t="s">
        <v>274</v>
      </c>
      <c r="C26" s="118">
        <v>25767.24</v>
      </c>
      <c r="D26" s="118">
        <v>0</v>
      </c>
      <c r="E26" s="110">
        <v>0</v>
      </c>
      <c r="F26" s="118">
        <v>22943</v>
      </c>
      <c r="G26" s="110">
        <v>0</v>
      </c>
      <c r="H26" s="110">
        <v>0</v>
      </c>
      <c r="I26" s="110">
        <v>0</v>
      </c>
      <c r="J26" s="118">
        <v>22943</v>
      </c>
      <c r="K26" s="118">
        <v>2824.24</v>
      </c>
      <c r="L26" s="118">
        <v>0</v>
      </c>
    </row>
    <row r="27" spans="1:12" x14ac:dyDescent="0.25">
      <c r="A27" s="184" t="s">
        <v>653</v>
      </c>
      <c r="B27" s="82" t="s">
        <v>408</v>
      </c>
      <c r="C27" s="118">
        <v>8380</v>
      </c>
      <c r="D27" s="118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8">
        <v>8380</v>
      </c>
      <c r="L27" s="118">
        <v>0</v>
      </c>
    </row>
    <row r="28" spans="1:12" x14ac:dyDescent="0.25">
      <c r="A28" s="184" t="s">
        <v>85</v>
      </c>
      <c r="B28" s="82" t="s">
        <v>1117</v>
      </c>
      <c r="C28" s="118">
        <v>7405.61</v>
      </c>
      <c r="D28" s="118">
        <v>0</v>
      </c>
      <c r="E28" s="118">
        <v>415202.88</v>
      </c>
      <c r="F28" s="118">
        <v>437661.56</v>
      </c>
      <c r="G28" s="118">
        <v>26900</v>
      </c>
      <c r="H28" s="118">
        <v>11676.85</v>
      </c>
      <c r="I28" s="118">
        <v>442102.88</v>
      </c>
      <c r="J28" s="118">
        <v>449338.41</v>
      </c>
      <c r="K28" s="118">
        <v>170.08</v>
      </c>
      <c r="L28" s="118">
        <v>0</v>
      </c>
    </row>
    <row r="29" spans="1:12" x14ac:dyDescent="0.25">
      <c r="A29" s="184" t="s">
        <v>177</v>
      </c>
      <c r="B29" s="82" t="s">
        <v>1048</v>
      </c>
      <c r="C29" s="118">
        <v>0</v>
      </c>
      <c r="D29" s="118">
        <v>0</v>
      </c>
      <c r="E29" s="110">
        <v>0</v>
      </c>
      <c r="F29" s="110">
        <v>0</v>
      </c>
      <c r="G29" s="110">
        <v>0</v>
      </c>
      <c r="H29" s="118">
        <v>0</v>
      </c>
      <c r="I29" s="110">
        <v>0</v>
      </c>
      <c r="J29" s="118">
        <v>0</v>
      </c>
      <c r="K29" s="118">
        <v>0</v>
      </c>
      <c r="L29" s="118">
        <v>0</v>
      </c>
    </row>
    <row r="30" spans="1:12" x14ac:dyDescent="0.25">
      <c r="A30" s="184" t="s">
        <v>603</v>
      </c>
      <c r="B30" s="82" t="s">
        <v>386</v>
      </c>
      <c r="C30" s="118">
        <v>4299.55</v>
      </c>
      <c r="D30" s="118">
        <v>0</v>
      </c>
      <c r="E30" s="110">
        <v>0</v>
      </c>
      <c r="F30" s="118">
        <v>410.81</v>
      </c>
      <c r="G30" s="110">
        <v>0</v>
      </c>
      <c r="H30" s="118">
        <v>4391.28</v>
      </c>
      <c r="I30" s="110">
        <v>0</v>
      </c>
      <c r="J30" s="118">
        <v>4802.09</v>
      </c>
      <c r="K30" s="118">
        <v>0</v>
      </c>
      <c r="L30" s="118">
        <v>502.54</v>
      </c>
    </row>
    <row r="31" spans="1:12" x14ac:dyDescent="0.25">
      <c r="A31" s="184" t="s">
        <v>824</v>
      </c>
      <c r="B31" s="82" t="s">
        <v>44</v>
      </c>
      <c r="C31" s="118">
        <v>0</v>
      </c>
      <c r="D31" s="118">
        <v>0</v>
      </c>
      <c r="E31" s="110">
        <v>0</v>
      </c>
      <c r="F31" s="118">
        <v>0</v>
      </c>
      <c r="G31" s="110">
        <v>0</v>
      </c>
      <c r="H31" s="110">
        <v>0</v>
      </c>
      <c r="I31" s="110">
        <v>0</v>
      </c>
      <c r="J31" s="118">
        <v>0</v>
      </c>
      <c r="K31" s="118">
        <v>0</v>
      </c>
      <c r="L31" s="118">
        <v>0</v>
      </c>
    </row>
    <row r="32" spans="1:12" x14ac:dyDescent="0.25">
      <c r="A32" s="184" t="s">
        <v>584</v>
      </c>
      <c r="B32" s="82" t="s">
        <v>1149</v>
      </c>
      <c r="C32" s="118">
        <v>0</v>
      </c>
      <c r="D32" s="118">
        <v>36469.69</v>
      </c>
      <c r="E32" s="118">
        <v>832060.21</v>
      </c>
      <c r="F32" s="118">
        <v>795708.31</v>
      </c>
      <c r="G32" s="118">
        <v>54489.88</v>
      </c>
      <c r="H32" s="118">
        <v>54270.51</v>
      </c>
      <c r="I32" s="118">
        <v>886550.09</v>
      </c>
      <c r="J32" s="118">
        <v>849978.82</v>
      </c>
      <c r="K32" s="118">
        <v>101.58</v>
      </c>
      <c r="L32" s="118">
        <v>0</v>
      </c>
    </row>
    <row r="33" spans="1:12" x14ac:dyDescent="0.25">
      <c r="A33" s="184" t="s">
        <v>852</v>
      </c>
      <c r="B33" s="82" t="s">
        <v>839</v>
      </c>
      <c r="C33" s="118">
        <v>0</v>
      </c>
      <c r="D33" s="118">
        <v>0</v>
      </c>
      <c r="E33" s="118">
        <v>0</v>
      </c>
      <c r="F33" s="110">
        <v>0</v>
      </c>
      <c r="G33" s="110">
        <v>0</v>
      </c>
      <c r="H33" s="110">
        <v>0</v>
      </c>
      <c r="I33" s="118">
        <v>0</v>
      </c>
      <c r="J33" s="110">
        <v>0</v>
      </c>
      <c r="K33" s="118">
        <v>0</v>
      </c>
      <c r="L33" s="118">
        <v>0</v>
      </c>
    </row>
    <row r="34" spans="1:12" x14ac:dyDescent="0.25">
      <c r="A34" s="184" t="s">
        <v>109</v>
      </c>
      <c r="B34" s="82" t="s">
        <v>861</v>
      </c>
      <c r="C34" s="118">
        <v>0</v>
      </c>
      <c r="D34" s="118">
        <v>6667</v>
      </c>
      <c r="E34" s="118">
        <v>6667</v>
      </c>
      <c r="F34" s="110">
        <v>0</v>
      </c>
      <c r="G34" s="110">
        <v>0</v>
      </c>
      <c r="H34" s="110">
        <v>0</v>
      </c>
      <c r="I34" s="118">
        <v>6667</v>
      </c>
      <c r="J34" s="110">
        <v>0</v>
      </c>
      <c r="K34" s="118">
        <v>0</v>
      </c>
      <c r="L34" s="118">
        <v>0</v>
      </c>
    </row>
    <row r="35" spans="1:12" x14ac:dyDescent="0.25">
      <c r="A35" s="184" t="s">
        <v>649</v>
      </c>
      <c r="B35" s="82" t="s">
        <v>280</v>
      </c>
      <c r="C35" s="118">
        <v>0</v>
      </c>
      <c r="D35" s="118">
        <v>0</v>
      </c>
      <c r="E35" s="118">
        <v>334505.33</v>
      </c>
      <c r="F35" s="118">
        <v>329227.98</v>
      </c>
      <c r="G35" s="118">
        <v>21622.65</v>
      </c>
      <c r="H35" s="118">
        <v>26900</v>
      </c>
      <c r="I35" s="118">
        <v>356127.98</v>
      </c>
      <c r="J35" s="118">
        <v>356127.98</v>
      </c>
      <c r="K35" s="118">
        <v>0</v>
      </c>
      <c r="L35" s="118">
        <v>0</v>
      </c>
    </row>
    <row r="36" spans="1:12" x14ac:dyDescent="0.25">
      <c r="A36" s="184" t="s">
        <v>736</v>
      </c>
      <c r="B36" s="82" t="s">
        <v>1169</v>
      </c>
      <c r="C36" s="118">
        <v>0</v>
      </c>
      <c r="D36" s="118">
        <v>0</v>
      </c>
      <c r="E36" s="118">
        <v>339990.56</v>
      </c>
      <c r="F36" s="118">
        <v>339425.37</v>
      </c>
      <c r="G36" s="118">
        <v>949</v>
      </c>
      <c r="H36" s="118">
        <v>1514.19</v>
      </c>
      <c r="I36" s="118">
        <v>340939.56</v>
      </c>
      <c r="J36" s="118">
        <v>340939.56</v>
      </c>
      <c r="K36" s="118">
        <v>0</v>
      </c>
      <c r="L36" s="118">
        <v>0</v>
      </c>
    </row>
    <row r="37" spans="1:12" x14ac:dyDescent="0.25">
      <c r="A37" s="184" t="s">
        <v>807</v>
      </c>
      <c r="B37" s="82" t="s">
        <v>122</v>
      </c>
      <c r="C37" s="118">
        <v>3840.51</v>
      </c>
      <c r="D37" s="118">
        <v>0</v>
      </c>
      <c r="E37" s="118">
        <v>419627.42</v>
      </c>
      <c r="F37" s="118">
        <v>397486.53</v>
      </c>
      <c r="G37" s="118">
        <v>31358.78</v>
      </c>
      <c r="H37" s="118">
        <v>31975.69</v>
      </c>
      <c r="I37" s="118">
        <v>450986.2</v>
      </c>
      <c r="J37" s="118">
        <v>429462.22</v>
      </c>
      <c r="K37" s="118">
        <v>25364.49</v>
      </c>
      <c r="L37" s="118">
        <v>0</v>
      </c>
    </row>
    <row r="38" spans="1:12" x14ac:dyDescent="0.25">
      <c r="A38" s="184" t="s">
        <v>826</v>
      </c>
      <c r="B38" s="82" t="s">
        <v>233</v>
      </c>
      <c r="C38" s="118">
        <v>0</v>
      </c>
      <c r="D38" s="118">
        <v>0</v>
      </c>
      <c r="E38" s="110">
        <v>0</v>
      </c>
      <c r="F38" s="118">
        <v>0</v>
      </c>
      <c r="G38" s="110">
        <v>0</v>
      </c>
      <c r="H38" s="110">
        <v>0</v>
      </c>
      <c r="I38" s="110">
        <v>0</v>
      </c>
      <c r="J38" s="118">
        <v>0</v>
      </c>
      <c r="K38" s="118">
        <v>0</v>
      </c>
      <c r="L38" s="118">
        <v>0</v>
      </c>
    </row>
    <row r="39" spans="1:12" x14ac:dyDescent="0.25">
      <c r="A39" s="184" t="s">
        <v>199</v>
      </c>
      <c r="B39" s="82" t="s">
        <v>108</v>
      </c>
      <c r="C39" s="118">
        <v>0</v>
      </c>
      <c r="D39" s="118">
        <v>256.5</v>
      </c>
      <c r="E39" s="118">
        <v>256907.83</v>
      </c>
      <c r="F39" s="118">
        <v>256651.33</v>
      </c>
      <c r="G39" s="118">
        <v>1514.19</v>
      </c>
      <c r="H39" s="118">
        <v>1514.19</v>
      </c>
      <c r="I39" s="118">
        <v>258422.02</v>
      </c>
      <c r="J39" s="118">
        <v>258165.52</v>
      </c>
      <c r="K39" s="118">
        <v>0</v>
      </c>
      <c r="L39" s="118">
        <v>0</v>
      </c>
    </row>
    <row r="40" spans="1:12" x14ac:dyDescent="0.25">
      <c r="A40" s="184" t="s">
        <v>617</v>
      </c>
      <c r="B40" s="82" t="s">
        <v>221</v>
      </c>
      <c r="C40" s="118">
        <v>0</v>
      </c>
      <c r="D40" s="118">
        <v>150508.99</v>
      </c>
      <c r="E40" s="118">
        <v>183098.1</v>
      </c>
      <c r="F40" s="118">
        <v>260959.23</v>
      </c>
      <c r="G40" s="118">
        <v>6573.65</v>
      </c>
      <c r="H40" s="118">
        <v>6333.6</v>
      </c>
      <c r="I40" s="118">
        <v>189671.75</v>
      </c>
      <c r="J40" s="118">
        <v>267292.83</v>
      </c>
      <c r="K40" s="118">
        <v>0</v>
      </c>
      <c r="L40" s="118">
        <v>228130.07</v>
      </c>
    </row>
    <row r="41" spans="1:12" x14ac:dyDescent="0.25">
      <c r="A41" s="184" t="s">
        <v>627</v>
      </c>
      <c r="B41" s="82" t="s">
        <v>880</v>
      </c>
      <c r="C41" s="118">
        <v>0</v>
      </c>
      <c r="D41" s="118">
        <v>13979.42</v>
      </c>
      <c r="E41" s="118">
        <v>30895.45</v>
      </c>
      <c r="F41" s="118">
        <v>21310.55</v>
      </c>
      <c r="G41" s="110">
        <v>0</v>
      </c>
      <c r="H41" s="118">
        <v>250.8</v>
      </c>
      <c r="I41" s="118">
        <v>30895.45</v>
      </c>
      <c r="J41" s="118">
        <v>21561.35</v>
      </c>
      <c r="K41" s="118">
        <v>0</v>
      </c>
      <c r="L41" s="118">
        <v>4645.32</v>
      </c>
    </row>
    <row r="42" spans="1:12" x14ac:dyDescent="0.25">
      <c r="A42" s="184" t="s">
        <v>93</v>
      </c>
      <c r="B42" s="82" t="s">
        <v>267</v>
      </c>
      <c r="C42" s="118">
        <v>1932.4</v>
      </c>
      <c r="D42" s="118">
        <v>0</v>
      </c>
      <c r="E42" s="110">
        <v>0</v>
      </c>
      <c r="F42" s="110">
        <v>0</v>
      </c>
      <c r="G42" s="118">
        <v>-1932.4</v>
      </c>
      <c r="H42" s="118">
        <v>9807.73</v>
      </c>
      <c r="I42" s="118">
        <v>-1932.4</v>
      </c>
      <c r="J42" s="118">
        <v>9807.73</v>
      </c>
      <c r="K42" s="118">
        <v>0</v>
      </c>
      <c r="L42" s="118">
        <v>9807.73</v>
      </c>
    </row>
    <row r="43" spans="1:12" x14ac:dyDescent="0.25">
      <c r="A43" s="184" t="s">
        <v>406</v>
      </c>
      <c r="B43" s="82" t="s">
        <v>860</v>
      </c>
      <c r="C43" s="118">
        <v>0</v>
      </c>
      <c r="D43" s="118">
        <v>7075</v>
      </c>
      <c r="E43" s="118">
        <v>151617</v>
      </c>
      <c r="F43" s="118">
        <v>145042</v>
      </c>
      <c r="G43" s="110">
        <v>0</v>
      </c>
      <c r="H43" s="110">
        <v>0</v>
      </c>
      <c r="I43" s="118">
        <v>151617</v>
      </c>
      <c r="J43" s="118">
        <v>145042</v>
      </c>
      <c r="K43" s="118">
        <v>0</v>
      </c>
      <c r="L43" s="118">
        <v>500</v>
      </c>
    </row>
    <row r="44" spans="1:12" x14ac:dyDescent="0.25">
      <c r="A44" s="184" t="s">
        <v>965</v>
      </c>
      <c r="B44" s="82" t="s">
        <v>847</v>
      </c>
      <c r="C44" s="118">
        <v>0</v>
      </c>
      <c r="D44" s="118">
        <v>0</v>
      </c>
      <c r="E44" s="110">
        <v>0</v>
      </c>
      <c r="F44" s="118">
        <v>0</v>
      </c>
      <c r="G44" s="118">
        <v>0</v>
      </c>
      <c r="H44" s="110">
        <v>0</v>
      </c>
      <c r="I44" s="118">
        <v>0</v>
      </c>
      <c r="J44" s="118">
        <v>0</v>
      </c>
      <c r="K44" s="118">
        <v>0</v>
      </c>
      <c r="L44" s="118">
        <v>0</v>
      </c>
    </row>
    <row r="45" spans="1:12" x14ac:dyDescent="0.25">
      <c r="A45" s="184" t="s">
        <v>773</v>
      </c>
      <c r="B45" s="82" t="s">
        <v>870</v>
      </c>
      <c r="C45" s="118">
        <v>0</v>
      </c>
      <c r="D45" s="118">
        <v>5658.27</v>
      </c>
      <c r="E45" s="118">
        <v>10384.39</v>
      </c>
      <c r="F45" s="118">
        <v>4726.12</v>
      </c>
      <c r="G45" s="110">
        <v>0</v>
      </c>
      <c r="H45" s="110">
        <v>0</v>
      </c>
      <c r="I45" s="118">
        <v>10384.39</v>
      </c>
      <c r="J45" s="118">
        <v>4726.12</v>
      </c>
      <c r="K45" s="118">
        <v>0</v>
      </c>
      <c r="L45" s="118">
        <v>0</v>
      </c>
    </row>
    <row r="46" spans="1:12" x14ac:dyDescent="0.25">
      <c r="A46" s="184" t="s">
        <v>83</v>
      </c>
      <c r="B46" s="82" t="s">
        <v>571</v>
      </c>
      <c r="C46" s="118">
        <v>6887.5</v>
      </c>
      <c r="D46" s="118">
        <v>0</v>
      </c>
      <c r="E46" s="118">
        <v>2368.5</v>
      </c>
      <c r="F46" s="118">
        <v>8756</v>
      </c>
      <c r="G46" s="110">
        <v>0</v>
      </c>
      <c r="H46" s="110">
        <v>0</v>
      </c>
      <c r="I46" s="118">
        <v>2368.5</v>
      </c>
      <c r="J46" s="118">
        <v>8756</v>
      </c>
      <c r="K46" s="118">
        <v>500</v>
      </c>
      <c r="L46" s="118">
        <v>0</v>
      </c>
    </row>
    <row r="47" spans="1:12" x14ac:dyDescent="0.25">
      <c r="A47" s="184" t="s">
        <v>888</v>
      </c>
      <c r="B47" s="82" t="s">
        <v>802</v>
      </c>
      <c r="C47" s="118">
        <v>0</v>
      </c>
      <c r="D47" s="118">
        <v>5696.83</v>
      </c>
      <c r="E47" s="118">
        <v>9922.33</v>
      </c>
      <c r="F47" s="118">
        <v>3690</v>
      </c>
      <c r="G47" s="110">
        <v>0</v>
      </c>
      <c r="H47" s="118">
        <v>2668.5</v>
      </c>
      <c r="I47" s="118">
        <v>9922.33</v>
      </c>
      <c r="J47" s="118">
        <v>6358.5</v>
      </c>
      <c r="K47" s="118">
        <v>0</v>
      </c>
      <c r="L47" s="118">
        <v>2133</v>
      </c>
    </row>
    <row r="48" spans="1:12" x14ac:dyDescent="0.25">
      <c r="A48" s="184" t="s">
        <v>327</v>
      </c>
      <c r="B48" s="82" t="s">
        <v>624</v>
      </c>
      <c r="C48" s="118">
        <v>8268.89</v>
      </c>
      <c r="D48" s="118">
        <v>0</v>
      </c>
      <c r="E48" s="110">
        <v>0</v>
      </c>
      <c r="F48" s="118">
        <v>-28629.99</v>
      </c>
      <c r="G48" s="110">
        <v>0</v>
      </c>
      <c r="H48" s="118">
        <v>-254.95</v>
      </c>
      <c r="I48" s="110">
        <v>0</v>
      </c>
      <c r="J48" s="118">
        <v>-28884.94</v>
      </c>
      <c r="K48" s="118">
        <v>37153.83</v>
      </c>
      <c r="L48" s="118">
        <v>0</v>
      </c>
    </row>
    <row r="49" spans="1:12" x14ac:dyDescent="0.25">
      <c r="A49" s="184" t="s">
        <v>611</v>
      </c>
      <c r="B49" s="82" t="s">
        <v>141</v>
      </c>
      <c r="C49" s="118">
        <v>0</v>
      </c>
      <c r="D49" s="118">
        <v>20299.84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8">
        <v>0</v>
      </c>
      <c r="L49" s="118">
        <v>20299.84</v>
      </c>
    </row>
    <row r="50" spans="1:12" x14ac:dyDescent="0.25">
      <c r="A50" s="184" t="s">
        <v>1059</v>
      </c>
      <c r="B50" s="82" t="s">
        <v>986</v>
      </c>
      <c r="C50" s="118">
        <v>0</v>
      </c>
      <c r="D50" s="118">
        <v>0</v>
      </c>
      <c r="E50" s="110">
        <v>0</v>
      </c>
      <c r="F50" s="110">
        <v>0</v>
      </c>
      <c r="G50" s="110">
        <v>0</v>
      </c>
      <c r="H50" s="118">
        <v>5681.83</v>
      </c>
      <c r="I50" s="110">
        <v>0</v>
      </c>
      <c r="J50" s="118">
        <v>5681.83</v>
      </c>
      <c r="K50" s="118">
        <v>0</v>
      </c>
      <c r="L50" s="118">
        <v>5681.83</v>
      </c>
    </row>
    <row r="51" spans="1:12" x14ac:dyDescent="0.25">
      <c r="A51" s="184" t="s">
        <v>877</v>
      </c>
      <c r="B51" s="82" t="s">
        <v>536</v>
      </c>
      <c r="C51" s="118">
        <v>0</v>
      </c>
      <c r="D51" s="118">
        <v>0</v>
      </c>
      <c r="E51" s="118">
        <v>2233.23</v>
      </c>
      <c r="F51" s="110">
        <v>0</v>
      </c>
      <c r="G51" s="118">
        <v>-2233.23</v>
      </c>
      <c r="H51" s="110">
        <v>0</v>
      </c>
      <c r="I51" s="118">
        <v>0</v>
      </c>
      <c r="J51" s="110">
        <v>0</v>
      </c>
      <c r="K51" s="118">
        <v>0</v>
      </c>
      <c r="L51" s="118">
        <v>0</v>
      </c>
    </row>
    <row r="52" spans="1:12" x14ac:dyDescent="0.25">
      <c r="A52" s="184" t="s">
        <v>521</v>
      </c>
      <c r="B52" s="82" t="s">
        <v>573</v>
      </c>
      <c r="C52" s="118">
        <v>290</v>
      </c>
      <c r="D52" s="118">
        <v>0</v>
      </c>
      <c r="E52" s="110">
        <v>0</v>
      </c>
      <c r="F52" s="110">
        <v>0</v>
      </c>
      <c r="G52" s="110">
        <v>0</v>
      </c>
      <c r="H52" s="118">
        <v>290</v>
      </c>
      <c r="I52" s="110">
        <v>0</v>
      </c>
      <c r="J52" s="118">
        <v>290</v>
      </c>
      <c r="K52" s="118">
        <v>0</v>
      </c>
      <c r="L52" s="118">
        <v>0</v>
      </c>
    </row>
    <row r="53" spans="1:12" x14ac:dyDescent="0.25">
      <c r="A53" s="184" t="s">
        <v>896</v>
      </c>
      <c r="B53" s="82" t="s">
        <v>538</v>
      </c>
      <c r="C53" s="118">
        <v>0</v>
      </c>
      <c r="D53" s="118">
        <v>22143.360000000001</v>
      </c>
      <c r="E53" s="118">
        <v>254101.18</v>
      </c>
      <c r="F53" s="118">
        <v>272765.88</v>
      </c>
      <c r="G53" s="118">
        <v>48609.56</v>
      </c>
      <c r="H53" s="118">
        <v>42000.37</v>
      </c>
      <c r="I53" s="118">
        <v>302710.74</v>
      </c>
      <c r="J53" s="118">
        <v>314766.25</v>
      </c>
      <c r="K53" s="118">
        <v>0</v>
      </c>
      <c r="L53" s="118">
        <v>34198.870000000003</v>
      </c>
    </row>
    <row r="54" spans="1:12" x14ac:dyDescent="0.25">
      <c r="A54" s="184" t="s">
        <v>8</v>
      </c>
      <c r="B54" s="82" t="s">
        <v>344</v>
      </c>
      <c r="C54" s="118">
        <v>0</v>
      </c>
      <c r="D54" s="118">
        <v>0</v>
      </c>
      <c r="E54" s="110">
        <v>0</v>
      </c>
      <c r="F54" s="118">
        <v>0</v>
      </c>
      <c r="G54" s="110">
        <v>0</v>
      </c>
      <c r="H54" s="110">
        <v>0</v>
      </c>
      <c r="I54" s="110">
        <v>0</v>
      </c>
      <c r="J54" s="118">
        <v>0</v>
      </c>
      <c r="K54" s="118">
        <v>0</v>
      </c>
      <c r="L54" s="118">
        <v>0</v>
      </c>
    </row>
    <row r="55" spans="1:12" x14ac:dyDescent="0.25">
      <c r="A55" s="184" t="s">
        <v>677</v>
      </c>
      <c r="B55" s="82" t="s">
        <v>69</v>
      </c>
      <c r="C55" s="118">
        <v>0</v>
      </c>
      <c r="D55" s="118">
        <v>0</v>
      </c>
      <c r="E55" s="110">
        <v>0</v>
      </c>
      <c r="F55" s="118">
        <v>0</v>
      </c>
      <c r="G55" s="110">
        <v>0</v>
      </c>
      <c r="H55" s="118">
        <v>0</v>
      </c>
      <c r="I55" s="110">
        <v>0</v>
      </c>
      <c r="J55" s="118">
        <v>0</v>
      </c>
      <c r="K55" s="118">
        <v>0</v>
      </c>
      <c r="L55" s="118">
        <v>0</v>
      </c>
    </row>
    <row r="56" spans="1:12" x14ac:dyDescent="0.25">
      <c r="A56" s="184" t="s">
        <v>568</v>
      </c>
      <c r="B56" s="82" t="s">
        <v>808</v>
      </c>
      <c r="C56" s="118">
        <v>0</v>
      </c>
      <c r="D56" s="118">
        <v>33243.480000000003</v>
      </c>
      <c r="E56" s="118">
        <v>58291.6</v>
      </c>
      <c r="F56" s="118">
        <v>67564.850000000006</v>
      </c>
      <c r="G56" s="118">
        <v>15515.79</v>
      </c>
      <c r="H56" s="118">
        <v>4221.18</v>
      </c>
      <c r="I56" s="118">
        <v>73807.39</v>
      </c>
      <c r="J56" s="118">
        <v>71786.03</v>
      </c>
      <c r="K56" s="118">
        <v>0</v>
      </c>
      <c r="L56" s="118">
        <v>31222.12</v>
      </c>
    </row>
    <row r="57" spans="1:12" x14ac:dyDescent="0.25">
      <c r="A57" s="184" t="s">
        <v>121</v>
      </c>
      <c r="B57" s="82" t="s">
        <v>48</v>
      </c>
      <c r="C57" s="118">
        <v>0</v>
      </c>
      <c r="D57" s="118">
        <v>17476.939999999999</v>
      </c>
      <c r="E57" s="118">
        <v>25749.71</v>
      </c>
      <c r="F57" s="118">
        <v>29990.63</v>
      </c>
      <c r="G57" s="118">
        <v>2133</v>
      </c>
      <c r="H57" s="118">
        <v>1870.32</v>
      </c>
      <c r="I57" s="118">
        <v>27882.71</v>
      </c>
      <c r="J57" s="118">
        <v>31860.95</v>
      </c>
      <c r="K57" s="118">
        <v>0</v>
      </c>
      <c r="L57" s="118">
        <v>21455.18</v>
      </c>
    </row>
    <row r="58" spans="1:12" x14ac:dyDescent="0.25">
      <c r="A58" s="184" t="s">
        <v>671</v>
      </c>
      <c r="B58" s="82" t="s">
        <v>135</v>
      </c>
      <c r="C58" s="118">
        <v>0</v>
      </c>
      <c r="D58" s="118">
        <v>2330.41</v>
      </c>
      <c r="E58" s="110">
        <v>0</v>
      </c>
      <c r="F58" s="110">
        <v>0</v>
      </c>
      <c r="G58" s="110">
        <v>0</v>
      </c>
      <c r="H58" s="118">
        <v>1509.59</v>
      </c>
      <c r="I58" s="110">
        <v>0</v>
      </c>
      <c r="J58" s="118">
        <v>1509.59</v>
      </c>
      <c r="K58" s="118">
        <v>0</v>
      </c>
      <c r="L58" s="118">
        <v>3840</v>
      </c>
    </row>
    <row r="59" spans="1:12" x14ac:dyDescent="0.25">
      <c r="A59" s="184" t="s">
        <v>500</v>
      </c>
      <c r="B59" s="82" t="s">
        <v>106</v>
      </c>
      <c r="C59" s="118">
        <v>0</v>
      </c>
      <c r="D59" s="118">
        <v>14442.24</v>
      </c>
      <c r="E59" s="118">
        <v>10996.55</v>
      </c>
      <c r="F59" s="118">
        <v>23278.799999999999</v>
      </c>
      <c r="G59" s="110">
        <v>0</v>
      </c>
      <c r="H59" s="118">
        <v>1774.37</v>
      </c>
      <c r="I59" s="118">
        <v>10996.55</v>
      </c>
      <c r="J59" s="118">
        <v>25053.17</v>
      </c>
      <c r="K59" s="118">
        <v>0</v>
      </c>
      <c r="L59" s="118">
        <v>28498.86</v>
      </c>
    </row>
    <row r="60" spans="1:12" x14ac:dyDescent="0.25">
      <c r="A60" s="184" t="s">
        <v>41</v>
      </c>
      <c r="B60" s="82" t="s">
        <v>1105</v>
      </c>
      <c r="C60" s="118">
        <v>0</v>
      </c>
      <c r="D60" s="118">
        <v>3530.38</v>
      </c>
      <c r="E60" s="118">
        <v>80277.11</v>
      </c>
      <c r="F60" s="118">
        <v>95585.919999999998</v>
      </c>
      <c r="G60" s="118">
        <v>2550.7199999999998</v>
      </c>
      <c r="H60" s="118">
        <v>5360.61</v>
      </c>
      <c r="I60" s="118">
        <v>82827.83</v>
      </c>
      <c r="J60" s="118">
        <v>100946.53</v>
      </c>
      <c r="K60" s="118">
        <v>0</v>
      </c>
      <c r="L60" s="118">
        <v>21649.08</v>
      </c>
    </row>
    <row r="61" spans="1:12" x14ac:dyDescent="0.25">
      <c r="A61" s="184" t="s">
        <v>1087</v>
      </c>
      <c r="B61" s="82" t="s">
        <v>358</v>
      </c>
      <c r="C61" s="118">
        <v>0</v>
      </c>
      <c r="D61" s="118">
        <v>0</v>
      </c>
      <c r="E61" s="118">
        <v>2915.56</v>
      </c>
      <c r="F61" s="118">
        <v>2915.56</v>
      </c>
      <c r="G61" s="110">
        <v>0</v>
      </c>
      <c r="H61" s="110">
        <v>0</v>
      </c>
      <c r="I61" s="118">
        <v>2915.56</v>
      </c>
      <c r="J61" s="118">
        <v>2915.56</v>
      </c>
      <c r="K61" s="118">
        <v>0</v>
      </c>
      <c r="L61" s="118">
        <v>0</v>
      </c>
    </row>
    <row r="62" spans="1:12" x14ac:dyDescent="0.25">
      <c r="A62" s="184" t="s">
        <v>1067</v>
      </c>
      <c r="B62" s="82" t="s">
        <v>746</v>
      </c>
      <c r="C62" s="118">
        <v>0</v>
      </c>
      <c r="D62" s="118">
        <v>0</v>
      </c>
      <c r="E62" s="118">
        <v>22796.89</v>
      </c>
      <c r="F62" s="118">
        <v>22796.89</v>
      </c>
      <c r="G62" s="118">
        <v>570.67999999999995</v>
      </c>
      <c r="H62" s="118">
        <v>570.67999999999995</v>
      </c>
      <c r="I62" s="118">
        <v>23367.57</v>
      </c>
      <c r="J62" s="118">
        <v>23367.57</v>
      </c>
      <c r="K62" s="118">
        <v>0</v>
      </c>
      <c r="L62" s="118">
        <v>0</v>
      </c>
    </row>
    <row r="63" spans="1:12" x14ac:dyDescent="0.25">
      <c r="A63" s="184" t="s">
        <v>26</v>
      </c>
      <c r="B63" s="82" t="s">
        <v>186</v>
      </c>
      <c r="C63" s="118">
        <v>0</v>
      </c>
      <c r="D63" s="118">
        <v>0</v>
      </c>
      <c r="E63" s="118">
        <v>52.41</v>
      </c>
      <c r="F63" s="118">
        <v>52.41</v>
      </c>
      <c r="G63" s="110">
        <v>0</v>
      </c>
      <c r="H63" s="110">
        <v>0</v>
      </c>
      <c r="I63" s="118">
        <v>52.41</v>
      </c>
      <c r="J63" s="118">
        <v>52.41</v>
      </c>
      <c r="K63" s="118">
        <v>0</v>
      </c>
      <c r="L63" s="118">
        <v>0</v>
      </c>
    </row>
    <row r="64" spans="1:12" x14ac:dyDescent="0.25">
      <c r="A64" s="184" t="s">
        <v>165</v>
      </c>
      <c r="B64" s="82" t="s">
        <v>323</v>
      </c>
      <c r="C64" s="118">
        <v>0</v>
      </c>
      <c r="D64" s="118">
        <v>0</v>
      </c>
      <c r="E64" s="118">
        <v>4209.6899999999996</v>
      </c>
      <c r="F64" s="118">
        <v>4209.6899999999996</v>
      </c>
      <c r="G64" s="118">
        <v>50.16</v>
      </c>
      <c r="H64" s="118">
        <v>50.16</v>
      </c>
      <c r="I64" s="118">
        <v>4259.8500000000004</v>
      </c>
      <c r="J64" s="118">
        <v>4259.8500000000004</v>
      </c>
      <c r="K64" s="118">
        <v>0</v>
      </c>
      <c r="L64" s="118">
        <v>0</v>
      </c>
    </row>
    <row r="65" spans="1:12" x14ac:dyDescent="0.25">
      <c r="A65" s="184" t="s">
        <v>767</v>
      </c>
      <c r="B65" s="82" t="s">
        <v>832</v>
      </c>
      <c r="C65" s="118">
        <v>0</v>
      </c>
      <c r="D65" s="118">
        <v>0</v>
      </c>
      <c r="E65" s="118">
        <v>1223.4100000000001</v>
      </c>
      <c r="F65" s="118">
        <v>1223.4100000000001</v>
      </c>
      <c r="G65" s="110">
        <v>0</v>
      </c>
      <c r="H65" s="110">
        <v>0</v>
      </c>
      <c r="I65" s="118">
        <v>1223.4100000000001</v>
      </c>
      <c r="J65" s="118">
        <v>1223.4100000000001</v>
      </c>
      <c r="K65" s="118">
        <v>0</v>
      </c>
      <c r="L65" s="118">
        <v>0</v>
      </c>
    </row>
    <row r="66" spans="1:12" x14ac:dyDescent="0.25">
      <c r="A66" s="184" t="s">
        <v>664</v>
      </c>
      <c r="B66" s="82" t="s">
        <v>931</v>
      </c>
      <c r="C66" s="118">
        <v>0</v>
      </c>
      <c r="D66" s="118">
        <v>0</v>
      </c>
      <c r="E66" s="118">
        <v>47187.5</v>
      </c>
      <c r="F66" s="118">
        <v>47187.5</v>
      </c>
      <c r="G66" s="118">
        <v>81.81</v>
      </c>
      <c r="H66" s="118">
        <v>81.81</v>
      </c>
      <c r="I66" s="118">
        <v>47269.31</v>
      </c>
      <c r="J66" s="118">
        <v>47269.31</v>
      </c>
      <c r="K66" s="118">
        <v>0</v>
      </c>
      <c r="L66" s="118">
        <v>0</v>
      </c>
    </row>
    <row r="67" spans="1:12" x14ac:dyDescent="0.25">
      <c r="A67" s="184" t="s">
        <v>723</v>
      </c>
      <c r="B67" s="82" t="s">
        <v>146</v>
      </c>
      <c r="C67" s="118">
        <v>0</v>
      </c>
      <c r="D67" s="118">
        <v>0</v>
      </c>
      <c r="E67" s="118">
        <v>39909.040000000001</v>
      </c>
      <c r="F67" s="118">
        <v>39909.040000000001</v>
      </c>
      <c r="G67" s="118">
        <v>5228.6400000000003</v>
      </c>
      <c r="H67" s="118">
        <v>5228.6400000000003</v>
      </c>
      <c r="I67" s="118">
        <v>45137.68</v>
      </c>
      <c r="J67" s="118">
        <v>45137.68</v>
      </c>
      <c r="K67" s="118">
        <v>0</v>
      </c>
      <c r="L67" s="118">
        <v>0</v>
      </c>
    </row>
    <row r="68" spans="1:12" x14ac:dyDescent="0.25">
      <c r="A68" s="184" t="s">
        <v>845</v>
      </c>
      <c r="B68" s="82" t="s">
        <v>602</v>
      </c>
      <c r="C68" s="118">
        <v>0</v>
      </c>
      <c r="D68" s="118">
        <v>0</v>
      </c>
      <c r="E68" s="118">
        <v>52.41</v>
      </c>
      <c r="F68" s="118">
        <v>52.41</v>
      </c>
      <c r="G68" s="110">
        <v>0</v>
      </c>
      <c r="H68" s="110">
        <v>0</v>
      </c>
      <c r="I68" s="118">
        <v>52.41</v>
      </c>
      <c r="J68" s="118">
        <v>52.41</v>
      </c>
      <c r="K68" s="118">
        <v>0</v>
      </c>
      <c r="L68" s="118">
        <v>0</v>
      </c>
    </row>
    <row r="69" spans="1:12" x14ac:dyDescent="0.25">
      <c r="A69" s="184" t="s">
        <v>789</v>
      </c>
      <c r="B69" s="82" t="s">
        <v>716</v>
      </c>
      <c r="C69" s="118">
        <v>0</v>
      </c>
      <c r="D69" s="118">
        <v>0</v>
      </c>
      <c r="E69" s="118">
        <v>4209.6899999999996</v>
      </c>
      <c r="F69" s="118">
        <v>4209.6899999999996</v>
      </c>
      <c r="G69" s="118">
        <v>50.16</v>
      </c>
      <c r="H69" s="118">
        <v>50.16</v>
      </c>
      <c r="I69" s="118">
        <v>4259.8500000000004</v>
      </c>
      <c r="J69" s="118">
        <v>4259.8500000000004</v>
      </c>
      <c r="K69" s="118">
        <v>0</v>
      </c>
      <c r="L69" s="118">
        <v>0</v>
      </c>
    </row>
    <row r="70" spans="1:12" x14ac:dyDescent="0.25">
      <c r="A70" s="184" t="s">
        <v>385</v>
      </c>
      <c r="B70" s="82" t="s">
        <v>921</v>
      </c>
      <c r="C70" s="118">
        <v>0</v>
      </c>
      <c r="D70" s="118">
        <v>0</v>
      </c>
      <c r="E70" s="118">
        <v>1223.4100000000001</v>
      </c>
      <c r="F70" s="118">
        <v>1223.4100000000001</v>
      </c>
      <c r="G70" s="110">
        <v>0</v>
      </c>
      <c r="H70" s="110">
        <v>0</v>
      </c>
      <c r="I70" s="118">
        <v>1223.4100000000001</v>
      </c>
      <c r="J70" s="118">
        <v>1223.4100000000001</v>
      </c>
      <c r="K70" s="118">
        <v>0</v>
      </c>
      <c r="L70" s="118">
        <v>0</v>
      </c>
    </row>
    <row r="71" spans="1:12" x14ac:dyDescent="0.25">
      <c r="A71" s="184" t="s">
        <v>651</v>
      </c>
      <c r="B71" s="82" t="s">
        <v>926</v>
      </c>
      <c r="C71" s="118">
        <v>0</v>
      </c>
      <c r="D71" s="118">
        <v>5091.7</v>
      </c>
      <c r="E71" s="118">
        <v>17978.080000000002</v>
      </c>
      <c r="F71" s="118">
        <v>12886.38</v>
      </c>
      <c r="G71" s="110">
        <v>0</v>
      </c>
      <c r="H71" s="118">
        <v>254.4</v>
      </c>
      <c r="I71" s="118">
        <v>17978.080000000002</v>
      </c>
      <c r="J71" s="118">
        <v>13140.78</v>
      </c>
      <c r="K71" s="118">
        <v>0</v>
      </c>
      <c r="L71" s="118">
        <v>254.4</v>
      </c>
    </row>
    <row r="72" spans="1:12" x14ac:dyDescent="0.25">
      <c r="A72" s="184" t="s">
        <v>150</v>
      </c>
      <c r="B72" s="82" t="s">
        <v>348</v>
      </c>
      <c r="C72" s="118">
        <v>0</v>
      </c>
      <c r="D72" s="118">
        <v>0</v>
      </c>
      <c r="E72" s="110">
        <v>0</v>
      </c>
      <c r="F72" s="118">
        <v>0</v>
      </c>
      <c r="G72" s="110">
        <v>0</v>
      </c>
      <c r="H72" s="110">
        <v>0</v>
      </c>
      <c r="I72" s="110">
        <v>0</v>
      </c>
      <c r="J72" s="118">
        <v>0</v>
      </c>
      <c r="K72" s="118">
        <v>0</v>
      </c>
      <c r="L72" s="118">
        <v>0</v>
      </c>
    </row>
    <row r="73" spans="1:12" x14ac:dyDescent="0.25">
      <c r="A73" s="184" t="s">
        <v>345</v>
      </c>
      <c r="B73" s="82" t="s">
        <v>88</v>
      </c>
      <c r="C73" s="118">
        <v>0</v>
      </c>
      <c r="D73" s="118">
        <v>0</v>
      </c>
      <c r="E73" s="118">
        <v>0</v>
      </c>
      <c r="F73" s="110">
        <v>0</v>
      </c>
      <c r="G73" s="110">
        <v>0</v>
      </c>
      <c r="H73" s="110">
        <v>0</v>
      </c>
      <c r="I73" s="118">
        <v>0</v>
      </c>
      <c r="J73" s="110">
        <v>0</v>
      </c>
      <c r="K73" s="118">
        <v>0</v>
      </c>
      <c r="L73" s="118">
        <v>0</v>
      </c>
    </row>
    <row r="74" spans="1:12" x14ac:dyDescent="0.25">
      <c r="A74" s="184" t="s">
        <v>493</v>
      </c>
      <c r="B74" s="82" t="s">
        <v>902</v>
      </c>
      <c r="C74" s="110">
        <v>0</v>
      </c>
      <c r="D74" s="110">
        <v>0</v>
      </c>
      <c r="E74" s="110">
        <v>0</v>
      </c>
      <c r="F74" s="110">
        <v>0</v>
      </c>
      <c r="G74" s="118">
        <v>0</v>
      </c>
      <c r="H74" s="110">
        <v>0</v>
      </c>
      <c r="I74" s="118">
        <v>0</v>
      </c>
      <c r="J74" s="110">
        <v>0</v>
      </c>
      <c r="K74" s="118">
        <v>0</v>
      </c>
      <c r="L74" s="118">
        <v>0</v>
      </c>
    </row>
    <row r="75" spans="1:12" x14ac:dyDescent="0.25">
      <c r="A75" s="184" t="s">
        <v>1120</v>
      </c>
      <c r="B75" s="82" t="s">
        <v>147</v>
      </c>
      <c r="C75" s="118">
        <v>337.81</v>
      </c>
      <c r="D75" s="118">
        <v>0</v>
      </c>
      <c r="E75" s="110">
        <v>0</v>
      </c>
      <c r="F75" s="110">
        <v>0</v>
      </c>
      <c r="G75" s="110">
        <v>0</v>
      </c>
      <c r="H75" s="118">
        <v>337.81</v>
      </c>
      <c r="I75" s="110">
        <v>0</v>
      </c>
      <c r="J75" s="118">
        <v>337.81</v>
      </c>
      <c r="K75" s="118">
        <v>0</v>
      </c>
      <c r="L75" s="118">
        <v>0</v>
      </c>
    </row>
    <row r="76" spans="1:12" x14ac:dyDescent="0.25">
      <c r="A76" s="184" t="s">
        <v>892</v>
      </c>
      <c r="B76" s="82" t="s">
        <v>292</v>
      </c>
      <c r="C76" s="118">
        <v>0</v>
      </c>
      <c r="D76" s="118">
        <v>0</v>
      </c>
      <c r="E76" s="110">
        <v>0</v>
      </c>
      <c r="F76" s="110">
        <v>0</v>
      </c>
      <c r="G76" s="110">
        <v>0</v>
      </c>
      <c r="H76" s="118">
        <v>1508</v>
      </c>
      <c r="I76" s="110">
        <v>0</v>
      </c>
      <c r="J76" s="118">
        <v>1508</v>
      </c>
      <c r="K76" s="118">
        <v>0</v>
      </c>
      <c r="L76" s="118">
        <v>1508</v>
      </c>
    </row>
    <row r="77" spans="1:12" x14ac:dyDescent="0.25">
      <c r="A77" s="184" t="s">
        <v>228</v>
      </c>
      <c r="B77" s="82" t="s">
        <v>903</v>
      </c>
      <c r="C77" s="118">
        <v>0</v>
      </c>
      <c r="D77" s="118">
        <v>6639</v>
      </c>
      <c r="E77" s="110">
        <v>0</v>
      </c>
      <c r="F77" s="110">
        <v>0</v>
      </c>
      <c r="G77" s="110">
        <v>0</v>
      </c>
      <c r="H77" s="110">
        <v>0</v>
      </c>
      <c r="I77" s="110">
        <v>0</v>
      </c>
      <c r="J77" s="110">
        <v>0</v>
      </c>
      <c r="K77" s="118">
        <v>0</v>
      </c>
      <c r="L77" s="118">
        <v>6639</v>
      </c>
    </row>
    <row r="78" spans="1:12" x14ac:dyDescent="0.25">
      <c r="A78" s="184" t="s">
        <v>955</v>
      </c>
      <c r="B78" s="82" t="s">
        <v>658</v>
      </c>
      <c r="C78" s="118">
        <v>0</v>
      </c>
      <c r="D78" s="118">
        <v>227996</v>
      </c>
      <c r="E78" s="110">
        <v>0</v>
      </c>
      <c r="F78" s="110">
        <v>0</v>
      </c>
      <c r="G78" s="110">
        <v>0</v>
      </c>
      <c r="H78" s="110">
        <v>0</v>
      </c>
      <c r="I78" s="110">
        <v>0</v>
      </c>
      <c r="J78" s="110">
        <v>0</v>
      </c>
      <c r="K78" s="118">
        <v>0</v>
      </c>
      <c r="L78" s="118">
        <v>227996</v>
      </c>
    </row>
    <row r="79" spans="1:12" x14ac:dyDescent="0.25">
      <c r="A79" s="184" t="s">
        <v>707</v>
      </c>
      <c r="B79" s="82" t="s">
        <v>1173</v>
      </c>
      <c r="C79" s="118">
        <v>0</v>
      </c>
      <c r="D79" s="118">
        <v>4137.74</v>
      </c>
      <c r="E79" s="110">
        <v>0</v>
      </c>
      <c r="F79" s="110">
        <v>0</v>
      </c>
      <c r="G79" s="110">
        <v>0</v>
      </c>
      <c r="H79" s="110">
        <v>0</v>
      </c>
      <c r="I79" s="110">
        <v>0</v>
      </c>
      <c r="J79" s="110">
        <v>0</v>
      </c>
      <c r="K79" s="118">
        <v>0</v>
      </c>
      <c r="L79" s="118">
        <v>4137.74</v>
      </c>
    </row>
    <row r="80" spans="1:12" x14ac:dyDescent="0.25">
      <c r="A80" s="184" t="s">
        <v>433</v>
      </c>
      <c r="B80" s="82" t="s">
        <v>1112</v>
      </c>
      <c r="C80" s="118">
        <v>0</v>
      </c>
      <c r="D80" s="118">
        <v>66003.199999999997</v>
      </c>
      <c r="E80" s="110">
        <v>0</v>
      </c>
      <c r="F80" s="110">
        <v>0</v>
      </c>
      <c r="G80" s="110">
        <v>0</v>
      </c>
      <c r="H80" s="110">
        <v>0</v>
      </c>
      <c r="I80" s="110">
        <v>0</v>
      </c>
      <c r="J80" s="110">
        <v>0</v>
      </c>
      <c r="K80" s="118">
        <v>0</v>
      </c>
      <c r="L80" s="118">
        <v>66003.199999999997</v>
      </c>
    </row>
    <row r="81" spans="1:12" x14ac:dyDescent="0.25">
      <c r="A81" s="184" t="s">
        <v>865</v>
      </c>
      <c r="B81" s="82" t="s">
        <v>1112</v>
      </c>
      <c r="C81" s="118">
        <v>0</v>
      </c>
      <c r="D81" s="118">
        <v>50236.959999999999</v>
      </c>
      <c r="E81" s="110">
        <v>0</v>
      </c>
      <c r="F81" s="110">
        <v>0</v>
      </c>
      <c r="G81" s="110">
        <v>0</v>
      </c>
      <c r="H81" s="110">
        <v>0</v>
      </c>
      <c r="I81" s="110">
        <v>0</v>
      </c>
      <c r="J81" s="110">
        <v>0</v>
      </c>
      <c r="K81" s="118">
        <v>0</v>
      </c>
      <c r="L81" s="118">
        <v>50236.959999999999</v>
      </c>
    </row>
    <row r="82" spans="1:12" x14ac:dyDescent="0.25">
      <c r="A82" s="184" t="s">
        <v>357</v>
      </c>
      <c r="B82" s="82" t="s">
        <v>879</v>
      </c>
      <c r="C82" s="118">
        <v>0</v>
      </c>
      <c r="D82" s="118">
        <v>129161.68</v>
      </c>
      <c r="E82" s="110">
        <v>0</v>
      </c>
      <c r="F82" s="110">
        <v>0</v>
      </c>
      <c r="G82" s="110">
        <v>0</v>
      </c>
      <c r="H82" s="110">
        <v>0</v>
      </c>
      <c r="I82" s="110">
        <v>0</v>
      </c>
      <c r="J82" s="110">
        <v>0</v>
      </c>
      <c r="K82" s="118">
        <v>0</v>
      </c>
      <c r="L82" s="118">
        <v>129161.68</v>
      </c>
    </row>
    <row r="83" spans="1:12" x14ac:dyDescent="0.25">
      <c r="A83" s="184" t="s">
        <v>1136</v>
      </c>
      <c r="B83" s="82" t="s">
        <v>191</v>
      </c>
      <c r="C83" s="118">
        <v>754511.48</v>
      </c>
      <c r="D83" s="118">
        <v>0</v>
      </c>
      <c r="E83" s="110">
        <v>0</v>
      </c>
      <c r="F83" s="110">
        <v>0</v>
      </c>
      <c r="G83" s="110">
        <v>0</v>
      </c>
      <c r="H83" s="110">
        <v>0</v>
      </c>
      <c r="I83" s="110">
        <v>0</v>
      </c>
      <c r="J83" s="110">
        <v>0</v>
      </c>
      <c r="K83" s="118">
        <v>754511.48</v>
      </c>
      <c r="L83" s="118">
        <v>0</v>
      </c>
    </row>
    <row r="84" spans="1:12" x14ac:dyDescent="0.25">
      <c r="A84" s="184" t="s">
        <v>419</v>
      </c>
      <c r="B84" s="82" t="s">
        <v>1006</v>
      </c>
      <c r="C84" s="118">
        <v>38302.43</v>
      </c>
      <c r="D84" s="118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8">
        <v>38302.43</v>
      </c>
      <c r="L84" s="118">
        <v>0</v>
      </c>
    </row>
    <row r="85" spans="1:12" x14ac:dyDescent="0.25">
      <c r="A85" s="184" t="s">
        <v>1109</v>
      </c>
      <c r="B85" s="82" t="s">
        <v>216</v>
      </c>
      <c r="C85" s="118">
        <v>0</v>
      </c>
      <c r="D85" s="118">
        <v>0</v>
      </c>
      <c r="E85" s="118">
        <v>58381.07</v>
      </c>
      <c r="F85" s="110">
        <v>0</v>
      </c>
      <c r="G85" s="110">
        <v>0</v>
      </c>
      <c r="H85" s="110">
        <v>0</v>
      </c>
      <c r="I85" s="118">
        <v>58381.07</v>
      </c>
      <c r="J85" s="110">
        <v>0</v>
      </c>
      <c r="K85" s="118">
        <v>58381.07</v>
      </c>
      <c r="L85" s="118">
        <v>0</v>
      </c>
    </row>
    <row r="86" spans="1:12" x14ac:dyDescent="0.25">
      <c r="A86" s="184" t="s">
        <v>1022</v>
      </c>
      <c r="B86" s="82" t="s">
        <v>14</v>
      </c>
      <c r="C86" s="118">
        <v>0</v>
      </c>
      <c r="D86" s="118">
        <v>0</v>
      </c>
      <c r="E86" s="118">
        <v>81220.53</v>
      </c>
      <c r="F86" s="110">
        <v>0</v>
      </c>
      <c r="G86" s="110">
        <v>0</v>
      </c>
      <c r="H86" s="110">
        <v>0</v>
      </c>
      <c r="I86" s="118">
        <v>81220.53</v>
      </c>
      <c r="J86" s="110">
        <v>0</v>
      </c>
      <c r="K86" s="118">
        <v>81220.53</v>
      </c>
      <c r="L86" s="118">
        <v>0</v>
      </c>
    </row>
    <row r="87" spans="1:12" x14ac:dyDescent="0.25">
      <c r="A87" s="184" t="s">
        <v>908</v>
      </c>
      <c r="B87" s="82" t="s">
        <v>1086</v>
      </c>
      <c r="C87" s="118">
        <v>139601.60000000001</v>
      </c>
      <c r="D87" s="118">
        <v>0</v>
      </c>
      <c r="E87" s="110">
        <v>0</v>
      </c>
      <c r="F87" s="118">
        <v>139601.60000000001</v>
      </c>
      <c r="G87" s="110">
        <v>0</v>
      </c>
      <c r="H87" s="110">
        <v>0</v>
      </c>
      <c r="I87" s="110">
        <v>0</v>
      </c>
      <c r="J87" s="118">
        <v>139601.60000000001</v>
      </c>
      <c r="K87" s="118">
        <v>0</v>
      </c>
      <c r="L87" s="118">
        <v>0</v>
      </c>
    </row>
    <row r="88" spans="1:12" x14ac:dyDescent="0.25">
      <c r="A88" s="184" t="s">
        <v>1033</v>
      </c>
      <c r="B88" s="82" t="s">
        <v>545</v>
      </c>
      <c r="C88" s="118">
        <v>0</v>
      </c>
      <c r="D88" s="118">
        <v>8317.42</v>
      </c>
      <c r="E88" s="110">
        <v>0</v>
      </c>
      <c r="F88" s="118">
        <v>1078.27</v>
      </c>
      <c r="G88" s="110">
        <v>0</v>
      </c>
      <c r="H88" s="118">
        <v>706.57</v>
      </c>
      <c r="I88" s="110">
        <v>0</v>
      </c>
      <c r="J88" s="118">
        <v>1784.84</v>
      </c>
      <c r="K88" s="118">
        <v>0</v>
      </c>
      <c r="L88" s="118">
        <v>10102.26</v>
      </c>
    </row>
    <row r="89" spans="1:12" x14ac:dyDescent="0.25">
      <c r="A89" s="184" t="s">
        <v>25</v>
      </c>
      <c r="B89" s="82" t="s">
        <v>126</v>
      </c>
      <c r="C89" s="118">
        <v>0</v>
      </c>
      <c r="D89" s="118">
        <v>70000</v>
      </c>
      <c r="E89" s="118">
        <v>70000</v>
      </c>
      <c r="F89" s="110">
        <v>0</v>
      </c>
      <c r="G89" s="110">
        <v>0</v>
      </c>
      <c r="H89" s="110">
        <v>0</v>
      </c>
      <c r="I89" s="118">
        <v>70000</v>
      </c>
      <c r="J89" s="110">
        <v>0</v>
      </c>
      <c r="K89" s="118">
        <v>0</v>
      </c>
      <c r="L89" s="118">
        <v>0</v>
      </c>
    </row>
    <row r="90" spans="1:12" x14ac:dyDescent="0.25">
      <c r="A90" s="184" t="s">
        <v>115</v>
      </c>
      <c r="B90" s="82" t="s">
        <v>991</v>
      </c>
      <c r="C90" s="118">
        <v>0</v>
      </c>
      <c r="D90" s="118">
        <v>0</v>
      </c>
      <c r="E90" s="110">
        <v>0</v>
      </c>
      <c r="F90" s="118">
        <v>20000</v>
      </c>
      <c r="G90" s="110">
        <v>0</v>
      </c>
      <c r="H90" s="118">
        <v>1000</v>
      </c>
      <c r="I90" s="110">
        <v>0</v>
      </c>
      <c r="J90" s="118">
        <v>21000</v>
      </c>
      <c r="K90" s="118">
        <v>0</v>
      </c>
      <c r="L90" s="118">
        <v>21000</v>
      </c>
    </row>
    <row r="91" spans="1:12" x14ac:dyDescent="0.25">
      <c r="A91" s="184" t="s">
        <v>905</v>
      </c>
      <c r="B91" s="82" t="s">
        <v>952</v>
      </c>
      <c r="C91" s="118">
        <v>0</v>
      </c>
      <c r="D91" s="118">
        <v>173000</v>
      </c>
      <c r="E91" s="118">
        <v>110000</v>
      </c>
      <c r="F91" s="118">
        <v>151240</v>
      </c>
      <c r="G91" s="110">
        <v>0</v>
      </c>
      <c r="H91" s="118">
        <v>21000</v>
      </c>
      <c r="I91" s="118">
        <v>110000</v>
      </c>
      <c r="J91" s="118">
        <v>172240</v>
      </c>
      <c r="K91" s="118">
        <v>0</v>
      </c>
      <c r="L91" s="118">
        <v>235240</v>
      </c>
    </row>
    <row r="92" spans="1:12" x14ac:dyDescent="0.25">
      <c r="A92" s="184" t="s">
        <v>525</v>
      </c>
      <c r="B92" s="82" t="s">
        <v>660</v>
      </c>
      <c r="C92" s="118">
        <v>0</v>
      </c>
      <c r="D92" s="118">
        <v>51848.08</v>
      </c>
      <c r="E92" s="110">
        <v>0</v>
      </c>
      <c r="F92" s="110">
        <v>0</v>
      </c>
      <c r="G92" s="110">
        <v>0</v>
      </c>
      <c r="H92" s="118">
        <v>2250</v>
      </c>
      <c r="I92" s="110">
        <v>0</v>
      </c>
      <c r="J92" s="118">
        <v>2250</v>
      </c>
      <c r="K92" s="118">
        <v>0</v>
      </c>
      <c r="L92" s="118">
        <v>54098.080000000002</v>
      </c>
    </row>
    <row r="93" spans="1:12" x14ac:dyDescent="0.25">
      <c r="A93" s="184" t="s">
        <v>792</v>
      </c>
      <c r="B93" s="82" t="s">
        <v>1056</v>
      </c>
      <c r="C93" s="118">
        <v>0</v>
      </c>
      <c r="D93" s="118">
        <v>51395</v>
      </c>
      <c r="E93" s="118">
        <v>51395</v>
      </c>
      <c r="F93" s="110">
        <v>0</v>
      </c>
      <c r="G93" s="110">
        <v>0</v>
      </c>
      <c r="H93" s="110">
        <v>0</v>
      </c>
      <c r="I93" s="118">
        <v>51395</v>
      </c>
      <c r="J93" s="110">
        <v>0</v>
      </c>
      <c r="K93" s="118">
        <v>0</v>
      </c>
      <c r="L93" s="118">
        <v>0</v>
      </c>
    </row>
    <row r="94" spans="1:12" x14ac:dyDescent="0.25">
      <c r="A94" s="184" t="s">
        <v>634</v>
      </c>
      <c r="B94" s="82" t="s">
        <v>447</v>
      </c>
      <c r="C94" s="118">
        <v>0</v>
      </c>
      <c r="D94" s="118">
        <v>50000</v>
      </c>
      <c r="E94" s="118">
        <v>50000</v>
      </c>
      <c r="F94" s="110">
        <v>0</v>
      </c>
      <c r="G94" s="110">
        <v>0</v>
      </c>
      <c r="H94" s="110">
        <v>0</v>
      </c>
      <c r="I94" s="118">
        <v>50000</v>
      </c>
      <c r="J94" s="110">
        <v>0</v>
      </c>
      <c r="K94" s="118">
        <v>0</v>
      </c>
      <c r="L94" s="118">
        <v>0</v>
      </c>
    </row>
    <row r="95" spans="1:12" x14ac:dyDescent="0.25">
      <c r="A95" s="184" t="s">
        <v>844</v>
      </c>
      <c r="B95" s="82" t="s">
        <v>555</v>
      </c>
      <c r="C95" s="118">
        <v>0</v>
      </c>
      <c r="D95" s="118">
        <v>0</v>
      </c>
      <c r="E95" s="118">
        <v>5344.51</v>
      </c>
      <c r="F95" s="110">
        <v>0</v>
      </c>
      <c r="G95" s="110">
        <v>0</v>
      </c>
      <c r="H95" s="110">
        <v>0</v>
      </c>
      <c r="I95" s="118">
        <v>5344.51</v>
      </c>
      <c r="J95" s="110">
        <v>0</v>
      </c>
      <c r="K95" s="118">
        <v>5344.51</v>
      </c>
      <c r="L95" s="118">
        <v>0</v>
      </c>
    </row>
    <row r="96" spans="1:12" x14ac:dyDescent="0.25">
      <c r="A96" s="184" t="s">
        <v>176</v>
      </c>
      <c r="B96" s="82" t="s">
        <v>967</v>
      </c>
      <c r="C96" s="118">
        <v>0</v>
      </c>
      <c r="D96" s="118">
        <v>0</v>
      </c>
      <c r="E96" s="118">
        <v>7966.02</v>
      </c>
      <c r="F96" s="110">
        <v>0</v>
      </c>
      <c r="G96" s="118">
        <v>17.920000000000002</v>
      </c>
      <c r="H96" s="110">
        <v>0</v>
      </c>
      <c r="I96" s="118">
        <v>7983.94</v>
      </c>
      <c r="J96" s="110">
        <v>0</v>
      </c>
      <c r="K96" s="118">
        <v>7983.94</v>
      </c>
      <c r="L96" s="118">
        <v>0</v>
      </c>
    </row>
    <row r="97" spans="1:12" x14ac:dyDescent="0.25">
      <c r="A97" s="184" t="s">
        <v>117</v>
      </c>
      <c r="B97" s="82" t="s">
        <v>560</v>
      </c>
      <c r="C97" s="118">
        <v>0</v>
      </c>
      <c r="D97" s="118">
        <v>0</v>
      </c>
      <c r="E97" s="118">
        <v>1692.9</v>
      </c>
      <c r="F97" s="110">
        <v>0</v>
      </c>
      <c r="G97" s="110">
        <v>0</v>
      </c>
      <c r="H97" s="110">
        <v>0</v>
      </c>
      <c r="I97" s="118">
        <v>1692.9</v>
      </c>
      <c r="J97" s="110">
        <v>0</v>
      </c>
      <c r="K97" s="118">
        <v>1692.9</v>
      </c>
      <c r="L97" s="118">
        <v>0</v>
      </c>
    </row>
    <row r="98" spans="1:12" x14ac:dyDescent="0.25">
      <c r="A98" s="184" t="s">
        <v>949</v>
      </c>
      <c r="B98" s="82" t="s">
        <v>907</v>
      </c>
      <c r="C98" s="118">
        <v>0</v>
      </c>
      <c r="D98" s="118">
        <v>0</v>
      </c>
      <c r="E98" s="118">
        <v>186.04</v>
      </c>
      <c r="F98" s="110">
        <v>0</v>
      </c>
      <c r="G98" s="110">
        <v>0</v>
      </c>
      <c r="H98" s="110">
        <v>0</v>
      </c>
      <c r="I98" s="118">
        <v>186.04</v>
      </c>
      <c r="J98" s="110">
        <v>0</v>
      </c>
      <c r="K98" s="118">
        <v>186.04</v>
      </c>
      <c r="L98" s="118">
        <v>0</v>
      </c>
    </row>
    <row r="99" spans="1:12" x14ac:dyDescent="0.25">
      <c r="A99" s="184" t="s">
        <v>984</v>
      </c>
      <c r="B99" s="82" t="s">
        <v>964</v>
      </c>
      <c r="C99" s="118">
        <v>0</v>
      </c>
      <c r="D99" s="118">
        <v>0</v>
      </c>
      <c r="E99" s="118">
        <v>5318.02</v>
      </c>
      <c r="F99" s="110">
        <v>0</v>
      </c>
      <c r="G99" s="110">
        <v>0</v>
      </c>
      <c r="H99" s="110">
        <v>0</v>
      </c>
      <c r="I99" s="118">
        <v>5318.02</v>
      </c>
      <c r="J99" s="110">
        <v>0</v>
      </c>
      <c r="K99" s="118">
        <v>5318.02</v>
      </c>
      <c r="L99" s="118">
        <v>0</v>
      </c>
    </row>
    <row r="100" spans="1:12" x14ac:dyDescent="0.25">
      <c r="A100" s="184" t="s">
        <v>456</v>
      </c>
      <c r="B100" s="82" t="s">
        <v>174</v>
      </c>
      <c r="C100" s="118">
        <v>0</v>
      </c>
      <c r="D100" s="118">
        <v>0</v>
      </c>
      <c r="E100" s="118">
        <v>852.89</v>
      </c>
      <c r="F100" s="110">
        <v>0</v>
      </c>
      <c r="G100" s="110">
        <v>0</v>
      </c>
      <c r="H100" s="110">
        <v>0</v>
      </c>
      <c r="I100" s="118">
        <v>852.89</v>
      </c>
      <c r="J100" s="110">
        <v>0</v>
      </c>
      <c r="K100" s="118">
        <v>852.89</v>
      </c>
      <c r="L100" s="118">
        <v>0</v>
      </c>
    </row>
    <row r="101" spans="1:12" x14ac:dyDescent="0.25">
      <c r="A101" s="184" t="s">
        <v>435</v>
      </c>
      <c r="B101" s="82" t="s">
        <v>1144</v>
      </c>
      <c r="C101" s="118">
        <v>0</v>
      </c>
      <c r="D101" s="118">
        <v>0</v>
      </c>
      <c r="E101" s="118">
        <v>18.329999999999998</v>
      </c>
      <c r="F101" s="110">
        <v>0</v>
      </c>
      <c r="G101" s="110">
        <v>0</v>
      </c>
      <c r="H101" s="110">
        <v>0</v>
      </c>
      <c r="I101" s="118">
        <v>18.329999999999998</v>
      </c>
      <c r="J101" s="110">
        <v>0</v>
      </c>
      <c r="K101" s="118">
        <v>18.329999999999998</v>
      </c>
      <c r="L101" s="118">
        <v>0</v>
      </c>
    </row>
    <row r="102" spans="1:12" x14ac:dyDescent="0.25">
      <c r="A102" s="184" t="s">
        <v>681</v>
      </c>
      <c r="B102" s="82" t="s">
        <v>638</v>
      </c>
      <c r="C102" s="118">
        <v>0</v>
      </c>
      <c r="D102" s="118">
        <v>0</v>
      </c>
      <c r="E102" s="118">
        <v>640.87</v>
      </c>
      <c r="F102" s="110">
        <v>0</v>
      </c>
      <c r="G102" s="110">
        <v>0</v>
      </c>
      <c r="H102" s="110">
        <v>0</v>
      </c>
      <c r="I102" s="118">
        <v>640.87</v>
      </c>
      <c r="J102" s="110">
        <v>0</v>
      </c>
      <c r="K102" s="118">
        <v>640.87</v>
      </c>
      <c r="L102" s="118">
        <v>0</v>
      </c>
    </row>
    <row r="103" spans="1:12" x14ac:dyDescent="0.25">
      <c r="A103" s="184" t="s">
        <v>388</v>
      </c>
      <c r="B103" s="82" t="s">
        <v>1180</v>
      </c>
      <c r="C103" s="118">
        <v>0</v>
      </c>
      <c r="D103" s="118">
        <v>0</v>
      </c>
      <c r="E103" s="118">
        <v>5563.45</v>
      </c>
      <c r="F103" s="110">
        <v>0</v>
      </c>
      <c r="G103" s="110">
        <v>0</v>
      </c>
      <c r="H103" s="110">
        <v>0</v>
      </c>
      <c r="I103" s="118">
        <v>5563.45</v>
      </c>
      <c r="J103" s="110">
        <v>0</v>
      </c>
      <c r="K103" s="118">
        <v>5563.45</v>
      </c>
      <c r="L103" s="118">
        <v>0</v>
      </c>
    </row>
    <row r="104" spans="1:12" x14ac:dyDescent="0.25">
      <c r="A104" s="184" t="s">
        <v>1127</v>
      </c>
      <c r="B104" s="82" t="s">
        <v>745</v>
      </c>
      <c r="C104" s="118">
        <v>0</v>
      </c>
      <c r="D104" s="118">
        <v>0</v>
      </c>
      <c r="E104" s="118">
        <v>1520.97</v>
      </c>
      <c r="F104" s="110">
        <v>0</v>
      </c>
      <c r="G104" s="110">
        <v>0</v>
      </c>
      <c r="H104" s="110">
        <v>0</v>
      </c>
      <c r="I104" s="118">
        <v>1520.97</v>
      </c>
      <c r="J104" s="110">
        <v>0</v>
      </c>
      <c r="K104" s="118">
        <v>1520.97</v>
      </c>
      <c r="L104" s="118">
        <v>0</v>
      </c>
    </row>
    <row r="105" spans="1:12" x14ac:dyDescent="0.25">
      <c r="A105" s="184" t="s">
        <v>275</v>
      </c>
      <c r="B105" s="82" t="s">
        <v>384</v>
      </c>
      <c r="C105" s="118">
        <v>0</v>
      </c>
      <c r="D105" s="118">
        <v>0</v>
      </c>
      <c r="E105" s="118">
        <v>49.3</v>
      </c>
      <c r="F105" s="110">
        <v>0</v>
      </c>
      <c r="G105" s="110">
        <v>0</v>
      </c>
      <c r="H105" s="110">
        <v>0</v>
      </c>
      <c r="I105" s="118">
        <v>49.3</v>
      </c>
      <c r="J105" s="110">
        <v>0</v>
      </c>
      <c r="K105" s="118">
        <v>49.3</v>
      </c>
      <c r="L105" s="118">
        <v>0</v>
      </c>
    </row>
    <row r="106" spans="1:12" x14ac:dyDescent="0.25">
      <c r="A106" s="184" t="s">
        <v>188</v>
      </c>
      <c r="B106" s="82" t="s">
        <v>540</v>
      </c>
      <c r="C106" s="118">
        <v>0</v>
      </c>
      <c r="D106" s="118">
        <v>0</v>
      </c>
      <c r="E106" s="118">
        <v>129769.54</v>
      </c>
      <c r="F106" s="110">
        <v>0</v>
      </c>
      <c r="G106" s="110">
        <v>0</v>
      </c>
      <c r="H106" s="110">
        <v>0</v>
      </c>
      <c r="I106" s="118">
        <v>129769.54</v>
      </c>
      <c r="J106" s="110">
        <v>0</v>
      </c>
      <c r="K106" s="118">
        <v>129769.54</v>
      </c>
      <c r="L106" s="118">
        <v>0</v>
      </c>
    </row>
    <row r="107" spans="1:12" x14ac:dyDescent="0.25">
      <c r="A107" s="184" t="s">
        <v>415</v>
      </c>
      <c r="B107" s="82" t="s">
        <v>158</v>
      </c>
      <c r="C107" s="118">
        <v>0</v>
      </c>
      <c r="D107" s="118">
        <v>0</v>
      </c>
      <c r="E107" s="118">
        <v>779.88</v>
      </c>
      <c r="F107" s="110">
        <v>0</v>
      </c>
      <c r="G107" s="110">
        <v>0</v>
      </c>
      <c r="H107" s="110">
        <v>0</v>
      </c>
      <c r="I107" s="118">
        <v>779.88</v>
      </c>
      <c r="J107" s="110">
        <v>0</v>
      </c>
      <c r="K107" s="118">
        <v>779.88</v>
      </c>
      <c r="L107" s="118">
        <v>0</v>
      </c>
    </row>
    <row r="108" spans="1:12" x14ac:dyDescent="0.25">
      <c r="A108" s="184" t="s">
        <v>343</v>
      </c>
      <c r="B108" s="82" t="s">
        <v>202</v>
      </c>
      <c r="C108" s="118">
        <v>0</v>
      </c>
      <c r="D108" s="118">
        <v>0</v>
      </c>
      <c r="E108" s="118">
        <v>40422.94</v>
      </c>
      <c r="F108" s="110">
        <v>0</v>
      </c>
      <c r="G108" s="118">
        <v>5615.87</v>
      </c>
      <c r="H108" s="110">
        <v>0</v>
      </c>
      <c r="I108" s="118">
        <v>46038.81</v>
      </c>
      <c r="J108" s="110">
        <v>0</v>
      </c>
      <c r="K108" s="118">
        <v>46038.81</v>
      </c>
      <c r="L108" s="118">
        <v>0</v>
      </c>
    </row>
    <row r="109" spans="1:12" x14ac:dyDescent="0.25">
      <c r="A109" s="184" t="s">
        <v>116</v>
      </c>
      <c r="B109" s="82" t="s">
        <v>719</v>
      </c>
      <c r="C109" s="118">
        <v>0</v>
      </c>
      <c r="D109" s="118">
        <v>0</v>
      </c>
      <c r="E109" s="118">
        <v>23157.22</v>
      </c>
      <c r="F109" s="110">
        <v>0</v>
      </c>
      <c r="G109" s="110">
        <v>0</v>
      </c>
      <c r="H109" s="110">
        <v>0</v>
      </c>
      <c r="I109" s="118">
        <v>23157.22</v>
      </c>
      <c r="J109" s="110">
        <v>0</v>
      </c>
      <c r="K109" s="118">
        <v>23157.22</v>
      </c>
      <c r="L109" s="118">
        <v>0</v>
      </c>
    </row>
    <row r="110" spans="1:12" x14ac:dyDescent="0.25">
      <c r="A110" s="184" t="s">
        <v>742</v>
      </c>
      <c r="B110" s="82" t="s">
        <v>842</v>
      </c>
      <c r="C110" s="118">
        <v>0</v>
      </c>
      <c r="D110" s="118">
        <v>0</v>
      </c>
      <c r="E110" s="118">
        <v>8211.93</v>
      </c>
      <c r="F110" s="110">
        <v>0</v>
      </c>
      <c r="G110" s="118">
        <v>247.35</v>
      </c>
      <c r="H110" s="110">
        <v>0</v>
      </c>
      <c r="I110" s="118">
        <v>8459.2800000000007</v>
      </c>
      <c r="J110" s="110">
        <v>0</v>
      </c>
      <c r="K110" s="118">
        <v>8459.2800000000007</v>
      </c>
      <c r="L110" s="118">
        <v>0</v>
      </c>
    </row>
    <row r="111" spans="1:12" x14ac:dyDescent="0.25">
      <c r="A111" s="184" t="s">
        <v>1034</v>
      </c>
      <c r="B111" s="82" t="s">
        <v>1088</v>
      </c>
      <c r="C111" s="118">
        <v>0</v>
      </c>
      <c r="D111" s="118">
        <v>0</v>
      </c>
      <c r="E111" s="118">
        <v>993.49</v>
      </c>
      <c r="F111" s="110">
        <v>0</v>
      </c>
      <c r="G111" s="110">
        <v>0</v>
      </c>
      <c r="H111" s="110">
        <v>0</v>
      </c>
      <c r="I111" s="118">
        <v>993.49</v>
      </c>
      <c r="J111" s="110">
        <v>0</v>
      </c>
      <c r="K111" s="118">
        <v>993.49</v>
      </c>
      <c r="L111" s="118">
        <v>0</v>
      </c>
    </row>
    <row r="112" spans="1:12" x14ac:dyDescent="0.25">
      <c r="A112" s="184" t="s">
        <v>148</v>
      </c>
      <c r="B112" s="82" t="s">
        <v>61</v>
      </c>
      <c r="C112" s="118">
        <v>0</v>
      </c>
      <c r="D112" s="118">
        <v>0</v>
      </c>
      <c r="E112" s="118">
        <v>752.22</v>
      </c>
      <c r="F112" s="110">
        <v>0</v>
      </c>
      <c r="G112" s="110">
        <v>0</v>
      </c>
      <c r="H112" s="110">
        <v>0</v>
      </c>
      <c r="I112" s="118">
        <v>752.22</v>
      </c>
      <c r="J112" s="110">
        <v>0</v>
      </c>
      <c r="K112" s="118">
        <v>752.22</v>
      </c>
      <c r="L112" s="118">
        <v>0</v>
      </c>
    </row>
    <row r="113" spans="1:12" x14ac:dyDescent="0.25">
      <c r="A113" s="184" t="s">
        <v>737</v>
      </c>
      <c r="B113" s="82" t="s">
        <v>328</v>
      </c>
      <c r="C113" s="118">
        <v>0</v>
      </c>
      <c r="D113" s="118">
        <v>0</v>
      </c>
      <c r="E113" s="118">
        <v>2563.6</v>
      </c>
      <c r="F113" s="110">
        <v>0</v>
      </c>
      <c r="G113" s="110">
        <v>0</v>
      </c>
      <c r="H113" s="110">
        <v>0</v>
      </c>
      <c r="I113" s="118">
        <v>2563.6</v>
      </c>
      <c r="J113" s="110">
        <v>0</v>
      </c>
      <c r="K113" s="118">
        <v>2563.6</v>
      </c>
      <c r="L113" s="118">
        <v>0</v>
      </c>
    </row>
    <row r="114" spans="1:12" x14ac:dyDescent="0.25">
      <c r="A114" s="184" t="s">
        <v>784</v>
      </c>
      <c r="B114" s="82" t="s">
        <v>302</v>
      </c>
      <c r="C114" s="118">
        <v>0</v>
      </c>
      <c r="D114" s="118">
        <v>0</v>
      </c>
      <c r="E114" s="118">
        <v>5213.07</v>
      </c>
      <c r="F114" s="110">
        <v>0</v>
      </c>
      <c r="G114" s="110">
        <v>0</v>
      </c>
      <c r="H114" s="110">
        <v>0</v>
      </c>
      <c r="I114" s="118">
        <v>5213.07</v>
      </c>
      <c r="J114" s="110">
        <v>0</v>
      </c>
      <c r="K114" s="118">
        <v>5213.07</v>
      </c>
      <c r="L114" s="118">
        <v>0</v>
      </c>
    </row>
    <row r="115" spans="1:12" x14ac:dyDescent="0.25">
      <c r="A115" s="184" t="s">
        <v>939</v>
      </c>
      <c r="B115" s="82" t="s">
        <v>577</v>
      </c>
      <c r="C115" s="118">
        <v>0</v>
      </c>
      <c r="D115" s="118">
        <v>0</v>
      </c>
      <c r="E115" s="118">
        <v>624.65</v>
      </c>
      <c r="F115" s="110">
        <v>0</v>
      </c>
      <c r="G115" s="110">
        <v>0</v>
      </c>
      <c r="H115" s="110">
        <v>0</v>
      </c>
      <c r="I115" s="118">
        <v>624.65</v>
      </c>
      <c r="J115" s="110">
        <v>0</v>
      </c>
      <c r="K115" s="118">
        <v>624.65</v>
      </c>
      <c r="L115" s="118">
        <v>0</v>
      </c>
    </row>
    <row r="116" spans="1:12" x14ac:dyDescent="0.25">
      <c r="A116" s="184" t="s">
        <v>725</v>
      </c>
      <c r="B116" s="82" t="s">
        <v>309</v>
      </c>
      <c r="C116" s="118">
        <v>0</v>
      </c>
      <c r="D116" s="118">
        <v>0</v>
      </c>
      <c r="E116" s="118">
        <v>6177.68</v>
      </c>
      <c r="F116" s="110">
        <v>0</v>
      </c>
      <c r="G116" s="118">
        <v>617.14</v>
      </c>
      <c r="H116" s="110">
        <v>0</v>
      </c>
      <c r="I116" s="118">
        <v>6794.82</v>
      </c>
      <c r="J116" s="110">
        <v>0</v>
      </c>
      <c r="K116" s="118">
        <v>6794.82</v>
      </c>
      <c r="L116" s="118">
        <v>0</v>
      </c>
    </row>
    <row r="117" spans="1:12" x14ac:dyDescent="0.25">
      <c r="A117" s="184" t="s">
        <v>846</v>
      </c>
      <c r="B117" s="82" t="s">
        <v>514</v>
      </c>
      <c r="C117" s="118">
        <v>0</v>
      </c>
      <c r="D117" s="118">
        <v>0</v>
      </c>
      <c r="E117" s="118">
        <v>1239</v>
      </c>
      <c r="F117" s="110">
        <v>0</v>
      </c>
      <c r="G117" s="118">
        <v>123.9</v>
      </c>
      <c r="H117" s="110">
        <v>0</v>
      </c>
      <c r="I117" s="118">
        <v>1362.9</v>
      </c>
      <c r="J117" s="110">
        <v>0</v>
      </c>
      <c r="K117" s="118">
        <v>1362.9</v>
      </c>
      <c r="L117" s="118">
        <v>0</v>
      </c>
    </row>
    <row r="118" spans="1:12" x14ac:dyDescent="0.25">
      <c r="A118" s="184" t="s">
        <v>535</v>
      </c>
      <c r="B118" s="82" t="s">
        <v>788</v>
      </c>
      <c r="C118" s="118">
        <v>0</v>
      </c>
      <c r="D118" s="118">
        <v>0</v>
      </c>
      <c r="E118" s="118">
        <v>6412.44</v>
      </c>
      <c r="F118" s="110">
        <v>0</v>
      </c>
      <c r="G118" s="118">
        <v>4142.7700000000004</v>
      </c>
      <c r="H118" s="110">
        <v>0</v>
      </c>
      <c r="I118" s="118">
        <v>10555.21</v>
      </c>
      <c r="J118" s="110">
        <v>0</v>
      </c>
      <c r="K118" s="118">
        <v>10555.21</v>
      </c>
      <c r="L118" s="118">
        <v>0</v>
      </c>
    </row>
    <row r="119" spans="1:12" x14ac:dyDescent="0.25">
      <c r="A119" s="184" t="s">
        <v>591</v>
      </c>
      <c r="B119" s="82" t="s">
        <v>849</v>
      </c>
      <c r="C119" s="118">
        <v>0</v>
      </c>
      <c r="D119" s="118">
        <v>0</v>
      </c>
      <c r="E119" s="118">
        <v>123.9</v>
      </c>
      <c r="F119" s="110">
        <v>0</v>
      </c>
      <c r="G119" s="110">
        <v>0</v>
      </c>
      <c r="H119" s="110">
        <v>0</v>
      </c>
      <c r="I119" s="118">
        <v>123.9</v>
      </c>
      <c r="J119" s="110">
        <v>0</v>
      </c>
      <c r="K119" s="118">
        <v>123.9</v>
      </c>
      <c r="L119" s="118">
        <v>0</v>
      </c>
    </row>
    <row r="120" spans="1:12" x14ac:dyDescent="0.25">
      <c r="A120" s="184" t="s">
        <v>296</v>
      </c>
      <c r="B120" s="82" t="s">
        <v>492</v>
      </c>
      <c r="C120" s="118">
        <v>0</v>
      </c>
      <c r="D120" s="118">
        <v>0</v>
      </c>
      <c r="E120" s="118">
        <v>188.53</v>
      </c>
      <c r="F120" s="110">
        <v>0</v>
      </c>
      <c r="G120" s="110">
        <v>0</v>
      </c>
      <c r="H120" s="110">
        <v>0</v>
      </c>
      <c r="I120" s="118">
        <v>188.53</v>
      </c>
      <c r="J120" s="110">
        <v>0</v>
      </c>
      <c r="K120" s="118">
        <v>188.53</v>
      </c>
      <c r="L120" s="118">
        <v>0</v>
      </c>
    </row>
    <row r="121" spans="1:12" x14ac:dyDescent="0.25">
      <c r="A121" s="184" t="s">
        <v>80</v>
      </c>
      <c r="B121" s="82" t="s">
        <v>95</v>
      </c>
      <c r="C121" s="118">
        <v>0</v>
      </c>
      <c r="D121" s="118">
        <v>0</v>
      </c>
      <c r="E121" s="118">
        <v>163.31</v>
      </c>
      <c r="F121" s="110">
        <v>0</v>
      </c>
      <c r="G121" s="110">
        <v>0</v>
      </c>
      <c r="H121" s="110">
        <v>0</v>
      </c>
      <c r="I121" s="118">
        <v>163.31</v>
      </c>
      <c r="J121" s="110">
        <v>0</v>
      </c>
      <c r="K121" s="118">
        <v>163.31</v>
      </c>
      <c r="L121" s="118">
        <v>0</v>
      </c>
    </row>
    <row r="122" spans="1:12" x14ac:dyDescent="0.25">
      <c r="A122" s="184" t="s">
        <v>605</v>
      </c>
      <c r="B122" s="82" t="s">
        <v>623</v>
      </c>
      <c r="C122" s="118">
        <v>0</v>
      </c>
      <c r="D122" s="118">
        <v>0</v>
      </c>
      <c r="E122" s="118">
        <v>852</v>
      </c>
      <c r="F122" s="110">
        <v>0</v>
      </c>
      <c r="G122" s="110">
        <v>0</v>
      </c>
      <c r="H122" s="110">
        <v>0</v>
      </c>
      <c r="I122" s="118">
        <v>852</v>
      </c>
      <c r="J122" s="110">
        <v>0</v>
      </c>
      <c r="K122" s="118">
        <v>852</v>
      </c>
      <c r="L122" s="118">
        <v>0</v>
      </c>
    </row>
    <row r="123" spans="1:12" x14ac:dyDescent="0.25">
      <c r="A123" s="184" t="s">
        <v>945</v>
      </c>
      <c r="B123" s="82" t="s">
        <v>273</v>
      </c>
      <c r="C123" s="118">
        <v>0</v>
      </c>
      <c r="D123" s="118">
        <v>0</v>
      </c>
      <c r="E123" s="118">
        <v>3849.84</v>
      </c>
      <c r="F123" s="110">
        <v>0</v>
      </c>
      <c r="G123" s="110">
        <v>0</v>
      </c>
      <c r="H123" s="110">
        <v>0</v>
      </c>
      <c r="I123" s="118">
        <v>3849.84</v>
      </c>
      <c r="J123" s="110">
        <v>0</v>
      </c>
      <c r="K123" s="118">
        <v>3849.84</v>
      </c>
      <c r="L123" s="118">
        <v>0</v>
      </c>
    </row>
    <row r="124" spans="1:12" x14ac:dyDescent="0.25">
      <c r="A124" s="184" t="s">
        <v>338</v>
      </c>
      <c r="B124" s="82" t="s">
        <v>647</v>
      </c>
      <c r="C124" s="118">
        <v>0</v>
      </c>
      <c r="D124" s="118">
        <v>0</v>
      </c>
      <c r="E124" s="118">
        <v>7500</v>
      </c>
      <c r="F124" s="110">
        <v>0</v>
      </c>
      <c r="G124" s="118">
        <v>500</v>
      </c>
      <c r="H124" s="110">
        <v>0</v>
      </c>
      <c r="I124" s="118">
        <v>8000</v>
      </c>
      <c r="J124" s="110">
        <v>0</v>
      </c>
      <c r="K124" s="118">
        <v>8000</v>
      </c>
      <c r="L124" s="118">
        <v>0</v>
      </c>
    </row>
    <row r="125" spans="1:12" x14ac:dyDescent="0.25">
      <c r="A125" s="207" t="s">
        <v>366</v>
      </c>
      <c r="B125" s="60" t="s">
        <v>311</v>
      </c>
      <c r="C125" s="145">
        <v>0</v>
      </c>
      <c r="D125" s="145">
        <v>0</v>
      </c>
      <c r="E125" s="145">
        <v>1335.33</v>
      </c>
      <c r="F125" s="134">
        <v>0</v>
      </c>
      <c r="G125" s="134">
        <v>0</v>
      </c>
      <c r="H125" s="134">
        <v>0</v>
      </c>
      <c r="I125" s="145">
        <v>1335.33</v>
      </c>
      <c r="J125" s="134">
        <v>0</v>
      </c>
      <c r="K125" s="145">
        <v>1335.33</v>
      </c>
      <c r="L125" s="145">
        <v>0</v>
      </c>
    </row>
    <row r="126" spans="1:12" x14ac:dyDescent="0.25">
      <c r="A126" s="207" t="s">
        <v>1110</v>
      </c>
      <c r="B126" s="60" t="s">
        <v>1012</v>
      </c>
      <c r="C126" s="145">
        <v>0</v>
      </c>
      <c r="D126" s="145">
        <v>0</v>
      </c>
      <c r="E126" s="145">
        <v>5869.1</v>
      </c>
      <c r="F126" s="134">
        <v>0</v>
      </c>
      <c r="G126" s="134">
        <v>0</v>
      </c>
      <c r="H126" s="134">
        <v>0</v>
      </c>
      <c r="I126" s="145">
        <v>5869.1</v>
      </c>
      <c r="J126" s="134">
        <v>0</v>
      </c>
      <c r="K126" s="145">
        <v>5869.1</v>
      </c>
      <c r="L126" s="145">
        <v>0</v>
      </c>
    </row>
    <row r="127" spans="1:12" x14ac:dyDescent="0.25">
      <c r="A127" s="207" t="s">
        <v>1168</v>
      </c>
      <c r="B127" s="60" t="s">
        <v>996</v>
      </c>
      <c r="C127" s="145">
        <v>0</v>
      </c>
      <c r="D127" s="145">
        <v>0</v>
      </c>
      <c r="E127" s="145">
        <v>11497.16</v>
      </c>
      <c r="F127" s="134">
        <v>0</v>
      </c>
      <c r="G127" s="134">
        <v>0</v>
      </c>
      <c r="H127" s="134">
        <v>0</v>
      </c>
      <c r="I127" s="145">
        <v>11497.16</v>
      </c>
      <c r="J127" s="134">
        <v>0</v>
      </c>
      <c r="K127" s="145">
        <v>11497.16</v>
      </c>
      <c r="L127" s="145">
        <v>0</v>
      </c>
    </row>
    <row r="128" spans="1:12" x14ac:dyDescent="0.25">
      <c r="A128" s="207" t="s">
        <v>528</v>
      </c>
      <c r="B128" s="60" t="s">
        <v>694</v>
      </c>
      <c r="C128" s="145">
        <v>0</v>
      </c>
      <c r="D128" s="145">
        <v>0</v>
      </c>
      <c r="E128" s="145">
        <v>336.87</v>
      </c>
      <c r="F128" s="134">
        <v>0</v>
      </c>
      <c r="G128" s="134">
        <v>0</v>
      </c>
      <c r="H128" s="134">
        <v>0</v>
      </c>
      <c r="I128" s="145">
        <v>336.87</v>
      </c>
      <c r="J128" s="134">
        <v>0</v>
      </c>
      <c r="K128" s="145">
        <v>336.87</v>
      </c>
      <c r="L128" s="145">
        <v>0</v>
      </c>
    </row>
    <row r="129" spans="1:12" x14ac:dyDescent="0.25">
      <c r="A129" s="207" t="s">
        <v>393</v>
      </c>
      <c r="B129" s="60" t="s">
        <v>378</v>
      </c>
      <c r="C129" s="145">
        <v>0</v>
      </c>
      <c r="D129" s="145">
        <v>0</v>
      </c>
      <c r="E129" s="145">
        <v>35269.5</v>
      </c>
      <c r="F129" s="134">
        <v>0</v>
      </c>
      <c r="G129" s="145">
        <v>943.18</v>
      </c>
      <c r="H129" s="134">
        <v>0</v>
      </c>
      <c r="I129" s="145">
        <v>36212.68</v>
      </c>
      <c r="J129" s="134">
        <v>0</v>
      </c>
      <c r="K129" s="145">
        <v>36212.68</v>
      </c>
      <c r="L129" s="145">
        <v>0</v>
      </c>
    </row>
    <row r="130" spans="1:12" x14ac:dyDescent="0.25">
      <c r="A130" s="207" t="s">
        <v>252</v>
      </c>
      <c r="B130" s="60" t="s">
        <v>641</v>
      </c>
      <c r="C130" s="145">
        <v>0</v>
      </c>
      <c r="D130" s="145">
        <v>0</v>
      </c>
      <c r="E130" s="145">
        <v>3673.08</v>
      </c>
      <c r="F130" s="134">
        <v>0</v>
      </c>
      <c r="G130" s="134">
        <v>0</v>
      </c>
      <c r="H130" s="134">
        <v>0</v>
      </c>
      <c r="I130" s="145">
        <v>3673.08</v>
      </c>
      <c r="J130" s="134">
        <v>0</v>
      </c>
      <c r="K130" s="145">
        <v>3673.08</v>
      </c>
      <c r="L130" s="145">
        <v>0</v>
      </c>
    </row>
    <row r="131" spans="1:12" x14ac:dyDescent="0.25">
      <c r="A131" s="207" t="s">
        <v>744</v>
      </c>
      <c r="B131" s="60" t="s">
        <v>599</v>
      </c>
      <c r="C131" s="145">
        <v>0</v>
      </c>
      <c r="D131" s="145">
        <v>0</v>
      </c>
      <c r="E131" s="145">
        <v>4348.0200000000004</v>
      </c>
      <c r="F131" s="145">
        <v>1908.85</v>
      </c>
      <c r="G131" s="145">
        <v>38.18</v>
      </c>
      <c r="H131" s="134">
        <v>0</v>
      </c>
      <c r="I131" s="145">
        <v>4386.2</v>
      </c>
      <c r="J131" s="145">
        <v>1908.85</v>
      </c>
      <c r="K131" s="145">
        <v>2477.35</v>
      </c>
      <c r="L131" s="145">
        <v>0</v>
      </c>
    </row>
    <row r="132" spans="1:12" x14ac:dyDescent="0.25">
      <c r="A132" s="207" t="s">
        <v>1046</v>
      </c>
      <c r="B132" s="60" t="s">
        <v>819</v>
      </c>
      <c r="C132" s="145">
        <v>0</v>
      </c>
      <c r="D132" s="145">
        <v>0</v>
      </c>
      <c r="E132" s="145">
        <v>800</v>
      </c>
      <c r="F132" s="134">
        <v>0</v>
      </c>
      <c r="G132" s="134">
        <v>0</v>
      </c>
      <c r="H132" s="134">
        <v>0</v>
      </c>
      <c r="I132" s="145">
        <v>800</v>
      </c>
      <c r="J132" s="134">
        <v>0</v>
      </c>
      <c r="K132" s="145">
        <v>800</v>
      </c>
      <c r="L132" s="145">
        <v>0</v>
      </c>
    </row>
    <row r="133" spans="1:12" x14ac:dyDescent="0.25">
      <c r="A133" s="207" t="s">
        <v>557</v>
      </c>
      <c r="B133" s="60" t="s">
        <v>819</v>
      </c>
      <c r="C133" s="145">
        <v>0</v>
      </c>
      <c r="D133" s="145">
        <v>0</v>
      </c>
      <c r="E133" s="145">
        <v>195593.96</v>
      </c>
      <c r="F133" s="134">
        <v>0</v>
      </c>
      <c r="G133" s="145">
        <v>19433.63</v>
      </c>
      <c r="H133" s="134">
        <v>0</v>
      </c>
      <c r="I133" s="145">
        <v>215027.59</v>
      </c>
      <c r="J133" s="134">
        <v>0</v>
      </c>
      <c r="K133" s="145">
        <v>215027.59</v>
      </c>
      <c r="L133" s="145">
        <v>0</v>
      </c>
    </row>
    <row r="134" spans="1:12" x14ac:dyDescent="0.25">
      <c r="A134" s="207" t="s">
        <v>217</v>
      </c>
      <c r="B134" s="60" t="s">
        <v>831</v>
      </c>
      <c r="C134" s="145">
        <v>0</v>
      </c>
      <c r="D134" s="145">
        <v>0</v>
      </c>
      <c r="E134" s="145">
        <v>880.92</v>
      </c>
      <c r="F134" s="134">
        <v>0</v>
      </c>
      <c r="G134" s="145">
        <v>61</v>
      </c>
      <c r="H134" s="134">
        <v>0</v>
      </c>
      <c r="I134" s="145">
        <v>941.92</v>
      </c>
      <c r="J134" s="134">
        <v>0</v>
      </c>
      <c r="K134" s="145">
        <v>941.92</v>
      </c>
      <c r="L134" s="145">
        <v>0</v>
      </c>
    </row>
    <row r="135" spans="1:12" x14ac:dyDescent="0.25">
      <c r="A135" s="207" t="s">
        <v>574</v>
      </c>
      <c r="B135" s="60" t="s">
        <v>831</v>
      </c>
      <c r="C135" s="145">
        <v>0</v>
      </c>
      <c r="D135" s="145">
        <v>0</v>
      </c>
      <c r="E135" s="145">
        <v>67737.13</v>
      </c>
      <c r="F135" s="134">
        <v>0</v>
      </c>
      <c r="G135" s="145">
        <v>6267.09</v>
      </c>
      <c r="H135" s="134">
        <v>0</v>
      </c>
      <c r="I135" s="145">
        <v>74004.22</v>
      </c>
      <c r="J135" s="134">
        <v>0</v>
      </c>
      <c r="K135" s="145">
        <v>74004.22</v>
      </c>
      <c r="L135" s="145">
        <v>0</v>
      </c>
    </row>
    <row r="136" spans="1:12" x14ac:dyDescent="0.25">
      <c r="A136" s="207" t="s">
        <v>204</v>
      </c>
      <c r="B136" s="60" t="s">
        <v>206</v>
      </c>
      <c r="C136" s="145">
        <v>0</v>
      </c>
      <c r="D136" s="145">
        <v>0</v>
      </c>
      <c r="E136" s="145">
        <v>1248.26</v>
      </c>
      <c r="F136" s="134">
        <v>0</v>
      </c>
      <c r="G136" s="145">
        <v>706.57</v>
      </c>
      <c r="H136" s="134">
        <v>0</v>
      </c>
      <c r="I136" s="145">
        <v>1954.83</v>
      </c>
      <c r="J136" s="134">
        <v>0</v>
      </c>
      <c r="K136" s="145">
        <v>1954.83</v>
      </c>
      <c r="L136" s="145">
        <v>0</v>
      </c>
    </row>
    <row r="137" spans="1:12" x14ac:dyDescent="0.25">
      <c r="A137" s="207" t="s">
        <v>78</v>
      </c>
      <c r="B137" s="60" t="s">
        <v>554</v>
      </c>
      <c r="C137" s="145">
        <v>0</v>
      </c>
      <c r="D137" s="145">
        <v>0</v>
      </c>
      <c r="E137" s="145">
        <v>857.73</v>
      </c>
      <c r="F137" s="134">
        <v>0</v>
      </c>
      <c r="G137" s="134">
        <v>0</v>
      </c>
      <c r="H137" s="134">
        <v>0</v>
      </c>
      <c r="I137" s="145">
        <v>857.73</v>
      </c>
      <c r="J137" s="134">
        <v>0</v>
      </c>
      <c r="K137" s="145">
        <v>857.73</v>
      </c>
      <c r="L137" s="145">
        <v>0</v>
      </c>
    </row>
    <row r="138" spans="1:12" x14ac:dyDescent="0.25">
      <c r="A138" s="207" t="s">
        <v>18</v>
      </c>
      <c r="B138" s="60" t="s">
        <v>420</v>
      </c>
      <c r="C138" s="145">
        <v>0</v>
      </c>
      <c r="D138" s="145">
        <v>0</v>
      </c>
      <c r="E138" s="134">
        <v>0</v>
      </c>
      <c r="F138" s="134">
        <v>0</v>
      </c>
      <c r="G138" s="145">
        <v>254.4</v>
      </c>
      <c r="H138" s="134">
        <v>0</v>
      </c>
      <c r="I138" s="145">
        <v>254.4</v>
      </c>
      <c r="J138" s="134">
        <v>0</v>
      </c>
      <c r="K138" s="145">
        <v>254.4</v>
      </c>
      <c r="L138" s="145">
        <v>0</v>
      </c>
    </row>
    <row r="139" spans="1:12" x14ac:dyDescent="0.25">
      <c r="A139" s="207" t="s">
        <v>27</v>
      </c>
      <c r="B139" s="60" t="s">
        <v>642</v>
      </c>
      <c r="C139" s="145">
        <v>0</v>
      </c>
      <c r="D139" s="145">
        <v>0</v>
      </c>
      <c r="E139" s="145">
        <v>6258.26</v>
      </c>
      <c r="F139" s="134">
        <v>0</v>
      </c>
      <c r="G139" s="134">
        <v>0</v>
      </c>
      <c r="H139" s="134">
        <v>0</v>
      </c>
      <c r="I139" s="145">
        <v>6258.26</v>
      </c>
      <c r="J139" s="134">
        <v>0</v>
      </c>
      <c r="K139" s="145">
        <v>6258.26</v>
      </c>
      <c r="L139" s="145">
        <v>0</v>
      </c>
    </row>
    <row r="140" spans="1:12" x14ac:dyDescent="0.25">
      <c r="A140" s="207" t="s">
        <v>305</v>
      </c>
      <c r="B140" s="60" t="s">
        <v>926</v>
      </c>
      <c r="C140" s="145">
        <v>0</v>
      </c>
      <c r="D140" s="145">
        <v>0</v>
      </c>
      <c r="E140" s="145">
        <v>772.16</v>
      </c>
      <c r="F140" s="134">
        <v>0</v>
      </c>
      <c r="G140" s="134">
        <v>0</v>
      </c>
      <c r="H140" s="134">
        <v>0</v>
      </c>
      <c r="I140" s="145">
        <v>772.16</v>
      </c>
      <c r="J140" s="134">
        <v>0</v>
      </c>
      <c r="K140" s="145">
        <v>772.16</v>
      </c>
      <c r="L140" s="145">
        <v>0</v>
      </c>
    </row>
    <row r="141" spans="1:12" x14ac:dyDescent="0.25">
      <c r="A141" s="207" t="s">
        <v>4</v>
      </c>
      <c r="B141" s="60" t="s">
        <v>895</v>
      </c>
      <c r="C141" s="145">
        <v>0</v>
      </c>
      <c r="D141" s="145">
        <v>0</v>
      </c>
      <c r="E141" s="145">
        <v>6628.12</v>
      </c>
      <c r="F141" s="134">
        <v>0</v>
      </c>
      <c r="G141" s="134">
        <v>0</v>
      </c>
      <c r="H141" s="134">
        <v>0</v>
      </c>
      <c r="I141" s="145">
        <v>6628.12</v>
      </c>
      <c r="J141" s="134">
        <v>0</v>
      </c>
      <c r="K141" s="145">
        <v>6628.12</v>
      </c>
      <c r="L141" s="145">
        <v>0</v>
      </c>
    </row>
    <row r="142" spans="1:12" x14ac:dyDescent="0.25">
      <c r="A142" s="207" t="s">
        <v>698</v>
      </c>
      <c r="B142" s="60" t="s">
        <v>355</v>
      </c>
      <c r="C142" s="145">
        <v>0</v>
      </c>
      <c r="D142" s="145">
        <v>0</v>
      </c>
      <c r="E142" s="145">
        <v>3690</v>
      </c>
      <c r="F142" s="134">
        <v>0</v>
      </c>
      <c r="G142" s="145">
        <v>535.5</v>
      </c>
      <c r="H142" s="134">
        <v>0</v>
      </c>
      <c r="I142" s="145">
        <v>4225.5</v>
      </c>
      <c r="J142" s="134">
        <v>0</v>
      </c>
      <c r="K142" s="145">
        <v>4225.5</v>
      </c>
      <c r="L142" s="145">
        <v>0</v>
      </c>
    </row>
    <row r="143" spans="1:12" x14ac:dyDescent="0.25">
      <c r="A143" s="207" t="s">
        <v>713</v>
      </c>
      <c r="B143" s="60" t="s">
        <v>374</v>
      </c>
      <c r="C143" s="145">
        <v>0</v>
      </c>
      <c r="D143" s="145">
        <v>0</v>
      </c>
      <c r="E143" s="145">
        <v>567.88</v>
      </c>
      <c r="F143" s="134">
        <v>0</v>
      </c>
      <c r="G143" s="134">
        <v>0</v>
      </c>
      <c r="H143" s="134">
        <v>0</v>
      </c>
      <c r="I143" s="145">
        <v>567.88</v>
      </c>
      <c r="J143" s="134">
        <v>0</v>
      </c>
      <c r="K143" s="145">
        <v>567.88</v>
      </c>
      <c r="L143" s="145">
        <v>0</v>
      </c>
    </row>
    <row r="144" spans="1:12" x14ac:dyDescent="0.25">
      <c r="A144" s="207" t="s">
        <v>565</v>
      </c>
      <c r="B144" s="60" t="s">
        <v>1</v>
      </c>
      <c r="C144" s="145">
        <v>0</v>
      </c>
      <c r="D144" s="145">
        <v>0</v>
      </c>
      <c r="E144" s="145">
        <v>2181.7600000000002</v>
      </c>
      <c r="F144" s="134">
        <v>0</v>
      </c>
      <c r="G144" s="134">
        <v>0</v>
      </c>
      <c r="H144" s="134">
        <v>0</v>
      </c>
      <c r="I144" s="145">
        <v>2181.7600000000002</v>
      </c>
      <c r="J144" s="134">
        <v>0</v>
      </c>
      <c r="K144" s="145">
        <v>2181.7600000000002</v>
      </c>
      <c r="L144" s="145">
        <v>0</v>
      </c>
    </row>
    <row r="145" spans="1:12" x14ac:dyDescent="0.25">
      <c r="A145" s="207" t="s">
        <v>544</v>
      </c>
      <c r="B145" s="60" t="s">
        <v>944</v>
      </c>
      <c r="C145" s="145">
        <v>0</v>
      </c>
      <c r="D145" s="145">
        <v>0</v>
      </c>
      <c r="E145" s="145">
        <v>4.5999999999999996</v>
      </c>
      <c r="F145" s="134">
        <v>0</v>
      </c>
      <c r="G145" s="134">
        <v>0</v>
      </c>
      <c r="H145" s="134">
        <v>0</v>
      </c>
      <c r="I145" s="145">
        <v>4.5999999999999996</v>
      </c>
      <c r="J145" s="134">
        <v>0</v>
      </c>
      <c r="K145" s="145">
        <v>4.5999999999999996</v>
      </c>
      <c r="L145" s="145">
        <v>0</v>
      </c>
    </row>
    <row r="146" spans="1:12" x14ac:dyDescent="0.25">
      <c r="A146" s="207" t="s">
        <v>582</v>
      </c>
      <c r="B146" s="60" t="s">
        <v>944</v>
      </c>
      <c r="C146" s="145">
        <v>0</v>
      </c>
      <c r="D146" s="145">
        <v>0</v>
      </c>
      <c r="E146" s="145">
        <v>882.84</v>
      </c>
      <c r="F146" s="134">
        <v>0</v>
      </c>
      <c r="G146" s="134">
        <v>0</v>
      </c>
      <c r="H146" s="134">
        <v>0</v>
      </c>
      <c r="I146" s="145">
        <v>882.84</v>
      </c>
      <c r="J146" s="134">
        <v>0</v>
      </c>
      <c r="K146" s="145">
        <v>882.84</v>
      </c>
      <c r="L146" s="145">
        <v>0</v>
      </c>
    </row>
    <row r="147" spans="1:12" x14ac:dyDescent="0.25">
      <c r="A147" s="207" t="s">
        <v>762</v>
      </c>
      <c r="B147" s="60" t="s">
        <v>79</v>
      </c>
      <c r="C147" s="145">
        <v>0</v>
      </c>
      <c r="D147" s="145">
        <v>0</v>
      </c>
      <c r="E147" s="134">
        <v>0</v>
      </c>
      <c r="F147" s="134">
        <v>0</v>
      </c>
      <c r="G147" s="145">
        <v>904.8</v>
      </c>
      <c r="H147" s="134">
        <v>0</v>
      </c>
      <c r="I147" s="145">
        <v>904.8</v>
      </c>
      <c r="J147" s="134">
        <v>0</v>
      </c>
      <c r="K147" s="145">
        <v>904.8</v>
      </c>
      <c r="L147" s="145">
        <v>0</v>
      </c>
    </row>
    <row r="148" spans="1:12" x14ac:dyDescent="0.25">
      <c r="A148" s="207" t="s">
        <v>751</v>
      </c>
      <c r="B148" s="60" t="s">
        <v>35</v>
      </c>
      <c r="C148" s="145">
        <v>0</v>
      </c>
      <c r="D148" s="145">
        <v>0</v>
      </c>
      <c r="E148" s="134">
        <v>0</v>
      </c>
      <c r="F148" s="134">
        <v>0</v>
      </c>
      <c r="G148" s="145">
        <v>603.20000000000005</v>
      </c>
      <c r="H148" s="134">
        <v>0</v>
      </c>
      <c r="I148" s="145">
        <v>603.20000000000005</v>
      </c>
      <c r="J148" s="134">
        <v>0</v>
      </c>
      <c r="K148" s="145">
        <v>603.20000000000005</v>
      </c>
      <c r="L148" s="145">
        <v>0</v>
      </c>
    </row>
    <row r="149" spans="1:12" x14ac:dyDescent="0.25">
      <c r="A149" s="207" t="s">
        <v>356</v>
      </c>
      <c r="B149" s="60" t="s">
        <v>271</v>
      </c>
      <c r="C149" s="145">
        <v>0</v>
      </c>
      <c r="D149" s="145">
        <v>0</v>
      </c>
      <c r="E149" s="145">
        <v>-0.1</v>
      </c>
      <c r="F149" s="145">
        <v>-0.03</v>
      </c>
      <c r="G149" s="134">
        <v>0</v>
      </c>
      <c r="H149" s="134">
        <v>0</v>
      </c>
      <c r="I149" s="145">
        <v>-0.1</v>
      </c>
      <c r="J149" s="145">
        <v>-0.03</v>
      </c>
      <c r="K149" s="145">
        <v>0</v>
      </c>
      <c r="L149" s="145">
        <v>7.0000000000000007E-2</v>
      </c>
    </row>
    <row r="150" spans="1:12" x14ac:dyDescent="0.25">
      <c r="A150" s="207" t="s">
        <v>527</v>
      </c>
      <c r="B150" s="60" t="s">
        <v>1061</v>
      </c>
      <c r="C150" s="145">
        <v>0</v>
      </c>
      <c r="D150" s="145">
        <v>0</v>
      </c>
      <c r="E150" s="145">
        <v>5002.2700000000004</v>
      </c>
      <c r="F150" s="145">
        <v>1532.72</v>
      </c>
      <c r="G150" s="145">
        <v>15696.36</v>
      </c>
      <c r="H150" s="145">
        <v>2330.41</v>
      </c>
      <c r="I150" s="145">
        <v>20698.63</v>
      </c>
      <c r="J150" s="145">
        <v>3863.13</v>
      </c>
      <c r="K150" s="145">
        <v>16835.5</v>
      </c>
      <c r="L150" s="145">
        <v>0</v>
      </c>
    </row>
    <row r="151" spans="1:12" x14ac:dyDescent="0.25">
      <c r="A151" s="207" t="s">
        <v>764</v>
      </c>
      <c r="B151" s="60" t="s">
        <v>809</v>
      </c>
      <c r="C151" s="145">
        <v>0</v>
      </c>
      <c r="D151" s="145">
        <v>0</v>
      </c>
      <c r="E151" s="145">
        <v>17142.919999999998</v>
      </c>
      <c r="F151" s="134">
        <v>0</v>
      </c>
      <c r="G151" s="145">
        <v>1457.55</v>
      </c>
      <c r="H151" s="134">
        <v>0</v>
      </c>
      <c r="I151" s="145">
        <v>18600.47</v>
      </c>
      <c r="J151" s="134">
        <v>0</v>
      </c>
      <c r="K151" s="145">
        <v>18600.47</v>
      </c>
      <c r="L151" s="145">
        <v>0</v>
      </c>
    </row>
    <row r="152" spans="1:12" x14ac:dyDescent="0.25">
      <c r="A152" s="207" t="s">
        <v>578</v>
      </c>
      <c r="B152" s="60" t="s">
        <v>867</v>
      </c>
      <c r="C152" s="145">
        <v>0</v>
      </c>
      <c r="D152" s="145">
        <v>0</v>
      </c>
      <c r="E152" s="145">
        <v>661.76</v>
      </c>
      <c r="F152" s="145">
        <v>3.52</v>
      </c>
      <c r="G152" s="145">
        <v>72</v>
      </c>
      <c r="H152" s="134">
        <v>0</v>
      </c>
      <c r="I152" s="145">
        <v>733.76</v>
      </c>
      <c r="J152" s="145">
        <v>3.52</v>
      </c>
      <c r="K152" s="145">
        <v>730.24</v>
      </c>
      <c r="L152" s="145">
        <v>0</v>
      </c>
    </row>
    <row r="153" spans="1:12" x14ac:dyDescent="0.25">
      <c r="A153" s="207" t="s">
        <v>211</v>
      </c>
      <c r="B153" s="60" t="s">
        <v>509</v>
      </c>
      <c r="C153" s="145">
        <v>0</v>
      </c>
      <c r="D153" s="145">
        <v>0</v>
      </c>
      <c r="E153" s="134">
        <v>0</v>
      </c>
      <c r="F153" s="134">
        <v>0</v>
      </c>
      <c r="G153" s="145">
        <v>3252.51</v>
      </c>
      <c r="H153" s="134">
        <v>0</v>
      </c>
      <c r="I153" s="145">
        <v>3252.51</v>
      </c>
      <c r="J153" s="134">
        <v>0</v>
      </c>
      <c r="K153" s="145">
        <v>3252.51</v>
      </c>
      <c r="L153" s="145">
        <v>0</v>
      </c>
    </row>
    <row r="154" spans="1:12" x14ac:dyDescent="0.25">
      <c r="A154" s="207" t="s">
        <v>87</v>
      </c>
      <c r="B154" s="60" t="s">
        <v>167</v>
      </c>
      <c r="C154" s="145">
        <v>0</v>
      </c>
      <c r="D154" s="145">
        <v>0</v>
      </c>
      <c r="E154" s="145">
        <v>2088.9499999999998</v>
      </c>
      <c r="F154" s="134">
        <v>0</v>
      </c>
      <c r="G154" s="145">
        <v>40</v>
      </c>
      <c r="H154" s="134">
        <v>0</v>
      </c>
      <c r="I154" s="145">
        <v>2128.9499999999998</v>
      </c>
      <c r="J154" s="134">
        <v>0</v>
      </c>
      <c r="K154" s="145">
        <v>2128.9499999999998</v>
      </c>
      <c r="L154" s="145">
        <v>0</v>
      </c>
    </row>
    <row r="155" spans="1:12" x14ac:dyDescent="0.25">
      <c r="A155" s="207" t="s">
        <v>1099</v>
      </c>
      <c r="B155" s="60" t="s">
        <v>917</v>
      </c>
      <c r="C155" s="145">
        <v>0</v>
      </c>
      <c r="D155" s="145">
        <v>0</v>
      </c>
      <c r="E155" s="145">
        <v>4513.08</v>
      </c>
      <c r="F155" s="134">
        <v>0</v>
      </c>
      <c r="G155" s="145">
        <v>33.57</v>
      </c>
      <c r="H155" s="134">
        <v>0</v>
      </c>
      <c r="I155" s="145">
        <v>4546.6499999999996</v>
      </c>
      <c r="J155" s="134">
        <v>0</v>
      </c>
      <c r="K155" s="145">
        <v>4546.6499999999996</v>
      </c>
      <c r="L155" s="145">
        <v>0</v>
      </c>
    </row>
    <row r="156" spans="1:12" x14ac:dyDescent="0.25">
      <c r="A156" s="207" t="s">
        <v>941</v>
      </c>
      <c r="B156" s="60" t="s">
        <v>774</v>
      </c>
      <c r="C156" s="134">
        <v>0</v>
      </c>
      <c r="D156" s="134">
        <v>0</v>
      </c>
      <c r="E156" s="134">
        <v>0</v>
      </c>
      <c r="F156" s="134">
        <v>0</v>
      </c>
      <c r="G156" s="145">
        <v>3840</v>
      </c>
      <c r="H156" s="134">
        <v>0</v>
      </c>
      <c r="I156" s="145">
        <v>3840</v>
      </c>
      <c r="J156" s="134">
        <v>0</v>
      </c>
      <c r="K156" s="145">
        <v>3840</v>
      </c>
      <c r="L156" s="145">
        <v>0</v>
      </c>
    </row>
    <row r="157" spans="1:12" x14ac:dyDescent="0.25">
      <c r="A157" s="207" t="s">
        <v>637</v>
      </c>
      <c r="B157" s="60" t="s">
        <v>46</v>
      </c>
      <c r="C157" s="145">
        <v>0</v>
      </c>
      <c r="D157" s="145">
        <v>0</v>
      </c>
      <c r="E157" s="134">
        <v>0</v>
      </c>
      <c r="F157" s="145">
        <v>344386.71</v>
      </c>
      <c r="G157" s="134">
        <v>0</v>
      </c>
      <c r="H157" s="145">
        <v>854.09</v>
      </c>
      <c r="I157" s="134">
        <v>0</v>
      </c>
      <c r="J157" s="145">
        <v>345240.8</v>
      </c>
      <c r="K157" s="145">
        <v>0</v>
      </c>
      <c r="L157" s="145">
        <v>345240.8</v>
      </c>
    </row>
    <row r="158" spans="1:12" x14ac:dyDescent="0.25">
      <c r="A158" s="207" t="s">
        <v>269</v>
      </c>
      <c r="B158" s="60" t="s">
        <v>16</v>
      </c>
      <c r="C158" s="145">
        <v>0</v>
      </c>
      <c r="D158" s="145">
        <v>0</v>
      </c>
      <c r="E158" s="134">
        <v>0</v>
      </c>
      <c r="F158" s="145">
        <v>67134.86</v>
      </c>
      <c r="G158" s="134">
        <v>0</v>
      </c>
      <c r="H158" s="134">
        <v>0</v>
      </c>
      <c r="I158" s="134">
        <v>0</v>
      </c>
      <c r="J158" s="145">
        <v>67134.86</v>
      </c>
      <c r="K158" s="145">
        <v>0</v>
      </c>
      <c r="L158" s="145">
        <v>67134.86</v>
      </c>
    </row>
    <row r="159" spans="1:12" x14ac:dyDescent="0.25">
      <c r="A159" s="207" t="s">
        <v>1032</v>
      </c>
      <c r="B159" s="60" t="s">
        <v>1162</v>
      </c>
      <c r="C159" s="145">
        <v>0</v>
      </c>
      <c r="D159" s="145">
        <v>0</v>
      </c>
      <c r="E159" s="134">
        <v>0</v>
      </c>
      <c r="F159" s="145">
        <v>86731.34</v>
      </c>
      <c r="G159" s="134">
        <v>0</v>
      </c>
      <c r="H159" s="145">
        <v>10.92</v>
      </c>
      <c r="I159" s="134">
        <v>0</v>
      </c>
      <c r="J159" s="145">
        <v>86742.26</v>
      </c>
      <c r="K159" s="145">
        <v>0</v>
      </c>
      <c r="L159" s="145">
        <v>86742.26</v>
      </c>
    </row>
    <row r="160" spans="1:12" x14ac:dyDescent="0.25">
      <c r="A160" s="207" t="s">
        <v>201</v>
      </c>
      <c r="B160" s="60" t="s">
        <v>914</v>
      </c>
      <c r="C160" s="145">
        <v>0</v>
      </c>
      <c r="D160" s="145">
        <v>0</v>
      </c>
      <c r="E160" s="134">
        <v>0</v>
      </c>
      <c r="F160" s="145">
        <v>945.91</v>
      </c>
      <c r="G160" s="134">
        <v>0</v>
      </c>
      <c r="H160" s="134">
        <v>0</v>
      </c>
      <c r="I160" s="134">
        <v>0</v>
      </c>
      <c r="J160" s="145">
        <v>945.91</v>
      </c>
      <c r="K160" s="145">
        <v>0</v>
      </c>
      <c r="L160" s="145">
        <v>945.91</v>
      </c>
    </row>
    <row r="161" spans="1:12" x14ac:dyDescent="0.25">
      <c r="A161" s="207" t="s">
        <v>437</v>
      </c>
      <c r="B161" s="60" t="s">
        <v>476</v>
      </c>
      <c r="C161" s="145">
        <v>0</v>
      </c>
      <c r="D161" s="145">
        <v>0</v>
      </c>
      <c r="E161" s="134">
        <v>0</v>
      </c>
      <c r="F161" s="145">
        <v>98.64</v>
      </c>
      <c r="G161" s="134">
        <v>0</v>
      </c>
      <c r="H161" s="134">
        <v>0</v>
      </c>
      <c r="I161" s="134">
        <v>0</v>
      </c>
      <c r="J161" s="145">
        <v>98.64</v>
      </c>
      <c r="K161" s="145">
        <v>0</v>
      </c>
      <c r="L161" s="145">
        <v>98.64</v>
      </c>
    </row>
    <row r="162" spans="1:12" x14ac:dyDescent="0.25">
      <c r="A162" s="207" t="s">
        <v>1063</v>
      </c>
      <c r="B162" s="60" t="s">
        <v>616</v>
      </c>
      <c r="C162" s="145">
        <v>0</v>
      </c>
      <c r="D162" s="145">
        <v>0</v>
      </c>
      <c r="E162" s="134">
        <v>0</v>
      </c>
      <c r="F162" s="145">
        <v>49.5</v>
      </c>
      <c r="G162" s="134">
        <v>0</v>
      </c>
      <c r="H162" s="134">
        <v>0</v>
      </c>
      <c r="I162" s="134">
        <v>0</v>
      </c>
      <c r="J162" s="145">
        <v>49.5</v>
      </c>
      <c r="K162" s="145">
        <v>0</v>
      </c>
      <c r="L162" s="145">
        <v>49.5</v>
      </c>
    </row>
    <row r="163" spans="1:12" x14ac:dyDescent="0.25">
      <c r="A163" s="207" t="s">
        <v>825</v>
      </c>
      <c r="B163" s="60" t="s">
        <v>1137</v>
      </c>
      <c r="C163" s="145">
        <v>0</v>
      </c>
      <c r="D163" s="145">
        <v>0</v>
      </c>
      <c r="E163" s="134">
        <v>0</v>
      </c>
      <c r="F163" s="145">
        <v>19695.37</v>
      </c>
      <c r="G163" s="134">
        <v>0</v>
      </c>
      <c r="H163" s="134">
        <v>0</v>
      </c>
      <c r="I163" s="134">
        <v>0</v>
      </c>
      <c r="J163" s="145">
        <v>19695.37</v>
      </c>
      <c r="K163" s="145">
        <v>0</v>
      </c>
      <c r="L163" s="145">
        <v>19695.37</v>
      </c>
    </row>
    <row r="164" spans="1:12" x14ac:dyDescent="0.25">
      <c r="A164" s="207" t="s">
        <v>1080</v>
      </c>
      <c r="B164" s="60" t="s">
        <v>314</v>
      </c>
      <c r="C164" s="145">
        <v>0</v>
      </c>
      <c r="D164" s="145">
        <v>0</v>
      </c>
      <c r="E164" s="134">
        <v>0</v>
      </c>
      <c r="F164" s="145">
        <v>12048.07</v>
      </c>
      <c r="G164" s="134">
        <v>0</v>
      </c>
      <c r="H164" s="134">
        <v>0</v>
      </c>
      <c r="I164" s="134">
        <v>0</v>
      </c>
      <c r="J164" s="145">
        <v>12048.07</v>
      </c>
      <c r="K164" s="145">
        <v>0</v>
      </c>
      <c r="L164" s="145">
        <v>12048.07</v>
      </c>
    </row>
    <row r="165" spans="1:12" x14ac:dyDescent="0.25">
      <c r="A165" s="207" t="s">
        <v>1089</v>
      </c>
      <c r="B165" s="60" t="s">
        <v>1108</v>
      </c>
      <c r="C165" s="145">
        <v>0</v>
      </c>
      <c r="D165" s="145">
        <v>0</v>
      </c>
      <c r="E165" s="134">
        <v>0</v>
      </c>
      <c r="F165" s="145">
        <v>509.17</v>
      </c>
      <c r="G165" s="134">
        <v>0</v>
      </c>
      <c r="H165" s="134">
        <v>0</v>
      </c>
      <c r="I165" s="134">
        <v>0</v>
      </c>
      <c r="J165" s="145">
        <v>509.17</v>
      </c>
      <c r="K165" s="145">
        <v>0</v>
      </c>
      <c r="L165" s="145">
        <v>509.17</v>
      </c>
    </row>
    <row r="166" spans="1:12" x14ac:dyDescent="0.25">
      <c r="A166" s="207" t="s">
        <v>1148</v>
      </c>
      <c r="B166" s="60" t="s">
        <v>300</v>
      </c>
      <c r="C166" s="145">
        <v>0</v>
      </c>
      <c r="D166" s="145">
        <v>0</v>
      </c>
      <c r="E166" s="134">
        <v>0</v>
      </c>
      <c r="F166" s="145">
        <v>129998.49</v>
      </c>
      <c r="G166" s="134">
        <v>0</v>
      </c>
      <c r="H166" s="145">
        <v>25508.45</v>
      </c>
      <c r="I166" s="134">
        <v>0</v>
      </c>
      <c r="J166" s="145">
        <v>155506.94</v>
      </c>
      <c r="K166" s="145">
        <v>0</v>
      </c>
      <c r="L166" s="145">
        <v>155506.94</v>
      </c>
    </row>
    <row r="167" spans="1:12" x14ac:dyDescent="0.25">
      <c r="A167" s="207" t="s">
        <v>524</v>
      </c>
      <c r="B167" s="60" t="s">
        <v>710</v>
      </c>
      <c r="C167" s="145">
        <v>0</v>
      </c>
      <c r="D167" s="145">
        <v>0</v>
      </c>
      <c r="E167" s="134">
        <v>0</v>
      </c>
      <c r="F167" s="145">
        <v>5932.48</v>
      </c>
      <c r="G167" s="134">
        <v>0</v>
      </c>
      <c r="H167" s="145">
        <v>623.87</v>
      </c>
      <c r="I167" s="134">
        <v>0</v>
      </c>
      <c r="J167" s="145">
        <v>6556.35</v>
      </c>
      <c r="K167" s="145">
        <v>0</v>
      </c>
      <c r="L167" s="145">
        <v>6556.35</v>
      </c>
    </row>
    <row r="168" spans="1:12" x14ac:dyDescent="0.25">
      <c r="A168" s="207" t="s">
        <v>404</v>
      </c>
      <c r="B168" s="60" t="s">
        <v>1010</v>
      </c>
      <c r="C168" s="145">
        <v>0</v>
      </c>
      <c r="D168" s="145">
        <v>0</v>
      </c>
      <c r="E168" s="134">
        <v>0</v>
      </c>
      <c r="F168" s="145">
        <v>462.34</v>
      </c>
      <c r="G168" s="134">
        <v>0</v>
      </c>
      <c r="H168" s="134">
        <v>0</v>
      </c>
      <c r="I168" s="134">
        <v>0</v>
      </c>
      <c r="J168" s="145">
        <v>462.34</v>
      </c>
      <c r="K168" s="145">
        <v>0</v>
      </c>
      <c r="L168" s="145">
        <v>462.34</v>
      </c>
    </row>
    <row r="169" spans="1:12" x14ac:dyDescent="0.25">
      <c r="A169" s="207" t="s">
        <v>1115</v>
      </c>
      <c r="B169" s="60" t="s">
        <v>856</v>
      </c>
      <c r="C169" s="145">
        <v>0</v>
      </c>
      <c r="D169" s="145">
        <v>0</v>
      </c>
      <c r="E169" s="134">
        <v>0</v>
      </c>
      <c r="F169" s="145">
        <v>249.24</v>
      </c>
      <c r="G169" s="134">
        <v>0</v>
      </c>
      <c r="H169" s="134">
        <v>0</v>
      </c>
      <c r="I169" s="134">
        <v>0</v>
      </c>
      <c r="J169" s="145">
        <v>249.24</v>
      </c>
      <c r="K169" s="145">
        <v>0</v>
      </c>
      <c r="L169" s="145">
        <v>249.24</v>
      </c>
    </row>
    <row r="170" spans="1:12" x14ac:dyDescent="0.25">
      <c r="A170" s="207" t="s">
        <v>455</v>
      </c>
      <c r="B170" s="60" t="s">
        <v>692</v>
      </c>
      <c r="C170" s="145">
        <v>0</v>
      </c>
      <c r="D170" s="145">
        <v>0</v>
      </c>
      <c r="E170" s="134">
        <v>0</v>
      </c>
      <c r="F170" s="145">
        <v>5213.07</v>
      </c>
      <c r="G170" s="134">
        <v>0</v>
      </c>
      <c r="H170" s="134">
        <v>0</v>
      </c>
      <c r="I170" s="134">
        <v>0</v>
      </c>
      <c r="J170" s="145">
        <v>5213.07</v>
      </c>
      <c r="K170" s="145">
        <v>0</v>
      </c>
      <c r="L170" s="145">
        <v>5213.07</v>
      </c>
    </row>
    <row r="171" spans="1:12" x14ac:dyDescent="0.25">
      <c r="A171" s="207" t="s">
        <v>431</v>
      </c>
      <c r="B171" s="60" t="s">
        <v>944</v>
      </c>
      <c r="C171" s="145">
        <v>0</v>
      </c>
      <c r="D171" s="145">
        <v>0</v>
      </c>
      <c r="E171" s="134">
        <v>0</v>
      </c>
      <c r="F171" s="145">
        <v>3040</v>
      </c>
      <c r="G171" s="134">
        <v>0</v>
      </c>
      <c r="H171" s="134">
        <v>0</v>
      </c>
      <c r="I171" s="134">
        <v>0</v>
      </c>
      <c r="J171" s="145">
        <v>3040</v>
      </c>
      <c r="K171" s="145">
        <v>0</v>
      </c>
      <c r="L171" s="145">
        <v>3040</v>
      </c>
    </row>
    <row r="172" spans="1:12" x14ac:dyDescent="0.25">
      <c r="A172" s="207" t="s">
        <v>472</v>
      </c>
      <c r="B172" s="60" t="s">
        <v>1044</v>
      </c>
      <c r="C172" s="145">
        <v>0</v>
      </c>
      <c r="D172" s="145">
        <v>0</v>
      </c>
      <c r="E172" s="145">
        <v>90.71</v>
      </c>
      <c r="F172" s="145">
        <v>9612.64</v>
      </c>
      <c r="G172" s="134">
        <v>0</v>
      </c>
      <c r="H172" s="134">
        <v>0</v>
      </c>
      <c r="I172" s="145">
        <v>90.71</v>
      </c>
      <c r="J172" s="145">
        <v>9612.64</v>
      </c>
      <c r="K172" s="145">
        <v>0</v>
      </c>
      <c r="L172" s="145">
        <v>9521.93</v>
      </c>
    </row>
    <row r="173" spans="1:12" x14ac:dyDescent="0.25">
      <c r="A173" s="207" t="s">
        <v>432</v>
      </c>
      <c r="B173" s="60" t="s">
        <v>1018</v>
      </c>
      <c r="C173" s="145">
        <v>0</v>
      </c>
      <c r="D173" s="145">
        <v>0</v>
      </c>
      <c r="E173" s="145">
        <v>0.08</v>
      </c>
      <c r="F173" s="145">
        <v>0.47</v>
      </c>
      <c r="G173" s="134">
        <v>0</v>
      </c>
      <c r="H173" s="134">
        <v>0</v>
      </c>
      <c r="I173" s="145">
        <v>0.08</v>
      </c>
      <c r="J173" s="145">
        <v>0.47</v>
      </c>
      <c r="K173" s="145">
        <v>0</v>
      </c>
      <c r="L173" s="145">
        <v>0.39</v>
      </c>
    </row>
    <row r="174" spans="1:12" x14ac:dyDescent="0.25">
      <c r="A174" s="207" t="s">
        <v>224</v>
      </c>
      <c r="B174" s="60" t="s">
        <v>550</v>
      </c>
      <c r="C174" s="145">
        <v>0</v>
      </c>
      <c r="D174" s="145">
        <v>0</v>
      </c>
      <c r="E174" s="134">
        <v>0</v>
      </c>
      <c r="F174" s="145">
        <v>0.02</v>
      </c>
      <c r="G174" s="134">
        <v>0</v>
      </c>
      <c r="H174" s="134">
        <v>0</v>
      </c>
      <c r="I174" s="134">
        <v>0</v>
      </c>
      <c r="J174" s="145">
        <v>0.02</v>
      </c>
      <c r="K174" s="145">
        <v>0</v>
      </c>
      <c r="L174" s="145">
        <v>0.02</v>
      </c>
    </row>
    <row r="175" spans="1:12" x14ac:dyDescent="0.25">
      <c r="A175" s="207" t="s">
        <v>180</v>
      </c>
      <c r="B175" s="60" t="s">
        <v>245</v>
      </c>
      <c r="C175" s="134">
        <v>0</v>
      </c>
      <c r="D175" s="134">
        <v>0</v>
      </c>
      <c r="E175" s="134">
        <v>0</v>
      </c>
      <c r="F175" s="134">
        <v>0</v>
      </c>
      <c r="G175" s="134">
        <v>0</v>
      </c>
      <c r="H175" s="145">
        <v>0</v>
      </c>
      <c r="I175" s="134">
        <v>0</v>
      </c>
      <c r="J175" s="145">
        <v>0</v>
      </c>
      <c r="K175" s="145">
        <v>0</v>
      </c>
      <c r="L175" s="145">
        <v>0</v>
      </c>
    </row>
    <row r="176" spans="1:12" x14ac:dyDescent="0.25">
      <c r="A176" s="207" t="s">
        <v>56</v>
      </c>
      <c r="B176" s="60" t="s">
        <v>1164</v>
      </c>
      <c r="C176" s="145">
        <v>0</v>
      </c>
      <c r="D176" s="145">
        <v>0</v>
      </c>
      <c r="E176" s="134">
        <v>0</v>
      </c>
      <c r="F176" s="134">
        <v>0</v>
      </c>
      <c r="G176" s="134">
        <v>0</v>
      </c>
      <c r="H176" s="134">
        <v>0</v>
      </c>
      <c r="I176" s="145">
        <v>2416120.9700000002</v>
      </c>
      <c r="J176" s="145">
        <v>2416120.9700000002</v>
      </c>
      <c r="K176" s="145">
        <v>0</v>
      </c>
      <c r="L176" s="145">
        <v>0</v>
      </c>
    </row>
    <row r="177" spans="1:12" x14ac:dyDescent="0.25">
      <c r="A177" s="207" t="s">
        <v>313</v>
      </c>
      <c r="B177" s="60" t="s">
        <v>1170</v>
      </c>
      <c r="C177" s="145">
        <v>0</v>
      </c>
      <c r="D177" s="145">
        <v>0</v>
      </c>
      <c r="E177" s="134">
        <v>0</v>
      </c>
      <c r="F177" s="134">
        <v>0</v>
      </c>
      <c r="G177" s="134">
        <v>0</v>
      </c>
      <c r="H177" s="134">
        <v>0</v>
      </c>
      <c r="I177" s="134">
        <v>0</v>
      </c>
      <c r="J177" s="134">
        <v>0</v>
      </c>
      <c r="K177" s="145">
        <v>0</v>
      </c>
      <c r="L177" s="145">
        <v>0</v>
      </c>
    </row>
    <row r="178" spans="1:12" x14ac:dyDescent="0.25">
      <c r="A178" s="207" t="s">
        <v>812</v>
      </c>
      <c r="B178" s="60" t="s">
        <v>410</v>
      </c>
      <c r="C178" s="145">
        <v>0</v>
      </c>
      <c r="D178" s="145">
        <v>0</v>
      </c>
      <c r="E178" s="134">
        <v>0</v>
      </c>
      <c r="F178" s="134">
        <v>0</v>
      </c>
      <c r="G178" s="134">
        <v>0</v>
      </c>
      <c r="H178" s="134">
        <v>0</v>
      </c>
      <c r="I178" s="134">
        <v>0</v>
      </c>
      <c r="J178" s="134">
        <v>0</v>
      </c>
      <c r="K178" s="145">
        <v>0</v>
      </c>
      <c r="L178" s="145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0" customWidth="1"/>
    <col min="2" max="2" width="46.7109375" style="1" customWidth="1"/>
    <col min="3" max="4" width="15.28515625" style="197" customWidth="1"/>
    <col min="5" max="5" width="15.140625" style="197" customWidth="1"/>
    <col min="6" max="11" width="15.28515625" style="197" customWidth="1"/>
    <col min="12" max="12" width="14.85546875" style="197" customWidth="1"/>
    <col min="13" max="16384" width="9.140625" style="89"/>
  </cols>
  <sheetData>
    <row r="1" spans="1:12" ht="22.5" x14ac:dyDescent="0.25">
      <c r="A1" s="44" t="s">
        <v>510</v>
      </c>
      <c r="B1" s="7" t="s">
        <v>956</v>
      </c>
      <c r="C1" s="130" t="s">
        <v>281</v>
      </c>
      <c r="D1" s="130" t="s">
        <v>607</v>
      </c>
      <c r="E1" s="130" t="s">
        <v>549</v>
      </c>
      <c r="F1" s="130" t="s">
        <v>319</v>
      </c>
      <c r="G1" s="130" t="s">
        <v>629</v>
      </c>
      <c r="H1" s="130" t="s">
        <v>598</v>
      </c>
      <c r="I1" s="130" t="s">
        <v>971</v>
      </c>
      <c r="J1" s="130" t="s">
        <v>1145</v>
      </c>
      <c r="K1" s="130" t="s">
        <v>1084</v>
      </c>
      <c r="L1" s="130" t="s">
        <v>263</v>
      </c>
    </row>
    <row r="2" spans="1:12" x14ac:dyDescent="0.25">
      <c r="A2" s="184" t="s">
        <v>321</v>
      </c>
      <c r="B2" s="82" t="s">
        <v>791</v>
      </c>
      <c r="C2" s="118">
        <v>7957.68</v>
      </c>
      <c r="D2" s="118">
        <v>0</v>
      </c>
      <c r="E2" s="118">
        <v>0</v>
      </c>
      <c r="F2" s="118">
        <v>0</v>
      </c>
      <c r="G2" s="118">
        <v>0</v>
      </c>
      <c r="H2" s="118">
        <v>0</v>
      </c>
      <c r="I2" s="118">
        <v>0</v>
      </c>
      <c r="J2" s="118">
        <v>0</v>
      </c>
      <c r="K2" s="118">
        <v>7957.68</v>
      </c>
      <c r="L2" s="118">
        <v>0</v>
      </c>
    </row>
    <row r="3" spans="1:12" x14ac:dyDescent="0.25">
      <c r="A3" s="184" t="s">
        <v>1161</v>
      </c>
      <c r="B3" s="82" t="s">
        <v>156</v>
      </c>
      <c r="C3" s="118">
        <v>252901.07</v>
      </c>
      <c r="D3" s="118">
        <v>0</v>
      </c>
      <c r="E3" s="118">
        <v>0</v>
      </c>
      <c r="F3" s="118">
        <v>0</v>
      </c>
      <c r="G3" s="118">
        <v>0</v>
      </c>
      <c r="H3" s="118">
        <v>0</v>
      </c>
      <c r="I3" s="118">
        <v>0</v>
      </c>
      <c r="J3" s="118">
        <v>0</v>
      </c>
      <c r="K3" s="118">
        <v>252901.07</v>
      </c>
      <c r="L3" s="118">
        <v>0</v>
      </c>
    </row>
    <row r="4" spans="1:12" x14ac:dyDescent="0.25">
      <c r="A4" s="184" t="s">
        <v>827</v>
      </c>
      <c r="B4" s="82" t="s">
        <v>953</v>
      </c>
      <c r="C4" s="118">
        <v>179882.38</v>
      </c>
      <c r="D4" s="118">
        <v>0</v>
      </c>
      <c r="E4" s="118">
        <v>0</v>
      </c>
      <c r="F4" s="118">
        <v>0</v>
      </c>
      <c r="G4" s="118">
        <v>0</v>
      </c>
      <c r="H4" s="118">
        <v>0</v>
      </c>
      <c r="I4" s="118">
        <v>0</v>
      </c>
      <c r="J4" s="118">
        <v>0</v>
      </c>
      <c r="K4" s="118">
        <v>179882.38</v>
      </c>
      <c r="L4" s="118">
        <v>0</v>
      </c>
    </row>
    <row r="5" spans="1:12" x14ac:dyDescent="0.25">
      <c r="A5" s="184" t="s">
        <v>508</v>
      </c>
      <c r="B5" s="82" t="s">
        <v>480</v>
      </c>
      <c r="C5" s="118">
        <v>6399.38</v>
      </c>
      <c r="D5" s="118">
        <v>0</v>
      </c>
      <c r="E5" s="118">
        <v>0</v>
      </c>
      <c r="F5" s="118">
        <v>0</v>
      </c>
      <c r="G5" s="118">
        <v>0</v>
      </c>
      <c r="H5" s="118">
        <v>0</v>
      </c>
      <c r="I5" s="118">
        <v>0</v>
      </c>
      <c r="J5" s="118">
        <v>0</v>
      </c>
      <c r="K5" s="118">
        <v>6399.38</v>
      </c>
      <c r="L5" s="118">
        <v>0</v>
      </c>
    </row>
    <row r="6" spans="1:12" x14ac:dyDescent="0.25">
      <c r="A6" s="184" t="s">
        <v>718</v>
      </c>
      <c r="B6" s="82" t="s">
        <v>948</v>
      </c>
      <c r="C6" s="118">
        <v>30163</v>
      </c>
      <c r="D6" s="118">
        <v>0</v>
      </c>
      <c r="E6" s="118">
        <v>0</v>
      </c>
      <c r="F6" s="118">
        <v>0</v>
      </c>
      <c r="G6" s="118">
        <v>0</v>
      </c>
      <c r="H6" s="118">
        <v>0</v>
      </c>
      <c r="I6" s="118">
        <v>0</v>
      </c>
      <c r="J6" s="118">
        <v>0</v>
      </c>
      <c r="K6" s="118">
        <v>30163</v>
      </c>
      <c r="L6" s="118">
        <v>0</v>
      </c>
    </row>
    <row r="7" spans="1:12" x14ac:dyDescent="0.25">
      <c r="A7" s="184" t="s">
        <v>630</v>
      </c>
      <c r="B7" s="82" t="s">
        <v>703</v>
      </c>
      <c r="C7" s="118">
        <v>53527.24</v>
      </c>
      <c r="D7" s="118">
        <v>0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53527.24</v>
      </c>
      <c r="L7" s="118">
        <v>0</v>
      </c>
    </row>
    <row r="8" spans="1:12" x14ac:dyDescent="0.25">
      <c r="A8" s="184" t="s">
        <v>656</v>
      </c>
      <c r="B8" s="82" t="s">
        <v>127</v>
      </c>
      <c r="C8" s="118">
        <v>0</v>
      </c>
      <c r="D8" s="118">
        <v>7957.68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  <c r="K8" s="118">
        <v>0</v>
      </c>
      <c r="L8" s="118">
        <v>7957.68</v>
      </c>
    </row>
    <row r="9" spans="1:12" x14ac:dyDescent="0.25">
      <c r="A9" s="184" t="s">
        <v>690</v>
      </c>
      <c r="B9" s="82" t="s">
        <v>748</v>
      </c>
      <c r="C9" s="118">
        <v>0</v>
      </c>
      <c r="D9" s="118">
        <v>142945.64000000001</v>
      </c>
      <c r="E9" s="118">
        <v>0</v>
      </c>
      <c r="F9" s="118">
        <v>7830.87</v>
      </c>
      <c r="G9" s="118">
        <v>0</v>
      </c>
      <c r="H9" s="118">
        <v>691.8</v>
      </c>
      <c r="I9" s="118">
        <v>0</v>
      </c>
      <c r="J9" s="118">
        <v>8522.67</v>
      </c>
      <c r="K9" s="118">
        <v>0</v>
      </c>
      <c r="L9" s="118">
        <v>151468.31</v>
      </c>
    </row>
    <row r="10" spans="1:12" x14ac:dyDescent="0.25">
      <c r="A10" s="184" t="s">
        <v>752</v>
      </c>
      <c r="B10" s="82" t="s">
        <v>1090</v>
      </c>
      <c r="C10" s="118">
        <v>0</v>
      </c>
      <c r="D10" s="118">
        <v>140882.85999999999</v>
      </c>
      <c r="E10" s="118">
        <v>0</v>
      </c>
      <c r="F10" s="118">
        <v>9312.0499999999993</v>
      </c>
      <c r="G10" s="118">
        <v>0</v>
      </c>
      <c r="H10" s="118">
        <v>765.75</v>
      </c>
      <c r="I10" s="118">
        <v>0</v>
      </c>
      <c r="J10" s="118">
        <v>10077.799999999999</v>
      </c>
      <c r="K10" s="118">
        <v>0</v>
      </c>
      <c r="L10" s="118">
        <v>150960.66</v>
      </c>
    </row>
    <row r="11" spans="1:12" x14ac:dyDescent="0.25">
      <c r="A11" s="184" t="s">
        <v>689</v>
      </c>
      <c r="B11" s="82" t="s">
        <v>470</v>
      </c>
      <c r="C11" s="118">
        <v>0</v>
      </c>
      <c r="D11" s="118">
        <v>6195.18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6195.18</v>
      </c>
    </row>
    <row r="12" spans="1:12" x14ac:dyDescent="0.25">
      <c r="A12" s="184" t="s">
        <v>922</v>
      </c>
      <c r="B12" s="82" t="s">
        <v>818</v>
      </c>
      <c r="C12" s="118">
        <v>930.72</v>
      </c>
      <c r="D12" s="118">
        <v>0</v>
      </c>
      <c r="E12" s="118">
        <v>111170.02</v>
      </c>
      <c r="F12" s="118">
        <v>107064.54</v>
      </c>
      <c r="G12" s="118">
        <v>-1857.35</v>
      </c>
      <c r="H12" s="118">
        <v>0</v>
      </c>
      <c r="I12" s="118">
        <v>109312.67</v>
      </c>
      <c r="J12" s="118">
        <v>107064.54</v>
      </c>
      <c r="K12" s="118">
        <v>3178.85</v>
      </c>
      <c r="L12" s="118">
        <v>0</v>
      </c>
    </row>
    <row r="13" spans="1:12" x14ac:dyDescent="0.25">
      <c r="A13" s="184" t="s">
        <v>409</v>
      </c>
      <c r="B13" s="82" t="s">
        <v>494</v>
      </c>
      <c r="C13" s="118">
        <v>25767.24</v>
      </c>
      <c r="D13" s="118">
        <v>0</v>
      </c>
      <c r="E13" s="118">
        <v>0</v>
      </c>
      <c r="F13" s="118">
        <v>22943</v>
      </c>
      <c r="G13" s="118">
        <v>0</v>
      </c>
      <c r="H13" s="118">
        <v>0</v>
      </c>
      <c r="I13" s="118">
        <v>0</v>
      </c>
      <c r="J13" s="118">
        <v>22943</v>
      </c>
      <c r="K13" s="118">
        <v>2824.24</v>
      </c>
      <c r="L13" s="118">
        <v>0</v>
      </c>
    </row>
    <row r="14" spans="1:12" x14ac:dyDescent="0.25">
      <c r="A14" s="184" t="s">
        <v>278</v>
      </c>
      <c r="B14" s="82" t="s">
        <v>408</v>
      </c>
      <c r="C14" s="118">
        <v>8380</v>
      </c>
      <c r="D14" s="118">
        <v>0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8380</v>
      </c>
      <c r="L14" s="118">
        <v>0</v>
      </c>
    </row>
    <row r="15" spans="1:12" x14ac:dyDescent="0.25">
      <c r="A15" s="184" t="s">
        <v>63</v>
      </c>
      <c r="B15" s="82" t="s">
        <v>227</v>
      </c>
      <c r="C15" s="118">
        <v>7405.61</v>
      </c>
      <c r="D15" s="118">
        <v>0</v>
      </c>
      <c r="E15" s="118">
        <v>415202.88</v>
      </c>
      <c r="F15" s="118">
        <v>437661.56</v>
      </c>
      <c r="G15" s="118">
        <v>26900</v>
      </c>
      <c r="H15" s="118">
        <v>11676.85</v>
      </c>
      <c r="I15" s="118">
        <v>442102.88</v>
      </c>
      <c r="J15" s="118">
        <v>449338.41</v>
      </c>
      <c r="K15" s="118">
        <v>170.08</v>
      </c>
      <c r="L15" s="118">
        <v>0</v>
      </c>
    </row>
    <row r="16" spans="1:12" x14ac:dyDescent="0.25">
      <c r="A16" s="184" t="s">
        <v>980</v>
      </c>
      <c r="B16" s="82" t="s">
        <v>562</v>
      </c>
      <c r="C16" s="118">
        <v>4299.55</v>
      </c>
      <c r="D16" s="118">
        <v>0</v>
      </c>
      <c r="E16" s="118">
        <v>0</v>
      </c>
      <c r="F16" s="118">
        <v>410.81</v>
      </c>
      <c r="G16" s="118">
        <v>0</v>
      </c>
      <c r="H16" s="118">
        <v>4391.28</v>
      </c>
      <c r="I16" s="118">
        <v>0</v>
      </c>
      <c r="J16" s="118">
        <v>4802.09</v>
      </c>
      <c r="K16" s="118">
        <v>0</v>
      </c>
      <c r="L16" s="118">
        <v>502.54</v>
      </c>
    </row>
    <row r="17" spans="1:12" x14ac:dyDescent="0.25">
      <c r="A17" s="184" t="s">
        <v>430</v>
      </c>
      <c r="B17" s="82" t="s">
        <v>44</v>
      </c>
      <c r="C17" s="118">
        <v>0</v>
      </c>
      <c r="D17" s="118">
        <v>36469.69</v>
      </c>
      <c r="E17" s="118">
        <v>832060.21</v>
      </c>
      <c r="F17" s="118">
        <v>795708.31</v>
      </c>
      <c r="G17" s="118">
        <v>54489.88</v>
      </c>
      <c r="H17" s="118">
        <v>54270.51</v>
      </c>
      <c r="I17" s="118">
        <v>886550.09</v>
      </c>
      <c r="J17" s="118">
        <v>849978.82</v>
      </c>
      <c r="K17" s="118">
        <v>101.58</v>
      </c>
      <c r="L17" s="118">
        <v>0</v>
      </c>
    </row>
    <row r="18" spans="1:12" x14ac:dyDescent="0.25">
      <c r="A18" s="184" t="s">
        <v>71</v>
      </c>
      <c r="B18" s="82" t="s">
        <v>839</v>
      </c>
      <c r="C18" s="118">
        <v>0</v>
      </c>
      <c r="D18" s="118">
        <v>6667</v>
      </c>
      <c r="E18" s="118">
        <v>6667</v>
      </c>
      <c r="F18" s="118">
        <v>0</v>
      </c>
      <c r="G18" s="118">
        <v>0</v>
      </c>
      <c r="H18" s="118">
        <v>0</v>
      </c>
      <c r="I18" s="118">
        <v>6667</v>
      </c>
      <c r="J18" s="118">
        <v>0</v>
      </c>
      <c r="K18" s="118">
        <v>0</v>
      </c>
      <c r="L18" s="118">
        <v>0</v>
      </c>
    </row>
    <row r="19" spans="1:12" x14ac:dyDescent="0.25">
      <c r="A19" s="184" t="s">
        <v>625</v>
      </c>
      <c r="B19" s="82" t="s">
        <v>280</v>
      </c>
      <c r="C19" s="118">
        <v>0</v>
      </c>
      <c r="D19" s="118">
        <v>0</v>
      </c>
      <c r="E19" s="118">
        <v>674495.89</v>
      </c>
      <c r="F19" s="118">
        <v>668653.35</v>
      </c>
      <c r="G19" s="118">
        <v>22571.65</v>
      </c>
      <c r="H19" s="118">
        <v>28414.19</v>
      </c>
      <c r="I19" s="118">
        <v>697067.54</v>
      </c>
      <c r="J19" s="118">
        <v>697067.54</v>
      </c>
      <c r="K19" s="118">
        <v>0</v>
      </c>
      <c r="L19" s="118">
        <v>0</v>
      </c>
    </row>
    <row r="20" spans="1:12" x14ac:dyDescent="0.25">
      <c r="A20" s="184" t="s">
        <v>353</v>
      </c>
      <c r="B20" s="82" t="s">
        <v>151</v>
      </c>
      <c r="C20" s="118">
        <v>3840.51</v>
      </c>
      <c r="D20" s="118">
        <v>0</v>
      </c>
      <c r="E20" s="118">
        <v>419627.42</v>
      </c>
      <c r="F20" s="118">
        <v>397486.53</v>
      </c>
      <c r="G20" s="118">
        <v>31358.78</v>
      </c>
      <c r="H20" s="118">
        <v>31975.69</v>
      </c>
      <c r="I20" s="118">
        <v>450986.2</v>
      </c>
      <c r="J20" s="118">
        <v>429462.22</v>
      </c>
      <c r="K20" s="118">
        <v>25364.49</v>
      </c>
      <c r="L20" s="118">
        <v>0</v>
      </c>
    </row>
    <row r="21" spans="1:12" x14ac:dyDescent="0.25">
      <c r="A21" s="184" t="s">
        <v>673</v>
      </c>
      <c r="B21" s="82" t="s">
        <v>747</v>
      </c>
      <c r="C21" s="118">
        <v>0</v>
      </c>
      <c r="D21" s="118">
        <v>256.5</v>
      </c>
      <c r="E21" s="118">
        <v>256907.83</v>
      </c>
      <c r="F21" s="118">
        <v>256651.33</v>
      </c>
      <c r="G21" s="118">
        <v>1514.19</v>
      </c>
      <c r="H21" s="118">
        <v>1514.19</v>
      </c>
      <c r="I21" s="118">
        <v>258422.02</v>
      </c>
      <c r="J21" s="118">
        <v>258165.52</v>
      </c>
      <c r="K21" s="118">
        <v>0</v>
      </c>
      <c r="L21" s="118">
        <v>0</v>
      </c>
    </row>
    <row r="22" spans="1:12" x14ac:dyDescent="0.25">
      <c r="A22" s="184" t="s">
        <v>368</v>
      </c>
      <c r="B22" s="82" t="s">
        <v>1037</v>
      </c>
      <c r="C22" s="118">
        <v>0</v>
      </c>
      <c r="D22" s="118">
        <v>164488.41</v>
      </c>
      <c r="E22" s="118">
        <v>213993.55</v>
      </c>
      <c r="F22" s="118">
        <v>282269.78000000003</v>
      </c>
      <c r="G22" s="118">
        <v>6573.65</v>
      </c>
      <c r="H22" s="118">
        <v>6584.4</v>
      </c>
      <c r="I22" s="118">
        <v>220567.2</v>
      </c>
      <c r="J22" s="118">
        <v>288854.18</v>
      </c>
      <c r="K22" s="118">
        <v>0</v>
      </c>
      <c r="L22" s="118">
        <v>232775.39</v>
      </c>
    </row>
    <row r="23" spans="1:12" x14ac:dyDescent="0.25">
      <c r="A23" s="184" t="s">
        <v>330</v>
      </c>
      <c r="B23" s="82" t="s">
        <v>757</v>
      </c>
      <c r="C23" s="118">
        <v>1932.4</v>
      </c>
      <c r="D23" s="118">
        <v>0</v>
      </c>
      <c r="E23" s="118">
        <v>0</v>
      </c>
      <c r="F23" s="118">
        <v>0</v>
      </c>
      <c r="G23" s="118">
        <v>-1932.4</v>
      </c>
      <c r="H23" s="118">
        <v>9807.73</v>
      </c>
      <c r="I23" s="118">
        <v>-1932.4</v>
      </c>
      <c r="J23" s="118">
        <v>9807.73</v>
      </c>
      <c r="K23" s="118">
        <v>0</v>
      </c>
      <c r="L23" s="118">
        <v>9807.73</v>
      </c>
    </row>
    <row r="24" spans="1:12" x14ac:dyDescent="0.25">
      <c r="A24" s="184" t="s">
        <v>463</v>
      </c>
      <c r="B24" s="82" t="s">
        <v>683</v>
      </c>
      <c r="C24" s="118">
        <v>0</v>
      </c>
      <c r="D24" s="118">
        <v>5845.77</v>
      </c>
      <c r="E24" s="118">
        <v>164369.89000000001</v>
      </c>
      <c r="F24" s="118">
        <v>158524.12</v>
      </c>
      <c r="G24" s="118">
        <v>0</v>
      </c>
      <c r="H24" s="118">
        <v>0</v>
      </c>
      <c r="I24" s="118">
        <v>164369.89000000001</v>
      </c>
      <c r="J24" s="118">
        <v>158524.12</v>
      </c>
      <c r="K24" s="118">
        <v>0</v>
      </c>
      <c r="L24" s="118">
        <v>0</v>
      </c>
    </row>
    <row r="25" spans="1:12" x14ac:dyDescent="0.25">
      <c r="A25" s="184" t="s">
        <v>232</v>
      </c>
      <c r="B25" s="82" t="s">
        <v>802</v>
      </c>
      <c r="C25" s="118">
        <v>0</v>
      </c>
      <c r="D25" s="118">
        <v>17727.78</v>
      </c>
      <c r="E25" s="118">
        <v>9922.33</v>
      </c>
      <c r="F25" s="118">
        <v>-24939.99</v>
      </c>
      <c r="G25" s="118">
        <v>0</v>
      </c>
      <c r="H25" s="118">
        <v>2413.5500000000002</v>
      </c>
      <c r="I25" s="118">
        <v>9922.33</v>
      </c>
      <c r="J25" s="118">
        <v>-22526.44</v>
      </c>
      <c r="K25" s="118">
        <v>14720.99</v>
      </c>
      <c r="L25" s="118">
        <v>0</v>
      </c>
    </row>
    <row r="26" spans="1:12" x14ac:dyDescent="0.25">
      <c r="A26" s="184" t="s">
        <v>104</v>
      </c>
      <c r="B26" s="82" t="s">
        <v>986</v>
      </c>
      <c r="C26" s="118">
        <v>290</v>
      </c>
      <c r="D26" s="118">
        <v>0</v>
      </c>
      <c r="E26" s="118">
        <v>2233.23</v>
      </c>
      <c r="F26" s="118">
        <v>0</v>
      </c>
      <c r="G26" s="118">
        <v>-2233.23</v>
      </c>
      <c r="H26" s="118">
        <v>5971.83</v>
      </c>
      <c r="I26" s="118">
        <v>0</v>
      </c>
      <c r="J26" s="118">
        <v>5971.83</v>
      </c>
      <c r="K26" s="118">
        <v>0</v>
      </c>
      <c r="L26" s="118">
        <v>5681.83</v>
      </c>
    </row>
    <row r="27" spans="1:12" x14ac:dyDescent="0.25">
      <c r="A27" s="184" t="s">
        <v>279</v>
      </c>
      <c r="B27" s="82" t="s">
        <v>538</v>
      </c>
      <c r="C27" s="118">
        <v>0</v>
      </c>
      <c r="D27" s="118">
        <v>22143.360000000001</v>
      </c>
      <c r="E27" s="118">
        <v>254101.18</v>
      </c>
      <c r="F27" s="118">
        <v>272765.88</v>
      </c>
      <c r="G27" s="118">
        <v>48609.56</v>
      </c>
      <c r="H27" s="118">
        <v>42000.37</v>
      </c>
      <c r="I27" s="118">
        <v>302710.74</v>
      </c>
      <c r="J27" s="118">
        <v>314766.25</v>
      </c>
      <c r="K27" s="118">
        <v>0</v>
      </c>
      <c r="L27" s="118">
        <v>34198.870000000003</v>
      </c>
    </row>
    <row r="28" spans="1:12" x14ac:dyDescent="0.25">
      <c r="A28" s="184" t="s">
        <v>317</v>
      </c>
      <c r="B28" s="82" t="s">
        <v>324</v>
      </c>
      <c r="C28" s="118">
        <v>0</v>
      </c>
      <c r="D28" s="118">
        <v>0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</row>
    <row r="29" spans="1:12" x14ac:dyDescent="0.25">
      <c r="A29" s="184" t="s">
        <v>715</v>
      </c>
      <c r="B29" s="82" t="s">
        <v>69</v>
      </c>
      <c r="C29" s="118">
        <v>0</v>
      </c>
      <c r="D29" s="118">
        <v>50720.42</v>
      </c>
      <c r="E29" s="118">
        <v>84041.31</v>
      </c>
      <c r="F29" s="118">
        <v>97555.48</v>
      </c>
      <c r="G29" s="118">
        <v>17648.79</v>
      </c>
      <c r="H29" s="118">
        <v>6091.5</v>
      </c>
      <c r="I29" s="118">
        <v>101690.1</v>
      </c>
      <c r="J29" s="118">
        <v>103646.98</v>
      </c>
      <c r="K29" s="118">
        <v>0</v>
      </c>
      <c r="L29" s="118">
        <v>52677.3</v>
      </c>
    </row>
    <row r="30" spans="1:12" x14ac:dyDescent="0.25">
      <c r="A30" s="184" t="s">
        <v>973</v>
      </c>
      <c r="B30" s="82" t="s">
        <v>135</v>
      </c>
      <c r="C30" s="118">
        <v>0</v>
      </c>
      <c r="D30" s="118">
        <v>2330.41</v>
      </c>
      <c r="E30" s="118">
        <v>0</v>
      </c>
      <c r="F30" s="118">
        <v>0</v>
      </c>
      <c r="G30" s="118">
        <v>0</v>
      </c>
      <c r="H30" s="118">
        <v>1509.59</v>
      </c>
      <c r="I30" s="118">
        <v>0</v>
      </c>
      <c r="J30" s="118">
        <v>1509.59</v>
      </c>
      <c r="K30" s="118">
        <v>0</v>
      </c>
      <c r="L30" s="118">
        <v>3840</v>
      </c>
    </row>
    <row r="31" spans="1:12" x14ac:dyDescent="0.25">
      <c r="A31" s="184" t="s">
        <v>1004</v>
      </c>
      <c r="B31" s="82" t="s">
        <v>702</v>
      </c>
      <c r="C31" s="118">
        <v>0</v>
      </c>
      <c r="D31" s="118">
        <v>14442.24</v>
      </c>
      <c r="E31" s="118">
        <v>10996.55</v>
      </c>
      <c r="F31" s="118">
        <v>23278.799999999999</v>
      </c>
      <c r="G31" s="118">
        <v>0</v>
      </c>
      <c r="H31" s="118">
        <v>1774.37</v>
      </c>
      <c r="I31" s="118">
        <v>10996.55</v>
      </c>
      <c r="J31" s="118">
        <v>25053.17</v>
      </c>
      <c r="K31" s="118">
        <v>0</v>
      </c>
      <c r="L31" s="118">
        <v>28498.86</v>
      </c>
    </row>
    <row r="32" spans="1:12" x14ac:dyDescent="0.25">
      <c r="A32" s="184" t="s">
        <v>133</v>
      </c>
      <c r="B32" s="82" t="s">
        <v>929</v>
      </c>
      <c r="C32" s="118">
        <v>0</v>
      </c>
      <c r="D32" s="118">
        <v>3530.38</v>
      </c>
      <c r="E32" s="118">
        <v>204057.12</v>
      </c>
      <c r="F32" s="118">
        <v>219365.93</v>
      </c>
      <c r="G32" s="118">
        <v>8532.17</v>
      </c>
      <c r="H32" s="118">
        <v>11342.06</v>
      </c>
      <c r="I32" s="118">
        <v>212589.29</v>
      </c>
      <c r="J32" s="118">
        <v>230707.99</v>
      </c>
      <c r="K32" s="118">
        <v>0</v>
      </c>
      <c r="L32" s="118">
        <v>21649.08</v>
      </c>
    </row>
    <row r="33" spans="1:12" x14ac:dyDescent="0.25">
      <c r="A33" s="184" t="s">
        <v>580</v>
      </c>
      <c r="B33" s="82" t="s">
        <v>926</v>
      </c>
      <c r="C33" s="118">
        <v>0</v>
      </c>
      <c r="D33" s="118">
        <v>5091.7</v>
      </c>
      <c r="E33" s="118">
        <v>17978.080000000002</v>
      </c>
      <c r="F33" s="118">
        <v>12886.38</v>
      </c>
      <c r="G33" s="118">
        <v>0</v>
      </c>
      <c r="H33" s="118">
        <v>254.4</v>
      </c>
      <c r="I33" s="118">
        <v>17978.080000000002</v>
      </c>
      <c r="J33" s="118">
        <v>13140.78</v>
      </c>
      <c r="K33" s="118">
        <v>0</v>
      </c>
      <c r="L33" s="118">
        <v>254.4</v>
      </c>
    </row>
    <row r="34" spans="1:12" x14ac:dyDescent="0.25">
      <c r="A34" s="184" t="s">
        <v>804</v>
      </c>
      <c r="B34" s="82" t="s">
        <v>704</v>
      </c>
      <c r="C34" s="118">
        <v>0</v>
      </c>
      <c r="D34" s="118">
        <v>0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</row>
    <row r="35" spans="1:12" x14ac:dyDescent="0.25">
      <c r="A35" s="184" t="s">
        <v>987</v>
      </c>
      <c r="B35" s="82" t="s">
        <v>59</v>
      </c>
      <c r="C35" s="118">
        <v>0</v>
      </c>
      <c r="D35" s="118">
        <v>0</v>
      </c>
      <c r="E35" s="118">
        <v>0</v>
      </c>
      <c r="F35" s="118">
        <v>0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</row>
    <row r="36" spans="1:12" x14ac:dyDescent="0.25">
      <c r="A36" s="184" t="s">
        <v>858</v>
      </c>
      <c r="B36" s="82" t="s">
        <v>1066</v>
      </c>
      <c r="C36" s="110">
        <v>0</v>
      </c>
      <c r="D36" s="110">
        <v>0</v>
      </c>
      <c r="E36" s="110">
        <v>0</v>
      </c>
      <c r="F36" s="110">
        <v>0</v>
      </c>
      <c r="G36" s="118">
        <v>0</v>
      </c>
      <c r="H36" s="110">
        <v>0</v>
      </c>
      <c r="I36" s="118">
        <v>0</v>
      </c>
      <c r="J36" s="110">
        <v>0</v>
      </c>
      <c r="K36" s="118">
        <v>0</v>
      </c>
      <c r="L36" s="118">
        <v>0</v>
      </c>
    </row>
    <row r="37" spans="1:12" x14ac:dyDescent="0.25">
      <c r="A37" s="184" t="s">
        <v>10</v>
      </c>
      <c r="B37" s="82" t="s">
        <v>477</v>
      </c>
      <c r="C37" s="118">
        <v>337.81</v>
      </c>
      <c r="D37" s="118">
        <v>0</v>
      </c>
      <c r="E37" s="118">
        <v>0</v>
      </c>
      <c r="F37" s="118">
        <v>0</v>
      </c>
      <c r="G37" s="118">
        <v>0</v>
      </c>
      <c r="H37" s="118">
        <v>337.81</v>
      </c>
      <c r="I37" s="118">
        <v>0</v>
      </c>
      <c r="J37" s="118">
        <v>337.81</v>
      </c>
      <c r="K37" s="118">
        <v>0</v>
      </c>
      <c r="L37" s="118">
        <v>0</v>
      </c>
    </row>
    <row r="38" spans="1:12" x14ac:dyDescent="0.25">
      <c r="A38" s="184" t="s">
        <v>738</v>
      </c>
      <c r="B38" s="82" t="s">
        <v>292</v>
      </c>
      <c r="C38" s="118">
        <v>0</v>
      </c>
      <c r="D38" s="118">
        <v>0</v>
      </c>
      <c r="E38" s="118">
        <v>0</v>
      </c>
      <c r="F38" s="118">
        <v>0</v>
      </c>
      <c r="G38" s="118">
        <v>0</v>
      </c>
      <c r="H38" s="118">
        <v>1508</v>
      </c>
      <c r="I38" s="118">
        <v>0</v>
      </c>
      <c r="J38" s="118">
        <v>1508</v>
      </c>
      <c r="K38" s="118">
        <v>0</v>
      </c>
      <c r="L38" s="118">
        <v>1508</v>
      </c>
    </row>
    <row r="39" spans="1:12" x14ac:dyDescent="0.25">
      <c r="A39" s="184" t="s">
        <v>495</v>
      </c>
      <c r="B39" s="82" t="s">
        <v>337</v>
      </c>
      <c r="C39" s="118">
        <v>0</v>
      </c>
      <c r="D39" s="118">
        <v>234635</v>
      </c>
      <c r="E39" s="118">
        <v>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234635</v>
      </c>
    </row>
    <row r="40" spans="1:12" x14ac:dyDescent="0.25">
      <c r="A40" s="184" t="s">
        <v>488</v>
      </c>
      <c r="B40" s="82" t="s">
        <v>1173</v>
      </c>
      <c r="C40" s="118">
        <v>0</v>
      </c>
      <c r="D40" s="118">
        <v>4137.74</v>
      </c>
      <c r="E40" s="118">
        <v>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4137.74</v>
      </c>
    </row>
    <row r="41" spans="1:12" x14ac:dyDescent="0.25">
      <c r="A41" s="184" t="s">
        <v>264</v>
      </c>
      <c r="B41" s="82" t="s">
        <v>1112</v>
      </c>
      <c r="C41" s="118">
        <v>0</v>
      </c>
      <c r="D41" s="118">
        <v>245401.84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245401.84</v>
      </c>
    </row>
    <row r="42" spans="1:12" x14ac:dyDescent="0.25">
      <c r="A42" s="184" t="s">
        <v>988</v>
      </c>
      <c r="B42" s="82" t="s">
        <v>191</v>
      </c>
      <c r="C42" s="118">
        <v>792813.91</v>
      </c>
      <c r="D42" s="118">
        <v>0</v>
      </c>
      <c r="E42" s="118">
        <v>139601.60000000001</v>
      </c>
      <c r="F42" s="118">
        <v>0</v>
      </c>
      <c r="G42" s="118">
        <v>0</v>
      </c>
      <c r="H42" s="118">
        <v>0</v>
      </c>
      <c r="I42" s="118">
        <v>139601.60000000001</v>
      </c>
      <c r="J42" s="118">
        <v>0</v>
      </c>
      <c r="K42" s="118">
        <v>932415.51</v>
      </c>
      <c r="L42" s="118">
        <v>0</v>
      </c>
    </row>
    <row r="43" spans="1:12" x14ac:dyDescent="0.25">
      <c r="A43" s="184" t="s">
        <v>898</v>
      </c>
      <c r="B43" s="82" t="s">
        <v>1086</v>
      </c>
      <c r="C43" s="118">
        <v>139601.60000000001</v>
      </c>
      <c r="D43" s="118">
        <v>0</v>
      </c>
      <c r="E43" s="118">
        <v>0</v>
      </c>
      <c r="F43" s="118">
        <v>139601.60000000001</v>
      </c>
      <c r="G43" s="118">
        <v>0</v>
      </c>
      <c r="H43" s="118">
        <v>0</v>
      </c>
      <c r="I43" s="118">
        <v>0</v>
      </c>
      <c r="J43" s="118">
        <v>139601.60000000001</v>
      </c>
      <c r="K43" s="118">
        <v>0</v>
      </c>
      <c r="L43" s="118">
        <v>0</v>
      </c>
    </row>
    <row r="44" spans="1:12" x14ac:dyDescent="0.25">
      <c r="A44" s="184" t="s">
        <v>919</v>
      </c>
      <c r="B44" s="82" t="s">
        <v>429</v>
      </c>
      <c r="C44" s="118">
        <v>0</v>
      </c>
      <c r="D44" s="118">
        <v>8317.42</v>
      </c>
      <c r="E44" s="118">
        <v>0</v>
      </c>
      <c r="F44" s="118">
        <v>1078.27</v>
      </c>
      <c r="G44" s="118">
        <v>0</v>
      </c>
      <c r="H44" s="118">
        <v>706.57</v>
      </c>
      <c r="I44" s="118">
        <v>0</v>
      </c>
      <c r="J44" s="118">
        <v>1784.84</v>
      </c>
      <c r="K44" s="118">
        <v>0</v>
      </c>
      <c r="L44" s="118">
        <v>10102.26</v>
      </c>
    </row>
    <row r="45" spans="1:12" x14ac:dyDescent="0.25">
      <c r="A45" s="184" t="s">
        <v>1092</v>
      </c>
      <c r="B45" s="82" t="s">
        <v>361</v>
      </c>
      <c r="C45" s="118">
        <v>0</v>
      </c>
      <c r="D45" s="118">
        <v>396243.08</v>
      </c>
      <c r="E45" s="118">
        <v>281395</v>
      </c>
      <c r="F45" s="118">
        <v>171240</v>
      </c>
      <c r="G45" s="118">
        <v>0</v>
      </c>
      <c r="H45" s="118">
        <v>24250</v>
      </c>
      <c r="I45" s="118">
        <v>281395</v>
      </c>
      <c r="J45" s="118">
        <v>195490</v>
      </c>
      <c r="K45" s="118">
        <v>0</v>
      </c>
      <c r="L45" s="118">
        <v>310338.08</v>
      </c>
    </row>
    <row r="46" spans="1:12" x14ac:dyDescent="0.25">
      <c r="A46" s="184" t="s">
        <v>23</v>
      </c>
      <c r="B46" s="82" t="s">
        <v>679</v>
      </c>
      <c r="C46" s="118">
        <v>0</v>
      </c>
      <c r="D46" s="118">
        <v>0</v>
      </c>
      <c r="E46" s="118">
        <v>159702.72</v>
      </c>
      <c r="F46" s="118">
        <v>0</v>
      </c>
      <c r="G46" s="118">
        <v>17.920000000000002</v>
      </c>
      <c r="H46" s="118">
        <v>0</v>
      </c>
      <c r="I46" s="118">
        <v>159720.64000000001</v>
      </c>
      <c r="J46" s="118">
        <v>0</v>
      </c>
      <c r="K46" s="118">
        <v>159720.64000000001</v>
      </c>
      <c r="L46" s="118">
        <v>0</v>
      </c>
    </row>
    <row r="47" spans="1:12" x14ac:dyDescent="0.25">
      <c r="A47" s="184" t="s">
        <v>1129</v>
      </c>
      <c r="B47" s="82" t="s">
        <v>202</v>
      </c>
      <c r="C47" s="118">
        <v>0</v>
      </c>
      <c r="D47" s="118">
        <v>0</v>
      </c>
      <c r="E47" s="118">
        <v>71792.09</v>
      </c>
      <c r="F47" s="118">
        <v>0</v>
      </c>
      <c r="G47" s="118">
        <v>5863.22</v>
      </c>
      <c r="H47" s="118">
        <v>0</v>
      </c>
      <c r="I47" s="118">
        <v>77655.31</v>
      </c>
      <c r="J47" s="118">
        <v>0</v>
      </c>
      <c r="K47" s="118">
        <v>77655.31</v>
      </c>
      <c r="L47" s="118">
        <v>0</v>
      </c>
    </row>
    <row r="48" spans="1:12" x14ac:dyDescent="0.25">
      <c r="A48" s="184" t="s">
        <v>306</v>
      </c>
      <c r="B48" s="82" t="s">
        <v>1088</v>
      </c>
      <c r="C48" s="118">
        <v>0</v>
      </c>
      <c r="D48" s="118">
        <v>0</v>
      </c>
      <c r="E48" s="118">
        <v>993.49</v>
      </c>
      <c r="F48" s="118">
        <v>0</v>
      </c>
      <c r="G48" s="118">
        <v>0</v>
      </c>
      <c r="H48" s="118">
        <v>0</v>
      </c>
      <c r="I48" s="118">
        <v>993.49</v>
      </c>
      <c r="J48" s="118">
        <v>0</v>
      </c>
      <c r="K48" s="118">
        <v>993.49</v>
      </c>
      <c r="L48" s="118">
        <v>0</v>
      </c>
    </row>
    <row r="49" spans="1:12" x14ac:dyDescent="0.25">
      <c r="A49" s="184" t="s">
        <v>777</v>
      </c>
      <c r="B49" s="82" t="s">
        <v>859</v>
      </c>
      <c r="C49" s="118">
        <v>0</v>
      </c>
      <c r="D49" s="118">
        <v>0</v>
      </c>
      <c r="E49" s="118">
        <v>3315.82</v>
      </c>
      <c r="F49" s="118">
        <v>0</v>
      </c>
      <c r="G49" s="118">
        <v>0</v>
      </c>
      <c r="H49" s="118">
        <v>0</v>
      </c>
      <c r="I49" s="118">
        <v>3315.82</v>
      </c>
      <c r="J49" s="118">
        <v>0</v>
      </c>
      <c r="K49" s="118">
        <v>3315.82</v>
      </c>
      <c r="L49" s="118">
        <v>0</v>
      </c>
    </row>
    <row r="50" spans="1:12" x14ac:dyDescent="0.25">
      <c r="A50" s="184" t="s">
        <v>906</v>
      </c>
      <c r="B50" s="82" t="s">
        <v>302</v>
      </c>
      <c r="C50" s="118">
        <v>0</v>
      </c>
      <c r="D50" s="118">
        <v>0</v>
      </c>
      <c r="E50" s="118">
        <v>5837.72</v>
      </c>
      <c r="F50" s="118">
        <v>0</v>
      </c>
      <c r="G50" s="118">
        <v>0</v>
      </c>
      <c r="H50" s="118">
        <v>0</v>
      </c>
      <c r="I50" s="118">
        <v>5837.72</v>
      </c>
      <c r="J50" s="118">
        <v>0</v>
      </c>
      <c r="K50" s="118">
        <v>5837.72</v>
      </c>
      <c r="L50" s="118">
        <v>0</v>
      </c>
    </row>
    <row r="51" spans="1:12" x14ac:dyDescent="0.25">
      <c r="A51" s="184" t="s">
        <v>893</v>
      </c>
      <c r="B51" s="82" t="s">
        <v>334</v>
      </c>
      <c r="C51" s="118">
        <v>0</v>
      </c>
      <c r="D51" s="118">
        <v>0</v>
      </c>
      <c r="E51" s="118">
        <v>88835.76</v>
      </c>
      <c r="F51" s="118">
        <v>1908.85</v>
      </c>
      <c r="G51" s="118">
        <v>6365.17</v>
      </c>
      <c r="H51" s="118">
        <v>0</v>
      </c>
      <c r="I51" s="118">
        <v>95200.93</v>
      </c>
      <c r="J51" s="118">
        <v>1908.85</v>
      </c>
      <c r="K51" s="118">
        <v>93292.08</v>
      </c>
      <c r="L51" s="118">
        <v>0</v>
      </c>
    </row>
    <row r="52" spans="1:12" x14ac:dyDescent="0.25">
      <c r="A52" s="184" t="s">
        <v>285</v>
      </c>
      <c r="B52" s="82" t="s">
        <v>819</v>
      </c>
      <c r="C52" s="118">
        <v>0</v>
      </c>
      <c r="D52" s="118">
        <v>0</v>
      </c>
      <c r="E52" s="118">
        <v>196393.96</v>
      </c>
      <c r="F52" s="118">
        <v>0</v>
      </c>
      <c r="G52" s="118">
        <v>19433.63</v>
      </c>
      <c r="H52" s="118">
        <v>0</v>
      </c>
      <c r="I52" s="118">
        <v>215827.59</v>
      </c>
      <c r="J52" s="118">
        <v>0</v>
      </c>
      <c r="K52" s="118">
        <v>215827.59</v>
      </c>
      <c r="L52" s="118">
        <v>0</v>
      </c>
    </row>
    <row r="53" spans="1:12" x14ac:dyDescent="0.25">
      <c r="A53" s="184" t="s">
        <v>261</v>
      </c>
      <c r="B53" s="82" t="s">
        <v>831</v>
      </c>
      <c r="C53" s="118">
        <v>0</v>
      </c>
      <c r="D53" s="118">
        <v>0</v>
      </c>
      <c r="E53" s="118">
        <v>68618.05</v>
      </c>
      <c r="F53" s="118">
        <v>0</v>
      </c>
      <c r="G53" s="118">
        <v>6328.09</v>
      </c>
      <c r="H53" s="118">
        <v>0</v>
      </c>
      <c r="I53" s="118">
        <v>74946.14</v>
      </c>
      <c r="J53" s="118">
        <v>0</v>
      </c>
      <c r="K53" s="118">
        <v>74946.14</v>
      </c>
      <c r="L53" s="118">
        <v>0</v>
      </c>
    </row>
    <row r="54" spans="1:12" x14ac:dyDescent="0.25">
      <c r="A54" s="184" t="s">
        <v>1049</v>
      </c>
      <c r="B54" s="82" t="s">
        <v>206</v>
      </c>
      <c r="C54" s="118">
        <v>0</v>
      </c>
      <c r="D54" s="118">
        <v>0</v>
      </c>
      <c r="E54" s="118">
        <v>2105.9899999999998</v>
      </c>
      <c r="F54" s="118">
        <v>0</v>
      </c>
      <c r="G54" s="118">
        <v>706.57</v>
      </c>
      <c r="H54" s="118">
        <v>0</v>
      </c>
      <c r="I54" s="118">
        <v>2812.56</v>
      </c>
      <c r="J54" s="118">
        <v>0</v>
      </c>
      <c r="K54" s="118">
        <v>2812.56</v>
      </c>
      <c r="L54" s="118">
        <v>0</v>
      </c>
    </row>
    <row r="55" spans="1:12" x14ac:dyDescent="0.25">
      <c r="A55" s="184" t="s">
        <v>995</v>
      </c>
      <c r="B55" s="82" t="s">
        <v>420</v>
      </c>
      <c r="C55" s="118">
        <v>0</v>
      </c>
      <c r="D55" s="118">
        <v>0</v>
      </c>
      <c r="E55" s="118">
        <v>0</v>
      </c>
      <c r="F55" s="118">
        <v>0</v>
      </c>
      <c r="G55" s="118">
        <v>254.4</v>
      </c>
      <c r="H55" s="118">
        <v>0</v>
      </c>
      <c r="I55" s="118">
        <v>254.4</v>
      </c>
      <c r="J55" s="118">
        <v>0</v>
      </c>
      <c r="K55" s="118">
        <v>254.4</v>
      </c>
      <c r="L55" s="118">
        <v>0</v>
      </c>
    </row>
    <row r="56" spans="1:12" x14ac:dyDescent="0.25">
      <c r="A56" s="184" t="s">
        <v>1029</v>
      </c>
      <c r="B56" s="82" t="s">
        <v>642</v>
      </c>
      <c r="C56" s="118">
        <v>0</v>
      </c>
      <c r="D56" s="118">
        <v>0</v>
      </c>
      <c r="E56" s="118">
        <v>6258.26</v>
      </c>
      <c r="F56" s="118">
        <v>0</v>
      </c>
      <c r="G56" s="118">
        <v>0</v>
      </c>
      <c r="H56" s="118">
        <v>0</v>
      </c>
      <c r="I56" s="118">
        <v>6258.26</v>
      </c>
      <c r="J56" s="118">
        <v>0</v>
      </c>
      <c r="K56" s="118">
        <v>6258.26</v>
      </c>
      <c r="L56" s="118">
        <v>0</v>
      </c>
    </row>
    <row r="57" spans="1:12" x14ac:dyDescent="0.25">
      <c r="A57" s="184" t="s">
        <v>389</v>
      </c>
      <c r="B57" s="82" t="s">
        <v>926</v>
      </c>
      <c r="C57" s="118">
        <v>0</v>
      </c>
      <c r="D57" s="118">
        <v>0</v>
      </c>
      <c r="E57" s="118">
        <v>11658.16</v>
      </c>
      <c r="F57" s="118">
        <v>0</v>
      </c>
      <c r="G57" s="118">
        <v>535.5</v>
      </c>
      <c r="H57" s="118">
        <v>0</v>
      </c>
      <c r="I57" s="118">
        <v>12193.66</v>
      </c>
      <c r="J57" s="118">
        <v>0</v>
      </c>
      <c r="K57" s="118">
        <v>12193.66</v>
      </c>
      <c r="L57" s="118">
        <v>0</v>
      </c>
    </row>
    <row r="58" spans="1:12" x14ac:dyDescent="0.25">
      <c r="A58" s="184" t="s">
        <v>1003</v>
      </c>
      <c r="B58" s="82" t="s">
        <v>1001</v>
      </c>
      <c r="C58" s="118">
        <v>0</v>
      </c>
      <c r="D58" s="118">
        <v>0</v>
      </c>
      <c r="E58" s="118">
        <v>2181.7600000000002</v>
      </c>
      <c r="F58" s="118">
        <v>0</v>
      </c>
      <c r="G58" s="118">
        <v>0</v>
      </c>
      <c r="H58" s="118">
        <v>0</v>
      </c>
      <c r="I58" s="118">
        <v>2181.7600000000002</v>
      </c>
      <c r="J58" s="118">
        <v>0</v>
      </c>
      <c r="K58" s="118">
        <v>2181.7600000000002</v>
      </c>
      <c r="L58" s="118">
        <v>0</v>
      </c>
    </row>
    <row r="59" spans="1:12" x14ac:dyDescent="0.25">
      <c r="A59" s="184" t="s">
        <v>834</v>
      </c>
      <c r="B59" s="82" t="s">
        <v>483</v>
      </c>
      <c r="C59" s="118">
        <v>0</v>
      </c>
      <c r="D59" s="118">
        <v>0</v>
      </c>
      <c r="E59" s="118">
        <v>887.44</v>
      </c>
      <c r="F59" s="118">
        <v>0</v>
      </c>
      <c r="G59" s="118">
        <v>0</v>
      </c>
      <c r="H59" s="118">
        <v>0</v>
      </c>
      <c r="I59" s="118">
        <v>887.44</v>
      </c>
      <c r="J59" s="118">
        <v>0</v>
      </c>
      <c r="K59" s="118">
        <v>887.44</v>
      </c>
      <c r="L59" s="118">
        <v>0</v>
      </c>
    </row>
    <row r="60" spans="1:12" x14ac:dyDescent="0.25">
      <c r="A60" s="184" t="s">
        <v>349</v>
      </c>
      <c r="B60" s="82" t="s">
        <v>79</v>
      </c>
      <c r="C60" s="118">
        <v>0</v>
      </c>
      <c r="D60" s="118">
        <v>0</v>
      </c>
      <c r="E60" s="118">
        <v>0</v>
      </c>
      <c r="F60" s="118">
        <v>0</v>
      </c>
      <c r="G60" s="118">
        <v>1508</v>
      </c>
      <c r="H60" s="118">
        <v>0</v>
      </c>
      <c r="I60" s="118">
        <v>1508</v>
      </c>
      <c r="J60" s="118">
        <v>0</v>
      </c>
      <c r="K60" s="118">
        <v>1508</v>
      </c>
      <c r="L60" s="118">
        <v>0</v>
      </c>
    </row>
    <row r="61" spans="1:12" x14ac:dyDescent="0.25">
      <c r="A61" s="184" t="s">
        <v>854</v>
      </c>
      <c r="B61" s="82" t="s">
        <v>731</v>
      </c>
      <c r="C61" s="118">
        <v>0</v>
      </c>
      <c r="D61" s="118">
        <v>0</v>
      </c>
      <c r="E61" s="118">
        <v>5002.17</v>
      </c>
      <c r="F61" s="118">
        <v>1532.69</v>
      </c>
      <c r="G61" s="118">
        <v>15696.36</v>
      </c>
      <c r="H61" s="118">
        <v>2330.41</v>
      </c>
      <c r="I61" s="118">
        <v>20698.53</v>
      </c>
      <c r="J61" s="118">
        <v>3863.1</v>
      </c>
      <c r="K61" s="118">
        <v>16835.43</v>
      </c>
      <c r="L61" s="118">
        <v>0</v>
      </c>
    </row>
    <row r="62" spans="1:12" x14ac:dyDescent="0.25">
      <c r="A62" s="184" t="s">
        <v>98</v>
      </c>
      <c r="B62" s="82" t="s">
        <v>806</v>
      </c>
      <c r="C62" s="118">
        <v>0</v>
      </c>
      <c r="D62" s="118">
        <v>0</v>
      </c>
      <c r="E62" s="118">
        <v>17142.919999999998</v>
      </c>
      <c r="F62" s="118">
        <v>0</v>
      </c>
      <c r="G62" s="118">
        <v>1457.55</v>
      </c>
      <c r="H62" s="118">
        <v>0</v>
      </c>
      <c r="I62" s="118">
        <v>18600.47</v>
      </c>
      <c r="J62" s="118">
        <v>0</v>
      </c>
      <c r="K62" s="118">
        <v>18600.47</v>
      </c>
      <c r="L62" s="118">
        <v>0</v>
      </c>
    </row>
    <row r="63" spans="1:12" x14ac:dyDescent="0.25">
      <c r="A63" s="184" t="s">
        <v>1140</v>
      </c>
      <c r="B63" s="82" t="s">
        <v>550</v>
      </c>
      <c r="C63" s="118">
        <v>0</v>
      </c>
      <c r="D63" s="118">
        <v>0</v>
      </c>
      <c r="E63" s="118">
        <v>661.76</v>
      </c>
      <c r="F63" s="118">
        <v>3.52</v>
      </c>
      <c r="G63" s="118">
        <v>3324.51</v>
      </c>
      <c r="H63" s="118">
        <v>0</v>
      </c>
      <c r="I63" s="118">
        <v>3986.27</v>
      </c>
      <c r="J63" s="118">
        <v>3.52</v>
      </c>
      <c r="K63" s="118">
        <v>3982.75</v>
      </c>
      <c r="L63" s="118">
        <v>0</v>
      </c>
    </row>
    <row r="64" spans="1:12" x14ac:dyDescent="0.25">
      <c r="A64" s="184" t="s">
        <v>882</v>
      </c>
      <c r="B64" s="82" t="s">
        <v>1172</v>
      </c>
      <c r="C64" s="118">
        <v>0</v>
      </c>
      <c r="D64" s="118">
        <v>0</v>
      </c>
      <c r="E64" s="118">
        <v>6602.03</v>
      </c>
      <c r="F64" s="118">
        <v>0</v>
      </c>
      <c r="G64" s="118">
        <v>73.569999999999993</v>
      </c>
      <c r="H64" s="118">
        <v>0</v>
      </c>
      <c r="I64" s="118">
        <v>6675.6</v>
      </c>
      <c r="J64" s="118">
        <v>0</v>
      </c>
      <c r="K64" s="118">
        <v>6675.6</v>
      </c>
      <c r="L64" s="118">
        <v>0</v>
      </c>
    </row>
    <row r="65" spans="1:12" x14ac:dyDescent="0.25">
      <c r="A65" s="184" t="s">
        <v>666</v>
      </c>
      <c r="B65" s="82" t="s">
        <v>774</v>
      </c>
      <c r="C65" s="110">
        <v>0</v>
      </c>
      <c r="D65" s="110">
        <v>0</v>
      </c>
      <c r="E65" s="110">
        <v>0</v>
      </c>
      <c r="F65" s="110">
        <v>0</v>
      </c>
      <c r="G65" s="118">
        <v>3840</v>
      </c>
      <c r="H65" s="110">
        <v>0</v>
      </c>
      <c r="I65" s="118">
        <v>3840</v>
      </c>
      <c r="J65" s="110">
        <v>0</v>
      </c>
      <c r="K65" s="118">
        <v>3840</v>
      </c>
      <c r="L65" s="118">
        <v>0</v>
      </c>
    </row>
    <row r="66" spans="1:12" x14ac:dyDescent="0.25">
      <c r="A66" s="184" t="s">
        <v>310</v>
      </c>
      <c r="B66" s="82" t="s">
        <v>312</v>
      </c>
      <c r="C66" s="118">
        <v>0</v>
      </c>
      <c r="D66" s="118">
        <v>0</v>
      </c>
      <c r="E66" s="118">
        <v>0</v>
      </c>
      <c r="F66" s="118">
        <v>667992.88</v>
      </c>
      <c r="G66" s="118">
        <v>0</v>
      </c>
      <c r="H66" s="118">
        <v>26997.33</v>
      </c>
      <c r="I66" s="118">
        <v>0</v>
      </c>
      <c r="J66" s="118">
        <v>694990.21</v>
      </c>
      <c r="K66" s="118">
        <v>0</v>
      </c>
      <c r="L66" s="118">
        <v>694990.21</v>
      </c>
    </row>
    <row r="67" spans="1:12" x14ac:dyDescent="0.25">
      <c r="A67" s="184" t="s">
        <v>6</v>
      </c>
      <c r="B67" s="82" t="s">
        <v>856</v>
      </c>
      <c r="C67" s="118">
        <v>0</v>
      </c>
      <c r="D67" s="118">
        <v>0</v>
      </c>
      <c r="E67" s="118">
        <v>0</v>
      </c>
      <c r="F67" s="118">
        <v>249.24</v>
      </c>
      <c r="G67" s="118">
        <v>0</v>
      </c>
      <c r="H67" s="118">
        <v>0</v>
      </c>
      <c r="I67" s="118">
        <v>0</v>
      </c>
      <c r="J67" s="118">
        <v>249.24</v>
      </c>
      <c r="K67" s="118">
        <v>0</v>
      </c>
      <c r="L67" s="118">
        <v>249.24</v>
      </c>
    </row>
    <row r="68" spans="1:12" x14ac:dyDescent="0.25">
      <c r="A68" s="184" t="s">
        <v>592</v>
      </c>
      <c r="B68" s="82" t="s">
        <v>1151</v>
      </c>
      <c r="C68" s="118">
        <v>0</v>
      </c>
      <c r="D68" s="118">
        <v>0</v>
      </c>
      <c r="E68" s="118">
        <v>0</v>
      </c>
      <c r="F68" s="118">
        <v>5213.07</v>
      </c>
      <c r="G68" s="118">
        <v>0</v>
      </c>
      <c r="H68" s="118">
        <v>0</v>
      </c>
      <c r="I68" s="118">
        <v>0</v>
      </c>
      <c r="J68" s="118">
        <v>5213.07</v>
      </c>
      <c r="K68" s="118">
        <v>0</v>
      </c>
      <c r="L68" s="118">
        <v>5213.07</v>
      </c>
    </row>
    <row r="69" spans="1:12" x14ac:dyDescent="0.25">
      <c r="A69" s="184" t="s">
        <v>863</v>
      </c>
      <c r="B69" s="82" t="s">
        <v>840</v>
      </c>
      <c r="C69" s="118">
        <v>0</v>
      </c>
      <c r="D69" s="118">
        <v>0</v>
      </c>
      <c r="E69" s="118">
        <v>0</v>
      </c>
      <c r="F69" s="118">
        <v>3040</v>
      </c>
      <c r="G69" s="118">
        <v>0</v>
      </c>
      <c r="H69" s="118">
        <v>0</v>
      </c>
      <c r="I69" s="118">
        <v>0</v>
      </c>
      <c r="J69" s="118">
        <v>3040</v>
      </c>
      <c r="K69" s="118">
        <v>0</v>
      </c>
      <c r="L69" s="118">
        <v>3040</v>
      </c>
    </row>
    <row r="70" spans="1:12" x14ac:dyDescent="0.25">
      <c r="A70" s="184" t="s">
        <v>72</v>
      </c>
      <c r="B70" s="82" t="s">
        <v>1044</v>
      </c>
      <c r="C70" s="118">
        <v>0</v>
      </c>
      <c r="D70" s="118">
        <v>0</v>
      </c>
      <c r="E70" s="118">
        <v>90.79</v>
      </c>
      <c r="F70" s="118">
        <v>9613.11</v>
      </c>
      <c r="G70" s="118">
        <v>0</v>
      </c>
      <c r="H70" s="118">
        <v>0</v>
      </c>
      <c r="I70" s="118">
        <v>90.79</v>
      </c>
      <c r="J70" s="118">
        <v>9613.11</v>
      </c>
      <c r="K70" s="118">
        <v>0</v>
      </c>
      <c r="L70" s="118">
        <v>9522.32</v>
      </c>
    </row>
    <row r="71" spans="1:12" x14ac:dyDescent="0.25">
      <c r="A71" s="184" t="s">
        <v>499</v>
      </c>
      <c r="B71" s="82" t="s">
        <v>550</v>
      </c>
      <c r="C71" s="118">
        <v>0</v>
      </c>
      <c r="D71" s="118">
        <v>0</v>
      </c>
      <c r="E71" s="118">
        <v>0</v>
      </c>
      <c r="F71" s="118">
        <v>0.02</v>
      </c>
      <c r="G71" s="118">
        <v>0</v>
      </c>
      <c r="H71" s="118">
        <v>0</v>
      </c>
      <c r="I71" s="118">
        <v>0</v>
      </c>
      <c r="J71" s="118">
        <v>0.02</v>
      </c>
      <c r="K71" s="118">
        <v>0</v>
      </c>
      <c r="L71" s="118">
        <v>0.02</v>
      </c>
    </row>
    <row r="72" spans="1:12" x14ac:dyDescent="0.25">
      <c r="A72" s="184" t="s">
        <v>457</v>
      </c>
      <c r="B72" s="82" t="s">
        <v>1164</v>
      </c>
      <c r="C72" s="118">
        <v>0</v>
      </c>
      <c r="D72" s="118">
        <v>0</v>
      </c>
      <c r="E72" s="118">
        <v>0</v>
      </c>
      <c r="F72" s="118">
        <v>0</v>
      </c>
      <c r="G72" s="118">
        <v>0</v>
      </c>
      <c r="H72" s="118">
        <v>0</v>
      </c>
      <c r="I72" s="118">
        <v>2416120.9700000002</v>
      </c>
      <c r="J72" s="118">
        <v>2416120.9700000002</v>
      </c>
      <c r="K72" s="118">
        <v>0</v>
      </c>
      <c r="L72" s="118">
        <v>0</v>
      </c>
    </row>
    <row r="73" spans="1:12" x14ac:dyDescent="0.25">
      <c r="A73" s="184" t="s">
        <v>512</v>
      </c>
      <c r="B73" s="82" t="s">
        <v>1170</v>
      </c>
      <c r="C73" s="118">
        <v>0</v>
      </c>
      <c r="D73" s="118">
        <v>0</v>
      </c>
      <c r="E73" s="118">
        <v>0</v>
      </c>
      <c r="F73" s="118">
        <v>0</v>
      </c>
      <c r="G73" s="118">
        <v>0</v>
      </c>
      <c r="H73" s="118">
        <v>0</v>
      </c>
      <c r="I73" s="118">
        <v>0</v>
      </c>
      <c r="J73" s="118">
        <v>0</v>
      </c>
      <c r="K73" s="118">
        <v>0</v>
      </c>
      <c r="L73" s="118">
        <v>0</v>
      </c>
    </row>
    <row r="74" spans="1:12" x14ac:dyDescent="0.25">
      <c r="A74" s="184" t="s">
        <v>183</v>
      </c>
      <c r="B74" s="82" t="s">
        <v>410</v>
      </c>
      <c r="C74" s="118">
        <v>0</v>
      </c>
      <c r="D74" s="118">
        <v>0</v>
      </c>
      <c r="E74" s="118">
        <v>0</v>
      </c>
      <c r="F74" s="118">
        <v>0</v>
      </c>
      <c r="G74" s="118">
        <v>0</v>
      </c>
      <c r="H74" s="118">
        <v>0</v>
      </c>
      <c r="I74" s="118">
        <v>0</v>
      </c>
      <c r="J74" s="118">
        <v>0</v>
      </c>
      <c r="K74" s="118">
        <v>0</v>
      </c>
      <c r="L74" s="118">
        <v>0</v>
      </c>
    </row>
    <row r="75" spans="1:12" x14ac:dyDescent="0.25">
      <c r="A75" s="184"/>
      <c r="B75" s="82"/>
      <c r="C75" s="110"/>
      <c r="D75" s="110"/>
      <c r="E75" s="110"/>
      <c r="F75" s="110"/>
      <c r="G75" s="110"/>
      <c r="H75" s="110"/>
      <c r="I75" s="110"/>
      <c r="J75" s="110"/>
      <c r="K75" s="110"/>
      <c r="L75" s="110"/>
    </row>
    <row r="76" spans="1:12" x14ac:dyDescent="0.25">
      <c r="A76" s="184"/>
      <c r="B76" s="82"/>
      <c r="C76" s="110"/>
      <c r="D76" s="110"/>
      <c r="E76" s="110"/>
      <c r="F76" s="110"/>
      <c r="G76" s="110"/>
      <c r="H76" s="110"/>
      <c r="I76" s="110"/>
      <c r="J76" s="110"/>
      <c r="K76" s="110"/>
      <c r="L76" s="110"/>
    </row>
    <row r="77" spans="1:12" x14ac:dyDescent="0.25">
      <c r="A77" s="184"/>
      <c r="B77" s="82"/>
      <c r="C77" s="110"/>
      <c r="D77" s="110"/>
      <c r="E77" s="110"/>
      <c r="F77" s="110"/>
      <c r="G77" s="110"/>
      <c r="H77" s="110"/>
      <c r="I77" s="110"/>
      <c r="J77" s="110"/>
      <c r="K77" s="110"/>
      <c r="L77" s="110"/>
    </row>
    <row r="78" spans="1:12" x14ac:dyDescent="0.25">
      <c r="A78" s="184"/>
      <c r="B78" s="82"/>
      <c r="C78" s="110"/>
      <c r="D78" s="110"/>
      <c r="E78" s="110"/>
      <c r="F78" s="110"/>
      <c r="G78" s="110"/>
      <c r="H78" s="110"/>
      <c r="I78" s="110"/>
      <c r="J78" s="110"/>
      <c r="K78" s="110"/>
      <c r="L78" s="110"/>
    </row>
    <row r="79" spans="1:12" x14ac:dyDescent="0.25">
      <c r="A79" s="184"/>
      <c r="B79" s="82"/>
      <c r="C79" s="110"/>
      <c r="D79" s="110"/>
      <c r="E79" s="110"/>
      <c r="F79" s="110"/>
      <c r="G79" s="110"/>
      <c r="H79" s="110"/>
      <c r="I79" s="110"/>
      <c r="J79" s="110"/>
      <c r="K79" s="110"/>
      <c r="L79" s="110"/>
    </row>
    <row r="80" spans="1:12" x14ac:dyDescent="0.25">
      <c r="A80" s="184"/>
      <c r="B80" s="82"/>
      <c r="C80" s="110"/>
      <c r="D80" s="110"/>
      <c r="E80" s="110"/>
      <c r="F80" s="110"/>
      <c r="G80" s="110"/>
      <c r="H80" s="110"/>
      <c r="I80" s="110"/>
      <c r="J80" s="110"/>
      <c r="K80" s="110"/>
      <c r="L80" s="110"/>
    </row>
    <row r="81" spans="1:12" x14ac:dyDescent="0.25">
      <c r="A81" s="184"/>
      <c r="B81" s="82"/>
      <c r="C81" s="110"/>
      <c r="D81" s="110"/>
      <c r="E81" s="110"/>
      <c r="F81" s="110"/>
      <c r="G81" s="110"/>
      <c r="H81" s="110"/>
      <c r="I81" s="110"/>
      <c r="J81" s="110"/>
      <c r="K81" s="110"/>
      <c r="L81" s="110"/>
    </row>
    <row r="82" spans="1:12" x14ac:dyDescent="0.25">
      <c r="A82" s="184"/>
      <c r="B82" s="82"/>
      <c r="C82" s="110"/>
      <c r="D82" s="110"/>
      <c r="E82" s="110"/>
      <c r="F82" s="110"/>
      <c r="G82" s="110"/>
      <c r="H82" s="110"/>
      <c r="I82" s="110"/>
      <c r="J82" s="110"/>
      <c r="K82" s="110"/>
      <c r="L82" s="110"/>
    </row>
    <row r="83" spans="1:12" x14ac:dyDescent="0.25">
      <c r="A83" s="184"/>
      <c r="B83" s="82"/>
      <c r="C83" s="110"/>
      <c r="D83" s="110"/>
      <c r="E83" s="110"/>
      <c r="F83" s="110"/>
      <c r="G83" s="110"/>
      <c r="H83" s="110"/>
      <c r="I83" s="110"/>
      <c r="J83" s="110"/>
      <c r="K83" s="110"/>
      <c r="L83" s="110"/>
    </row>
    <row r="84" spans="1:12" x14ac:dyDescent="0.25">
      <c r="A84" s="184"/>
      <c r="B84" s="82"/>
      <c r="C84" s="110"/>
      <c r="D84" s="110"/>
      <c r="E84" s="110"/>
      <c r="F84" s="110"/>
      <c r="G84" s="110"/>
      <c r="H84" s="110"/>
      <c r="I84" s="110"/>
      <c r="J84" s="110"/>
      <c r="K84" s="110"/>
      <c r="L84" s="110"/>
    </row>
    <row r="85" spans="1:12" x14ac:dyDescent="0.25">
      <c r="A85" s="184"/>
      <c r="B85" s="82"/>
      <c r="C85" s="110"/>
      <c r="D85" s="110"/>
      <c r="E85" s="110"/>
      <c r="F85" s="110"/>
      <c r="G85" s="110"/>
      <c r="H85" s="110"/>
      <c r="I85" s="110"/>
      <c r="J85" s="110"/>
      <c r="K85" s="110"/>
      <c r="L85" s="110"/>
    </row>
    <row r="86" spans="1:12" x14ac:dyDescent="0.25">
      <c r="A86" s="184"/>
      <c r="B86" s="82"/>
      <c r="C86" s="110"/>
      <c r="D86" s="110"/>
      <c r="E86" s="110"/>
      <c r="F86" s="110"/>
      <c r="G86" s="110"/>
      <c r="H86" s="110"/>
      <c r="I86" s="110"/>
      <c r="J86" s="110"/>
      <c r="K86" s="110"/>
      <c r="L86" s="110"/>
    </row>
    <row r="87" spans="1:12" x14ac:dyDescent="0.25">
      <c r="A87" s="184"/>
      <c r="B87" s="82"/>
      <c r="C87" s="110"/>
      <c r="D87" s="110"/>
      <c r="E87" s="110"/>
      <c r="F87" s="110"/>
      <c r="G87" s="110"/>
      <c r="H87" s="110"/>
      <c r="I87" s="110"/>
      <c r="J87" s="110"/>
      <c r="K87" s="110"/>
      <c r="L87" s="110"/>
    </row>
    <row r="88" spans="1:12" x14ac:dyDescent="0.25">
      <c r="A88" s="184"/>
      <c r="B88" s="82"/>
      <c r="C88" s="110"/>
      <c r="D88" s="110"/>
      <c r="E88" s="110"/>
      <c r="F88" s="110"/>
      <c r="G88" s="110"/>
      <c r="H88" s="110"/>
      <c r="I88" s="110"/>
      <c r="J88" s="110"/>
      <c r="K88" s="110"/>
      <c r="L88" s="110"/>
    </row>
    <row r="89" spans="1:12" x14ac:dyDescent="0.25">
      <c r="A89" s="184"/>
      <c r="B89" s="82"/>
      <c r="C89" s="110"/>
      <c r="D89" s="110"/>
      <c r="E89" s="110"/>
      <c r="F89" s="110"/>
      <c r="G89" s="110"/>
      <c r="H89" s="110"/>
      <c r="I89" s="110"/>
      <c r="J89" s="110"/>
      <c r="K89" s="110"/>
      <c r="L89" s="110"/>
    </row>
    <row r="90" spans="1:12" x14ac:dyDescent="0.25">
      <c r="A90" s="184"/>
      <c r="B90" s="82"/>
      <c r="C90" s="110"/>
      <c r="D90" s="110"/>
      <c r="E90" s="110"/>
      <c r="F90" s="110"/>
      <c r="G90" s="110"/>
      <c r="H90" s="110"/>
      <c r="I90" s="110"/>
      <c r="J90" s="110"/>
      <c r="K90" s="110"/>
      <c r="L90" s="110"/>
    </row>
    <row r="91" spans="1:12" x14ac:dyDescent="0.25">
      <c r="A91" s="184"/>
      <c r="B91" s="82"/>
      <c r="C91" s="110"/>
      <c r="D91" s="110"/>
      <c r="E91" s="110"/>
      <c r="F91" s="110"/>
      <c r="G91" s="110"/>
      <c r="H91" s="110"/>
      <c r="I91" s="110"/>
      <c r="J91" s="110"/>
      <c r="K91" s="110"/>
      <c r="L91" s="110"/>
    </row>
    <row r="92" spans="1:12" x14ac:dyDescent="0.25">
      <c r="A92" s="184"/>
      <c r="B92" s="82"/>
      <c r="C92" s="110"/>
      <c r="D92" s="110"/>
      <c r="E92" s="110"/>
      <c r="F92" s="110"/>
      <c r="G92" s="110"/>
      <c r="H92" s="110"/>
      <c r="I92" s="110"/>
      <c r="J92" s="110"/>
      <c r="K92" s="110"/>
      <c r="L92" s="110"/>
    </row>
    <row r="93" spans="1:12" x14ac:dyDescent="0.25">
      <c r="A93" s="184"/>
      <c r="B93" s="82"/>
      <c r="C93" s="110"/>
      <c r="D93" s="110"/>
      <c r="E93" s="110"/>
      <c r="F93" s="110"/>
      <c r="G93" s="110"/>
      <c r="H93" s="110"/>
      <c r="I93" s="110"/>
      <c r="J93" s="110"/>
      <c r="K93" s="110"/>
      <c r="L93" s="110"/>
    </row>
    <row r="94" spans="1:12" x14ac:dyDescent="0.25">
      <c r="A94" s="184"/>
      <c r="B94" s="82"/>
      <c r="C94" s="110"/>
      <c r="D94" s="110"/>
      <c r="E94" s="110"/>
      <c r="F94" s="110"/>
      <c r="G94" s="110"/>
      <c r="H94" s="110"/>
      <c r="I94" s="110"/>
      <c r="J94" s="110"/>
      <c r="K94" s="110"/>
      <c r="L94" s="110"/>
    </row>
    <row r="95" spans="1:12" x14ac:dyDescent="0.25">
      <c r="A95" s="184"/>
      <c r="B95" s="82"/>
      <c r="C95" s="110"/>
      <c r="D95" s="110"/>
      <c r="E95" s="110"/>
      <c r="F95" s="110"/>
      <c r="G95" s="110"/>
      <c r="H95" s="110"/>
      <c r="I95" s="110"/>
      <c r="J95" s="110"/>
      <c r="K95" s="110"/>
      <c r="L95" s="110"/>
    </row>
    <row r="96" spans="1:12" x14ac:dyDescent="0.25">
      <c r="A96" s="184"/>
      <c r="B96" s="82"/>
      <c r="C96" s="110"/>
      <c r="D96" s="110"/>
      <c r="E96" s="110"/>
      <c r="F96" s="110"/>
      <c r="G96" s="110"/>
      <c r="H96" s="110"/>
      <c r="I96" s="110"/>
      <c r="J96" s="110"/>
      <c r="K96" s="110"/>
      <c r="L96" s="110"/>
    </row>
    <row r="97" spans="1:12" x14ac:dyDescent="0.25">
      <c r="A97" s="184"/>
      <c r="B97" s="82"/>
      <c r="C97" s="110"/>
      <c r="D97" s="110"/>
      <c r="E97" s="110"/>
      <c r="F97" s="110"/>
      <c r="G97" s="110"/>
      <c r="H97" s="110"/>
      <c r="I97" s="110"/>
      <c r="J97" s="110"/>
      <c r="K97" s="110"/>
      <c r="L97" s="110"/>
    </row>
    <row r="98" spans="1:12" x14ac:dyDescent="0.25">
      <c r="A98" s="184"/>
      <c r="B98" s="82"/>
      <c r="C98" s="110"/>
      <c r="D98" s="110"/>
      <c r="E98" s="110"/>
      <c r="F98" s="110"/>
      <c r="G98" s="110"/>
      <c r="H98" s="110"/>
      <c r="I98" s="110"/>
      <c r="J98" s="110"/>
      <c r="K98" s="110"/>
      <c r="L98" s="110"/>
    </row>
    <row r="99" spans="1:12" x14ac:dyDescent="0.25">
      <c r="A99" s="184"/>
      <c r="B99" s="82"/>
      <c r="C99" s="110"/>
      <c r="D99" s="110"/>
      <c r="E99" s="110"/>
      <c r="F99" s="110"/>
      <c r="G99" s="110"/>
      <c r="H99" s="110"/>
      <c r="I99" s="110"/>
      <c r="J99" s="110"/>
      <c r="K99" s="110"/>
      <c r="L99" s="110"/>
    </row>
    <row r="100" spans="1:12" x14ac:dyDescent="0.25">
      <c r="A100" s="184"/>
      <c r="B100" s="82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</row>
    <row r="101" spans="1:12" x14ac:dyDescent="0.25">
      <c r="A101" s="184"/>
      <c r="B101" s="82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</row>
    <row r="102" spans="1:12" x14ac:dyDescent="0.25">
      <c r="A102" s="184"/>
      <c r="B102" s="82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</row>
    <row r="103" spans="1:12" x14ac:dyDescent="0.25">
      <c r="A103" s="184"/>
      <c r="B103" s="82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</row>
    <row r="104" spans="1:12" x14ac:dyDescent="0.25">
      <c r="A104" s="184"/>
      <c r="B104" s="82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</row>
    <row r="105" spans="1:12" x14ac:dyDescent="0.25">
      <c r="A105" s="184"/>
      <c r="B105" s="82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</row>
    <row r="106" spans="1:12" x14ac:dyDescent="0.25">
      <c r="A106" s="184"/>
      <c r="B106" s="82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</row>
    <row r="107" spans="1:12" x14ac:dyDescent="0.25">
      <c r="A107" s="184"/>
      <c r="B107" s="82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</row>
    <row r="108" spans="1:12" x14ac:dyDescent="0.25">
      <c r="A108" s="184"/>
      <c r="B108" s="82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</row>
    <row r="109" spans="1:12" x14ac:dyDescent="0.25">
      <c r="A109" s="184"/>
      <c r="B109" s="82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</row>
    <row r="110" spans="1:12" x14ac:dyDescent="0.25">
      <c r="A110" s="184"/>
      <c r="B110" s="82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</row>
    <row r="111" spans="1:12" x14ac:dyDescent="0.25">
      <c r="A111" s="184"/>
      <c r="B111" s="82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</row>
    <row r="112" spans="1:12" x14ac:dyDescent="0.25">
      <c r="A112" s="184"/>
      <c r="B112" s="82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</row>
    <row r="113" spans="1:12" x14ac:dyDescent="0.25">
      <c r="A113" s="184"/>
      <c r="B113" s="82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</row>
    <row r="114" spans="1:12" x14ac:dyDescent="0.25">
      <c r="A114" s="184"/>
      <c r="B114" s="82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</row>
    <row r="115" spans="1:12" x14ac:dyDescent="0.25">
      <c r="A115" s="184"/>
      <c r="B115" s="82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</row>
    <row r="116" spans="1:12" x14ac:dyDescent="0.25">
      <c r="A116" s="184"/>
      <c r="B116" s="82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</row>
    <row r="117" spans="1:12" x14ac:dyDescent="0.25">
      <c r="A117" s="184"/>
      <c r="B117" s="82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</row>
    <row r="118" spans="1:12" x14ac:dyDescent="0.25">
      <c r="A118" s="184"/>
      <c r="B118" s="82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</row>
    <row r="119" spans="1:12" x14ac:dyDescent="0.25">
      <c r="A119" s="184"/>
      <c r="B119" s="82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</row>
    <row r="120" spans="1:12" x14ac:dyDescent="0.25">
      <c r="A120" s="184"/>
      <c r="B120" s="82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</row>
    <row r="121" spans="1:12" x14ac:dyDescent="0.25">
      <c r="A121" s="184"/>
      <c r="B121" s="82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</row>
    <row r="122" spans="1:12" x14ac:dyDescent="0.25">
      <c r="A122" s="184"/>
      <c r="B122" s="82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</row>
    <row r="123" spans="1:12" x14ac:dyDescent="0.25">
      <c r="A123" s="184"/>
      <c r="B123" s="82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</row>
    <row r="124" spans="1:12" x14ac:dyDescent="0.25">
      <c r="A124" s="184"/>
      <c r="B124" s="82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</row>
  </sheetData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61"/>
  <sheetViews>
    <sheetView zoomScaleNormal="100" zoomScaleSheetLayoutView="100" workbookViewId="0"/>
  </sheetViews>
  <sheetFormatPr defaultColWidth="9.140625" defaultRowHeight="15" x14ac:dyDescent="0.25"/>
  <cols>
    <col min="1" max="1" width="16.5703125" style="50" customWidth="1"/>
    <col min="2" max="2" width="46.7109375" style="1" customWidth="1"/>
    <col min="3" max="12" width="15.28515625" style="197" customWidth="1"/>
    <col min="13" max="16384" width="9.140625" style="89"/>
  </cols>
  <sheetData>
    <row r="1" spans="1:12" ht="22.5" x14ac:dyDescent="0.25">
      <c r="A1" s="44" t="s">
        <v>695</v>
      </c>
      <c r="B1" s="7" t="s">
        <v>636</v>
      </c>
      <c r="C1" s="130" t="s">
        <v>281</v>
      </c>
      <c r="D1" s="130" t="s">
        <v>607</v>
      </c>
      <c r="E1" s="130" t="s">
        <v>549</v>
      </c>
      <c r="F1" s="130" t="s">
        <v>319</v>
      </c>
      <c r="G1" s="130" t="s">
        <v>629</v>
      </c>
      <c r="H1" s="130" t="s">
        <v>598</v>
      </c>
      <c r="I1" s="130" t="s">
        <v>971</v>
      </c>
      <c r="J1" s="130" t="s">
        <v>1145</v>
      </c>
      <c r="K1" s="130" t="s">
        <v>1084</v>
      </c>
      <c r="L1" s="130" t="s">
        <v>263</v>
      </c>
    </row>
    <row r="2" spans="1:12" x14ac:dyDescent="0.25">
      <c r="A2" s="184" t="s">
        <v>363</v>
      </c>
      <c r="B2" s="82" t="s">
        <v>112</v>
      </c>
      <c r="C2" s="118">
        <v>3748.16</v>
      </c>
      <c r="D2" s="118">
        <v>0</v>
      </c>
      <c r="E2" s="110">
        <v>0</v>
      </c>
      <c r="F2" s="110">
        <v>0</v>
      </c>
      <c r="G2" s="110">
        <v>0</v>
      </c>
      <c r="H2" s="110">
        <v>0</v>
      </c>
      <c r="I2" s="110">
        <v>0</v>
      </c>
      <c r="J2" s="110">
        <v>0</v>
      </c>
      <c r="K2" s="118">
        <v>3748.16</v>
      </c>
      <c r="L2" s="118">
        <v>0</v>
      </c>
    </row>
    <row r="3" spans="1:12" x14ac:dyDescent="0.25">
      <c r="A3" s="184" t="s">
        <v>556</v>
      </c>
      <c r="B3" s="82" t="s">
        <v>979</v>
      </c>
      <c r="C3" s="118">
        <v>4209.5200000000004</v>
      </c>
      <c r="D3" s="118">
        <v>0</v>
      </c>
      <c r="E3" s="110">
        <v>0</v>
      </c>
      <c r="F3" s="110">
        <v>0</v>
      </c>
      <c r="G3" s="110">
        <v>0</v>
      </c>
      <c r="H3" s="110">
        <v>0</v>
      </c>
      <c r="I3" s="110">
        <v>0</v>
      </c>
      <c r="J3" s="110">
        <v>0</v>
      </c>
      <c r="K3" s="118">
        <v>4209.5200000000004</v>
      </c>
      <c r="L3" s="118">
        <v>0</v>
      </c>
    </row>
    <row r="4" spans="1:12" x14ac:dyDescent="0.25">
      <c r="A4" s="184" t="s">
        <v>799</v>
      </c>
      <c r="B4" s="82" t="s">
        <v>156</v>
      </c>
      <c r="C4" s="118">
        <v>147048.37</v>
      </c>
      <c r="D4" s="118">
        <v>0</v>
      </c>
      <c r="E4" s="110">
        <v>0</v>
      </c>
      <c r="F4" s="110">
        <v>0</v>
      </c>
      <c r="G4" s="110">
        <v>0</v>
      </c>
      <c r="H4" s="110">
        <v>0</v>
      </c>
      <c r="I4" s="110">
        <v>0</v>
      </c>
      <c r="J4" s="110">
        <v>0</v>
      </c>
      <c r="K4" s="118">
        <v>147048.37</v>
      </c>
      <c r="L4" s="118">
        <v>0</v>
      </c>
    </row>
    <row r="5" spans="1:12" x14ac:dyDescent="0.25">
      <c r="A5" s="184" t="s">
        <v>901</v>
      </c>
      <c r="B5" s="82" t="s">
        <v>678</v>
      </c>
      <c r="C5" s="118">
        <v>105852.7</v>
      </c>
      <c r="D5" s="118">
        <v>0</v>
      </c>
      <c r="E5" s="110">
        <v>0</v>
      </c>
      <c r="F5" s="110">
        <v>0</v>
      </c>
      <c r="G5" s="110">
        <v>0</v>
      </c>
      <c r="H5" s="110">
        <v>0</v>
      </c>
      <c r="I5" s="110">
        <v>0</v>
      </c>
      <c r="J5" s="110">
        <v>0</v>
      </c>
      <c r="K5" s="118">
        <v>105852.7</v>
      </c>
      <c r="L5" s="118">
        <v>0</v>
      </c>
    </row>
    <row r="6" spans="1:12" x14ac:dyDescent="0.25">
      <c r="A6" s="184" t="s">
        <v>522</v>
      </c>
      <c r="B6" s="82" t="s">
        <v>1069</v>
      </c>
      <c r="C6" s="118">
        <v>121343.74</v>
      </c>
      <c r="D6" s="118">
        <v>0</v>
      </c>
      <c r="E6" s="110">
        <v>0</v>
      </c>
      <c r="F6" s="110">
        <v>0</v>
      </c>
      <c r="G6" s="110">
        <v>0</v>
      </c>
      <c r="H6" s="110">
        <v>0</v>
      </c>
      <c r="I6" s="110">
        <v>0</v>
      </c>
      <c r="J6" s="110">
        <v>0</v>
      </c>
      <c r="K6" s="118">
        <v>121343.74</v>
      </c>
      <c r="L6" s="118">
        <v>0</v>
      </c>
    </row>
    <row r="7" spans="1:12" x14ac:dyDescent="0.25">
      <c r="A7" s="184" t="s">
        <v>247</v>
      </c>
      <c r="B7" s="82" t="s">
        <v>674</v>
      </c>
      <c r="C7" s="118">
        <v>21930.33</v>
      </c>
      <c r="D7" s="118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8">
        <v>21930.33</v>
      </c>
      <c r="L7" s="118">
        <v>0</v>
      </c>
    </row>
    <row r="8" spans="1:12" x14ac:dyDescent="0.25">
      <c r="A8" s="184" t="s">
        <v>222</v>
      </c>
      <c r="B8" s="82" t="s">
        <v>119</v>
      </c>
      <c r="C8" s="118">
        <v>34342.230000000003</v>
      </c>
      <c r="D8" s="118">
        <v>0</v>
      </c>
      <c r="E8" s="110">
        <v>0</v>
      </c>
      <c r="F8" s="110">
        <v>0</v>
      </c>
      <c r="G8" s="110">
        <v>0</v>
      </c>
      <c r="H8" s="110">
        <v>0</v>
      </c>
      <c r="I8" s="110">
        <v>0</v>
      </c>
      <c r="J8" s="110">
        <v>0</v>
      </c>
      <c r="K8" s="118">
        <v>34342.230000000003</v>
      </c>
      <c r="L8" s="118">
        <v>0</v>
      </c>
    </row>
    <row r="9" spans="1:12" x14ac:dyDescent="0.25">
      <c r="A9" s="184" t="s">
        <v>1016</v>
      </c>
      <c r="B9" s="82" t="s">
        <v>539</v>
      </c>
      <c r="C9" s="118">
        <v>2266.08</v>
      </c>
      <c r="D9" s="118">
        <v>0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8">
        <v>2266.08</v>
      </c>
      <c r="L9" s="118">
        <v>0</v>
      </c>
    </row>
    <row r="10" spans="1:12" x14ac:dyDescent="0.25">
      <c r="A10" s="184" t="s">
        <v>632</v>
      </c>
      <c r="B10" s="82" t="s">
        <v>978</v>
      </c>
      <c r="C10" s="118">
        <v>5622.38</v>
      </c>
      <c r="D10" s="118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0</v>
      </c>
      <c r="K10" s="118">
        <v>5622.38</v>
      </c>
      <c r="L10" s="118">
        <v>0</v>
      </c>
    </row>
    <row r="11" spans="1:12" x14ac:dyDescent="0.25">
      <c r="A11" s="184" t="s">
        <v>1027</v>
      </c>
      <c r="B11" s="82" t="s">
        <v>978</v>
      </c>
      <c r="C11" s="118">
        <v>777</v>
      </c>
      <c r="D11" s="118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8">
        <v>777</v>
      </c>
      <c r="L11" s="118">
        <v>0</v>
      </c>
    </row>
    <row r="12" spans="1:12" x14ac:dyDescent="0.25">
      <c r="A12" s="184" t="s">
        <v>1163</v>
      </c>
      <c r="B12" s="82" t="s">
        <v>948</v>
      </c>
      <c r="C12" s="118">
        <v>30163</v>
      </c>
      <c r="D12" s="118">
        <v>0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8">
        <v>30163</v>
      </c>
      <c r="L12" s="118">
        <v>0</v>
      </c>
    </row>
    <row r="13" spans="1:12" x14ac:dyDescent="0.25">
      <c r="A13" s="184" t="s">
        <v>890</v>
      </c>
      <c r="B13" s="82" t="s">
        <v>569</v>
      </c>
      <c r="C13" s="118">
        <v>53527.24</v>
      </c>
      <c r="D13" s="118">
        <v>0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8">
        <v>53527.24</v>
      </c>
      <c r="L13" s="118">
        <v>0</v>
      </c>
    </row>
    <row r="14" spans="1:12" x14ac:dyDescent="0.25">
      <c r="A14" s="184" t="s">
        <v>654</v>
      </c>
      <c r="B14" s="82" t="s">
        <v>127</v>
      </c>
      <c r="C14" s="118">
        <v>0</v>
      </c>
      <c r="D14" s="118">
        <v>7957.68</v>
      </c>
      <c r="E14" s="110">
        <v>0</v>
      </c>
      <c r="F14" s="110">
        <v>0</v>
      </c>
      <c r="G14" s="110">
        <v>0</v>
      </c>
      <c r="H14" s="110">
        <v>0</v>
      </c>
      <c r="I14" s="110">
        <v>0</v>
      </c>
      <c r="J14" s="110">
        <v>0</v>
      </c>
      <c r="K14" s="118">
        <v>0</v>
      </c>
      <c r="L14" s="118">
        <v>7957.68</v>
      </c>
    </row>
    <row r="15" spans="1:12" x14ac:dyDescent="0.25">
      <c r="A15" s="184" t="s">
        <v>1166</v>
      </c>
      <c r="B15" s="82" t="s">
        <v>352</v>
      </c>
      <c r="C15" s="118">
        <v>0</v>
      </c>
      <c r="D15" s="118">
        <v>91970.89</v>
      </c>
      <c r="E15" s="110">
        <v>0</v>
      </c>
      <c r="F15" s="118">
        <v>5488.23</v>
      </c>
      <c r="G15" s="110">
        <v>0</v>
      </c>
      <c r="H15" s="118">
        <v>498.93</v>
      </c>
      <c r="I15" s="110">
        <v>0</v>
      </c>
      <c r="J15" s="118">
        <v>5987.16</v>
      </c>
      <c r="K15" s="118">
        <v>0</v>
      </c>
      <c r="L15" s="118">
        <v>97958.05</v>
      </c>
    </row>
    <row r="16" spans="1:12" x14ac:dyDescent="0.25">
      <c r="A16" s="184" t="s">
        <v>652</v>
      </c>
      <c r="B16" s="82" t="s">
        <v>662</v>
      </c>
      <c r="C16" s="118">
        <v>0</v>
      </c>
      <c r="D16" s="118">
        <v>42341.23</v>
      </c>
      <c r="E16" s="110">
        <v>0</v>
      </c>
      <c r="F16" s="118">
        <v>2425.83</v>
      </c>
      <c r="G16" s="110">
        <v>0</v>
      </c>
      <c r="H16" s="118">
        <v>220.53</v>
      </c>
      <c r="I16" s="110">
        <v>0</v>
      </c>
      <c r="J16" s="118">
        <v>2646.36</v>
      </c>
      <c r="K16" s="118">
        <v>0</v>
      </c>
      <c r="L16" s="118">
        <v>44987.59</v>
      </c>
    </row>
    <row r="17" spans="1:12" x14ac:dyDescent="0.25">
      <c r="A17" s="184" t="s">
        <v>49</v>
      </c>
      <c r="B17" s="82" t="s">
        <v>1090</v>
      </c>
      <c r="C17" s="118">
        <v>0</v>
      </c>
      <c r="D17" s="118">
        <v>76109.34</v>
      </c>
      <c r="E17" s="110">
        <v>0</v>
      </c>
      <c r="F17" s="118">
        <v>9790.89</v>
      </c>
      <c r="G17" s="110">
        <v>0</v>
      </c>
      <c r="H17" s="118">
        <v>854.55</v>
      </c>
      <c r="I17" s="110">
        <v>0</v>
      </c>
      <c r="J17" s="118">
        <v>10645.44</v>
      </c>
      <c r="K17" s="118">
        <v>0</v>
      </c>
      <c r="L17" s="118">
        <v>86754.78</v>
      </c>
    </row>
    <row r="18" spans="1:12" x14ac:dyDescent="0.25">
      <c r="A18" s="184" t="s">
        <v>1094</v>
      </c>
      <c r="B18" s="82" t="s">
        <v>169</v>
      </c>
      <c r="C18" s="118">
        <v>0</v>
      </c>
      <c r="D18" s="118">
        <v>18275.29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8">
        <v>0</v>
      </c>
      <c r="L18" s="118">
        <v>18275.29</v>
      </c>
    </row>
    <row r="19" spans="1:12" x14ac:dyDescent="0.25">
      <c r="A19" s="184" t="s">
        <v>265</v>
      </c>
      <c r="B19" s="82" t="s">
        <v>588</v>
      </c>
      <c r="C19" s="118">
        <v>0</v>
      </c>
      <c r="D19" s="118">
        <v>34342.230000000003</v>
      </c>
      <c r="E19" s="110">
        <v>0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8">
        <v>0</v>
      </c>
      <c r="L19" s="118">
        <v>34342.230000000003</v>
      </c>
    </row>
    <row r="20" spans="1:12" x14ac:dyDescent="0.25">
      <c r="A20" s="207" t="s">
        <v>912</v>
      </c>
      <c r="B20" s="60" t="s">
        <v>1121</v>
      </c>
      <c r="C20" s="145">
        <v>0</v>
      </c>
      <c r="D20" s="145">
        <v>1132.92</v>
      </c>
      <c r="E20" s="134">
        <v>0</v>
      </c>
      <c r="F20" s="145">
        <v>346.17</v>
      </c>
      <c r="G20" s="134">
        <v>0</v>
      </c>
      <c r="H20" s="145">
        <v>31.47</v>
      </c>
      <c r="I20" s="134">
        <v>0</v>
      </c>
      <c r="J20" s="145">
        <v>377.64</v>
      </c>
      <c r="K20" s="145">
        <v>0</v>
      </c>
      <c r="L20" s="145">
        <v>1510.56</v>
      </c>
    </row>
    <row r="21" spans="1:12" x14ac:dyDescent="0.25">
      <c r="A21" s="207" t="s">
        <v>1026</v>
      </c>
      <c r="B21" s="60" t="s">
        <v>460</v>
      </c>
      <c r="C21" s="145">
        <v>0</v>
      </c>
      <c r="D21" s="145">
        <v>5418.18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45">
        <v>0</v>
      </c>
      <c r="L21" s="145">
        <v>5418.18</v>
      </c>
    </row>
    <row r="22" spans="1:12" x14ac:dyDescent="0.25">
      <c r="A22" s="207" t="s">
        <v>326</v>
      </c>
      <c r="B22" s="60" t="s">
        <v>460</v>
      </c>
      <c r="C22" s="145">
        <v>0</v>
      </c>
      <c r="D22" s="145">
        <v>777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45">
        <v>0</v>
      </c>
      <c r="L22" s="145">
        <v>777</v>
      </c>
    </row>
    <row r="23" spans="1:12" x14ac:dyDescent="0.25">
      <c r="A23" s="207" t="s">
        <v>96</v>
      </c>
      <c r="B23" s="60" t="s">
        <v>818</v>
      </c>
      <c r="C23" s="145">
        <v>0</v>
      </c>
      <c r="D23" s="145">
        <v>0</v>
      </c>
      <c r="E23" s="145">
        <v>180154.75</v>
      </c>
      <c r="F23" s="145">
        <v>180154.75</v>
      </c>
      <c r="G23" s="145">
        <v>4946.01</v>
      </c>
      <c r="H23" s="145">
        <v>4946.01</v>
      </c>
      <c r="I23" s="145">
        <v>185100.76</v>
      </c>
      <c r="J23" s="145">
        <v>185100.76</v>
      </c>
      <c r="K23" s="145">
        <v>0</v>
      </c>
      <c r="L23" s="145">
        <v>0</v>
      </c>
    </row>
    <row r="24" spans="1:12" x14ac:dyDescent="0.25">
      <c r="A24" s="207" t="s">
        <v>1097</v>
      </c>
      <c r="B24" s="60" t="s">
        <v>92</v>
      </c>
      <c r="C24" s="145">
        <v>0</v>
      </c>
      <c r="D24" s="145">
        <v>0</v>
      </c>
      <c r="E24" s="145">
        <v>3152.46</v>
      </c>
      <c r="F24" s="145">
        <v>2018.54</v>
      </c>
      <c r="G24" s="145">
        <v>-203.2</v>
      </c>
      <c r="H24" s="134">
        <v>0</v>
      </c>
      <c r="I24" s="145">
        <v>2949.26</v>
      </c>
      <c r="J24" s="145">
        <v>2018.54</v>
      </c>
      <c r="K24" s="145">
        <v>930.72</v>
      </c>
      <c r="L24" s="145">
        <v>0</v>
      </c>
    </row>
    <row r="25" spans="1:12" x14ac:dyDescent="0.25">
      <c r="A25" s="207" t="s">
        <v>537</v>
      </c>
      <c r="B25" s="60" t="s">
        <v>274</v>
      </c>
      <c r="C25" s="145">
        <v>25761.62</v>
      </c>
      <c r="D25" s="145">
        <v>0</v>
      </c>
      <c r="E25" s="134">
        <v>0</v>
      </c>
      <c r="F25" s="134">
        <v>0</v>
      </c>
      <c r="G25" s="145">
        <v>5.62</v>
      </c>
      <c r="H25" s="134">
        <v>0</v>
      </c>
      <c r="I25" s="145">
        <v>5.62</v>
      </c>
      <c r="J25" s="134">
        <v>0</v>
      </c>
      <c r="K25" s="145">
        <v>25767.24</v>
      </c>
      <c r="L25" s="145">
        <v>0</v>
      </c>
    </row>
    <row r="26" spans="1:12" x14ac:dyDescent="0.25">
      <c r="A26" s="207" t="s">
        <v>653</v>
      </c>
      <c r="B26" s="60" t="s">
        <v>408</v>
      </c>
      <c r="C26" s="145">
        <v>8380</v>
      </c>
      <c r="D26" s="145">
        <v>0</v>
      </c>
      <c r="E26" s="134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45">
        <v>8380</v>
      </c>
      <c r="L26" s="145">
        <v>0</v>
      </c>
    </row>
    <row r="27" spans="1:12" x14ac:dyDescent="0.25">
      <c r="A27" s="207" t="s">
        <v>85</v>
      </c>
      <c r="B27" s="60" t="s">
        <v>1117</v>
      </c>
      <c r="C27" s="145">
        <v>13667.38</v>
      </c>
      <c r="D27" s="145">
        <v>0</v>
      </c>
      <c r="E27" s="145">
        <v>457881.63</v>
      </c>
      <c r="F27" s="145">
        <v>428511.23</v>
      </c>
      <c r="G27" s="145">
        <v>13321.16</v>
      </c>
      <c r="H27" s="145">
        <v>48953.33</v>
      </c>
      <c r="I27" s="145">
        <v>471202.79</v>
      </c>
      <c r="J27" s="145">
        <v>477464.56</v>
      </c>
      <c r="K27" s="145">
        <v>7405.61</v>
      </c>
      <c r="L27" s="145">
        <v>0</v>
      </c>
    </row>
    <row r="28" spans="1:12" x14ac:dyDescent="0.25">
      <c r="A28" s="207" t="s">
        <v>603</v>
      </c>
      <c r="B28" s="60" t="s">
        <v>386</v>
      </c>
      <c r="C28" s="145">
        <v>4299.55</v>
      </c>
      <c r="D28" s="145">
        <v>0</v>
      </c>
      <c r="E28" s="134">
        <v>0</v>
      </c>
      <c r="F28" s="134">
        <v>0</v>
      </c>
      <c r="G28" s="134">
        <v>0</v>
      </c>
      <c r="H28" s="134">
        <v>0</v>
      </c>
      <c r="I28" s="134">
        <v>0</v>
      </c>
      <c r="J28" s="134">
        <v>0</v>
      </c>
      <c r="K28" s="145">
        <v>4299.55</v>
      </c>
      <c r="L28" s="145">
        <v>0</v>
      </c>
    </row>
    <row r="29" spans="1:12" x14ac:dyDescent="0.25">
      <c r="A29" s="207" t="s">
        <v>584</v>
      </c>
      <c r="B29" s="60" t="s">
        <v>1149</v>
      </c>
      <c r="C29" s="145">
        <v>0</v>
      </c>
      <c r="D29" s="145">
        <v>11260.08</v>
      </c>
      <c r="E29" s="145">
        <v>892576.76</v>
      </c>
      <c r="F29" s="145">
        <v>917989.19</v>
      </c>
      <c r="G29" s="145">
        <v>52537.77</v>
      </c>
      <c r="H29" s="145">
        <v>52334.95</v>
      </c>
      <c r="I29" s="145">
        <v>945114.53</v>
      </c>
      <c r="J29" s="145">
        <v>970324.14</v>
      </c>
      <c r="K29" s="145">
        <v>0</v>
      </c>
      <c r="L29" s="145">
        <v>36469.69</v>
      </c>
    </row>
    <row r="30" spans="1:12" x14ac:dyDescent="0.25">
      <c r="A30" s="207" t="s">
        <v>109</v>
      </c>
      <c r="B30" s="60" t="s">
        <v>861</v>
      </c>
      <c r="C30" s="145">
        <v>0</v>
      </c>
      <c r="D30" s="145">
        <v>20576.38</v>
      </c>
      <c r="E30" s="145">
        <v>13909.38</v>
      </c>
      <c r="F30" s="134">
        <v>0</v>
      </c>
      <c r="G30" s="134">
        <v>0</v>
      </c>
      <c r="H30" s="134">
        <v>0</v>
      </c>
      <c r="I30" s="145">
        <v>13909.38</v>
      </c>
      <c r="J30" s="134">
        <v>0</v>
      </c>
      <c r="K30" s="145">
        <v>0</v>
      </c>
      <c r="L30" s="145">
        <v>6667</v>
      </c>
    </row>
    <row r="31" spans="1:12" x14ac:dyDescent="0.25">
      <c r="A31" s="207" t="s">
        <v>649</v>
      </c>
      <c r="B31" s="60" t="s">
        <v>280</v>
      </c>
      <c r="C31" s="145">
        <v>0</v>
      </c>
      <c r="D31" s="145">
        <v>0</v>
      </c>
      <c r="E31" s="145">
        <v>299379.3</v>
      </c>
      <c r="F31" s="145">
        <v>299379.3</v>
      </c>
      <c r="G31" s="145">
        <v>16300</v>
      </c>
      <c r="H31" s="145">
        <v>16300</v>
      </c>
      <c r="I31" s="145">
        <v>315679.3</v>
      </c>
      <c r="J31" s="145">
        <v>315679.3</v>
      </c>
      <c r="K31" s="145">
        <v>0</v>
      </c>
      <c r="L31" s="145">
        <v>0</v>
      </c>
    </row>
    <row r="32" spans="1:12" x14ac:dyDescent="0.25">
      <c r="A32" s="207" t="s">
        <v>736</v>
      </c>
      <c r="B32" s="60" t="s">
        <v>1169</v>
      </c>
      <c r="C32" s="145">
        <v>0</v>
      </c>
      <c r="D32" s="145">
        <v>0</v>
      </c>
      <c r="E32" s="145">
        <v>447894.99</v>
      </c>
      <c r="F32" s="145">
        <v>447894.99</v>
      </c>
      <c r="G32" s="145">
        <v>4299.4399999999996</v>
      </c>
      <c r="H32" s="145">
        <v>4299.4399999999996</v>
      </c>
      <c r="I32" s="145">
        <v>452194.43</v>
      </c>
      <c r="J32" s="145">
        <v>452194.43</v>
      </c>
      <c r="K32" s="145">
        <v>0</v>
      </c>
      <c r="L32" s="145">
        <v>0</v>
      </c>
    </row>
    <row r="33" spans="1:12" x14ac:dyDescent="0.25">
      <c r="A33" s="207" t="s">
        <v>807</v>
      </c>
      <c r="B33" s="60" t="s">
        <v>122</v>
      </c>
      <c r="C33" s="145">
        <v>8252.41</v>
      </c>
      <c r="D33" s="145">
        <v>0</v>
      </c>
      <c r="E33" s="145">
        <v>475734.99</v>
      </c>
      <c r="F33" s="145">
        <v>462516.44</v>
      </c>
      <c r="G33" s="145">
        <v>38484</v>
      </c>
      <c r="H33" s="145">
        <v>56114.45</v>
      </c>
      <c r="I33" s="145">
        <v>514218.99</v>
      </c>
      <c r="J33" s="145">
        <v>518630.89</v>
      </c>
      <c r="K33" s="145">
        <v>3840.51</v>
      </c>
      <c r="L33" s="145">
        <v>0</v>
      </c>
    </row>
    <row r="34" spans="1:12" x14ac:dyDescent="0.25">
      <c r="A34" s="207" t="s">
        <v>199</v>
      </c>
      <c r="B34" s="60" t="s">
        <v>108</v>
      </c>
      <c r="C34" s="145">
        <v>0</v>
      </c>
      <c r="D34" s="145">
        <v>363.21</v>
      </c>
      <c r="E34" s="145">
        <v>281592.5</v>
      </c>
      <c r="F34" s="145">
        <v>281108.96000000002</v>
      </c>
      <c r="G34" s="145">
        <v>2478.2800000000002</v>
      </c>
      <c r="H34" s="145">
        <v>2855.11</v>
      </c>
      <c r="I34" s="145">
        <v>284070.78000000003</v>
      </c>
      <c r="J34" s="145">
        <v>283964.07</v>
      </c>
      <c r="K34" s="145">
        <v>0</v>
      </c>
      <c r="L34" s="145">
        <v>256.5</v>
      </c>
    </row>
    <row r="35" spans="1:12" x14ac:dyDescent="0.25">
      <c r="A35" s="207" t="s">
        <v>617</v>
      </c>
      <c r="B35" s="60" t="s">
        <v>221</v>
      </c>
      <c r="C35" s="145">
        <v>0</v>
      </c>
      <c r="D35" s="145">
        <v>72388.95</v>
      </c>
      <c r="E35" s="145">
        <v>410604.02</v>
      </c>
      <c r="F35" s="145">
        <v>495218.53</v>
      </c>
      <c r="G35" s="145">
        <v>45091.66</v>
      </c>
      <c r="H35" s="145">
        <v>38597.19</v>
      </c>
      <c r="I35" s="145">
        <v>455695.68</v>
      </c>
      <c r="J35" s="145">
        <v>533815.72</v>
      </c>
      <c r="K35" s="145">
        <v>0</v>
      </c>
      <c r="L35" s="145">
        <v>150508.99</v>
      </c>
    </row>
    <row r="36" spans="1:12" x14ac:dyDescent="0.25">
      <c r="A36" s="207" t="s">
        <v>627</v>
      </c>
      <c r="B36" s="60" t="s">
        <v>880</v>
      </c>
      <c r="C36" s="145">
        <v>0</v>
      </c>
      <c r="D36" s="145">
        <v>760.06</v>
      </c>
      <c r="E36" s="145">
        <v>17544.8</v>
      </c>
      <c r="F36" s="145">
        <v>29339.1</v>
      </c>
      <c r="G36" s="134">
        <v>0</v>
      </c>
      <c r="H36" s="145">
        <v>1425.06</v>
      </c>
      <c r="I36" s="145">
        <v>17544.8</v>
      </c>
      <c r="J36" s="145">
        <v>30764.16</v>
      </c>
      <c r="K36" s="145">
        <v>0</v>
      </c>
      <c r="L36" s="145">
        <v>13979.42</v>
      </c>
    </row>
    <row r="37" spans="1:12" x14ac:dyDescent="0.25">
      <c r="A37" s="207" t="s">
        <v>93</v>
      </c>
      <c r="B37" s="60" t="s">
        <v>267</v>
      </c>
      <c r="C37" s="145">
        <v>0</v>
      </c>
      <c r="D37" s="145">
        <v>11934.04</v>
      </c>
      <c r="E37" s="134">
        <v>0</v>
      </c>
      <c r="F37" s="134">
        <v>0</v>
      </c>
      <c r="G37" s="145">
        <v>15041.13</v>
      </c>
      <c r="H37" s="145">
        <v>1174.69</v>
      </c>
      <c r="I37" s="145">
        <v>15041.13</v>
      </c>
      <c r="J37" s="145">
        <v>1174.69</v>
      </c>
      <c r="K37" s="145">
        <v>1932.4</v>
      </c>
      <c r="L37" s="145">
        <v>0</v>
      </c>
    </row>
    <row r="38" spans="1:12" x14ac:dyDescent="0.25">
      <c r="A38" s="207" t="s">
        <v>406</v>
      </c>
      <c r="B38" s="60" t="s">
        <v>860</v>
      </c>
      <c r="C38" s="145">
        <v>0</v>
      </c>
      <c r="D38" s="145">
        <v>500</v>
      </c>
      <c r="E38" s="145">
        <v>268936.68</v>
      </c>
      <c r="F38" s="145">
        <v>274667.18</v>
      </c>
      <c r="G38" s="145">
        <v>4155.5</v>
      </c>
      <c r="H38" s="145">
        <v>5000</v>
      </c>
      <c r="I38" s="145">
        <v>273092.18</v>
      </c>
      <c r="J38" s="145">
        <v>279667.18</v>
      </c>
      <c r="K38" s="145">
        <v>0</v>
      </c>
      <c r="L38" s="145">
        <v>7075</v>
      </c>
    </row>
    <row r="39" spans="1:12" x14ac:dyDescent="0.25">
      <c r="A39" s="207" t="s">
        <v>965</v>
      </c>
      <c r="B39" s="60" t="s">
        <v>847</v>
      </c>
      <c r="C39" s="145">
        <v>0</v>
      </c>
      <c r="D39" s="145">
        <v>0</v>
      </c>
      <c r="E39" s="134">
        <v>0</v>
      </c>
      <c r="F39" s="134">
        <v>0</v>
      </c>
      <c r="G39" s="134">
        <v>0</v>
      </c>
      <c r="H39" s="134">
        <v>0</v>
      </c>
      <c r="I39" s="134">
        <v>0</v>
      </c>
      <c r="J39" s="134">
        <v>0</v>
      </c>
      <c r="K39" s="145">
        <v>0</v>
      </c>
      <c r="L39" s="145">
        <v>0</v>
      </c>
    </row>
    <row r="40" spans="1:12" x14ac:dyDescent="0.25">
      <c r="A40" s="207" t="s">
        <v>773</v>
      </c>
      <c r="B40" s="60" t="s">
        <v>870</v>
      </c>
      <c r="C40" s="145">
        <v>0</v>
      </c>
      <c r="D40" s="145">
        <v>1939.4</v>
      </c>
      <c r="E40" s="134">
        <v>0</v>
      </c>
      <c r="F40" s="145">
        <v>4936.21</v>
      </c>
      <c r="G40" s="145">
        <v>2884</v>
      </c>
      <c r="H40" s="145">
        <v>1666.66</v>
      </c>
      <c r="I40" s="145">
        <v>2884</v>
      </c>
      <c r="J40" s="145">
        <v>6602.87</v>
      </c>
      <c r="K40" s="145">
        <v>0</v>
      </c>
      <c r="L40" s="145">
        <v>5658.27</v>
      </c>
    </row>
    <row r="41" spans="1:12" x14ac:dyDescent="0.25">
      <c r="A41" s="207" t="s">
        <v>83</v>
      </c>
      <c r="B41" s="60" t="s">
        <v>571</v>
      </c>
      <c r="C41" s="145">
        <v>2300</v>
      </c>
      <c r="D41" s="145">
        <v>0</v>
      </c>
      <c r="E41" s="145">
        <v>5471.5</v>
      </c>
      <c r="F41" s="134">
        <v>0</v>
      </c>
      <c r="G41" s="145">
        <v>-884</v>
      </c>
      <c r="H41" s="134">
        <v>0</v>
      </c>
      <c r="I41" s="145">
        <v>4587.5</v>
      </c>
      <c r="J41" s="134">
        <v>0</v>
      </c>
      <c r="K41" s="145">
        <v>6887.5</v>
      </c>
      <c r="L41" s="145">
        <v>0</v>
      </c>
    </row>
    <row r="42" spans="1:12" x14ac:dyDescent="0.25">
      <c r="A42" s="207" t="s">
        <v>888</v>
      </c>
      <c r="B42" s="60" t="s">
        <v>802</v>
      </c>
      <c r="C42" s="145">
        <v>0</v>
      </c>
      <c r="D42" s="145">
        <v>2018.47</v>
      </c>
      <c r="E42" s="145">
        <v>3877.14</v>
      </c>
      <c r="F42" s="145">
        <v>6064.5</v>
      </c>
      <c r="G42" s="134">
        <v>0</v>
      </c>
      <c r="H42" s="145">
        <v>1491</v>
      </c>
      <c r="I42" s="145">
        <v>3877.14</v>
      </c>
      <c r="J42" s="145">
        <v>7555.5</v>
      </c>
      <c r="K42" s="145">
        <v>0</v>
      </c>
      <c r="L42" s="145">
        <v>5696.83</v>
      </c>
    </row>
    <row r="43" spans="1:12" x14ac:dyDescent="0.25">
      <c r="A43" s="207" t="s">
        <v>327</v>
      </c>
      <c r="B43" s="60" t="s">
        <v>624</v>
      </c>
      <c r="C43" s="145">
        <v>0</v>
      </c>
      <c r="D43" s="145">
        <v>0</v>
      </c>
      <c r="E43" s="134">
        <v>0</v>
      </c>
      <c r="F43" s="145">
        <v>-5887.56</v>
      </c>
      <c r="G43" s="134">
        <v>0</v>
      </c>
      <c r="H43" s="145">
        <v>-2381.33</v>
      </c>
      <c r="I43" s="134">
        <v>0</v>
      </c>
      <c r="J43" s="145">
        <v>-8268.89</v>
      </c>
      <c r="K43" s="145">
        <v>8268.89</v>
      </c>
      <c r="L43" s="145">
        <v>0</v>
      </c>
    </row>
    <row r="44" spans="1:12" x14ac:dyDescent="0.25">
      <c r="A44" s="207" t="s">
        <v>611</v>
      </c>
      <c r="B44" s="60" t="s">
        <v>141</v>
      </c>
      <c r="C44" s="145">
        <v>0</v>
      </c>
      <c r="D44" s="145">
        <v>20299.84</v>
      </c>
      <c r="E44" s="134">
        <v>0</v>
      </c>
      <c r="F44" s="134">
        <v>0</v>
      </c>
      <c r="G44" s="134">
        <v>0</v>
      </c>
      <c r="H44" s="134">
        <v>0</v>
      </c>
      <c r="I44" s="134">
        <v>0</v>
      </c>
      <c r="J44" s="134">
        <v>0</v>
      </c>
      <c r="K44" s="145">
        <v>0</v>
      </c>
      <c r="L44" s="145">
        <v>20299.84</v>
      </c>
    </row>
    <row r="45" spans="1:12" x14ac:dyDescent="0.25">
      <c r="A45" s="207" t="s">
        <v>521</v>
      </c>
      <c r="B45" s="60" t="s">
        <v>573</v>
      </c>
      <c r="C45" s="145">
        <v>1648</v>
      </c>
      <c r="D45" s="145">
        <v>0</v>
      </c>
      <c r="E45" s="145">
        <v>290</v>
      </c>
      <c r="F45" s="134">
        <v>0</v>
      </c>
      <c r="G45" s="134">
        <v>0</v>
      </c>
      <c r="H45" s="145">
        <v>1648</v>
      </c>
      <c r="I45" s="145">
        <v>290</v>
      </c>
      <c r="J45" s="145">
        <v>1648</v>
      </c>
      <c r="K45" s="145">
        <v>290</v>
      </c>
      <c r="L45" s="145">
        <v>0</v>
      </c>
    </row>
    <row r="46" spans="1:12" x14ac:dyDescent="0.25">
      <c r="A46" s="207" t="s">
        <v>896</v>
      </c>
      <c r="B46" s="60" t="s">
        <v>538</v>
      </c>
      <c r="C46" s="145">
        <v>0</v>
      </c>
      <c r="D46" s="145">
        <v>15371.32</v>
      </c>
      <c r="E46" s="145">
        <v>346456.61</v>
      </c>
      <c r="F46" s="145">
        <v>364641.69</v>
      </c>
      <c r="G46" s="145">
        <v>27732.17</v>
      </c>
      <c r="H46" s="145">
        <v>16319.13</v>
      </c>
      <c r="I46" s="145">
        <v>374188.78</v>
      </c>
      <c r="J46" s="145">
        <v>380960.82</v>
      </c>
      <c r="K46" s="145">
        <v>0</v>
      </c>
      <c r="L46" s="145">
        <v>22143.360000000001</v>
      </c>
    </row>
    <row r="47" spans="1:12" x14ac:dyDescent="0.25">
      <c r="A47" s="207" t="s">
        <v>568</v>
      </c>
      <c r="B47" s="60" t="s">
        <v>808</v>
      </c>
      <c r="C47" s="145">
        <v>0</v>
      </c>
      <c r="D47" s="145">
        <v>23675.21</v>
      </c>
      <c r="E47" s="145">
        <v>74290.33</v>
      </c>
      <c r="F47" s="145">
        <v>81566.81</v>
      </c>
      <c r="G47" s="145">
        <v>1477.34</v>
      </c>
      <c r="H47" s="145">
        <v>3769.13</v>
      </c>
      <c r="I47" s="145">
        <v>75767.67</v>
      </c>
      <c r="J47" s="145">
        <v>85335.94</v>
      </c>
      <c r="K47" s="145">
        <v>0</v>
      </c>
      <c r="L47" s="145">
        <v>33243.480000000003</v>
      </c>
    </row>
    <row r="48" spans="1:12" x14ac:dyDescent="0.25">
      <c r="A48" s="207" t="s">
        <v>121</v>
      </c>
      <c r="B48" s="60" t="s">
        <v>48</v>
      </c>
      <c r="C48" s="145">
        <v>0</v>
      </c>
      <c r="D48" s="145">
        <v>5530.17</v>
      </c>
      <c r="E48" s="145">
        <v>22876.639999999999</v>
      </c>
      <c r="F48" s="145">
        <v>33233.760000000002</v>
      </c>
      <c r="G48" s="134">
        <v>0</v>
      </c>
      <c r="H48" s="145">
        <v>1589.65</v>
      </c>
      <c r="I48" s="145">
        <v>22876.639999999999</v>
      </c>
      <c r="J48" s="145">
        <v>34823.410000000003</v>
      </c>
      <c r="K48" s="145">
        <v>0</v>
      </c>
      <c r="L48" s="145">
        <v>17476.939999999999</v>
      </c>
    </row>
    <row r="49" spans="1:12" x14ac:dyDescent="0.25">
      <c r="A49" s="207" t="s">
        <v>671</v>
      </c>
      <c r="B49" s="60" t="s">
        <v>135</v>
      </c>
      <c r="C49" s="145">
        <v>0</v>
      </c>
      <c r="D49" s="145">
        <v>2330.41</v>
      </c>
      <c r="E49" s="134">
        <v>0</v>
      </c>
      <c r="F49" s="134">
        <v>0</v>
      </c>
      <c r="G49" s="134">
        <v>0</v>
      </c>
      <c r="H49" s="134">
        <v>0</v>
      </c>
      <c r="I49" s="134">
        <v>0</v>
      </c>
      <c r="J49" s="134">
        <v>0</v>
      </c>
      <c r="K49" s="145">
        <v>0</v>
      </c>
      <c r="L49" s="145">
        <v>2330.41</v>
      </c>
    </row>
    <row r="50" spans="1:12" x14ac:dyDescent="0.25">
      <c r="A50" s="207" t="s">
        <v>500</v>
      </c>
      <c r="B50" s="60" t="s">
        <v>106</v>
      </c>
      <c r="C50" s="145">
        <v>0</v>
      </c>
      <c r="D50" s="145">
        <v>3855.73</v>
      </c>
      <c r="E50" s="145">
        <v>14752.27</v>
      </c>
      <c r="F50" s="145">
        <v>24027.360000000001</v>
      </c>
      <c r="G50" s="134">
        <v>0</v>
      </c>
      <c r="H50" s="145">
        <v>1311.42</v>
      </c>
      <c r="I50" s="145">
        <v>14752.27</v>
      </c>
      <c r="J50" s="145">
        <v>25338.78</v>
      </c>
      <c r="K50" s="145">
        <v>0</v>
      </c>
      <c r="L50" s="145">
        <v>14442.24</v>
      </c>
    </row>
    <row r="51" spans="1:12" x14ac:dyDescent="0.25">
      <c r="A51" s="207" t="s">
        <v>41</v>
      </c>
      <c r="B51" s="60" t="s">
        <v>1105</v>
      </c>
      <c r="C51" s="145">
        <v>3.13</v>
      </c>
      <c r="D51" s="145">
        <v>0</v>
      </c>
      <c r="E51" s="145">
        <v>106693.74</v>
      </c>
      <c r="F51" s="145">
        <v>107155.33</v>
      </c>
      <c r="G51" s="145">
        <v>4441.1899999999996</v>
      </c>
      <c r="H51" s="145">
        <v>7513.11</v>
      </c>
      <c r="I51" s="145">
        <v>111134.93</v>
      </c>
      <c r="J51" s="145">
        <v>114668.44</v>
      </c>
      <c r="K51" s="145">
        <v>0</v>
      </c>
      <c r="L51" s="145">
        <v>3530.38</v>
      </c>
    </row>
    <row r="52" spans="1:12" x14ac:dyDescent="0.25">
      <c r="A52" s="207" t="s">
        <v>1087</v>
      </c>
      <c r="B52" s="60" t="s">
        <v>358</v>
      </c>
      <c r="C52" s="145">
        <v>0</v>
      </c>
      <c r="D52" s="145">
        <v>0</v>
      </c>
      <c r="E52" s="145">
        <v>3624.6</v>
      </c>
      <c r="F52" s="145">
        <v>3624.6</v>
      </c>
      <c r="G52" s="145">
        <v>59.15</v>
      </c>
      <c r="H52" s="145">
        <v>59.15</v>
      </c>
      <c r="I52" s="145">
        <v>3683.75</v>
      </c>
      <c r="J52" s="145">
        <v>3683.75</v>
      </c>
      <c r="K52" s="145">
        <v>0</v>
      </c>
      <c r="L52" s="145">
        <v>0</v>
      </c>
    </row>
    <row r="53" spans="1:12" x14ac:dyDescent="0.25">
      <c r="A53" s="207" t="s">
        <v>1067</v>
      </c>
      <c r="B53" s="60" t="s">
        <v>746</v>
      </c>
      <c r="C53" s="145">
        <v>0</v>
      </c>
      <c r="D53" s="145">
        <v>0</v>
      </c>
      <c r="E53" s="145">
        <v>76395.47</v>
      </c>
      <c r="F53" s="145">
        <v>76395.47</v>
      </c>
      <c r="G53" s="145">
        <v>3478.25</v>
      </c>
      <c r="H53" s="145">
        <v>3478.25</v>
      </c>
      <c r="I53" s="145">
        <v>79873.72</v>
      </c>
      <c r="J53" s="145">
        <v>79873.72</v>
      </c>
      <c r="K53" s="145">
        <v>0</v>
      </c>
      <c r="L53" s="145">
        <v>0</v>
      </c>
    </row>
    <row r="54" spans="1:12" x14ac:dyDescent="0.25">
      <c r="A54" s="207" t="s">
        <v>26</v>
      </c>
      <c r="B54" s="60" t="s">
        <v>186</v>
      </c>
      <c r="C54" s="145">
        <v>0</v>
      </c>
      <c r="D54" s="145">
        <v>0</v>
      </c>
      <c r="E54" s="145">
        <v>1159.3699999999999</v>
      </c>
      <c r="F54" s="145">
        <v>1159.3699999999999</v>
      </c>
      <c r="G54" s="134">
        <v>0</v>
      </c>
      <c r="H54" s="134">
        <v>0</v>
      </c>
      <c r="I54" s="145">
        <v>1159.3699999999999</v>
      </c>
      <c r="J54" s="145">
        <v>1159.3699999999999</v>
      </c>
      <c r="K54" s="145">
        <v>0</v>
      </c>
      <c r="L54" s="145">
        <v>0</v>
      </c>
    </row>
    <row r="55" spans="1:12" x14ac:dyDescent="0.25">
      <c r="A55" s="207" t="s">
        <v>165</v>
      </c>
      <c r="B55" s="60" t="s">
        <v>323</v>
      </c>
      <c r="C55" s="145">
        <v>0</v>
      </c>
      <c r="D55" s="145">
        <v>0</v>
      </c>
      <c r="E55" s="145">
        <v>4705.12</v>
      </c>
      <c r="F55" s="145">
        <v>4705.12</v>
      </c>
      <c r="G55" s="145">
        <v>285.01</v>
      </c>
      <c r="H55" s="145">
        <v>285.01</v>
      </c>
      <c r="I55" s="145">
        <v>4990.13</v>
      </c>
      <c r="J55" s="145">
        <v>4990.13</v>
      </c>
      <c r="K55" s="145">
        <v>0</v>
      </c>
      <c r="L55" s="145">
        <v>0</v>
      </c>
    </row>
    <row r="56" spans="1:12" x14ac:dyDescent="0.25">
      <c r="A56" s="207" t="s">
        <v>767</v>
      </c>
      <c r="B56" s="60" t="s">
        <v>832</v>
      </c>
      <c r="C56" s="145">
        <v>0</v>
      </c>
      <c r="D56" s="145">
        <v>0</v>
      </c>
      <c r="E56" s="145">
        <v>3147.06</v>
      </c>
      <c r="F56" s="145">
        <v>2529.3000000000002</v>
      </c>
      <c r="G56" s="145">
        <v>1.02</v>
      </c>
      <c r="H56" s="145">
        <v>618.78</v>
      </c>
      <c r="I56" s="145">
        <v>3148.08</v>
      </c>
      <c r="J56" s="145">
        <v>3148.08</v>
      </c>
      <c r="K56" s="145">
        <v>0</v>
      </c>
      <c r="L56" s="145">
        <v>0</v>
      </c>
    </row>
    <row r="57" spans="1:12" x14ac:dyDescent="0.25">
      <c r="A57" s="207" t="s">
        <v>664</v>
      </c>
      <c r="B57" s="60" t="s">
        <v>931</v>
      </c>
      <c r="C57" s="145">
        <v>0</v>
      </c>
      <c r="D57" s="145">
        <v>0</v>
      </c>
      <c r="E57" s="145">
        <v>70336.259999999995</v>
      </c>
      <c r="F57" s="145">
        <v>70336.259999999995</v>
      </c>
      <c r="G57" s="145">
        <v>1115.07</v>
      </c>
      <c r="H57" s="145">
        <v>1115.07</v>
      </c>
      <c r="I57" s="145">
        <v>71451.33</v>
      </c>
      <c r="J57" s="145">
        <v>71451.33</v>
      </c>
      <c r="K57" s="145">
        <v>0</v>
      </c>
      <c r="L57" s="145">
        <v>0</v>
      </c>
    </row>
    <row r="58" spans="1:12" x14ac:dyDescent="0.25">
      <c r="A58" s="207" t="s">
        <v>723</v>
      </c>
      <c r="B58" s="60" t="s">
        <v>146</v>
      </c>
      <c r="C58" s="145">
        <v>0</v>
      </c>
      <c r="D58" s="145">
        <v>0</v>
      </c>
      <c r="E58" s="145">
        <v>28411.54</v>
      </c>
      <c r="F58" s="145">
        <v>28411.54</v>
      </c>
      <c r="G58" s="145">
        <v>5494.25</v>
      </c>
      <c r="H58" s="145">
        <v>5494.25</v>
      </c>
      <c r="I58" s="145">
        <v>33905.79</v>
      </c>
      <c r="J58" s="145">
        <v>33905.79</v>
      </c>
      <c r="K58" s="145">
        <v>0</v>
      </c>
      <c r="L58" s="145">
        <v>0</v>
      </c>
    </row>
    <row r="59" spans="1:12" x14ac:dyDescent="0.25">
      <c r="A59" s="207" t="s">
        <v>845</v>
      </c>
      <c r="B59" s="60" t="s">
        <v>602</v>
      </c>
      <c r="C59" s="145">
        <v>0</v>
      </c>
      <c r="D59" s="145">
        <v>0</v>
      </c>
      <c r="E59" s="145">
        <v>1159.3699999999999</v>
      </c>
      <c r="F59" s="145">
        <v>1159.3699999999999</v>
      </c>
      <c r="G59" s="134">
        <v>0</v>
      </c>
      <c r="H59" s="134">
        <v>0</v>
      </c>
      <c r="I59" s="145">
        <v>1159.3699999999999</v>
      </c>
      <c r="J59" s="145">
        <v>1159.3699999999999</v>
      </c>
      <c r="K59" s="145">
        <v>0</v>
      </c>
      <c r="L59" s="145">
        <v>0</v>
      </c>
    </row>
    <row r="60" spans="1:12" x14ac:dyDescent="0.25">
      <c r="A60" s="207" t="s">
        <v>789</v>
      </c>
      <c r="B60" s="60" t="s">
        <v>716</v>
      </c>
      <c r="C60" s="145">
        <v>0</v>
      </c>
      <c r="D60" s="145">
        <v>0</v>
      </c>
      <c r="E60" s="145">
        <v>4705.12</v>
      </c>
      <c r="F60" s="145">
        <v>4705.12</v>
      </c>
      <c r="G60" s="145">
        <v>285.01</v>
      </c>
      <c r="H60" s="145">
        <v>285.01</v>
      </c>
      <c r="I60" s="145">
        <v>4990.13</v>
      </c>
      <c r="J60" s="145">
        <v>4990.13</v>
      </c>
      <c r="K60" s="145">
        <v>0</v>
      </c>
      <c r="L60" s="145">
        <v>0</v>
      </c>
    </row>
    <row r="61" spans="1:12" x14ac:dyDescent="0.25">
      <c r="A61" s="207" t="s">
        <v>385</v>
      </c>
      <c r="B61" s="60" t="s">
        <v>921</v>
      </c>
      <c r="C61" s="145">
        <v>0</v>
      </c>
      <c r="D61" s="145">
        <v>0</v>
      </c>
      <c r="E61" s="145">
        <v>2529.3000000000002</v>
      </c>
      <c r="F61" s="145">
        <v>3147.06</v>
      </c>
      <c r="G61" s="145">
        <v>618.78</v>
      </c>
      <c r="H61" s="145">
        <v>1.02</v>
      </c>
      <c r="I61" s="145">
        <v>3148.08</v>
      </c>
      <c r="J61" s="145">
        <v>3148.08</v>
      </c>
      <c r="K61" s="145">
        <v>0</v>
      </c>
      <c r="L61" s="145">
        <v>0</v>
      </c>
    </row>
    <row r="62" spans="1:12" x14ac:dyDescent="0.25">
      <c r="A62" s="207" t="s">
        <v>651</v>
      </c>
      <c r="B62" s="60" t="s">
        <v>926</v>
      </c>
      <c r="C62" s="145">
        <v>237.46</v>
      </c>
      <c r="D62" s="145">
        <v>0</v>
      </c>
      <c r="E62" s="145">
        <v>6089.88</v>
      </c>
      <c r="F62" s="145">
        <v>11164.64</v>
      </c>
      <c r="G62" s="134">
        <v>0</v>
      </c>
      <c r="H62" s="145">
        <v>254.4</v>
      </c>
      <c r="I62" s="145">
        <v>6089.88</v>
      </c>
      <c r="J62" s="145">
        <v>11419.04</v>
      </c>
      <c r="K62" s="145">
        <v>0</v>
      </c>
      <c r="L62" s="145">
        <v>5091.7</v>
      </c>
    </row>
    <row r="63" spans="1:12" x14ac:dyDescent="0.25">
      <c r="A63" s="207" t="s">
        <v>426</v>
      </c>
      <c r="B63" s="60" t="s">
        <v>966</v>
      </c>
      <c r="C63" s="145">
        <v>0</v>
      </c>
      <c r="D63" s="145">
        <v>0</v>
      </c>
      <c r="E63" s="145">
        <v>3000</v>
      </c>
      <c r="F63" s="145">
        <v>3000</v>
      </c>
      <c r="G63" s="134">
        <v>0</v>
      </c>
      <c r="H63" s="134">
        <v>0</v>
      </c>
      <c r="I63" s="145">
        <v>3000</v>
      </c>
      <c r="J63" s="145">
        <v>3000</v>
      </c>
      <c r="K63" s="145">
        <v>0</v>
      </c>
      <c r="L63" s="145">
        <v>0</v>
      </c>
    </row>
    <row r="64" spans="1:12" x14ac:dyDescent="0.25">
      <c r="A64" s="207" t="s">
        <v>1120</v>
      </c>
      <c r="B64" s="60" t="s">
        <v>147</v>
      </c>
      <c r="C64" s="145">
        <v>112.12</v>
      </c>
      <c r="D64" s="145">
        <v>0</v>
      </c>
      <c r="E64" s="145">
        <v>225.69</v>
      </c>
      <c r="F64" s="134">
        <v>0</v>
      </c>
      <c r="G64" s="134">
        <v>0</v>
      </c>
      <c r="H64" s="134">
        <v>0</v>
      </c>
      <c r="I64" s="145">
        <v>225.69</v>
      </c>
      <c r="J64" s="134">
        <v>0</v>
      </c>
      <c r="K64" s="145">
        <v>337.81</v>
      </c>
      <c r="L64" s="145">
        <v>0</v>
      </c>
    </row>
    <row r="65" spans="1:12" x14ac:dyDescent="0.25">
      <c r="A65" s="207" t="s">
        <v>228</v>
      </c>
      <c r="B65" s="60" t="s">
        <v>903</v>
      </c>
      <c r="C65" s="145">
        <v>0</v>
      </c>
      <c r="D65" s="145">
        <v>6639</v>
      </c>
      <c r="E65" s="134">
        <v>0</v>
      </c>
      <c r="F65" s="134">
        <v>0</v>
      </c>
      <c r="G65" s="134">
        <v>0</v>
      </c>
      <c r="H65" s="134">
        <v>0</v>
      </c>
      <c r="I65" s="134">
        <v>0</v>
      </c>
      <c r="J65" s="134">
        <v>0</v>
      </c>
      <c r="K65" s="145">
        <v>0</v>
      </c>
      <c r="L65" s="145">
        <v>6639</v>
      </c>
    </row>
    <row r="66" spans="1:12" x14ac:dyDescent="0.25">
      <c r="A66" s="207" t="s">
        <v>955</v>
      </c>
      <c r="B66" s="60" t="s">
        <v>658</v>
      </c>
      <c r="C66" s="145">
        <v>0</v>
      </c>
      <c r="D66" s="145">
        <v>227996</v>
      </c>
      <c r="E66" s="134">
        <v>0</v>
      </c>
      <c r="F66" s="134">
        <v>0</v>
      </c>
      <c r="G66" s="134">
        <v>0</v>
      </c>
      <c r="H66" s="134">
        <v>0</v>
      </c>
      <c r="I66" s="134">
        <v>0</v>
      </c>
      <c r="J66" s="134">
        <v>0</v>
      </c>
      <c r="K66" s="145">
        <v>0</v>
      </c>
      <c r="L66" s="145">
        <v>227996</v>
      </c>
    </row>
    <row r="67" spans="1:12" x14ac:dyDescent="0.25">
      <c r="A67" s="207" t="s">
        <v>707</v>
      </c>
      <c r="B67" s="60" t="s">
        <v>1173</v>
      </c>
      <c r="C67" s="145">
        <v>0</v>
      </c>
      <c r="D67" s="145">
        <v>4137.74</v>
      </c>
      <c r="E67" s="134">
        <v>0</v>
      </c>
      <c r="F67" s="134">
        <v>0</v>
      </c>
      <c r="G67" s="134">
        <v>0</v>
      </c>
      <c r="H67" s="134">
        <v>0</v>
      </c>
      <c r="I67" s="134">
        <v>0</v>
      </c>
      <c r="J67" s="134">
        <v>0</v>
      </c>
      <c r="K67" s="145">
        <v>0</v>
      </c>
      <c r="L67" s="145">
        <v>4137.74</v>
      </c>
    </row>
    <row r="68" spans="1:12" x14ac:dyDescent="0.25">
      <c r="A68" s="207" t="s">
        <v>433</v>
      </c>
      <c r="B68" s="60" t="s">
        <v>1112</v>
      </c>
      <c r="C68" s="145">
        <v>0</v>
      </c>
      <c r="D68" s="145">
        <v>66003.199999999997</v>
      </c>
      <c r="E68" s="134">
        <v>0</v>
      </c>
      <c r="F68" s="134">
        <v>0</v>
      </c>
      <c r="G68" s="134">
        <v>0</v>
      </c>
      <c r="H68" s="134">
        <v>0</v>
      </c>
      <c r="I68" s="134">
        <v>0</v>
      </c>
      <c r="J68" s="134">
        <v>0</v>
      </c>
      <c r="K68" s="145">
        <v>0</v>
      </c>
      <c r="L68" s="145">
        <v>66003.199999999997</v>
      </c>
    </row>
    <row r="69" spans="1:12" x14ac:dyDescent="0.25">
      <c r="A69" s="207" t="s">
        <v>865</v>
      </c>
      <c r="B69" s="60" t="s">
        <v>1112</v>
      </c>
      <c r="C69" s="145">
        <v>0</v>
      </c>
      <c r="D69" s="145">
        <v>50236.959999999999</v>
      </c>
      <c r="E69" s="134">
        <v>0</v>
      </c>
      <c r="F69" s="134">
        <v>0</v>
      </c>
      <c r="G69" s="134">
        <v>0</v>
      </c>
      <c r="H69" s="134">
        <v>0</v>
      </c>
      <c r="I69" s="134">
        <v>0</v>
      </c>
      <c r="J69" s="134">
        <v>0</v>
      </c>
      <c r="K69" s="145">
        <v>0</v>
      </c>
      <c r="L69" s="145">
        <v>50236.959999999999</v>
      </c>
    </row>
    <row r="70" spans="1:12" x14ac:dyDescent="0.25">
      <c r="A70" s="207" t="s">
        <v>357</v>
      </c>
      <c r="B70" s="60" t="s">
        <v>879</v>
      </c>
      <c r="C70" s="145">
        <v>0</v>
      </c>
      <c r="D70" s="145">
        <v>129161.68</v>
      </c>
      <c r="E70" s="134">
        <v>0</v>
      </c>
      <c r="F70" s="134">
        <v>0</v>
      </c>
      <c r="G70" s="134">
        <v>0</v>
      </c>
      <c r="H70" s="134">
        <v>0</v>
      </c>
      <c r="I70" s="134">
        <v>0</v>
      </c>
      <c r="J70" s="134">
        <v>0</v>
      </c>
      <c r="K70" s="145">
        <v>0</v>
      </c>
      <c r="L70" s="145">
        <v>129161.68</v>
      </c>
    </row>
    <row r="71" spans="1:12" x14ac:dyDescent="0.25">
      <c r="A71" s="207" t="s">
        <v>1136</v>
      </c>
      <c r="B71" s="60" t="s">
        <v>191</v>
      </c>
      <c r="C71" s="145">
        <v>754511.48</v>
      </c>
      <c r="D71" s="145">
        <v>0</v>
      </c>
      <c r="E71" s="134">
        <v>0</v>
      </c>
      <c r="F71" s="134">
        <v>0</v>
      </c>
      <c r="G71" s="134">
        <v>0</v>
      </c>
      <c r="H71" s="134">
        <v>0</v>
      </c>
      <c r="I71" s="134">
        <v>0</v>
      </c>
      <c r="J71" s="134">
        <v>0</v>
      </c>
      <c r="K71" s="145">
        <v>754511.48</v>
      </c>
      <c r="L71" s="145">
        <v>0</v>
      </c>
    </row>
    <row r="72" spans="1:12" x14ac:dyDescent="0.25">
      <c r="A72" s="207" t="s">
        <v>419</v>
      </c>
      <c r="B72" s="60" t="s">
        <v>1006</v>
      </c>
      <c r="C72" s="145">
        <v>38302.43</v>
      </c>
      <c r="D72" s="145">
        <v>0</v>
      </c>
      <c r="E72" s="134">
        <v>0</v>
      </c>
      <c r="F72" s="134">
        <v>0</v>
      </c>
      <c r="G72" s="134">
        <v>0</v>
      </c>
      <c r="H72" s="134">
        <v>0</v>
      </c>
      <c r="I72" s="134">
        <v>0</v>
      </c>
      <c r="J72" s="134">
        <v>0</v>
      </c>
      <c r="K72" s="145">
        <v>38302.43</v>
      </c>
      <c r="L72" s="145">
        <v>0</v>
      </c>
    </row>
    <row r="73" spans="1:12" x14ac:dyDescent="0.25">
      <c r="A73" s="207" t="s">
        <v>908</v>
      </c>
      <c r="B73" s="60" t="s">
        <v>1086</v>
      </c>
      <c r="C73" s="145">
        <v>58381.07</v>
      </c>
      <c r="D73" s="145">
        <v>0</v>
      </c>
      <c r="E73" s="134">
        <v>0</v>
      </c>
      <c r="F73" s="134">
        <v>0</v>
      </c>
      <c r="G73" s="134">
        <v>0</v>
      </c>
      <c r="H73" s="134">
        <v>0</v>
      </c>
      <c r="I73" s="134">
        <v>0</v>
      </c>
      <c r="J73" s="134">
        <v>0</v>
      </c>
      <c r="K73" s="145">
        <v>58381.07</v>
      </c>
      <c r="L73" s="145">
        <v>0</v>
      </c>
    </row>
    <row r="74" spans="1:12" x14ac:dyDescent="0.25">
      <c r="A74" s="207" t="s">
        <v>1033</v>
      </c>
      <c r="B74" s="60" t="s">
        <v>545</v>
      </c>
      <c r="C74" s="145">
        <v>0</v>
      </c>
      <c r="D74" s="145">
        <v>6989.79</v>
      </c>
      <c r="E74" s="134">
        <v>0</v>
      </c>
      <c r="F74" s="145">
        <v>1284.2</v>
      </c>
      <c r="G74" s="134">
        <v>0</v>
      </c>
      <c r="H74" s="145">
        <v>43.43</v>
      </c>
      <c r="I74" s="134">
        <v>0</v>
      </c>
      <c r="J74" s="145">
        <v>1327.63</v>
      </c>
      <c r="K74" s="145">
        <v>0</v>
      </c>
      <c r="L74" s="145">
        <v>8317.42</v>
      </c>
    </row>
    <row r="75" spans="1:12" x14ac:dyDescent="0.25">
      <c r="A75" s="207" t="s">
        <v>25</v>
      </c>
      <c r="B75" s="60" t="s">
        <v>126</v>
      </c>
      <c r="C75" s="145">
        <v>0</v>
      </c>
      <c r="D75" s="145">
        <v>70000</v>
      </c>
      <c r="E75" s="134">
        <v>0</v>
      </c>
      <c r="F75" s="134">
        <v>0</v>
      </c>
      <c r="G75" s="134">
        <v>0</v>
      </c>
      <c r="H75" s="134">
        <v>0</v>
      </c>
      <c r="I75" s="134">
        <v>0</v>
      </c>
      <c r="J75" s="134">
        <v>0</v>
      </c>
      <c r="K75" s="145">
        <v>0</v>
      </c>
      <c r="L75" s="145">
        <v>70000</v>
      </c>
    </row>
    <row r="76" spans="1:12" x14ac:dyDescent="0.25">
      <c r="A76" s="207" t="s">
        <v>905</v>
      </c>
      <c r="B76" s="60" t="s">
        <v>952</v>
      </c>
      <c r="C76" s="145">
        <v>0</v>
      </c>
      <c r="D76" s="145">
        <v>143000</v>
      </c>
      <c r="E76" s="134">
        <v>0</v>
      </c>
      <c r="F76" s="145">
        <v>30000</v>
      </c>
      <c r="G76" s="134">
        <v>0</v>
      </c>
      <c r="H76" s="134">
        <v>0</v>
      </c>
      <c r="I76" s="134">
        <v>0</v>
      </c>
      <c r="J76" s="145">
        <v>30000</v>
      </c>
      <c r="K76" s="145">
        <v>0</v>
      </c>
      <c r="L76" s="145">
        <v>173000</v>
      </c>
    </row>
    <row r="77" spans="1:12" x14ac:dyDescent="0.25">
      <c r="A77" s="207" t="s">
        <v>525</v>
      </c>
      <c r="B77" s="60" t="s">
        <v>660</v>
      </c>
      <c r="C77" s="145">
        <v>0</v>
      </c>
      <c r="D77" s="145">
        <v>0</v>
      </c>
      <c r="E77" s="134">
        <v>0</v>
      </c>
      <c r="F77" s="145">
        <v>50000</v>
      </c>
      <c r="G77" s="134">
        <v>0</v>
      </c>
      <c r="H77" s="145">
        <v>1848.08</v>
      </c>
      <c r="I77" s="134">
        <v>0</v>
      </c>
      <c r="J77" s="145">
        <v>51848.08</v>
      </c>
      <c r="K77" s="145">
        <v>0</v>
      </c>
      <c r="L77" s="145">
        <v>51848.08</v>
      </c>
    </row>
    <row r="78" spans="1:12" x14ac:dyDescent="0.25">
      <c r="A78" s="207" t="s">
        <v>792</v>
      </c>
      <c r="B78" s="60" t="s">
        <v>1056</v>
      </c>
      <c r="C78" s="145">
        <v>0</v>
      </c>
      <c r="D78" s="145">
        <v>271395</v>
      </c>
      <c r="E78" s="145">
        <v>200000</v>
      </c>
      <c r="F78" s="134">
        <v>0</v>
      </c>
      <c r="G78" s="145">
        <v>20000</v>
      </c>
      <c r="H78" s="134">
        <v>0</v>
      </c>
      <c r="I78" s="145">
        <v>220000</v>
      </c>
      <c r="J78" s="134">
        <v>0</v>
      </c>
      <c r="K78" s="145">
        <v>0</v>
      </c>
      <c r="L78" s="145">
        <v>51395</v>
      </c>
    </row>
    <row r="79" spans="1:12" x14ac:dyDescent="0.25">
      <c r="A79" s="207" t="s">
        <v>634</v>
      </c>
      <c r="B79" s="60" t="s">
        <v>447</v>
      </c>
      <c r="C79" s="145">
        <v>0</v>
      </c>
      <c r="D79" s="145">
        <v>0</v>
      </c>
      <c r="E79" s="134">
        <v>0</v>
      </c>
      <c r="F79" s="145">
        <v>50000</v>
      </c>
      <c r="G79" s="134">
        <v>0</v>
      </c>
      <c r="H79" s="134">
        <v>0</v>
      </c>
      <c r="I79" s="134">
        <v>0</v>
      </c>
      <c r="J79" s="145">
        <v>50000</v>
      </c>
      <c r="K79" s="145">
        <v>0</v>
      </c>
      <c r="L79" s="145">
        <v>50000</v>
      </c>
    </row>
    <row r="80" spans="1:12" x14ac:dyDescent="0.25">
      <c r="A80" s="207" t="s">
        <v>844</v>
      </c>
      <c r="B80" s="60" t="s">
        <v>555</v>
      </c>
      <c r="C80" s="145">
        <v>0</v>
      </c>
      <c r="D80" s="145">
        <v>0</v>
      </c>
      <c r="E80" s="145">
        <v>9016.56</v>
      </c>
      <c r="F80" s="134">
        <v>0</v>
      </c>
      <c r="G80" s="145">
        <v>106.88</v>
      </c>
      <c r="H80" s="134">
        <v>0</v>
      </c>
      <c r="I80" s="145">
        <v>9123.44</v>
      </c>
      <c r="J80" s="134">
        <v>0</v>
      </c>
      <c r="K80" s="145">
        <v>9123.44</v>
      </c>
      <c r="L80" s="145">
        <v>0</v>
      </c>
    </row>
    <row r="81" spans="1:12" x14ac:dyDescent="0.25">
      <c r="A81" s="207" t="s">
        <v>176</v>
      </c>
      <c r="B81" s="60" t="s">
        <v>967</v>
      </c>
      <c r="C81" s="145">
        <v>0</v>
      </c>
      <c r="D81" s="145">
        <v>0</v>
      </c>
      <c r="E81" s="145">
        <v>10557.69</v>
      </c>
      <c r="F81" s="134">
        <v>0</v>
      </c>
      <c r="G81" s="145">
        <v>249.34</v>
      </c>
      <c r="H81" s="134">
        <v>0</v>
      </c>
      <c r="I81" s="145">
        <v>10807.03</v>
      </c>
      <c r="J81" s="134">
        <v>0</v>
      </c>
      <c r="K81" s="145">
        <v>10807.03</v>
      </c>
      <c r="L81" s="145">
        <v>0</v>
      </c>
    </row>
    <row r="82" spans="1:12" x14ac:dyDescent="0.25">
      <c r="A82" s="207" t="s">
        <v>117</v>
      </c>
      <c r="B82" s="60" t="s">
        <v>560</v>
      </c>
      <c r="C82" s="145">
        <v>0</v>
      </c>
      <c r="D82" s="145">
        <v>0</v>
      </c>
      <c r="E82" s="145">
        <v>1228.74</v>
      </c>
      <c r="F82" s="134">
        <v>0</v>
      </c>
      <c r="G82" s="145">
        <v>62</v>
      </c>
      <c r="H82" s="134">
        <v>0</v>
      </c>
      <c r="I82" s="145">
        <v>1290.74</v>
      </c>
      <c r="J82" s="134">
        <v>0</v>
      </c>
      <c r="K82" s="145">
        <v>1290.74</v>
      </c>
      <c r="L82" s="145">
        <v>0</v>
      </c>
    </row>
    <row r="83" spans="1:12" x14ac:dyDescent="0.25">
      <c r="A83" s="207" t="s">
        <v>949</v>
      </c>
      <c r="B83" s="60" t="s">
        <v>907</v>
      </c>
      <c r="C83" s="145">
        <v>0</v>
      </c>
      <c r="D83" s="145">
        <v>0</v>
      </c>
      <c r="E83" s="145">
        <v>54.25</v>
      </c>
      <c r="F83" s="134">
        <v>0</v>
      </c>
      <c r="G83" s="134">
        <v>0</v>
      </c>
      <c r="H83" s="134">
        <v>0</v>
      </c>
      <c r="I83" s="145">
        <v>54.25</v>
      </c>
      <c r="J83" s="134">
        <v>0</v>
      </c>
      <c r="K83" s="145">
        <v>54.25</v>
      </c>
      <c r="L83" s="145">
        <v>0</v>
      </c>
    </row>
    <row r="84" spans="1:12" x14ac:dyDescent="0.25">
      <c r="A84" s="207" t="s">
        <v>984</v>
      </c>
      <c r="B84" s="60" t="s">
        <v>964</v>
      </c>
      <c r="C84" s="145">
        <v>0</v>
      </c>
      <c r="D84" s="145">
        <v>0</v>
      </c>
      <c r="E84" s="145">
        <v>8398.51</v>
      </c>
      <c r="F84" s="134">
        <v>0</v>
      </c>
      <c r="G84" s="145">
        <v>6949.84</v>
      </c>
      <c r="H84" s="134">
        <v>0</v>
      </c>
      <c r="I84" s="145">
        <v>15348.35</v>
      </c>
      <c r="J84" s="134">
        <v>0</v>
      </c>
      <c r="K84" s="145">
        <v>15348.35</v>
      </c>
      <c r="L84" s="145">
        <v>0</v>
      </c>
    </row>
    <row r="85" spans="1:12" x14ac:dyDescent="0.25">
      <c r="A85" s="207" t="s">
        <v>456</v>
      </c>
      <c r="B85" s="60" t="s">
        <v>174</v>
      </c>
      <c r="C85" s="145">
        <v>0</v>
      </c>
      <c r="D85" s="145">
        <v>0</v>
      </c>
      <c r="E85" s="145">
        <v>2984.23</v>
      </c>
      <c r="F85" s="134">
        <v>0</v>
      </c>
      <c r="G85" s="145">
        <v>116.67</v>
      </c>
      <c r="H85" s="134">
        <v>0</v>
      </c>
      <c r="I85" s="145">
        <v>3100.9</v>
      </c>
      <c r="J85" s="134">
        <v>0</v>
      </c>
      <c r="K85" s="145">
        <v>3100.9</v>
      </c>
      <c r="L85" s="145">
        <v>0</v>
      </c>
    </row>
    <row r="86" spans="1:12" x14ac:dyDescent="0.25">
      <c r="A86" s="207" t="s">
        <v>1023</v>
      </c>
      <c r="B86" s="60" t="s">
        <v>547</v>
      </c>
      <c r="C86" s="145">
        <v>0</v>
      </c>
      <c r="D86" s="145">
        <v>0</v>
      </c>
      <c r="E86" s="145">
        <v>1481.75</v>
      </c>
      <c r="F86" s="134">
        <v>0</v>
      </c>
      <c r="G86" s="134">
        <v>0</v>
      </c>
      <c r="H86" s="134">
        <v>0</v>
      </c>
      <c r="I86" s="145">
        <v>1481.75</v>
      </c>
      <c r="J86" s="134">
        <v>0</v>
      </c>
      <c r="K86" s="145">
        <v>1481.75</v>
      </c>
      <c r="L86" s="145">
        <v>0</v>
      </c>
    </row>
    <row r="87" spans="1:12" x14ac:dyDescent="0.25">
      <c r="A87" s="207" t="s">
        <v>435</v>
      </c>
      <c r="B87" s="60" t="s">
        <v>1144</v>
      </c>
      <c r="C87" s="145">
        <v>0</v>
      </c>
      <c r="D87" s="145">
        <v>0</v>
      </c>
      <c r="E87" s="145">
        <v>799.63</v>
      </c>
      <c r="F87" s="134">
        <v>0</v>
      </c>
      <c r="G87" s="134">
        <v>0</v>
      </c>
      <c r="H87" s="134">
        <v>0</v>
      </c>
      <c r="I87" s="145">
        <v>799.63</v>
      </c>
      <c r="J87" s="134">
        <v>0</v>
      </c>
      <c r="K87" s="145">
        <v>799.63</v>
      </c>
      <c r="L87" s="145">
        <v>0</v>
      </c>
    </row>
    <row r="88" spans="1:12" x14ac:dyDescent="0.25">
      <c r="A88" s="207" t="s">
        <v>681</v>
      </c>
      <c r="B88" s="60" t="s">
        <v>638</v>
      </c>
      <c r="C88" s="145">
        <v>0</v>
      </c>
      <c r="D88" s="145">
        <v>0</v>
      </c>
      <c r="E88" s="145">
        <v>341.26</v>
      </c>
      <c r="F88" s="134">
        <v>0</v>
      </c>
      <c r="G88" s="145">
        <v>105.36</v>
      </c>
      <c r="H88" s="134">
        <v>0</v>
      </c>
      <c r="I88" s="145">
        <v>446.62</v>
      </c>
      <c r="J88" s="134">
        <v>0</v>
      </c>
      <c r="K88" s="145">
        <v>446.62</v>
      </c>
      <c r="L88" s="145">
        <v>0</v>
      </c>
    </row>
    <row r="89" spans="1:12" x14ac:dyDescent="0.25">
      <c r="A89" s="207" t="s">
        <v>388</v>
      </c>
      <c r="B89" s="60" t="s">
        <v>1180</v>
      </c>
      <c r="C89" s="145">
        <v>0</v>
      </c>
      <c r="D89" s="145">
        <v>0</v>
      </c>
      <c r="E89" s="145">
        <v>15118.34</v>
      </c>
      <c r="F89" s="134">
        <v>0</v>
      </c>
      <c r="G89" s="145">
        <v>307.5</v>
      </c>
      <c r="H89" s="134">
        <v>0</v>
      </c>
      <c r="I89" s="145">
        <v>15425.84</v>
      </c>
      <c r="J89" s="134">
        <v>0</v>
      </c>
      <c r="K89" s="145">
        <v>15425.84</v>
      </c>
      <c r="L89" s="145">
        <v>0</v>
      </c>
    </row>
    <row r="90" spans="1:12" x14ac:dyDescent="0.25">
      <c r="A90" s="207" t="s">
        <v>1127</v>
      </c>
      <c r="B90" s="60" t="s">
        <v>745</v>
      </c>
      <c r="C90" s="145">
        <v>0</v>
      </c>
      <c r="D90" s="145">
        <v>0</v>
      </c>
      <c r="E90" s="145">
        <v>3527</v>
      </c>
      <c r="F90" s="134">
        <v>0</v>
      </c>
      <c r="G90" s="134">
        <v>0</v>
      </c>
      <c r="H90" s="134">
        <v>0</v>
      </c>
      <c r="I90" s="145">
        <v>3527</v>
      </c>
      <c r="J90" s="134">
        <v>0</v>
      </c>
      <c r="K90" s="145">
        <v>3527</v>
      </c>
      <c r="L90" s="145">
        <v>0</v>
      </c>
    </row>
    <row r="91" spans="1:12" x14ac:dyDescent="0.25">
      <c r="A91" s="207" t="s">
        <v>275</v>
      </c>
      <c r="B91" s="60" t="s">
        <v>384</v>
      </c>
      <c r="C91" s="145">
        <v>0</v>
      </c>
      <c r="D91" s="145">
        <v>0</v>
      </c>
      <c r="E91" s="145">
        <v>2390.19</v>
      </c>
      <c r="F91" s="134">
        <v>0</v>
      </c>
      <c r="G91" s="134">
        <v>0</v>
      </c>
      <c r="H91" s="134">
        <v>0</v>
      </c>
      <c r="I91" s="145">
        <v>2390.19</v>
      </c>
      <c r="J91" s="134">
        <v>0</v>
      </c>
      <c r="K91" s="145">
        <v>2390.19</v>
      </c>
      <c r="L91" s="145">
        <v>0</v>
      </c>
    </row>
    <row r="92" spans="1:12" x14ac:dyDescent="0.25">
      <c r="A92" s="207" t="s">
        <v>188</v>
      </c>
      <c r="B92" s="60" t="s">
        <v>540</v>
      </c>
      <c r="C92" s="145">
        <v>0</v>
      </c>
      <c r="D92" s="145">
        <v>0</v>
      </c>
      <c r="E92" s="145">
        <v>182173.29</v>
      </c>
      <c r="F92" s="134">
        <v>0</v>
      </c>
      <c r="G92" s="145">
        <v>4940.3900000000003</v>
      </c>
      <c r="H92" s="134">
        <v>0</v>
      </c>
      <c r="I92" s="145">
        <v>187113.68</v>
      </c>
      <c r="J92" s="134">
        <v>0</v>
      </c>
      <c r="K92" s="145">
        <v>187113.68</v>
      </c>
      <c r="L92" s="145">
        <v>0</v>
      </c>
    </row>
    <row r="93" spans="1:12" x14ac:dyDescent="0.25">
      <c r="A93" s="207" t="s">
        <v>415</v>
      </c>
      <c r="B93" s="60" t="s">
        <v>158</v>
      </c>
      <c r="C93" s="145">
        <v>0</v>
      </c>
      <c r="D93" s="145">
        <v>0</v>
      </c>
      <c r="E93" s="145">
        <v>2890.8</v>
      </c>
      <c r="F93" s="134">
        <v>0</v>
      </c>
      <c r="G93" s="145">
        <v>39.42</v>
      </c>
      <c r="H93" s="134">
        <v>0</v>
      </c>
      <c r="I93" s="145">
        <v>2930.22</v>
      </c>
      <c r="J93" s="134">
        <v>0</v>
      </c>
      <c r="K93" s="145">
        <v>2930.22</v>
      </c>
      <c r="L93" s="145">
        <v>0</v>
      </c>
    </row>
    <row r="94" spans="1:12" x14ac:dyDescent="0.25">
      <c r="A94" s="207" t="s">
        <v>343</v>
      </c>
      <c r="B94" s="60" t="s">
        <v>202</v>
      </c>
      <c r="C94" s="145">
        <v>0</v>
      </c>
      <c r="D94" s="145">
        <v>0</v>
      </c>
      <c r="E94" s="145">
        <v>62482.53</v>
      </c>
      <c r="F94" s="134">
        <v>0</v>
      </c>
      <c r="G94" s="145">
        <v>6252.45</v>
      </c>
      <c r="H94" s="134">
        <v>0</v>
      </c>
      <c r="I94" s="145">
        <v>68734.98</v>
      </c>
      <c r="J94" s="134">
        <v>0</v>
      </c>
      <c r="K94" s="145">
        <v>68734.98</v>
      </c>
      <c r="L94" s="145">
        <v>0</v>
      </c>
    </row>
    <row r="95" spans="1:12" x14ac:dyDescent="0.25">
      <c r="A95" s="207" t="s">
        <v>116</v>
      </c>
      <c r="B95" s="60" t="s">
        <v>719</v>
      </c>
      <c r="C95" s="145">
        <v>0</v>
      </c>
      <c r="D95" s="145">
        <v>0</v>
      </c>
      <c r="E95" s="145">
        <v>76866.33</v>
      </c>
      <c r="F95" s="134">
        <v>0</v>
      </c>
      <c r="G95" s="145">
        <v>9559.1</v>
      </c>
      <c r="H95" s="134">
        <v>0</v>
      </c>
      <c r="I95" s="145">
        <v>86425.43</v>
      </c>
      <c r="J95" s="134">
        <v>0</v>
      </c>
      <c r="K95" s="145">
        <v>86425.43</v>
      </c>
      <c r="L95" s="145">
        <v>0</v>
      </c>
    </row>
    <row r="96" spans="1:12" x14ac:dyDescent="0.25">
      <c r="A96" s="207" t="s">
        <v>742</v>
      </c>
      <c r="B96" s="60" t="s">
        <v>842</v>
      </c>
      <c r="C96" s="145">
        <v>0</v>
      </c>
      <c r="D96" s="145">
        <v>0</v>
      </c>
      <c r="E96" s="145">
        <v>5288.23</v>
      </c>
      <c r="F96" s="134">
        <v>0</v>
      </c>
      <c r="G96" s="145">
        <v>703.56</v>
      </c>
      <c r="H96" s="134">
        <v>0</v>
      </c>
      <c r="I96" s="145">
        <v>5991.79</v>
      </c>
      <c r="J96" s="134">
        <v>0</v>
      </c>
      <c r="K96" s="145">
        <v>5991.79</v>
      </c>
      <c r="L96" s="145">
        <v>0</v>
      </c>
    </row>
    <row r="97" spans="1:12" x14ac:dyDescent="0.25">
      <c r="A97" s="207" t="s">
        <v>1034</v>
      </c>
      <c r="B97" s="60" t="s">
        <v>1088</v>
      </c>
      <c r="C97" s="145">
        <v>0</v>
      </c>
      <c r="D97" s="145">
        <v>0</v>
      </c>
      <c r="E97" s="145">
        <v>444.91</v>
      </c>
      <c r="F97" s="134">
        <v>0</v>
      </c>
      <c r="G97" s="134">
        <v>0</v>
      </c>
      <c r="H97" s="134">
        <v>0</v>
      </c>
      <c r="I97" s="145">
        <v>444.91</v>
      </c>
      <c r="J97" s="134">
        <v>0</v>
      </c>
      <c r="K97" s="145">
        <v>444.91</v>
      </c>
      <c r="L97" s="145">
        <v>0</v>
      </c>
    </row>
    <row r="98" spans="1:12" x14ac:dyDescent="0.25">
      <c r="A98" s="207" t="s">
        <v>148</v>
      </c>
      <c r="B98" s="60" t="s">
        <v>61</v>
      </c>
      <c r="C98" s="145">
        <v>0</v>
      </c>
      <c r="D98" s="145">
        <v>0</v>
      </c>
      <c r="E98" s="145">
        <v>370.4</v>
      </c>
      <c r="F98" s="134">
        <v>0</v>
      </c>
      <c r="G98" s="134">
        <v>0</v>
      </c>
      <c r="H98" s="134">
        <v>0</v>
      </c>
      <c r="I98" s="145">
        <v>370.4</v>
      </c>
      <c r="J98" s="134">
        <v>0</v>
      </c>
      <c r="K98" s="145">
        <v>370.4</v>
      </c>
      <c r="L98" s="145">
        <v>0</v>
      </c>
    </row>
    <row r="99" spans="1:12" x14ac:dyDescent="0.25">
      <c r="A99" s="207" t="s">
        <v>737</v>
      </c>
      <c r="B99" s="60" t="s">
        <v>328</v>
      </c>
      <c r="C99" s="145">
        <v>0</v>
      </c>
      <c r="D99" s="145">
        <v>0</v>
      </c>
      <c r="E99" s="145">
        <v>14793.74</v>
      </c>
      <c r="F99" s="134">
        <v>0</v>
      </c>
      <c r="G99" s="134">
        <v>0</v>
      </c>
      <c r="H99" s="134">
        <v>0</v>
      </c>
      <c r="I99" s="145">
        <v>14793.74</v>
      </c>
      <c r="J99" s="134">
        <v>0</v>
      </c>
      <c r="K99" s="145">
        <v>14793.74</v>
      </c>
      <c r="L99" s="145">
        <v>0</v>
      </c>
    </row>
    <row r="100" spans="1:12" x14ac:dyDescent="0.25">
      <c r="A100" s="207" t="s">
        <v>784</v>
      </c>
      <c r="B100" s="60" t="s">
        <v>302</v>
      </c>
      <c r="C100" s="145">
        <v>0</v>
      </c>
      <c r="D100" s="145">
        <v>0</v>
      </c>
      <c r="E100" s="145">
        <v>21353.68</v>
      </c>
      <c r="F100" s="134">
        <v>0</v>
      </c>
      <c r="G100" s="145">
        <v>393.1</v>
      </c>
      <c r="H100" s="134">
        <v>0</v>
      </c>
      <c r="I100" s="145">
        <v>21746.78</v>
      </c>
      <c r="J100" s="134">
        <v>0</v>
      </c>
      <c r="K100" s="145">
        <v>21746.78</v>
      </c>
      <c r="L100" s="145">
        <v>0</v>
      </c>
    </row>
    <row r="101" spans="1:12" x14ac:dyDescent="0.25">
      <c r="A101" s="207" t="s">
        <v>939</v>
      </c>
      <c r="B101" s="60" t="s">
        <v>577</v>
      </c>
      <c r="C101" s="145">
        <v>0</v>
      </c>
      <c r="D101" s="145">
        <v>0</v>
      </c>
      <c r="E101" s="145">
        <v>2338.44</v>
      </c>
      <c r="F101" s="134">
        <v>0</v>
      </c>
      <c r="G101" s="145">
        <v>41.18</v>
      </c>
      <c r="H101" s="134">
        <v>0</v>
      </c>
      <c r="I101" s="145">
        <v>2379.62</v>
      </c>
      <c r="J101" s="134">
        <v>0</v>
      </c>
      <c r="K101" s="145">
        <v>2379.62</v>
      </c>
      <c r="L101" s="145">
        <v>0</v>
      </c>
    </row>
    <row r="102" spans="1:12" x14ac:dyDescent="0.25">
      <c r="A102" s="207" t="s">
        <v>725</v>
      </c>
      <c r="B102" s="60" t="s">
        <v>309</v>
      </c>
      <c r="C102" s="145">
        <v>0</v>
      </c>
      <c r="D102" s="145">
        <v>0</v>
      </c>
      <c r="E102" s="145">
        <v>6437</v>
      </c>
      <c r="F102" s="134">
        <v>0</v>
      </c>
      <c r="G102" s="145">
        <v>622.69000000000005</v>
      </c>
      <c r="H102" s="134">
        <v>0</v>
      </c>
      <c r="I102" s="145">
        <v>7059.69</v>
      </c>
      <c r="J102" s="134">
        <v>0</v>
      </c>
      <c r="K102" s="145">
        <v>7059.69</v>
      </c>
      <c r="L102" s="145">
        <v>0</v>
      </c>
    </row>
    <row r="103" spans="1:12" x14ac:dyDescent="0.25">
      <c r="A103" s="207" t="s">
        <v>846</v>
      </c>
      <c r="B103" s="60" t="s">
        <v>514</v>
      </c>
      <c r="C103" s="145">
        <v>0</v>
      </c>
      <c r="D103" s="145">
        <v>0</v>
      </c>
      <c r="E103" s="145">
        <v>1949.39</v>
      </c>
      <c r="F103" s="134">
        <v>0</v>
      </c>
      <c r="G103" s="145">
        <v>123.9</v>
      </c>
      <c r="H103" s="134">
        <v>0</v>
      </c>
      <c r="I103" s="145">
        <v>2073.29</v>
      </c>
      <c r="J103" s="134">
        <v>0</v>
      </c>
      <c r="K103" s="145">
        <v>2073.29</v>
      </c>
      <c r="L103" s="145">
        <v>0</v>
      </c>
    </row>
    <row r="104" spans="1:12" x14ac:dyDescent="0.25">
      <c r="A104" s="207" t="s">
        <v>535</v>
      </c>
      <c r="B104" s="60" t="s">
        <v>788</v>
      </c>
      <c r="C104" s="145">
        <v>0</v>
      </c>
      <c r="D104" s="145">
        <v>0</v>
      </c>
      <c r="E104" s="145">
        <v>10293.52</v>
      </c>
      <c r="F104" s="134">
        <v>0</v>
      </c>
      <c r="G104" s="145">
        <v>634.79999999999995</v>
      </c>
      <c r="H104" s="134">
        <v>0</v>
      </c>
      <c r="I104" s="145">
        <v>10928.32</v>
      </c>
      <c r="J104" s="134">
        <v>0</v>
      </c>
      <c r="K104" s="145">
        <v>10928.32</v>
      </c>
      <c r="L104" s="145">
        <v>0</v>
      </c>
    </row>
    <row r="105" spans="1:12" x14ac:dyDescent="0.25">
      <c r="A105" s="207" t="s">
        <v>296</v>
      </c>
      <c r="B105" s="60" t="s">
        <v>492</v>
      </c>
      <c r="C105" s="145">
        <v>0</v>
      </c>
      <c r="D105" s="145">
        <v>0</v>
      </c>
      <c r="E105" s="145">
        <v>433.74</v>
      </c>
      <c r="F105" s="134">
        <v>0</v>
      </c>
      <c r="G105" s="134">
        <v>0</v>
      </c>
      <c r="H105" s="134">
        <v>0</v>
      </c>
      <c r="I105" s="145">
        <v>433.74</v>
      </c>
      <c r="J105" s="134">
        <v>0</v>
      </c>
      <c r="K105" s="145">
        <v>433.74</v>
      </c>
      <c r="L105" s="145">
        <v>0</v>
      </c>
    </row>
    <row r="106" spans="1:12" x14ac:dyDescent="0.25">
      <c r="A106" s="207" t="s">
        <v>80</v>
      </c>
      <c r="B106" s="60" t="s">
        <v>95</v>
      </c>
      <c r="C106" s="145">
        <v>0</v>
      </c>
      <c r="D106" s="145">
        <v>0</v>
      </c>
      <c r="E106" s="145">
        <v>195.03</v>
      </c>
      <c r="F106" s="134">
        <v>0</v>
      </c>
      <c r="G106" s="134">
        <v>0</v>
      </c>
      <c r="H106" s="134">
        <v>0</v>
      </c>
      <c r="I106" s="145">
        <v>195.03</v>
      </c>
      <c r="J106" s="134">
        <v>0</v>
      </c>
      <c r="K106" s="145">
        <v>195.03</v>
      </c>
      <c r="L106" s="145">
        <v>0</v>
      </c>
    </row>
    <row r="107" spans="1:12" x14ac:dyDescent="0.25">
      <c r="A107" s="207" t="s">
        <v>145</v>
      </c>
      <c r="B107" s="60" t="s">
        <v>741</v>
      </c>
      <c r="C107" s="145">
        <v>0</v>
      </c>
      <c r="D107" s="145">
        <v>0</v>
      </c>
      <c r="E107" s="145">
        <v>649.28</v>
      </c>
      <c r="F107" s="134">
        <v>0</v>
      </c>
      <c r="G107" s="134">
        <v>0</v>
      </c>
      <c r="H107" s="134">
        <v>0</v>
      </c>
      <c r="I107" s="145">
        <v>649.28</v>
      </c>
      <c r="J107" s="134">
        <v>0</v>
      </c>
      <c r="K107" s="145">
        <v>649.28</v>
      </c>
      <c r="L107" s="145">
        <v>0</v>
      </c>
    </row>
    <row r="108" spans="1:12" x14ac:dyDescent="0.25">
      <c r="A108" s="207" t="s">
        <v>605</v>
      </c>
      <c r="B108" s="60" t="s">
        <v>623</v>
      </c>
      <c r="C108" s="145">
        <v>0</v>
      </c>
      <c r="D108" s="145">
        <v>0</v>
      </c>
      <c r="E108" s="145">
        <v>1750</v>
      </c>
      <c r="F108" s="134">
        <v>0</v>
      </c>
      <c r="G108" s="145">
        <v>418.5</v>
      </c>
      <c r="H108" s="134">
        <v>0</v>
      </c>
      <c r="I108" s="145">
        <v>2168.5</v>
      </c>
      <c r="J108" s="134">
        <v>0</v>
      </c>
      <c r="K108" s="145">
        <v>2168.5</v>
      </c>
      <c r="L108" s="145">
        <v>0</v>
      </c>
    </row>
    <row r="109" spans="1:12" x14ac:dyDescent="0.25">
      <c r="A109" s="207" t="s">
        <v>945</v>
      </c>
      <c r="B109" s="60" t="s">
        <v>273</v>
      </c>
      <c r="C109" s="145">
        <v>0</v>
      </c>
      <c r="D109" s="145">
        <v>0</v>
      </c>
      <c r="E109" s="145">
        <v>2360.54</v>
      </c>
      <c r="F109" s="134">
        <v>0</v>
      </c>
      <c r="G109" s="134">
        <v>0</v>
      </c>
      <c r="H109" s="134">
        <v>0</v>
      </c>
      <c r="I109" s="145">
        <v>2360.54</v>
      </c>
      <c r="J109" s="134">
        <v>0</v>
      </c>
      <c r="K109" s="145">
        <v>2360.54</v>
      </c>
      <c r="L109" s="145">
        <v>0</v>
      </c>
    </row>
    <row r="110" spans="1:12" x14ac:dyDescent="0.25">
      <c r="A110" s="207" t="s">
        <v>1083</v>
      </c>
      <c r="B110" s="60" t="s">
        <v>504</v>
      </c>
      <c r="C110" s="145">
        <v>0</v>
      </c>
      <c r="D110" s="145">
        <v>0</v>
      </c>
      <c r="E110" s="145">
        <v>11750</v>
      </c>
      <c r="F110" s="134">
        <v>0</v>
      </c>
      <c r="G110" s="145">
        <v>1250</v>
      </c>
      <c r="H110" s="134">
        <v>0</v>
      </c>
      <c r="I110" s="145">
        <v>13000</v>
      </c>
      <c r="J110" s="134">
        <v>0</v>
      </c>
      <c r="K110" s="145">
        <v>13000</v>
      </c>
      <c r="L110" s="145">
        <v>0</v>
      </c>
    </row>
    <row r="111" spans="1:12" x14ac:dyDescent="0.25">
      <c r="A111" s="207" t="s">
        <v>366</v>
      </c>
      <c r="B111" s="60" t="s">
        <v>311</v>
      </c>
      <c r="C111" s="145">
        <v>0</v>
      </c>
      <c r="D111" s="145">
        <v>0</v>
      </c>
      <c r="E111" s="145">
        <v>1362.5</v>
      </c>
      <c r="F111" s="134">
        <v>0</v>
      </c>
      <c r="G111" s="145">
        <v>14.04</v>
      </c>
      <c r="H111" s="134">
        <v>0</v>
      </c>
      <c r="I111" s="145">
        <v>1376.54</v>
      </c>
      <c r="J111" s="134">
        <v>0</v>
      </c>
      <c r="K111" s="145">
        <v>1376.54</v>
      </c>
      <c r="L111" s="145">
        <v>0</v>
      </c>
    </row>
    <row r="112" spans="1:12" x14ac:dyDescent="0.25">
      <c r="A112" s="207" t="s">
        <v>1110</v>
      </c>
      <c r="B112" s="60" t="s">
        <v>1012</v>
      </c>
      <c r="C112" s="145">
        <v>0</v>
      </c>
      <c r="D112" s="145">
        <v>0</v>
      </c>
      <c r="E112" s="145">
        <v>8214.9599999999991</v>
      </c>
      <c r="F112" s="134">
        <v>0</v>
      </c>
      <c r="G112" s="145">
        <v>37.5</v>
      </c>
      <c r="H112" s="134">
        <v>0</v>
      </c>
      <c r="I112" s="145">
        <v>8252.4599999999991</v>
      </c>
      <c r="J112" s="134">
        <v>0</v>
      </c>
      <c r="K112" s="145">
        <v>8252.4599999999991</v>
      </c>
      <c r="L112" s="145">
        <v>0</v>
      </c>
    </row>
    <row r="113" spans="1:12" x14ac:dyDescent="0.25">
      <c r="A113" s="207" t="s">
        <v>1168</v>
      </c>
      <c r="B113" s="60" t="s">
        <v>996</v>
      </c>
      <c r="C113" s="145">
        <v>0</v>
      </c>
      <c r="D113" s="145">
        <v>0</v>
      </c>
      <c r="E113" s="145">
        <v>39204.699999999997</v>
      </c>
      <c r="F113" s="134">
        <v>0</v>
      </c>
      <c r="G113" s="145">
        <v>1425.06</v>
      </c>
      <c r="H113" s="134">
        <v>0</v>
      </c>
      <c r="I113" s="145">
        <v>40629.760000000002</v>
      </c>
      <c r="J113" s="134">
        <v>0</v>
      </c>
      <c r="K113" s="145">
        <v>40629.760000000002</v>
      </c>
      <c r="L113" s="145">
        <v>0</v>
      </c>
    </row>
    <row r="114" spans="1:12" x14ac:dyDescent="0.25">
      <c r="A114" s="207" t="s">
        <v>214</v>
      </c>
      <c r="B114" s="60" t="s">
        <v>610</v>
      </c>
      <c r="C114" s="145">
        <v>0</v>
      </c>
      <c r="D114" s="145">
        <v>0</v>
      </c>
      <c r="E114" s="145">
        <v>336</v>
      </c>
      <c r="F114" s="134">
        <v>0</v>
      </c>
      <c r="G114" s="134">
        <v>0</v>
      </c>
      <c r="H114" s="134">
        <v>0</v>
      </c>
      <c r="I114" s="145">
        <v>336</v>
      </c>
      <c r="J114" s="134">
        <v>0</v>
      </c>
      <c r="K114" s="145">
        <v>336</v>
      </c>
      <c r="L114" s="145">
        <v>0</v>
      </c>
    </row>
    <row r="115" spans="1:12" x14ac:dyDescent="0.25">
      <c r="A115" s="207" t="s">
        <v>528</v>
      </c>
      <c r="B115" s="60" t="s">
        <v>694</v>
      </c>
      <c r="C115" s="145">
        <v>0</v>
      </c>
      <c r="D115" s="145">
        <v>0</v>
      </c>
      <c r="E115" s="145">
        <v>1356.13</v>
      </c>
      <c r="F115" s="134">
        <v>0</v>
      </c>
      <c r="G115" s="134">
        <v>0</v>
      </c>
      <c r="H115" s="134">
        <v>0</v>
      </c>
      <c r="I115" s="145">
        <v>1356.13</v>
      </c>
      <c r="J115" s="134">
        <v>0</v>
      </c>
      <c r="K115" s="145">
        <v>1356.13</v>
      </c>
      <c r="L115" s="145">
        <v>0</v>
      </c>
    </row>
    <row r="116" spans="1:12" x14ac:dyDescent="0.25">
      <c r="A116" s="207" t="s">
        <v>393</v>
      </c>
      <c r="B116" s="60" t="s">
        <v>378</v>
      </c>
      <c r="C116" s="145">
        <v>0</v>
      </c>
      <c r="D116" s="145">
        <v>0</v>
      </c>
      <c r="E116" s="145">
        <v>15938.34</v>
      </c>
      <c r="F116" s="145">
        <v>7283.33</v>
      </c>
      <c r="G116" s="145">
        <v>-207.37</v>
      </c>
      <c r="H116" s="134">
        <v>0</v>
      </c>
      <c r="I116" s="145">
        <v>15730.97</v>
      </c>
      <c r="J116" s="145">
        <v>7283.33</v>
      </c>
      <c r="K116" s="145">
        <v>8447.64</v>
      </c>
      <c r="L116" s="145">
        <v>0</v>
      </c>
    </row>
    <row r="117" spans="1:12" x14ac:dyDescent="0.25">
      <c r="A117" s="207" t="s">
        <v>817</v>
      </c>
      <c r="B117" s="60" t="s">
        <v>1096</v>
      </c>
      <c r="C117" s="145">
        <v>0</v>
      </c>
      <c r="D117" s="145">
        <v>0</v>
      </c>
      <c r="E117" s="145">
        <v>520.27</v>
      </c>
      <c r="F117" s="134">
        <v>0</v>
      </c>
      <c r="G117" s="134">
        <v>0</v>
      </c>
      <c r="H117" s="134">
        <v>0</v>
      </c>
      <c r="I117" s="145">
        <v>520.27</v>
      </c>
      <c r="J117" s="134">
        <v>0</v>
      </c>
      <c r="K117" s="145">
        <v>520.27</v>
      </c>
      <c r="L117" s="145">
        <v>0</v>
      </c>
    </row>
    <row r="118" spans="1:12" x14ac:dyDescent="0.25">
      <c r="A118" s="207" t="s">
        <v>252</v>
      </c>
      <c r="B118" s="60" t="s">
        <v>641</v>
      </c>
      <c r="C118" s="145">
        <v>0</v>
      </c>
      <c r="D118" s="145">
        <v>0</v>
      </c>
      <c r="E118" s="145">
        <v>4489.32</v>
      </c>
      <c r="F118" s="134">
        <v>0</v>
      </c>
      <c r="G118" s="134">
        <v>0</v>
      </c>
      <c r="H118" s="134">
        <v>0</v>
      </c>
      <c r="I118" s="145">
        <v>4489.32</v>
      </c>
      <c r="J118" s="134">
        <v>0</v>
      </c>
      <c r="K118" s="145">
        <v>4489.32</v>
      </c>
      <c r="L118" s="145">
        <v>0</v>
      </c>
    </row>
    <row r="119" spans="1:12" x14ac:dyDescent="0.25">
      <c r="A119" s="207" t="s">
        <v>744</v>
      </c>
      <c r="B119" s="60" t="s">
        <v>599</v>
      </c>
      <c r="C119" s="145">
        <v>0</v>
      </c>
      <c r="D119" s="145">
        <v>0</v>
      </c>
      <c r="E119" s="145">
        <v>5237.7</v>
      </c>
      <c r="F119" s="134">
        <v>0</v>
      </c>
      <c r="G119" s="145">
        <v>4316.6499999999996</v>
      </c>
      <c r="H119" s="134">
        <v>0</v>
      </c>
      <c r="I119" s="145">
        <v>9554.35</v>
      </c>
      <c r="J119" s="134">
        <v>0</v>
      </c>
      <c r="K119" s="145">
        <v>9554.35</v>
      </c>
      <c r="L119" s="145">
        <v>0</v>
      </c>
    </row>
    <row r="120" spans="1:12" x14ac:dyDescent="0.25">
      <c r="A120" s="207" t="s">
        <v>1046</v>
      </c>
      <c r="B120" s="60" t="s">
        <v>819</v>
      </c>
      <c r="C120" s="145">
        <v>0</v>
      </c>
      <c r="D120" s="145">
        <v>0</v>
      </c>
      <c r="E120" s="145">
        <v>450</v>
      </c>
      <c r="F120" s="134">
        <v>0</v>
      </c>
      <c r="G120" s="134">
        <v>0</v>
      </c>
      <c r="H120" s="134">
        <v>0</v>
      </c>
      <c r="I120" s="145">
        <v>450</v>
      </c>
      <c r="J120" s="134">
        <v>0</v>
      </c>
      <c r="K120" s="145">
        <v>450</v>
      </c>
      <c r="L120" s="145">
        <v>0</v>
      </c>
    </row>
    <row r="121" spans="1:12" x14ac:dyDescent="0.25">
      <c r="A121" s="207" t="s">
        <v>557</v>
      </c>
      <c r="B121" s="60" t="s">
        <v>819</v>
      </c>
      <c r="C121" s="145">
        <v>0</v>
      </c>
      <c r="D121" s="145">
        <v>0</v>
      </c>
      <c r="E121" s="145">
        <v>236474.11</v>
      </c>
      <c r="F121" s="134">
        <v>0</v>
      </c>
      <c r="G121" s="145">
        <v>11989.39</v>
      </c>
      <c r="H121" s="145">
        <v>11934.04</v>
      </c>
      <c r="I121" s="145">
        <v>248463.5</v>
      </c>
      <c r="J121" s="145">
        <v>11934.04</v>
      </c>
      <c r="K121" s="145">
        <v>236529.46</v>
      </c>
      <c r="L121" s="145">
        <v>0</v>
      </c>
    </row>
    <row r="122" spans="1:12" x14ac:dyDescent="0.25">
      <c r="A122" s="207" t="s">
        <v>217</v>
      </c>
      <c r="B122" s="60" t="s">
        <v>831</v>
      </c>
      <c r="C122" s="145">
        <v>0</v>
      </c>
      <c r="D122" s="145">
        <v>0</v>
      </c>
      <c r="E122" s="145">
        <v>1242.81</v>
      </c>
      <c r="F122" s="134">
        <v>0</v>
      </c>
      <c r="G122" s="145">
        <v>54.42</v>
      </c>
      <c r="H122" s="134">
        <v>0</v>
      </c>
      <c r="I122" s="145">
        <v>1297.23</v>
      </c>
      <c r="J122" s="134">
        <v>0</v>
      </c>
      <c r="K122" s="145">
        <v>1297.23</v>
      </c>
      <c r="L122" s="145">
        <v>0</v>
      </c>
    </row>
    <row r="123" spans="1:12" x14ac:dyDescent="0.25">
      <c r="A123" s="207" t="s">
        <v>574</v>
      </c>
      <c r="B123" s="60" t="s">
        <v>831</v>
      </c>
      <c r="C123" s="145">
        <v>0</v>
      </c>
      <c r="D123" s="145">
        <v>0</v>
      </c>
      <c r="E123" s="145">
        <v>81883.45</v>
      </c>
      <c r="F123" s="134">
        <v>0</v>
      </c>
      <c r="G123" s="145">
        <v>3989.14</v>
      </c>
      <c r="H123" s="145">
        <v>3107.09</v>
      </c>
      <c r="I123" s="145">
        <v>85872.59</v>
      </c>
      <c r="J123" s="145">
        <v>3107.09</v>
      </c>
      <c r="K123" s="145">
        <v>82765.5</v>
      </c>
      <c r="L123" s="145">
        <v>0</v>
      </c>
    </row>
    <row r="124" spans="1:12" x14ac:dyDescent="0.25">
      <c r="A124" s="207" t="s">
        <v>204</v>
      </c>
      <c r="B124" s="60" t="s">
        <v>206</v>
      </c>
      <c r="C124" s="145">
        <v>0</v>
      </c>
      <c r="D124" s="145">
        <v>0</v>
      </c>
      <c r="E124" s="145">
        <v>3328.01</v>
      </c>
      <c r="F124" s="134">
        <v>0</v>
      </c>
      <c r="G124" s="145">
        <v>43.43</v>
      </c>
      <c r="H124" s="134">
        <v>0</v>
      </c>
      <c r="I124" s="145">
        <v>3371.44</v>
      </c>
      <c r="J124" s="134">
        <v>0</v>
      </c>
      <c r="K124" s="145">
        <v>3371.44</v>
      </c>
      <c r="L124" s="145">
        <v>0</v>
      </c>
    </row>
    <row r="125" spans="1:12" x14ac:dyDescent="0.25">
      <c r="A125" s="207" t="s">
        <v>78</v>
      </c>
      <c r="B125" s="60" t="s">
        <v>554</v>
      </c>
      <c r="C125" s="145">
        <v>0</v>
      </c>
      <c r="D125" s="145">
        <v>0</v>
      </c>
      <c r="E125" s="145">
        <v>2531.12</v>
      </c>
      <c r="F125" s="134">
        <v>0</v>
      </c>
      <c r="G125" s="145">
        <v>604.9</v>
      </c>
      <c r="H125" s="134">
        <v>0</v>
      </c>
      <c r="I125" s="145">
        <v>3136.02</v>
      </c>
      <c r="J125" s="134">
        <v>0</v>
      </c>
      <c r="K125" s="145">
        <v>3136.02</v>
      </c>
      <c r="L125" s="145">
        <v>0</v>
      </c>
    </row>
    <row r="126" spans="1:12" x14ac:dyDescent="0.25">
      <c r="A126" s="207" t="s">
        <v>18</v>
      </c>
      <c r="B126" s="60" t="s">
        <v>420</v>
      </c>
      <c r="C126" s="145">
        <v>0</v>
      </c>
      <c r="D126" s="145">
        <v>0</v>
      </c>
      <c r="E126" s="134">
        <v>0</v>
      </c>
      <c r="F126" s="134">
        <v>0</v>
      </c>
      <c r="G126" s="145">
        <v>254.4</v>
      </c>
      <c r="H126" s="134">
        <v>0</v>
      </c>
      <c r="I126" s="145">
        <v>254.4</v>
      </c>
      <c r="J126" s="134">
        <v>0</v>
      </c>
      <c r="K126" s="145">
        <v>254.4</v>
      </c>
      <c r="L126" s="145">
        <v>0</v>
      </c>
    </row>
    <row r="127" spans="1:12" x14ac:dyDescent="0.25">
      <c r="A127" s="207" t="s">
        <v>27</v>
      </c>
      <c r="B127" s="60" t="s">
        <v>642</v>
      </c>
      <c r="C127" s="145">
        <v>0</v>
      </c>
      <c r="D127" s="145">
        <v>0</v>
      </c>
      <c r="E127" s="145">
        <v>4784.68</v>
      </c>
      <c r="F127" s="134">
        <v>0</v>
      </c>
      <c r="G127" s="134">
        <v>0</v>
      </c>
      <c r="H127" s="134">
        <v>0</v>
      </c>
      <c r="I127" s="145">
        <v>4784.68</v>
      </c>
      <c r="J127" s="134">
        <v>0</v>
      </c>
      <c r="K127" s="145">
        <v>4784.68</v>
      </c>
      <c r="L127" s="145">
        <v>0</v>
      </c>
    </row>
    <row r="128" spans="1:12" x14ac:dyDescent="0.25">
      <c r="A128" s="207" t="s">
        <v>305</v>
      </c>
      <c r="B128" s="60" t="s">
        <v>926</v>
      </c>
      <c r="C128" s="145">
        <v>0</v>
      </c>
      <c r="D128" s="145">
        <v>0</v>
      </c>
      <c r="E128" s="145">
        <v>6064.5</v>
      </c>
      <c r="F128" s="134">
        <v>0</v>
      </c>
      <c r="G128" s="145">
        <v>1491</v>
      </c>
      <c r="H128" s="134">
        <v>0</v>
      </c>
      <c r="I128" s="145">
        <v>7555.5</v>
      </c>
      <c r="J128" s="134">
        <v>0</v>
      </c>
      <c r="K128" s="145">
        <v>7555.5</v>
      </c>
      <c r="L128" s="145">
        <v>0</v>
      </c>
    </row>
    <row r="129" spans="1:12" x14ac:dyDescent="0.25">
      <c r="A129" s="207" t="s">
        <v>4</v>
      </c>
      <c r="B129" s="60" t="s">
        <v>895</v>
      </c>
      <c r="C129" s="145">
        <v>0</v>
      </c>
      <c r="D129" s="145">
        <v>0</v>
      </c>
      <c r="E129" s="145">
        <v>6379.96</v>
      </c>
      <c r="F129" s="134">
        <v>0</v>
      </c>
      <c r="G129" s="134">
        <v>0</v>
      </c>
      <c r="H129" s="134">
        <v>0</v>
      </c>
      <c r="I129" s="145">
        <v>6379.96</v>
      </c>
      <c r="J129" s="134">
        <v>0</v>
      </c>
      <c r="K129" s="145">
        <v>6379.96</v>
      </c>
      <c r="L129" s="145">
        <v>0</v>
      </c>
    </row>
    <row r="130" spans="1:12" x14ac:dyDescent="0.25">
      <c r="A130" s="207" t="s">
        <v>565</v>
      </c>
      <c r="B130" s="60" t="s">
        <v>1</v>
      </c>
      <c r="C130" s="145">
        <v>0</v>
      </c>
      <c r="D130" s="145">
        <v>0</v>
      </c>
      <c r="E130" s="145">
        <v>336.29</v>
      </c>
      <c r="F130" s="134">
        <v>0</v>
      </c>
      <c r="G130" s="145">
        <v>146.88</v>
      </c>
      <c r="H130" s="134">
        <v>0</v>
      </c>
      <c r="I130" s="145">
        <v>483.17</v>
      </c>
      <c r="J130" s="134">
        <v>0</v>
      </c>
      <c r="K130" s="145">
        <v>483.17</v>
      </c>
      <c r="L130" s="145">
        <v>0</v>
      </c>
    </row>
    <row r="131" spans="1:12" x14ac:dyDescent="0.25">
      <c r="A131" s="207" t="s">
        <v>544</v>
      </c>
      <c r="B131" s="60" t="s">
        <v>944</v>
      </c>
      <c r="C131" s="145">
        <v>0</v>
      </c>
      <c r="D131" s="145">
        <v>0</v>
      </c>
      <c r="E131" s="145">
        <v>4.99</v>
      </c>
      <c r="F131" s="134">
        <v>0</v>
      </c>
      <c r="G131" s="134">
        <v>0</v>
      </c>
      <c r="H131" s="134">
        <v>0</v>
      </c>
      <c r="I131" s="145">
        <v>4.99</v>
      </c>
      <c r="J131" s="134">
        <v>0</v>
      </c>
      <c r="K131" s="145">
        <v>4.99</v>
      </c>
      <c r="L131" s="145">
        <v>0</v>
      </c>
    </row>
    <row r="132" spans="1:12" x14ac:dyDescent="0.25">
      <c r="A132" s="207" t="s">
        <v>582</v>
      </c>
      <c r="B132" s="60" t="s">
        <v>944</v>
      </c>
      <c r="C132" s="145">
        <v>0</v>
      </c>
      <c r="D132" s="145">
        <v>0</v>
      </c>
      <c r="E132" s="145">
        <v>4575.2700000000004</v>
      </c>
      <c r="F132" s="134">
        <v>0</v>
      </c>
      <c r="G132" s="145">
        <v>1541.25</v>
      </c>
      <c r="H132" s="134">
        <v>0</v>
      </c>
      <c r="I132" s="145">
        <v>6116.52</v>
      </c>
      <c r="J132" s="134">
        <v>0</v>
      </c>
      <c r="K132" s="145">
        <v>6116.52</v>
      </c>
      <c r="L132" s="145">
        <v>0</v>
      </c>
    </row>
    <row r="133" spans="1:12" x14ac:dyDescent="0.25">
      <c r="A133" s="207" t="s">
        <v>356</v>
      </c>
      <c r="B133" s="60" t="s">
        <v>271</v>
      </c>
      <c r="C133" s="145">
        <v>0</v>
      </c>
      <c r="D133" s="145">
        <v>0</v>
      </c>
      <c r="E133" s="145">
        <v>22.35</v>
      </c>
      <c r="F133" s="145">
        <v>-0.52</v>
      </c>
      <c r="G133" s="145">
        <v>0.56999999999999995</v>
      </c>
      <c r="H133" s="134">
        <v>0</v>
      </c>
      <c r="I133" s="145">
        <v>22.92</v>
      </c>
      <c r="J133" s="145">
        <v>-0.52</v>
      </c>
      <c r="K133" s="145">
        <v>23.44</v>
      </c>
      <c r="L133" s="145">
        <v>0</v>
      </c>
    </row>
    <row r="134" spans="1:12" x14ac:dyDescent="0.25">
      <c r="A134" s="207" t="s">
        <v>527</v>
      </c>
      <c r="B134" s="60" t="s">
        <v>1061</v>
      </c>
      <c r="C134" s="145">
        <v>0</v>
      </c>
      <c r="D134" s="145">
        <v>0</v>
      </c>
      <c r="E134" s="145">
        <v>9176.9500000000007</v>
      </c>
      <c r="F134" s="134">
        <v>0</v>
      </c>
      <c r="G134" s="145">
        <v>5966</v>
      </c>
      <c r="H134" s="134">
        <v>0</v>
      </c>
      <c r="I134" s="145">
        <v>15142.95</v>
      </c>
      <c r="J134" s="134">
        <v>0</v>
      </c>
      <c r="K134" s="145">
        <v>15142.95</v>
      </c>
      <c r="L134" s="145">
        <v>0</v>
      </c>
    </row>
    <row r="135" spans="1:12" x14ac:dyDescent="0.25">
      <c r="A135" s="207" t="s">
        <v>764</v>
      </c>
      <c r="B135" s="60" t="s">
        <v>809</v>
      </c>
      <c r="C135" s="145">
        <v>0</v>
      </c>
      <c r="D135" s="145">
        <v>0</v>
      </c>
      <c r="E135" s="145">
        <v>18051.12</v>
      </c>
      <c r="F135" s="134">
        <v>0</v>
      </c>
      <c r="G135" s="145">
        <v>1605.48</v>
      </c>
      <c r="H135" s="134">
        <v>0</v>
      </c>
      <c r="I135" s="145">
        <v>19656.599999999999</v>
      </c>
      <c r="J135" s="134">
        <v>0</v>
      </c>
      <c r="K135" s="145">
        <v>19656.599999999999</v>
      </c>
      <c r="L135" s="145">
        <v>0</v>
      </c>
    </row>
    <row r="136" spans="1:12" x14ac:dyDescent="0.25">
      <c r="A136" s="207" t="s">
        <v>578</v>
      </c>
      <c r="B136" s="60" t="s">
        <v>867</v>
      </c>
      <c r="C136" s="145">
        <v>0</v>
      </c>
      <c r="D136" s="145">
        <v>0</v>
      </c>
      <c r="E136" s="145">
        <v>706.66</v>
      </c>
      <c r="F136" s="134">
        <v>0</v>
      </c>
      <c r="G136" s="145">
        <v>88.95</v>
      </c>
      <c r="H136" s="134">
        <v>0</v>
      </c>
      <c r="I136" s="145">
        <v>795.61</v>
      </c>
      <c r="J136" s="134">
        <v>0</v>
      </c>
      <c r="K136" s="145">
        <v>795.61</v>
      </c>
      <c r="L136" s="145">
        <v>0</v>
      </c>
    </row>
    <row r="137" spans="1:12" x14ac:dyDescent="0.25">
      <c r="A137" s="207" t="s">
        <v>211</v>
      </c>
      <c r="B137" s="60" t="s">
        <v>509</v>
      </c>
      <c r="C137" s="145">
        <v>0</v>
      </c>
      <c r="D137" s="145">
        <v>0</v>
      </c>
      <c r="E137" s="134">
        <v>0</v>
      </c>
      <c r="F137" s="134">
        <v>0</v>
      </c>
      <c r="G137" s="145">
        <v>1848.08</v>
      </c>
      <c r="H137" s="134">
        <v>0</v>
      </c>
      <c r="I137" s="145">
        <v>1848.08</v>
      </c>
      <c r="J137" s="134">
        <v>0</v>
      </c>
      <c r="K137" s="145">
        <v>1848.08</v>
      </c>
      <c r="L137" s="145">
        <v>0</v>
      </c>
    </row>
    <row r="138" spans="1:12" x14ac:dyDescent="0.25">
      <c r="A138" s="207" t="s">
        <v>1070</v>
      </c>
      <c r="B138" s="60" t="s">
        <v>15</v>
      </c>
      <c r="C138" s="145">
        <v>0</v>
      </c>
      <c r="D138" s="145">
        <v>0</v>
      </c>
      <c r="E138" s="145">
        <v>16.63</v>
      </c>
      <c r="F138" s="134">
        <v>0</v>
      </c>
      <c r="G138" s="134">
        <v>0</v>
      </c>
      <c r="H138" s="134">
        <v>0</v>
      </c>
      <c r="I138" s="145">
        <v>16.63</v>
      </c>
      <c r="J138" s="134">
        <v>0</v>
      </c>
      <c r="K138" s="145">
        <v>16.63</v>
      </c>
      <c r="L138" s="145">
        <v>0</v>
      </c>
    </row>
    <row r="139" spans="1:12" x14ac:dyDescent="0.25">
      <c r="A139" s="207" t="s">
        <v>87</v>
      </c>
      <c r="B139" s="60" t="s">
        <v>167</v>
      </c>
      <c r="C139" s="145">
        <v>0</v>
      </c>
      <c r="D139" s="145">
        <v>0</v>
      </c>
      <c r="E139" s="145">
        <v>1393.09</v>
      </c>
      <c r="F139" s="134">
        <v>0</v>
      </c>
      <c r="G139" s="145">
        <v>27</v>
      </c>
      <c r="H139" s="134">
        <v>0</v>
      </c>
      <c r="I139" s="145">
        <v>1420.09</v>
      </c>
      <c r="J139" s="134">
        <v>0</v>
      </c>
      <c r="K139" s="145">
        <v>1420.09</v>
      </c>
      <c r="L139" s="145">
        <v>0</v>
      </c>
    </row>
    <row r="140" spans="1:12" x14ac:dyDescent="0.25">
      <c r="A140" s="207" t="s">
        <v>1099</v>
      </c>
      <c r="B140" s="60" t="s">
        <v>917</v>
      </c>
      <c r="C140" s="145">
        <v>0</v>
      </c>
      <c r="D140" s="145">
        <v>0</v>
      </c>
      <c r="E140" s="145">
        <v>5116.72</v>
      </c>
      <c r="F140" s="134">
        <v>0</v>
      </c>
      <c r="G140" s="145">
        <v>47.82</v>
      </c>
      <c r="H140" s="134">
        <v>0</v>
      </c>
      <c r="I140" s="145">
        <v>5164.54</v>
      </c>
      <c r="J140" s="134">
        <v>0</v>
      </c>
      <c r="K140" s="145">
        <v>5164.54</v>
      </c>
      <c r="L140" s="145">
        <v>0</v>
      </c>
    </row>
    <row r="141" spans="1:12" x14ac:dyDescent="0.25">
      <c r="A141" s="207" t="s">
        <v>1045</v>
      </c>
      <c r="B141" s="60" t="s">
        <v>312</v>
      </c>
      <c r="C141" s="145">
        <v>0</v>
      </c>
      <c r="D141" s="145">
        <v>0</v>
      </c>
      <c r="E141" s="134">
        <v>0</v>
      </c>
      <c r="F141" s="145">
        <v>5258.33</v>
      </c>
      <c r="G141" s="134">
        <v>0</v>
      </c>
      <c r="H141" s="134">
        <v>0</v>
      </c>
      <c r="I141" s="134">
        <v>0</v>
      </c>
      <c r="J141" s="145">
        <v>5258.33</v>
      </c>
      <c r="K141" s="145">
        <v>0</v>
      </c>
      <c r="L141" s="145">
        <v>5258.33</v>
      </c>
    </row>
    <row r="142" spans="1:12" x14ac:dyDescent="0.25">
      <c r="A142" s="207" t="s">
        <v>637</v>
      </c>
      <c r="B142" s="60" t="s">
        <v>46</v>
      </c>
      <c r="C142" s="145">
        <v>0</v>
      </c>
      <c r="D142" s="145">
        <v>0</v>
      </c>
      <c r="E142" s="134">
        <v>0</v>
      </c>
      <c r="F142" s="145">
        <v>337053.74</v>
      </c>
      <c r="G142" s="134">
        <v>0</v>
      </c>
      <c r="H142" s="145">
        <v>2357.6799999999998</v>
      </c>
      <c r="I142" s="134">
        <v>0</v>
      </c>
      <c r="J142" s="145">
        <v>339411.42</v>
      </c>
      <c r="K142" s="145">
        <v>0</v>
      </c>
      <c r="L142" s="145">
        <v>339411.42</v>
      </c>
    </row>
    <row r="143" spans="1:12" x14ac:dyDescent="0.25">
      <c r="A143" s="207" t="s">
        <v>269</v>
      </c>
      <c r="B143" s="60" t="s">
        <v>16</v>
      </c>
      <c r="C143" s="145">
        <v>0</v>
      </c>
      <c r="D143" s="145">
        <v>0</v>
      </c>
      <c r="E143" s="134">
        <v>0</v>
      </c>
      <c r="F143" s="145">
        <v>138705.12</v>
      </c>
      <c r="G143" s="134">
        <v>0</v>
      </c>
      <c r="H143" s="145">
        <v>5521.45</v>
      </c>
      <c r="I143" s="134">
        <v>0</v>
      </c>
      <c r="J143" s="145">
        <v>144226.57</v>
      </c>
      <c r="K143" s="145">
        <v>0</v>
      </c>
      <c r="L143" s="145">
        <v>144226.57</v>
      </c>
    </row>
    <row r="144" spans="1:12" x14ac:dyDescent="0.25">
      <c r="A144" s="207" t="s">
        <v>1032</v>
      </c>
      <c r="B144" s="60" t="s">
        <v>1162</v>
      </c>
      <c r="C144" s="145">
        <v>0</v>
      </c>
      <c r="D144" s="145">
        <v>0</v>
      </c>
      <c r="E144" s="134">
        <v>0</v>
      </c>
      <c r="F144" s="145">
        <v>136257.87</v>
      </c>
      <c r="G144" s="134">
        <v>0</v>
      </c>
      <c r="H144" s="145">
        <v>2085.83</v>
      </c>
      <c r="I144" s="134">
        <v>0</v>
      </c>
      <c r="J144" s="145">
        <v>138343.70000000001</v>
      </c>
      <c r="K144" s="145">
        <v>0</v>
      </c>
      <c r="L144" s="145">
        <v>138343.70000000001</v>
      </c>
    </row>
    <row r="145" spans="1:12" x14ac:dyDescent="0.25">
      <c r="A145" s="207" t="s">
        <v>201</v>
      </c>
      <c r="B145" s="60" t="s">
        <v>914</v>
      </c>
      <c r="C145" s="145">
        <v>0</v>
      </c>
      <c r="D145" s="145">
        <v>0</v>
      </c>
      <c r="E145" s="134">
        <v>0</v>
      </c>
      <c r="F145" s="145">
        <v>30315.599999999999</v>
      </c>
      <c r="G145" s="134">
        <v>0</v>
      </c>
      <c r="H145" s="145">
        <v>232.3</v>
      </c>
      <c r="I145" s="134">
        <v>0</v>
      </c>
      <c r="J145" s="145">
        <v>30547.9</v>
      </c>
      <c r="K145" s="145">
        <v>0</v>
      </c>
      <c r="L145" s="145">
        <v>30547.9</v>
      </c>
    </row>
    <row r="146" spans="1:12" x14ac:dyDescent="0.25">
      <c r="A146" s="207" t="s">
        <v>437</v>
      </c>
      <c r="B146" s="60" t="s">
        <v>476</v>
      </c>
      <c r="C146" s="145">
        <v>0</v>
      </c>
      <c r="D146" s="145">
        <v>0</v>
      </c>
      <c r="E146" s="134">
        <v>0</v>
      </c>
      <c r="F146" s="145">
        <v>50258.62</v>
      </c>
      <c r="G146" s="134">
        <v>0</v>
      </c>
      <c r="H146" s="145">
        <v>682.83</v>
      </c>
      <c r="I146" s="134">
        <v>0</v>
      </c>
      <c r="J146" s="145">
        <v>50941.45</v>
      </c>
      <c r="K146" s="145">
        <v>0</v>
      </c>
      <c r="L146" s="145">
        <v>50941.45</v>
      </c>
    </row>
    <row r="147" spans="1:12" x14ac:dyDescent="0.25">
      <c r="A147" s="207" t="s">
        <v>787</v>
      </c>
      <c r="B147" s="60" t="s">
        <v>134</v>
      </c>
      <c r="C147" s="145">
        <v>0</v>
      </c>
      <c r="D147" s="145">
        <v>0</v>
      </c>
      <c r="E147" s="134">
        <v>0</v>
      </c>
      <c r="F147" s="145">
        <v>585</v>
      </c>
      <c r="G147" s="134">
        <v>0</v>
      </c>
      <c r="H147" s="134">
        <v>0</v>
      </c>
      <c r="I147" s="134">
        <v>0</v>
      </c>
      <c r="J147" s="145">
        <v>585</v>
      </c>
      <c r="K147" s="145">
        <v>0</v>
      </c>
      <c r="L147" s="145">
        <v>585</v>
      </c>
    </row>
    <row r="148" spans="1:12" x14ac:dyDescent="0.25">
      <c r="A148" s="207" t="s">
        <v>992</v>
      </c>
      <c r="B148" s="60" t="s">
        <v>479</v>
      </c>
      <c r="C148" s="145">
        <v>0</v>
      </c>
      <c r="D148" s="145">
        <v>0</v>
      </c>
      <c r="E148" s="134">
        <v>0</v>
      </c>
      <c r="F148" s="145">
        <v>253.01</v>
      </c>
      <c r="G148" s="134">
        <v>0</v>
      </c>
      <c r="H148" s="134">
        <v>0</v>
      </c>
      <c r="I148" s="134">
        <v>0</v>
      </c>
      <c r="J148" s="145">
        <v>253.01</v>
      </c>
      <c r="K148" s="145">
        <v>0</v>
      </c>
      <c r="L148" s="145">
        <v>253.01</v>
      </c>
    </row>
    <row r="149" spans="1:12" x14ac:dyDescent="0.25">
      <c r="A149" s="207" t="s">
        <v>1063</v>
      </c>
      <c r="B149" s="60" t="s">
        <v>616</v>
      </c>
      <c r="C149" s="145">
        <v>0</v>
      </c>
      <c r="D149" s="145">
        <v>0</v>
      </c>
      <c r="E149" s="134">
        <v>0</v>
      </c>
      <c r="F149" s="145">
        <v>20895.84</v>
      </c>
      <c r="G149" s="134">
        <v>0</v>
      </c>
      <c r="H149" s="134">
        <v>0</v>
      </c>
      <c r="I149" s="134">
        <v>0</v>
      </c>
      <c r="J149" s="145">
        <v>20895.84</v>
      </c>
      <c r="K149" s="145">
        <v>0</v>
      </c>
      <c r="L149" s="145">
        <v>20895.84</v>
      </c>
    </row>
    <row r="150" spans="1:12" x14ac:dyDescent="0.25">
      <c r="A150" s="207" t="s">
        <v>825</v>
      </c>
      <c r="B150" s="60" t="s">
        <v>1137</v>
      </c>
      <c r="C150" s="145">
        <v>0</v>
      </c>
      <c r="D150" s="145">
        <v>0</v>
      </c>
      <c r="E150" s="134">
        <v>0</v>
      </c>
      <c r="F150" s="145">
        <v>48875.16</v>
      </c>
      <c r="G150" s="134">
        <v>0</v>
      </c>
      <c r="H150" s="134">
        <v>0</v>
      </c>
      <c r="I150" s="134">
        <v>0</v>
      </c>
      <c r="J150" s="145">
        <v>48875.16</v>
      </c>
      <c r="K150" s="145">
        <v>0</v>
      </c>
      <c r="L150" s="145">
        <v>48875.16</v>
      </c>
    </row>
    <row r="151" spans="1:12" x14ac:dyDescent="0.25">
      <c r="A151" s="207" t="s">
        <v>1080</v>
      </c>
      <c r="B151" s="60" t="s">
        <v>314</v>
      </c>
      <c r="C151" s="145">
        <v>0</v>
      </c>
      <c r="D151" s="145">
        <v>0</v>
      </c>
      <c r="E151" s="134">
        <v>0</v>
      </c>
      <c r="F151" s="145">
        <v>33691.269999999997</v>
      </c>
      <c r="G151" s="134">
        <v>0</v>
      </c>
      <c r="H151" s="145">
        <v>3914.16</v>
      </c>
      <c r="I151" s="134">
        <v>0</v>
      </c>
      <c r="J151" s="145">
        <v>37605.43</v>
      </c>
      <c r="K151" s="145">
        <v>0</v>
      </c>
      <c r="L151" s="145">
        <v>37605.43</v>
      </c>
    </row>
    <row r="152" spans="1:12" x14ac:dyDescent="0.25">
      <c r="A152" s="207" t="s">
        <v>1089</v>
      </c>
      <c r="B152" s="60" t="s">
        <v>1108</v>
      </c>
      <c r="C152" s="145">
        <v>0</v>
      </c>
      <c r="D152" s="145">
        <v>0</v>
      </c>
      <c r="E152" s="134">
        <v>0</v>
      </c>
      <c r="F152" s="145">
        <v>3037.84</v>
      </c>
      <c r="G152" s="134">
        <v>0</v>
      </c>
      <c r="H152" s="134">
        <v>0</v>
      </c>
      <c r="I152" s="134">
        <v>0</v>
      </c>
      <c r="J152" s="145">
        <v>3037.84</v>
      </c>
      <c r="K152" s="145">
        <v>0</v>
      </c>
      <c r="L152" s="145">
        <v>3037.84</v>
      </c>
    </row>
    <row r="153" spans="1:12" x14ac:dyDescent="0.25">
      <c r="A153" s="207" t="s">
        <v>1148</v>
      </c>
      <c r="B153" s="60" t="s">
        <v>300</v>
      </c>
      <c r="C153" s="145">
        <v>0</v>
      </c>
      <c r="D153" s="145">
        <v>0</v>
      </c>
      <c r="E153" s="134">
        <v>0</v>
      </c>
      <c r="F153" s="145">
        <v>5324.98</v>
      </c>
      <c r="G153" s="134">
        <v>0</v>
      </c>
      <c r="H153" s="145">
        <v>21754.73</v>
      </c>
      <c r="I153" s="134">
        <v>0</v>
      </c>
      <c r="J153" s="145">
        <v>27079.71</v>
      </c>
      <c r="K153" s="145">
        <v>0</v>
      </c>
      <c r="L153" s="145">
        <v>27079.71</v>
      </c>
    </row>
    <row r="154" spans="1:12" x14ac:dyDescent="0.25">
      <c r="A154" s="207" t="s">
        <v>524</v>
      </c>
      <c r="B154" s="60" t="s">
        <v>710</v>
      </c>
      <c r="C154" s="145">
        <v>0</v>
      </c>
      <c r="D154" s="145">
        <v>0</v>
      </c>
      <c r="E154" s="134">
        <v>0</v>
      </c>
      <c r="F154" s="145">
        <v>7739.87</v>
      </c>
      <c r="G154" s="134">
        <v>0</v>
      </c>
      <c r="H154" s="134">
        <v>0</v>
      </c>
      <c r="I154" s="134">
        <v>0</v>
      </c>
      <c r="J154" s="145">
        <v>7739.87</v>
      </c>
      <c r="K154" s="145">
        <v>0</v>
      </c>
      <c r="L154" s="145">
        <v>7739.87</v>
      </c>
    </row>
    <row r="155" spans="1:12" x14ac:dyDescent="0.25">
      <c r="A155" s="207" t="s">
        <v>404</v>
      </c>
      <c r="B155" s="60" t="s">
        <v>1010</v>
      </c>
      <c r="C155" s="145">
        <v>0</v>
      </c>
      <c r="D155" s="145">
        <v>0</v>
      </c>
      <c r="E155" s="134">
        <v>0</v>
      </c>
      <c r="F155" s="145">
        <v>2351.3200000000002</v>
      </c>
      <c r="G155" s="134">
        <v>0</v>
      </c>
      <c r="H155" s="134">
        <v>0</v>
      </c>
      <c r="I155" s="134">
        <v>0</v>
      </c>
      <c r="J155" s="145">
        <v>2351.3200000000002</v>
      </c>
      <c r="K155" s="145">
        <v>0</v>
      </c>
      <c r="L155" s="145">
        <v>2351.3200000000002</v>
      </c>
    </row>
    <row r="156" spans="1:12" x14ac:dyDescent="0.25">
      <c r="A156" s="207" t="s">
        <v>1115</v>
      </c>
      <c r="B156" s="60" t="s">
        <v>856</v>
      </c>
      <c r="C156" s="145">
        <v>0</v>
      </c>
      <c r="D156" s="145">
        <v>0</v>
      </c>
      <c r="E156" s="134">
        <v>0</v>
      </c>
      <c r="F156" s="145">
        <v>0.42</v>
      </c>
      <c r="G156" s="134">
        <v>0</v>
      </c>
      <c r="H156" s="134">
        <v>0</v>
      </c>
      <c r="I156" s="134">
        <v>0</v>
      </c>
      <c r="J156" s="145">
        <v>0.42</v>
      </c>
      <c r="K156" s="145">
        <v>0</v>
      </c>
      <c r="L156" s="145">
        <v>0.42</v>
      </c>
    </row>
    <row r="157" spans="1:12" x14ac:dyDescent="0.25">
      <c r="A157" s="207" t="s">
        <v>455</v>
      </c>
      <c r="B157" s="60" t="s">
        <v>692</v>
      </c>
      <c r="C157" s="145">
        <v>0</v>
      </c>
      <c r="D157" s="145">
        <v>0</v>
      </c>
      <c r="E157" s="134">
        <v>0</v>
      </c>
      <c r="F157" s="145">
        <v>21353.68</v>
      </c>
      <c r="G157" s="134">
        <v>0</v>
      </c>
      <c r="H157" s="145">
        <v>393.1</v>
      </c>
      <c r="I157" s="134">
        <v>0</v>
      </c>
      <c r="J157" s="145">
        <v>21746.78</v>
      </c>
      <c r="K157" s="145">
        <v>0</v>
      </c>
      <c r="L157" s="145">
        <v>21746.78</v>
      </c>
    </row>
    <row r="158" spans="1:12" x14ac:dyDescent="0.25">
      <c r="A158" s="207" t="s">
        <v>472</v>
      </c>
      <c r="B158" s="60" t="s">
        <v>1044</v>
      </c>
      <c r="C158" s="145">
        <v>0</v>
      </c>
      <c r="D158" s="145">
        <v>0</v>
      </c>
      <c r="E158" s="134">
        <v>0</v>
      </c>
      <c r="F158" s="145">
        <v>6026.99</v>
      </c>
      <c r="G158" s="134">
        <v>0</v>
      </c>
      <c r="H158" s="145">
        <v>-392.26</v>
      </c>
      <c r="I158" s="134">
        <v>0</v>
      </c>
      <c r="J158" s="145">
        <v>5634.73</v>
      </c>
      <c r="K158" s="145">
        <v>0</v>
      </c>
      <c r="L158" s="145">
        <v>5634.73</v>
      </c>
    </row>
    <row r="159" spans="1:12" x14ac:dyDescent="0.25">
      <c r="A159" s="207" t="s">
        <v>432</v>
      </c>
      <c r="B159" s="60" t="s">
        <v>1018</v>
      </c>
      <c r="C159" s="145">
        <v>0</v>
      </c>
      <c r="D159" s="145">
        <v>0</v>
      </c>
      <c r="E159" s="134">
        <v>0</v>
      </c>
      <c r="F159" s="145">
        <v>-0.05</v>
      </c>
      <c r="G159" s="134">
        <v>0</v>
      </c>
      <c r="H159" s="134">
        <v>0</v>
      </c>
      <c r="I159" s="134">
        <v>0</v>
      </c>
      <c r="J159" s="145">
        <v>-0.05</v>
      </c>
      <c r="K159" s="145">
        <v>0.05</v>
      </c>
      <c r="L159" s="145">
        <v>0</v>
      </c>
    </row>
    <row r="160" spans="1:12" x14ac:dyDescent="0.25">
      <c r="A160" s="207" t="s">
        <v>56</v>
      </c>
      <c r="B160" s="60" t="s">
        <v>1164</v>
      </c>
      <c r="C160" s="145">
        <v>0</v>
      </c>
      <c r="D160" s="145">
        <v>0</v>
      </c>
      <c r="E160" s="134">
        <v>0</v>
      </c>
      <c r="F160" s="134">
        <v>0</v>
      </c>
      <c r="G160" s="134">
        <v>0</v>
      </c>
      <c r="H160" s="134">
        <v>0</v>
      </c>
      <c r="I160" s="145">
        <v>2338155.04</v>
      </c>
      <c r="J160" s="145">
        <v>2338155.04</v>
      </c>
      <c r="K160" s="145">
        <v>0</v>
      </c>
      <c r="L160" s="145">
        <v>0</v>
      </c>
    </row>
    <row r="161" spans="1:12" x14ac:dyDescent="0.25">
      <c r="A161" s="207" t="s">
        <v>313</v>
      </c>
      <c r="B161" s="60" t="s">
        <v>1170</v>
      </c>
      <c r="C161" s="145">
        <v>0</v>
      </c>
      <c r="D161" s="145">
        <v>0</v>
      </c>
      <c r="E161" s="134">
        <v>0</v>
      </c>
      <c r="F161" s="134">
        <v>0</v>
      </c>
      <c r="G161" s="134">
        <v>0</v>
      </c>
      <c r="H161" s="134">
        <v>0</v>
      </c>
      <c r="I161" s="134">
        <v>0</v>
      </c>
      <c r="J161" s="134">
        <v>0</v>
      </c>
      <c r="K161" s="145">
        <v>0</v>
      </c>
      <c r="L161" s="1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6"/>
  <sheetViews>
    <sheetView showGridLines="0" zoomScaleNormal="100" zoomScaleSheetLayoutView="100" workbookViewId="0">
      <selection activeCell="B3" sqref="B3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38" t="s">
        <v>924</v>
      </c>
    </row>
    <row r="2" spans="1:3" ht="21.75" customHeight="1" thickTop="1" thickBot="1" x14ac:dyDescent="0.3">
      <c r="A2" s="164" t="s">
        <v>475</v>
      </c>
      <c r="B2" s="26" t="s">
        <v>848</v>
      </c>
      <c r="C2" s="26" t="s">
        <v>1098</v>
      </c>
    </row>
    <row r="3" spans="1:3" ht="22.5" customHeight="1" thickTop="1" thickBot="1" x14ac:dyDescent="0.3">
      <c r="A3" s="163" t="s">
        <v>125</v>
      </c>
      <c r="B3" s="192"/>
      <c r="C3" s="192"/>
    </row>
    <row r="4" spans="1:3" ht="22.5" customHeight="1" thickBot="1" x14ac:dyDescent="0.3">
      <c r="A4" s="143" t="s">
        <v>491</v>
      </c>
      <c r="B4" s="104"/>
      <c r="C4" s="104"/>
    </row>
    <row r="5" spans="1:3" ht="22.5" customHeight="1" thickBot="1" x14ac:dyDescent="0.3">
      <c r="A5" s="31" t="s">
        <v>1058</v>
      </c>
      <c r="B5" s="182"/>
      <c r="C5" s="182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A46" zoomScaleNormal="100" zoomScaleSheetLayoutView="100" workbookViewId="0"/>
  </sheetViews>
  <sheetFormatPr defaultColWidth="9.140625" defaultRowHeight="15" x14ac:dyDescent="0.25"/>
  <cols>
    <col min="1" max="1" width="16.140625" style="50" customWidth="1"/>
    <col min="2" max="2" width="46.7109375" style="1" customWidth="1"/>
    <col min="3" max="4" width="15.28515625" style="197" customWidth="1"/>
    <col min="5" max="5" width="15.140625" style="197" customWidth="1"/>
    <col min="6" max="11" width="15.28515625" style="197" customWidth="1"/>
    <col min="12" max="12" width="14.85546875" style="197" customWidth="1"/>
    <col min="13" max="16384" width="9.140625" style="89"/>
  </cols>
  <sheetData>
    <row r="1" spans="1:12" ht="22.5" x14ac:dyDescent="0.25">
      <c r="A1" s="44" t="s">
        <v>510</v>
      </c>
      <c r="B1" s="7" t="s">
        <v>956</v>
      </c>
      <c r="C1" s="130" t="s">
        <v>281</v>
      </c>
      <c r="D1" s="130" t="s">
        <v>607</v>
      </c>
      <c r="E1" s="130" t="s">
        <v>549</v>
      </c>
      <c r="F1" s="130" t="s">
        <v>319</v>
      </c>
      <c r="G1" s="130" t="s">
        <v>629</v>
      </c>
      <c r="H1" s="130" t="s">
        <v>598</v>
      </c>
      <c r="I1" s="130" t="s">
        <v>971</v>
      </c>
      <c r="J1" s="130" t="s">
        <v>1145</v>
      </c>
      <c r="K1" s="130" t="s">
        <v>1084</v>
      </c>
      <c r="L1" s="130" t="s">
        <v>263</v>
      </c>
    </row>
    <row r="2" spans="1:12" x14ac:dyDescent="0.25">
      <c r="A2" s="184" t="s">
        <v>321</v>
      </c>
      <c r="B2" s="82" t="s">
        <v>791</v>
      </c>
      <c r="C2" s="118">
        <v>7957.68</v>
      </c>
      <c r="D2" s="118">
        <v>0</v>
      </c>
      <c r="E2" s="118">
        <v>0</v>
      </c>
      <c r="F2" s="118">
        <v>0</v>
      </c>
      <c r="G2" s="118">
        <v>0</v>
      </c>
      <c r="H2" s="118">
        <v>0</v>
      </c>
      <c r="I2" s="118">
        <v>0</v>
      </c>
      <c r="J2" s="118">
        <v>0</v>
      </c>
      <c r="K2" s="118">
        <v>7957.68</v>
      </c>
      <c r="L2" s="118">
        <v>0</v>
      </c>
    </row>
    <row r="3" spans="1:12" x14ac:dyDescent="0.25">
      <c r="A3" s="184" t="s">
        <v>1161</v>
      </c>
      <c r="B3" s="82" t="s">
        <v>156</v>
      </c>
      <c r="C3" s="118">
        <v>252901.07</v>
      </c>
      <c r="D3" s="118">
        <v>0</v>
      </c>
      <c r="E3" s="118">
        <v>0</v>
      </c>
      <c r="F3" s="118">
        <v>0</v>
      </c>
      <c r="G3" s="118">
        <v>0</v>
      </c>
      <c r="H3" s="118">
        <v>0</v>
      </c>
      <c r="I3" s="118">
        <v>0</v>
      </c>
      <c r="J3" s="118">
        <v>0</v>
      </c>
      <c r="K3" s="118">
        <v>252901.07</v>
      </c>
      <c r="L3" s="118">
        <v>0</v>
      </c>
    </row>
    <row r="4" spans="1:12" x14ac:dyDescent="0.25">
      <c r="A4" s="184" t="s">
        <v>827</v>
      </c>
      <c r="B4" s="82" t="s">
        <v>953</v>
      </c>
      <c r="C4" s="118">
        <v>179882.38</v>
      </c>
      <c r="D4" s="118">
        <v>0</v>
      </c>
      <c r="E4" s="118">
        <v>0</v>
      </c>
      <c r="F4" s="118">
        <v>0</v>
      </c>
      <c r="G4" s="118">
        <v>0</v>
      </c>
      <c r="H4" s="118">
        <v>0</v>
      </c>
      <c r="I4" s="118">
        <v>0</v>
      </c>
      <c r="J4" s="118">
        <v>0</v>
      </c>
      <c r="K4" s="118">
        <v>179882.38</v>
      </c>
      <c r="L4" s="118">
        <v>0</v>
      </c>
    </row>
    <row r="5" spans="1:12" x14ac:dyDescent="0.25">
      <c r="A5" s="184" t="s">
        <v>508</v>
      </c>
      <c r="B5" s="82" t="s">
        <v>480</v>
      </c>
      <c r="C5" s="118">
        <v>6399.38</v>
      </c>
      <c r="D5" s="118">
        <v>0</v>
      </c>
      <c r="E5" s="118">
        <v>0</v>
      </c>
      <c r="F5" s="118">
        <v>0</v>
      </c>
      <c r="G5" s="118">
        <v>0</v>
      </c>
      <c r="H5" s="118">
        <v>0</v>
      </c>
      <c r="I5" s="118">
        <v>0</v>
      </c>
      <c r="J5" s="118">
        <v>0</v>
      </c>
      <c r="K5" s="118">
        <v>6399.38</v>
      </c>
      <c r="L5" s="118">
        <v>0</v>
      </c>
    </row>
    <row r="6" spans="1:12" x14ac:dyDescent="0.25">
      <c r="A6" s="184" t="s">
        <v>718</v>
      </c>
      <c r="B6" s="82" t="s">
        <v>948</v>
      </c>
      <c r="C6" s="118">
        <v>30163</v>
      </c>
      <c r="D6" s="118">
        <v>0</v>
      </c>
      <c r="E6" s="118">
        <v>0</v>
      </c>
      <c r="F6" s="118">
        <v>0</v>
      </c>
      <c r="G6" s="118">
        <v>0</v>
      </c>
      <c r="H6" s="118">
        <v>0</v>
      </c>
      <c r="I6" s="118">
        <v>0</v>
      </c>
      <c r="J6" s="118">
        <v>0</v>
      </c>
      <c r="K6" s="118">
        <v>30163</v>
      </c>
      <c r="L6" s="118">
        <v>0</v>
      </c>
    </row>
    <row r="7" spans="1:12" x14ac:dyDescent="0.25">
      <c r="A7" s="184" t="s">
        <v>630</v>
      </c>
      <c r="B7" s="82" t="s">
        <v>703</v>
      </c>
      <c r="C7" s="118">
        <v>53527.24</v>
      </c>
      <c r="D7" s="118">
        <v>0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53527.24</v>
      </c>
      <c r="L7" s="118">
        <v>0</v>
      </c>
    </row>
    <row r="8" spans="1:12" x14ac:dyDescent="0.25">
      <c r="A8" s="184" t="s">
        <v>656</v>
      </c>
      <c r="B8" s="82" t="s">
        <v>127</v>
      </c>
      <c r="C8" s="118">
        <v>0</v>
      </c>
      <c r="D8" s="118">
        <v>7957.68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  <c r="K8" s="118">
        <v>0</v>
      </c>
      <c r="L8" s="118">
        <v>7957.68</v>
      </c>
    </row>
    <row r="9" spans="1:12" x14ac:dyDescent="0.25">
      <c r="A9" s="184" t="s">
        <v>690</v>
      </c>
      <c r="B9" s="82" t="s">
        <v>748</v>
      </c>
      <c r="C9" s="118">
        <v>0</v>
      </c>
      <c r="D9" s="118">
        <v>134312.12</v>
      </c>
      <c r="E9" s="118">
        <v>0</v>
      </c>
      <c r="F9" s="118">
        <v>7914.06</v>
      </c>
      <c r="G9" s="118">
        <v>0</v>
      </c>
      <c r="H9" s="118">
        <v>719.46</v>
      </c>
      <c r="I9" s="118">
        <v>0</v>
      </c>
      <c r="J9" s="118">
        <v>8633.52</v>
      </c>
      <c r="K9" s="118">
        <v>0</v>
      </c>
      <c r="L9" s="118">
        <v>142945.64000000001</v>
      </c>
    </row>
    <row r="10" spans="1:12" x14ac:dyDescent="0.25">
      <c r="A10" s="184" t="s">
        <v>752</v>
      </c>
      <c r="B10" s="82" t="s">
        <v>1090</v>
      </c>
      <c r="C10" s="118">
        <v>0</v>
      </c>
      <c r="D10" s="118">
        <v>129859.78</v>
      </c>
      <c r="E10" s="118">
        <v>0</v>
      </c>
      <c r="F10" s="118">
        <v>10137.06</v>
      </c>
      <c r="G10" s="118">
        <v>0</v>
      </c>
      <c r="H10" s="118">
        <v>886.02</v>
      </c>
      <c r="I10" s="118">
        <v>0</v>
      </c>
      <c r="J10" s="118">
        <v>11023.08</v>
      </c>
      <c r="K10" s="118">
        <v>0</v>
      </c>
      <c r="L10" s="118">
        <v>140882.85999999999</v>
      </c>
    </row>
    <row r="11" spans="1:12" x14ac:dyDescent="0.25">
      <c r="A11" s="184" t="s">
        <v>689</v>
      </c>
      <c r="B11" s="82" t="s">
        <v>470</v>
      </c>
      <c r="C11" s="118">
        <v>0</v>
      </c>
      <c r="D11" s="118">
        <v>6195.18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6195.18</v>
      </c>
    </row>
    <row r="12" spans="1:12" x14ac:dyDescent="0.25">
      <c r="A12" s="184" t="s">
        <v>922</v>
      </c>
      <c r="B12" s="82" t="s">
        <v>818</v>
      </c>
      <c r="C12" s="118">
        <v>0</v>
      </c>
      <c r="D12" s="118">
        <v>0</v>
      </c>
      <c r="E12" s="118">
        <v>183307.21</v>
      </c>
      <c r="F12" s="118">
        <v>182173.29</v>
      </c>
      <c r="G12" s="118">
        <v>4742.8100000000004</v>
      </c>
      <c r="H12" s="118">
        <v>4946.01</v>
      </c>
      <c r="I12" s="118">
        <v>188050.02</v>
      </c>
      <c r="J12" s="118">
        <v>187119.3</v>
      </c>
      <c r="K12" s="118">
        <v>930.72</v>
      </c>
      <c r="L12" s="118">
        <v>0</v>
      </c>
    </row>
    <row r="13" spans="1:12" x14ac:dyDescent="0.25">
      <c r="A13" s="184" t="s">
        <v>409</v>
      </c>
      <c r="B13" s="82" t="s">
        <v>494</v>
      </c>
      <c r="C13" s="118">
        <v>25761.62</v>
      </c>
      <c r="D13" s="118">
        <v>0</v>
      </c>
      <c r="E13" s="118">
        <v>0</v>
      </c>
      <c r="F13" s="118">
        <v>0</v>
      </c>
      <c r="G13" s="118">
        <v>5.62</v>
      </c>
      <c r="H13" s="118">
        <v>0</v>
      </c>
      <c r="I13" s="118">
        <v>5.62</v>
      </c>
      <c r="J13" s="118">
        <v>0</v>
      </c>
      <c r="K13" s="118">
        <v>25767.24</v>
      </c>
      <c r="L13" s="118">
        <v>0</v>
      </c>
    </row>
    <row r="14" spans="1:12" x14ac:dyDescent="0.25">
      <c r="A14" s="184" t="s">
        <v>278</v>
      </c>
      <c r="B14" s="82" t="s">
        <v>408</v>
      </c>
      <c r="C14" s="118">
        <v>8380</v>
      </c>
      <c r="D14" s="118">
        <v>0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8380</v>
      </c>
      <c r="L14" s="118">
        <v>0</v>
      </c>
    </row>
    <row r="15" spans="1:12" x14ac:dyDescent="0.25">
      <c r="A15" s="184" t="s">
        <v>63</v>
      </c>
      <c r="B15" s="82" t="s">
        <v>227</v>
      </c>
      <c r="C15" s="118">
        <v>13667.38</v>
      </c>
      <c r="D15" s="118">
        <v>0</v>
      </c>
      <c r="E15" s="118">
        <v>457881.63</v>
      </c>
      <c r="F15" s="118">
        <v>428511.23</v>
      </c>
      <c r="G15" s="118">
        <v>13321.16</v>
      </c>
      <c r="H15" s="118">
        <v>48953.33</v>
      </c>
      <c r="I15" s="118">
        <v>471202.79</v>
      </c>
      <c r="J15" s="118">
        <v>477464.56</v>
      </c>
      <c r="K15" s="118">
        <v>7405.61</v>
      </c>
      <c r="L15" s="118">
        <v>0</v>
      </c>
    </row>
    <row r="16" spans="1:12" x14ac:dyDescent="0.25">
      <c r="A16" s="184" t="s">
        <v>980</v>
      </c>
      <c r="B16" s="82" t="s">
        <v>562</v>
      </c>
      <c r="C16" s="118">
        <v>4299.55</v>
      </c>
      <c r="D16" s="118">
        <v>0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4299.55</v>
      </c>
      <c r="L16" s="118">
        <v>0</v>
      </c>
    </row>
    <row r="17" spans="1:12" x14ac:dyDescent="0.25">
      <c r="A17" s="184" t="s">
        <v>430</v>
      </c>
      <c r="B17" s="82" t="s">
        <v>44</v>
      </c>
      <c r="C17" s="118">
        <v>0</v>
      </c>
      <c r="D17" s="118">
        <v>11260.08</v>
      </c>
      <c r="E17" s="118">
        <v>892576.76</v>
      </c>
      <c r="F17" s="118">
        <v>917989.19</v>
      </c>
      <c r="G17" s="118">
        <v>52537.77</v>
      </c>
      <c r="H17" s="118">
        <v>52334.95</v>
      </c>
      <c r="I17" s="118">
        <v>945114.53</v>
      </c>
      <c r="J17" s="118">
        <v>970324.14</v>
      </c>
      <c r="K17" s="118">
        <v>0</v>
      </c>
      <c r="L17" s="118">
        <v>36469.69</v>
      </c>
    </row>
    <row r="18" spans="1:12" x14ac:dyDescent="0.25">
      <c r="A18" s="184" t="s">
        <v>71</v>
      </c>
      <c r="B18" s="82" t="s">
        <v>839</v>
      </c>
      <c r="C18" s="118">
        <v>0</v>
      </c>
      <c r="D18" s="118">
        <v>20576.38</v>
      </c>
      <c r="E18" s="118">
        <v>13909.38</v>
      </c>
      <c r="F18" s="118">
        <v>0</v>
      </c>
      <c r="G18" s="118">
        <v>0</v>
      </c>
      <c r="H18" s="118">
        <v>0</v>
      </c>
      <c r="I18" s="118">
        <v>13909.38</v>
      </c>
      <c r="J18" s="118">
        <v>0</v>
      </c>
      <c r="K18" s="118">
        <v>0</v>
      </c>
      <c r="L18" s="118">
        <v>6667</v>
      </c>
    </row>
    <row r="19" spans="1:12" x14ac:dyDescent="0.25">
      <c r="A19" s="184" t="s">
        <v>625</v>
      </c>
      <c r="B19" s="82" t="s">
        <v>280</v>
      </c>
      <c r="C19" s="118">
        <v>0</v>
      </c>
      <c r="D19" s="118">
        <v>0</v>
      </c>
      <c r="E19" s="118">
        <v>747274.29</v>
      </c>
      <c r="F19" s="118">
        <v>747274.29</v>
      </c>
      <c r="G19" s="118">
        <v>20599.439999999999</v>
      </c>
      <c r="H19" s="118">
        <v>20599.439999999999</v>
      </c>
      <c r="I19" s="118">
        <v>767873.73</v>
      </c>
      <c r="J19" s="118">
        <v>767873.73</v>
      </c>
      <c r="K19" s="118">
        <v>0</v>
      </c>
      <c r="L19" s="118">
        <v>0</v>
      </c>
    </row>
    <row r="20" spans="1:12" x14ac:dyDescent="0.25">
      <c r="A20" s="184" t="s">
        <v>353</v>
      </c>
      <c r="B20" s="82" t="s">
        <v>151</v>
      </c>
      <c r="C20" s="118">
        <v>8252.41</v>
      </c>
      <c r="D20" s="118">
        <v>0</v>
      </c>
      <c r="E20" s="118">
        <v>475734.99</v>
      </c>
      <c r="F20" s="118">
        <v>462516.44</v>
      </c>
      <c r="G20" s="118">
        <v>38484</v>
      </c>
      <c r="H20" s="118">
        <v>56114.45</v>
      </c>
      <c r="I20" s="118">
        <v>514218.99</v>
      </c>
      <c r="J20" s="118">
        <v>518630.89</v>
      </c>
      <c r="K20" s="118">
        <v>3840.51</v>
      </c>
      <c r="L20" s="118">
        <v>0</v>
      </c>
    </row>
    <row r="21" spans="1:12" x14ac:dyDescent="0.25">
      <c r="A21" s="184" t="s">
        <v>673</v>
      </c>
      <c r="B21" s="82" t="s">
        <v>747</v>
      </c>
      <c r="C21" s="118">
        <v>0</v>
      </c>
      <c r="D21" s="118">
        <v>363.21</v>
      </c>
      <c r="E21" s="118">
        <v>281592.5</v>
      </c>
      <c r="F21" s="118">
        <v>281108.96000000002</v>
      </c>
      <c r="G21" s="118">
        <v>2478.2800000000002</v>
      </c>
      <c r="H21" s="118">
        <v>2855.11</v>
      </c>
      <c r="I21" s="118">
        <v>284070.78000000003</v>
      </c>
      <c r="J21" s="118">
        <v>283964.07</v>
      </c>
      <c r="K21" s="118">
        <v>0</v>
      </c>
      <c r="L21" s="118">
        <v>256.5</v>
      </c>
    </row>
    <row r="22" spans="1:12" x14ac:dyDescent="0.25">
      <c r="A22" s="184" t="s">
        <v>368</v>
      </c>
      <c r="B22" s="82" t="s">
        <v>1037</v>
      </c>
      <c r="C22" s="118">
        <v>0</v>
      </c>
      <c r="D22" s="118">
        <v>73149.009999999995</v>
      </c>
      <c r="E22" s="118">
        <v>428148.82</v>
      </c>
      <c r="F22" s="118">
        <v>524557.63</v>
      </c>
      <c r="G22" s="118">
        <v>45091.66</v>
      </c>
      <c r="H22" s="118">
        <v>40022.25</v>
      </c>
      <c r="I22" s="118">
        <v>473240.48</v>
      </c>
      <c r="J22" s="118">
        <v>564579.88</v>
      </c>
      <c r="K22" s="118">
        <v>0</v>
      </c>
      <c r="L22" s="118">
        <v>164488.41</v>
      </c>
    </row>
    <row r="23" spans="1:12" x14ac:dyDescent="0.25">
      <c r="A23" s="184" t="s">
        <v>330</v>
      </c>
      <c r="B23" s="82" t="s">
        <v>757</v>
      </c>
      <c r="C23" s="118">
        <v>0</v>
      </c>
      <c r="D23" s="118">
        <v>11934.04</v>
      </c>
      <c r="E23" s="118">
        <v>0</v>
      </c>
      <c r="F23" s="118">
        <v>0</v>
      </c>
      <c r="G23" s="118">
        <v>15041.13</v>
      </c>
      <c r="H23" s="118">
        <v>1174.69</v>
      </c>
      <c r="I23" s="118">
        <v>15041.13</v>
      </c>
      <c r="J23" s="118">
        <v>1174.69</v>
      </c>
      <c r="K23" s="118">
        <v>1932.4</v>
      </c>
      <c r="L23" s="118">
        <v>0</v>
      </c>
    </row>
    <row r="24" spans="1:12" x14ac:dyDescent="0.25">
      <c r="A24" s="184" t="s">
        <v>463</v>
      </c>
      <c r="B24" s="82" t="s">
        <v>683</v>
      </c>
      <c r="C24" s="118">
        <v>0</v>
      </c>
      <c r="D24" s="118">
        <v>139.4</v>
      </c>
      <c r="E24" s="118">
        <v>274408.18</v>
      </c>
      <c r="F24" s="118">
        <v>279603.39</v>
      </c>
      <c r="G24" s="118">
        <v>6155.5</v>
      </c>
      <c r="H24" s="118">
        <v>6666.66</v>
      </c>
      <c r="I24" s="118">
        <v>280563.68</v>
      </c>
      <c r="J24" s="118">
        <v>286270.05</v>
      </c>
      <c r="K24" s="118">
        <v>0</v>
      </c>
      <c r="L24" s="118">
        <v>5845.77</v>
      </c>
    </row>
    <row r="25" spans="1:12" x14ac:dyDescent="0.25">
      <c r="A25" s="184" t="s">
        <v>232</v>
      </c>
      <c r="B25" s="82" t="s">
        <v>802</v>
      </c>
      <c r="C25" s="118">
        <v>0</v>
      </c>
      <c r="D25" s="118">
        <v>22318.31</v>
      </c>
      <c r="E25" s="118">
        <v>3877.14</v>
      </c>
      <c r="F25" s="118">
        <v>176.94</v>
      </c>
      <c r="G25" s="118">
        <v>0</v>
      </c>
      <c r="H25" s="118">
        <v>-890.33</v>
      </c>
      <c r="I25" s="118">
        <v>3877.14</v>
      </c>
      <c r="J25" s="118">
        <v>-713.39</v>
      </c>
      <c r="K25" s="118">
        <v>0</v>
      </c>
      <c r="L25" s="118">
        <v>17727.78</v>
      </c>
    </row>
    <row r="26" spans="1:12" x14ac:dyDescent="0.25">
      <c r="A26" s="184" t="s">
        <v>104</v>
      </c>
      <c r="B26" s="82" t="s">
        <v>986</v>
      </c>
      <c r="C26" s="118">
        <v>1648</v>
      </c>
      <c r="D26" s="118">
        <v>0</v>
      </c>
      <c r="E26" s="118">
        <v>290</v>
      </c>
      <c r="F26" s="118">
        <v>0</v>
      </c>
      <c r="G26" s="118">
        <v>0</v>
      </c>
      <c r="H26" s="118">
        <v>1648</v>
      </c>
      <c r="I26" s="118">
        <v>290</v>
      </c>
      <c r="J26" s="118">
        <v>1648</v>
      </c>
      <c r="K26" s="118">
        <v>290</v>
      </c>
      <c r="L26" s="118">
        <v>0</v>
      </c>
    </row>
    <row r="27" spans="1:12" x14ac:dyDescent="0.25">
      <c r="A27" s="184" t="s">
        <v>279</v>
      </c>
      <c r="B27" s="82" t="s">
        <v>538</v>
      </c>
      <c r="C27" s="118">
        <v>0</v>
      </c>
      <c r="D27" s="118">
        <v>15371.32</v>
      </c>
      <c r="E27" s="118">
        <v>346456.61</v>
      </c>
      <c r="F27" s="118">
        <v>364641.69</v>
      </c>
      <c r="G27" s="118">
        <v>27732.17</v>
      </c>
      <c r="H27" s="118">
        <v>16319.13</v>
      </c>
      <c r="I27" s="118">
        <v>374188.78</v>
      </c>
      <c r="J27" s="118">
        <v>380960.82</v>
      </c>
      <c r="K27" s="118">
        <v>0</v>
      </c>
      <c r="L27" s="118">
        <v>22143.360000000001</v>
      </c>
    </row>
    <row r="28" spans="1:12" x14ac:dyDescent="0.25">
      <c r="A28" s="184" t="s">
        <v>715</v>
      </c>
      <c r="B28" s="82" t="s">
        <v>69</v>
      </c>
      <c r="C28" s="118">
        <v>0</v>
      </c>
      <c r="D28" s="118">
        <v>29205.38</v>
      </c>
      <c r="E28" s="118">
        <v>97166.97</v>
      </c>
      <c r="F28" s="118">
        <v>114800.57</v>
      </c>
      <c r="G28" s="118">
        <v>1477.34</v>
      </c>
      <c r="H28" s="118">
        <v>5358.78</v>
      </c>
      <c r="I28" s="118">
        <v>98644.31</v>
      </c>
      <c r="J28" s="118">
        <v>120159.35</v>
      </c>
      <c r="K28" s="118">
        <v>0</v>
      </c>
      <c r="L28" s="118">
        <v>50720.42</v>
      </c>
    </row>
    <row r="29" spans="1:12" x14ac:dyDescent="0.25">
      <c r="A29" s="184" t="s">
        <v>973</v>
      </c>
      <c r="B29" s="82" t="s">
        <v>135</v>
      </c>
      <c r="C29" s="118">
        <v>0</v>
      </c>
      <c r="D29" s="118">
        <v>2330.41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2330.41</v>
      </c>
    </row>
    <row r="30" spans="1:12" x14ac:dyDescent="0.25">
      <c r="A30" s="184" t="s">
        <v>1004</v>
      </c>
      <c r="B30" s="82" t="s">
        <v>702</v>
      </c>
      <c r="C30" s="118">
        <v>0</v>
      </c>
      <c r="D30" s="118">
        <v>3855.73</v>
      </c>
      <c r="E30" s="118">
        <v>14752.27</v>
      </c>
      <c r="F30" s="118">
        <v>24027.360000000001</v>
      </c>
      <c r="G30" s="118">
        <v>0</v>
      </c>
      <c r="H30" s="118">
        <v>1311.42</v>
      </c>
      <c r="I30" s="118">
        <v>14752.27</v>
      </c>
      <c r="J30" s="118">
        <v>25338.78</v>
      </c>
      <c r="K30" s="118">
        <v>0</v>
      </c>
      <c r="L30" s="118">
        <v>14442.24</v>
      </c>
    </row>
    <row r="31" spans="1:12" x14ac:dyDescent="0.25">
      <c r="A31" s="184" t="s">
        <v>133</v>
      </c>
      <c r="B31" s="82" t="s">
        <v>929</v>
      </c>
      <c r="C31" s="118">
        <v>3.13</v>
      </c>
      <c r="D31" s="118">
        <v>0</v>
      </c>
      <c r="E31" s="118">
        <v>302866.95</v>
      </c>
      <c r="F31" s="118">
        <v>303328.53999999998</v>
      </c>
      <c r="G31" s="118">
        <v>15777.73</v>
      </c>
      <c r="H31" s="118">
        <v>18849.650000000001</v>
      </c>
      <c r="I31" s="118">
        <v>318644.68</v>
      </c>
      <c r="J31" s="118">
        <v>322178.19</v>
      </c>
      <c r="K31" s="118">
        <v>0</v>
      </c>
      <c r="L31" s="118">
        <v>3530.38</v>
      </c>
    </row>
    <row r="32" spans="1:12" x14ac:dyDescent="0.25">
      <c r="A32" s="184" t="s">
        <v>580</v>
      </c>
      <c r="B32" s="82" t="s">
        <v>926</v>
      </c>
      <c r="C32" s="118">
        <v>237.46</v>
      </c>
      <c r="D32" s="118">
        <v>0</v>
      </c>
      <c r="E32" s="118">
        <v>6089.88</v>
      </c>
      <c r="F32" s="118">
        <v>11164.64</v>
      </c>
      <c r="G32" s="118">
        <v>0</v>
      </c>
      <c r="H32" s="118">
        <v>254.4</v>
      </c>
      <c r="I32" s="118">
        <v>6089.88</v>
      </c>
      <c r="J32" s="118">
        <v>11419.04</v>
      </c>
      <c r="K32" s="118">
        <v>0</v>
      </c>
      <c r="L32" s="118">
        <v>5091.7</v>
      </c>
    </row>
    <row r="33" spans="1:12" x14ac:dyDescent="0.25">
      <c r="A33" s="184" t="s">
        <v>254</v>
      </c>
      <c r="B33" s="82" t="s">
        <v>966</v>
      </c>
      <c r="C33" s="118">
        <v>0</v>
      </c>
      <c r="D33" s="118">
        <v>0</v>
      </c>
      <c r="E33" s="118">
        <v>3000</v>
      </c>
      <c r="F33" s="118">
        <v>3000</v>
      </c>
      <c r="G33" s="118">
        <v>0</v>
      </c>
      <c r="H33" s="118">
        <v>0</v>
      </c>
      <c r="I33" s="118">
        <v>3000</v>
      </c>
      <c r="J33" s="118">
        <v>3000</v>
      </c>
      <c r="K33" s="118">
        <v>0</v>
      </c>
      <c r="L33" s="118">
        <v>0</v>
      </c>
    </row>
    <row r="34" spans="1:12" x14ac:dyDescent="0.25">
      <c r="A34" s="184" t="s">
        <v>10</v>
      </c>
      <c r="B34" s="82" t="s">
        <v>477</v>
      </c>
      <c r="C34" s="118">
        <v>112.12</v>
      </c>
      <c r="D34" s="118">
        <v>0</v>
      </c>
      <c r="E34" s="118">
        <v>225.69</v>
      </c>
      <c r="F34" s="118">
        <v>0</v>
      </c>
      <c r="G34" s="118">
        <v>0</v>
      </c>
      <c r="H34" s="118">
        <v>0</v>
      </c>
      <c r="I34" s="118">
        <v>225.69</v>
      </c>
      <c r="J34" s="118">
        <v>0</v>
      </c>
      <c r="K34" s="118">
        <v>337.81</v>
      </c>
      <c r="L34" s="118">
        <v>0</v>
      </c>
    </row>
    <row r="35" spans="1:12" x14ac:dyDescent="0.25">
      <c r="A35" s="184" t="s">
        <v>495</v>
      </c>
      <c r="B35" s="82" t="s">
        <v>337</v>
      </c>
      <c r="C35" s="118">
        <v>0</v>
      </c>
      <c r="D35" s="118">
        <v>234635</v>
      </c>
      <c r="E35" s="118">
        <v>0</v>
      </c>
      <c r="F35" s="118">
        <v>0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234635</v>
      </c>
    </row>
    <row r="36" spans="1:12" x14ac:dyDescent="0.25">
      <c r="A36" s="184" t="s">
        <v>488</v>
      </c>
      <c r="B36" s="82" t="s">
        <v>1173</v>
      </c>
      <c r="C36" s="118">
        <v>0</v>
      </c>
      <c r="D36" s="118">
        <v>4137.74</v>
      </c>
      <c r="E36" s="118">
        <v>0</v>
      </c>
      <c r="F36" s="118">
        <v>0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4137.74</v>
      </c>
    </row>
    <row r="37" spans="1:12" x14ac:dyDescent="0.25">
      <c r="A37" s="184" t="s">
        <v>264</v>
      </c>
      <c r="B37" s="82" t="s">
        <v>1112</v>
      </c>
      <c r="C37" s="118">
        <v>0</v>
      </c>
      <c r="D37" s="118">
        <v>245401.84</v>
      </c>
      <c r="E37" s="118">
        <v>0</v>
      </c>
      <c r="F37" s="118">
        <v>0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245401.84</v>
      </c>
    </row>
    <row r="38" spans="1:12" x14ac:dyDescent="0.25">
      <c r="A38" s="184" t="s">
        <v>988</v>
      </c>
      <c r="B38" s="82" t="s">
        <v>191</v>
      </c>
      <c r="C38" s="118">
        <v>792813.91</v>
      </c>
      <c r="D38" s="118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8">
        <v>792813.91</v>
      </c>
      <c r="L38" s="118">
        <v>0</v>
      </c>
    </row>
    <row r="39" spans="1:12" x14ac:dyDescent="0.25">
      <c r="A39" s="184" t="s">
        <v>898</v>
      </c>
      <c r="B39" s="82" t="s">
        <v>1086</v>
      </c>
      <c r="C39" s="118">
        <v>58381.07</v>
      </c>
      <c r="D39" s="118">
        <v>0</v>
      </c>
      <c r="E39" s="118">
        <v>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v>58381.07</v>
      </c>
      <c r="L39" s="118">
        <v>0</v>
      </c>
    </row>
    <row r="40" spans="1:12" x14ac:dyDescent="0.25">
      <c r="A40" s="184" t="s">
        <v>919</v>
      </c>
      <c r="B40" s="82" t="s">
        <v>429</v>
      </c>
      <c r="C40" s="118">
        <v>0</v>
      </c>
      <c r="D40" s="118">
        <v>6989.79</v>
      </c>
      <c r="E40" s="118">
        <v>0</v>
      </c>
      <c r="F40" s="118">
        <v>1284.2</v>
      </c>
      <c r="G40" s="118">
        <v>0</v>
      </c>
      <c r="H40" s="118">
        <v>43.43</v>
      </c>
      <c r="I40" s="118">
        <v>0</v>
      </c>
      <c r="J40" s="118">
        <v>1327.63</v>
      </c>
      <c r="K40" s="118">
        <v>0</v>
      </c>
      <c r="L40" s="118">
        <v>8317.42</v>
      </c>
    </row>
    <row r="41" spans="1:12" x14ac:dyDescent="0.25">
      <c r="A41" s="184" t="s">
        <v>1092</v>
      </c>
      <c r="B41" s="82" t="s">
        <v>361</v>
      </c>
      <c r="C41" s="118">
        <v>0</v>
      </c>
      <c r="D41" s="118">
        <v>484395</v>
      </c>
      <c r="E41" s="118">
        <v>200000</v>
      </c>
      <c r="F41" s="118">
        <v>130000</v>
      </c>
      <c r="G41" s="118">
        <v>20000</v>
      </c>
      <c r="H41" s="118">
        <v>1848.08</v>
      </c>
      <c r="I41" s="118">
        <v>220000</v>
      </c>
      <c r="J41" s="118">
        <v>131848.07999999999</v>
      </c>
      <c r="K41" s="118">
        <v>0</v>
      </c>
      <c r="L41" s="118">
        <v>396243.08</v>
      </c>
    </row>
    <row r="42" spans="1:12" x14ac:dyDescent="0.25">
      <c r="A42" s="184" t="s">
        <v>23</v>
      </c>
      <c r="B42" s="82" t="s">
        <v>679</v>
      </c>
      <c r="C42" s="118">
        <v>0</v>
      </c>
      <c r="D42" s="118">
        <v>0</v>
      </c>
      <c r="E42" s="118">
        <v>240962.24</v>
      </c>
      <c r="F42" s="118">
        <v>0</v>
      </c>
      <c r="G42" s="118">
        <v>12877.4</v>
      </c>
      <c r="H42" s="118">
        <v>0</v>
      </c>
      <c r="I42" s="118">
        <v>253839.64</v>
      </c>
      <c r="J42" s="118">
        <v>0</v>
      </c>
      <c r="K42" s="118">
        <v>253839.64</v>
      </c>
      <c r="L42" s="118">
        <v>0</v>
      </c>
    </row>
    <row r="43" spans="1:12" x14ac:dyDescent="0.25">
      <c r="A43" s="184" t="s">
        <v>1129</v>
      </c>
      <c r="B43" s="82" t="s">
        <v>202</v>
      </c>
      <c r="C43" s="118">
        <v>0</v>
      </c>
      <c r="D43" s="118">
        <v>0</v>
      </c>
      <c r="E43" s="118">
        <v>144637.09</v>
      </c>
      <c r="F43" s="118">
        <v>0</v>
      </c>
      <c r="G43" s="118">
        <v>16515.11</v>
      </c>
      <c r="H43" s="118">
        <v>0</v>
      </c>
      <c r="I43" s="118">
        <v>161152.20000000001</v>
      </c>
      <c r="J43" s="118">
        <v>0</v>
      </c>
      <c r="K43" s="118">
        <v>161152.20000000001</v>
      </c>
      <c r="L43" s="118">
        <v>0</v>
      </c>
    </row>
    <row r="44" spans="1:12" x14ac:dyDescent="0.25">
      <c r="A44" s="184" t="s">
        <v>306</v>
      </c>
      <c r="B44" s="82" t="s">
        <v>1088</v>
      </c>
      <c r="C44" s="118">
        <v>0</v>
      </c>
      <c r="D44" s="118">
        <v>0</v>
      </c>
      <c r="E44" s="118">
        <v>444.91</v>
      </c>
      <c r="F44" s="118">
        <v>0</v>
      </c>
      <c r="G44" s="118">
        <v>0</v>
      </c>
      <c r="H44" s="118">
        <v>0</v>
      </c>
      <c r="I44" s="118">
        <v>444.91</v>
      </c>
      <c r="J44" s="118">
        <v>0</v>
      </c>
      <c r="K44" s="118">
        <v>444.91</v>
      </c>
      <c r="L44" s="118">
        <v>0</v>
      </c>
    </row>
    <row r="45" spans="1:12" x14ac:dyDescent="0.25">
      <c r="A45" s="184" t="s">
        <v>777</v>
      </c>
      <c r="B45" s="82" t="s">
        <v>859</v>
      </c>
      <c r="C45" s="118">
        <v>0</v>
      </c>
      <c r="D45" s="118">
        <v>0</v>
      </c>
      <c r="E45" s="118">
        <v>15164.14</v>
      </c>
      <c r="F45" s="118">
        <v>0</v>
      </c>
      <c r="G45" s="118">
        <v>0</v>
      </c>
      <c r="H45" s="118">
        <v>0</v>
      </c>
      <c r="I45" s="118">
        <v>15164.14</v>
      </c>
      <c r="J45" s="118">
        <v>0</v>
      </c>
      <c r="K45" s="118">
        <v>15164.14</v>
      </c>
      <c r="L45" s="118">
        <v>0</v>
      </c>
    </row>
    <row r="46" spans="1:12" x14ac:dyDescent="0.25">
      <c r="A46" s="184" t="s">
        <v>906</v>
      </c>
      <c r="B46" s="82" t="s">
        <v>302</v>
      </c>
      <c r="C46" s="118">
        <v>0</v>
      </c>
      <c r="D46" s="118">
        <v>0</v>
      </c>
      <c r="E46" s="118">
        <v>23692.12</v>
      </c>
      <c r="F46" s="118">
        <v>0</v>
      </c>
      <c r="G46" s="118">
        <v>434.28</v>
      </c>
      <c r="H46" s="118">
        <v>0</v>
      </c>
      <c r="I46" s="118">
        <v>24126.400000000001</v>
      </c>
      <c r="J46" s="118">
        <v>0</v>
      </c>
      <c r="K46" s="118">
        <v>24126.400000000001</v>
      </c>
      <c r="L46" s="118">
        <v>0</v>
      </c>
    </row>
    <row r="47" spans="1:12" x14ac:dyDescent="0.25">
      <c r="A47" s="184" t="s">
        <v>893</v>
      </c>
      <c r="B47" s="82" t="s">
        <v>334</v>
      </c>
      <c r="C47" s="118">
        <v>0</v>
      </c>
      <c r="D47" s="118">
        <v>0</v>
      </c>
      <c r="E47" s="118">
        <v>112478.42</v>
      </c>
      <c r="F47" s="118">
        <v>7283.33</v>
      </c>
      <c r="G47" s="118">
        <v>8635.77</v>
      </c>
      <c r="H47" s="118">
        <v>0</v>
      </c>
      <c r="I47" s="118">
        <v>121114.19</v>
      </c>
      <c r="J47" s="118">
        <v>7283.33</v>
      </c>
      <c r="K47" s="118">
        <v>113830.86</v>
      </c>
      <c r="L47" s="118">
        <v>0</v>
      </c>
    </row>
    <row r="48" spans="1:12" x14ac:dyDescent="0.25">
      <c r="A48" s="184" t="s">
        <v>285</v>
      </c>
      <c r="B48" s="82" t="s">
        <v>819</v>
      </c>
      <c r="C48" s="118">
        <v>0</v>
      </c>
      <c r="D48" s="118">
        <v>0</v>
      </c>
      <c r="E48" s="118">
        <v>236924.11</v>
      </c>
      <c r="F48" s="118">
        <v>0</v>
      </c>
      <c r="G48" s="118">
        <v>11989.39</v>
      </c>
      <c r="H48" s="118">
        <v>11934.04</v>
      </c>
      <c r="I48" s="118">
        <v>248913.5</v>
      </c>
      <c r="J48" s="118">
        <v>11934.04</v>
      </c>
      <c r="K48" s="118">
        <v>236979.46</v>
      </c>
      <c r="L48" s="118">
        <v>0</v>
      </c>
    </row>
    <row r="49" spans="1:12" x14ac:dyDescent="0.25">
      <c r="A49" s="184" t="s">
        <v>261</v>
      </c>
      <c r="B49" s="82" t="s">
        <v>831</v>
      </c>
      <c r="C49" s="118">
        <v>0</v>
      </c>
      <c r="D49" s="118">
        <v>0</v>
      </c>
      <c r="E49" s="118">
        <v>83126.259999999995</v>
      </c>
      <c r="F49" s="118">
        <v>0</v>
      </c>
      <c r="G49" s="118">
        <v>4043.56</v>
      </c>
      <c r="H49" s="118">
        <v>3107.09</v>
      </c>
      <c r="I49" s="118">
        <v>87169.82</v>
      </c>
      <c r="J49" s="118">
        <v>3107.09</v>
      </c>
      <c r="K49" s="118">
        <v>84062.73</v>
      </c>
      <c r="L49" s="118">
        <v>0</v>
      </c>
    </row>
    <row r="50" spans="1:12" x14ac:dyDescent="0.25">
      <c r="A50" s="184" t="s">
        <v>1049</v>
      </c>
      <c r="B50" s="82" t="s">
        <v>206</v>
      </c>
      <c r="C50" s="118">
        <v>0</v>
      </c>
      <c r="D50" s="118">
        <v>0</v>
      </c>
      <c r="E50" s="118">
        <v>5859.13</v>
      </c>
      <c r="F50" s="118">
        <v>0</v>
      </c>
      <c r="G50" s="118">
        <v>648.33000000000004</v>
      </c>
      <c r="H50" s="118">
        <v>0</v>
      </c>
      <c r="I50" s="118">
        <v>6507.46</v>
      </c>
      <c r="J50" s="118">
        <v>0</v>
      </c>
      <c r="K50" s="118">
        <v>6507.46</v>
      </c>
      <c r="L50" s="118">
        <v>0</v>
      </c>
    </row>
    <row r="51" spans="1:12" x14ac:dyDescent="0.25">
      <c r="A51" s="184" t="s">
        <v>995</v>
      </c>
      <c r="B51" s="82" t="s">
        <v>420</v>
      </c>
      <c r="C51" s="118">
        <v>0</v>
      </c>
      <c r="D51" s="118">
        <v>0</v>
      </c>
      <c r="E51" s="118">
        <v>0</v>
      </c>
      <c r="F51" s="118">
        <v>0</v>
      </c>
      <c r="G51" s="118">
        <v>254.4</v>
      </c>
      <c r="H51" s="118">
        <v>0</v>
      </c>
      <c r="I51" s="118">
        <v>254.4</v>
      </c>
      <c r="J51" s="118">
        <v>0</v>
      </c>
      <c r="K51" s="118">
        <v>254.4</v>
      </c>
      <c r="L51" s="118">
        <v>0</v>
      </c>
    </row>
    <row r="52" spans="1:12" x14ac:dyDescent="0.25">
      <c r="A52" s="184" t="s">
        <v>1029</v>
      </c>
      <c r="B52" s="82" t="s">
        <v>642</v>
      </c>
      <c r="C52" s="118">
        <v>0</v>
      </c>
      <c r="D52" s="118">
        <v>0</v>
      </c>
      <c r="E52" s="118">
        <v>4784.68</v>
      </c>
      <c r="F52" s="118">
        <v>0</v>
      </c>
      <c r="G52" s="118">
        <v>0</v>
      </c>
      <c r="H52" s="118">
        <v>0</v>
      </c>
      <c r="I52" s="118">
        <v>4784.68</v>
      </c>
      <c r="J52" s="118">
        <v>0</v>
      </c>
      <c r="K52" s="118">
        <v>4784.68</v>
      </c>
      <c r="L52" s="118">
        <v>0</v>
      </c>
    </row>
    <row r="53" spans="1:12" x14ac:dyDescent="0.25">
      <c r="A53" s="184" t="s">
        <v>389</v>
      </c>
      <c r="B53" s="82" t="s">
        <v>926</v>
      </c>
      <c r="C53" s="118">
        <v>0</v>
      </c>
      <c r="D53" s="118">
        <v>0</v>
      </c>
      <c r="E53" s="118">
        <v>12444.46</v>
      </c>
      <c r="F53" s="118">
        <v>0</v>
      </c>
      <c r="G53" s="118">
        <v>1491</v>
      </c>
      <c r="H53" s="118">
        <v>0</v>
      </c>
      <c r="I53" s="118">
        <v>13935.46</v>
      </c>
      <c r="J53" s="118">
        <v>0</v>
      </c>
      <c r="K53" s="118">
        <v>13935.46</v>
      </c>
      <c r="L53" s="118">
        <v>0</v>
      </c>
    </row>
    <row r="54" spans="1:12" x14ac:dyDescent="0.25">
      <c r="A54" s="184" t="s">
        <v>1003</v>
      </c>
      <c r="B54" s="82" t="s">
        <v>1001</v>
      </c>
      <c r="C54" s="118">
        <v>0</v>
      </c>
      <c r="D54" s="118">
        <v>0</v>
      </c>
      <c r="E54" s="118">
        <v>336.29</v>
      </c>
      <c r="F54" s="118">
        <v>0</v>
      </c>
      <c r="G54" s="118">
        <v>146.88</v>
      </c>
      <c r="H54" s="118">
        <v>0</v>
      </c>
      <c r="I54" s="118">
        <v>483.17</v>
      </c>
      <c r="J54" s="118">
        <v>0</v>
      </c>
      <c r="K54" s="118">
        <v>483.17</v>
      </c>
      <c r="L54" s="118">
        <v>0</v>
      </c>
    </row>
    <row r="55" spans="1:12" x14ac:dyDescent="0.25">
      <c r="A55" s="184" t="s">
        <v>834</v>
      </c>
      <c r="B55" s="82" t="s">
        <v>483</v>
      </c>
      <c r="C55" s="118">
        <v>0</v>
      </c>
      <c r="D55" s="118">
        <v>0</v>
      </c>
      <c r="E55" s="118">
        <v>4580.26</v>
      </c>
      <c r="F55" s="118">
        <v>0</v>
      </c>
      <c r="G55" s="118">
        <v>1541.25</v>
      </c>
      <c r="H55" s="118">
        <v>0</v>
      </c>
      <c r="I55" s="118">
        <v>6121.51</v>
      </c>
      <c r="J55" s="118">
        <v>0</v>
      </c>
      <c r="K55" s="118">
        <v>6121.51</v>
      </c>
      <c r="L55" s="118">
        <v>0</v>
      </c>
    </row>
    <row r="56" spans="1:12" x14ac:dyDescent="0.25">
      <c r="A56" s="184" t="s">
        <v>854</v>
      </c>
      <c r="B56" s="82" t="s">
        <v>731</v>
      </c>
      <c r="C56" s="118">
        <v>0</v>
      </c>
      <c r="D56" s="118">
        <v>0</v>
      </c>
      <c r="E56" s="118">
        <v>9199.2999999999993</v>
      </c>
      <c r="F56" s="118">
        <v>-0.52</v>
      </c>
      <c r="G56" s="118">
        <v>5966.57</v>
      </c>
      <c r="H56" s="118">
        <v>0</v>
      </c>
      <c r="I56" s="118">
        <v>15165.87</v>
      </c>
      <c r="J56" s="118">
        <v>-0.52</v>
      </c>
      <c r="K56" s="118">
        <v>15166.39</v>
      </c>
      <c r="L56" s="118">
        <v>0</v>
      </c>
    </row>
    <row r="57" spans="1:12" x14ac:dyDescent="0.25">
      <c r="A57" s="184" t="s">
        <v>98</v>
      </c>
      <c r="B57" s="82" t="s">
        <v>806</v>
      </c>
      <c r="C57" s="118">
        <v>0</v>
      </c>
      <c r="D57" s="118">
        <v>0</v>
      </c>
      <c r="E57" s="118">
        <v>18051.12</v>
      </c>
      <c r="F57" s="118">
        <v>0</v>
      </c>
      <c r="G57" s="118">
        <v>1605.48</v>
      </c>
      <c r="H57" s="118">
        <v>0</v>
      </c>
      <c r="I57" s="118">
        <v>19656.599999999999</v>
      </c>
      <c r="J57" s="118">
        <v>0</v>
      </c>
      <c r="K57" s="118">
        <v>19656.599999999999</v>
      </c>
      <c r="L57" s="118">
        <v>0</v>
      </c>
    </row>
    <row r="58" spans="1:12" x14ac:dyDescent="0.25">
      <c r="A58" s="184" t="s">
        <v>1140</v>
      </c>
      <c r="B58" s="82" t="s">
        <v>550</v>
      </c>
      <c r="C58" s="118">
        <v>0</v>
      </c>
      <c r="D58" s="118">
        <v>0</v>
      </c>
      <c r="E58" s="118">
        <v>706.66</v>
      </c>
      <c r="F58" s="118">
        <v>0</v>
      </c>
      <c r="G58" s="118">
        <v>1937.03</v>
      </c>
      <c r="H58" s="118">
        <v>0</v>
      </c>
      <c r="I58" s="118">
        <v>2643.69</v>
      </c>
      <c r="J58" s="118">
        <v>0</v>
      </c>
      <c r="K58" s="118">
        <v>2643.69</v>
      </c>
      <c r="L58" s="118">
        <v>0</v>
      </c>
    </row>
    <row r="59" spans="1:12" x14ac:dyDescent="0.25">
      <c r="A59" s="184" t="s">
        <v>325</v>
      </c>
      <c r="B59" s="82" t="s">
        <v>15</v>
      </c>
      <c r="C59" s="118">
        <v>0</v>
      </c>
      <c r="D59" s="118">
        <v>0</v>
      </c>
      <c r="E59" s="118">
        <v>16.63</v>
      </c>
      <c r="F59" s="118">
        <v>0</v>
      </c>
      <c r="G59" s="118">
        <v>0</v>
      </c>
      <c r="H59" s="118">
        <v>0</v>
      </c>
      <c r="I59" s="118">
        <v>16.63</v>
      </c>
      <c r="J59" s="118">
        <v>0</v>
      </c>
      <c r="K59" s="118">
        <v>16.63</v>
      </c>
      <c r="L59" s="118">
        <v>0</v>
      </c>
    </row>
    <row r="60" spans="1:12" x14ac:dyDescent="0.25">
      <c r="A60" s="184" t="s">
        <v>882</v>
      </c>
      <c r="B60" s="82" t="s">
        <v>1172</v>
      </c>
      <c r="C60" s="118">
        <v>0</v>
      </c>
      <c r="D60" s="118">
        <v>0</v>
      </c>
      <c r="E60" s="118">
        <v>6509.81</v>
      </c>
      <c r="F60" s="118">
        <v>0</v>
      </c>
      <c r="G60" s="118">
        <v>74.819999999999993</v>
      </c>
      <c r="H60" s="118">
        <v>0</v>
      </c>
      <c r="I60" s="118">
        <v>6584.63</v>
      </c>
      <c r="J60" s="118">
        <v>0</v>
      </c>
      <c r="K60" s="118">
        <v>6584.63</v>
      </c>
      <c r="L60" s="118">
        <v>0</v>
      </c>
    </row>
    <row r="61" spans="1:12" x14ac:dyDescent="0.25">
      <c r="A61" s="184" t="s">
        <v>310</v>
      </c>
      <c r="B61" s="82" t="s">
        <v>312</v>
      </c>
      <c r="C61" s="118">
        <v>0</v>
      </c>
      <c r="D61" s="118">
        <v>0</v>
      </c>
      <c r="E61" s="118">
        <v>0</v>
      </c>
      <c r="F61" s="118">
        <v>820603.57</v>
      </c>
      <c r="G61" s="118">
        <v>0</v>
      </c>
      <c r="H61" s="118">
        <v>36548.980000000003</v>
      </c>
      <c r="I61" s="118">
        <v>0</v>
      </c>
      <c r="J61" s="118">
        <v>857152.55</v>
      </c>
      <c r="K61" s="118">
        <v>0</v>
      </c>
      <c r="L61" s="118">
        <v>857152.55</v>
      </c>
    </row>
    <row r="62" spans="1:12" x14ac:dyDescent="0.25">
      <c r="A62" s="184" t="s">
        <v>6</v>
      </c>
      <c r="B62" s="82" t="s">
        <v>856</v>
      </c>
      <c r="C62" s="118">
        <v>0</v>
      </c>
      <c r="D62" s="118">
        <v>0</v>
      </c>
      <c r="E62" s="118">
        <v>0</v>
      </c>
      <c r="F62" s="118">
        <v>0.42</v>
      </c>
      <c r="G62" s="118">
        <v>0</v>
      </c>
      <c r="H62" s="118">
        <v>0</v>
      </c>
      <c r="I62" s="118">
        <v>0</v>
      </c>
      <c r="J62" s="118">
        <v>0.42</v>
      </c>
      <c r="K62" s="118">
        <v>0</v>
      </c>
      <c r="L62" s="118">
        <v>0.42</v>
      </c>
    </row>
    <row r="63" spans="1:12" x14ac:dyDescent="0.25">
      <c r="A63" s="184" t="s">
        <v>592</v>
      </c>
      <c r="B63" s="82" t="s">
        <v>1151</v>
      </c>
      <c r="C63" s="118">
        <v>0</v>
      </c>
      <c r="D63" s="118">
        <v>0</v>
      </c>
      <c r="E63" s="118">
        <v>0</v>
      </c>
      <c r="F63" s="118">
        <v>21353.68</v>
      </c>
      <c r="G63" s="118">
        <v>0</v>
      </c>
      <c r="H63" s="118">
        <v>393.1</v>
      </c>
      <c r="I63" s="118">
        <v>0</v>
      </c>
      <c r="J63" s="118">
        <v>21746.78</v>
      </c>
      <c r="K63" s="118">
        <v>0</v>
      </c>
      <c r="L63" s="118">
        <v>21746.78</v>
      </c>
    </row>
    <row r="64" spans="1:12" x14ac:dyDescent="0.25">
      <c r="A64" s="184" t="s">
        <v>72</v>
      </c>
      <c r="B64" s="82" t="s">
        <v>1044</v>
      </c>
      <c r="C64" s="118">
        <v>0</v>
      </c>
      <c r="D64" s="118">
        <v>0</v>
      </c>
      <c r="E64" s="118">
        <v>0</v>
      </c>
      <c r="F64" s="118">
        <v>6026.94</v>
      </c>
      <c r="G64" s="118">
        <v>0</v>
      </c>
      <c r="H64" s="118">
        <v>-392.26</v>
      </c>
      <c r="I64" s="118">
        <v>0</v>
      </c>
      <c r="J64" s="118">
        <v>5634.68</v>
      </c>
      <c r="K64" s="118">
        <v>0</v>
      </c>
      <c r="L64" s="118">
        <v>5634.68</v>
      </c>
    </row>
    <row r="65" spans="1:12" x14ac:dyDescent="0.25">
      <c r="A65" s="184" t="s">
        <v>457</v>
      </c>
      <c r="B65" s="82" t="s">
        <v>1164</v>
      </c>
      <c r="C65" s="118">
        <v>0</v>
      </c>
      <c r="D65" s="118">
        <v>0</v>
      </c>
      <c r="E65" s="118">
        <v>0</v>
      </c>
      <c r="F65" s="118">
        <v>0</v>
      </c>
      <c r="G65" s="118">
        <v>0</v>
      </c>
      <c r="H65" s="118">
        <v>0</v>
      </c>
      <c r="I65" s="118">
        <v>2338155.04</v>
      </c>
      <c r="J65" s="118">
        <v>2338155.04</v>
      </c>
      <c r="K65" s="118">
        <v>0</v>
      </c>
      <c r="L65" s="118">
        <v>0</v>
      </c>
    </row>
    <row r="66" spans="1:12" x14ac:dyDescent="0.25">
      <c r="A66" s="184" t="s">
        <v>512</v>
      </c>
      <c r="B66" s="82" t="s">
        <v>1170</v>
      </c>
      <c r="C66" s="118">
        <v>0</v>
      </c>
      <c r="D66" s="118">
        <v>0</v>
      </c>
      <c r="E66" s="118">
        <v>0</v>
      </c>
      <c r="F66" s="118">
        <v>0</v>
      </c>
      <c r="G66" s="118">
        <v>0</v>
      </c>
      <c r="H66" s="118">
        <v>0</v>
      </c>
      <c r="I66" s="118">
        <v>0</v>
      </c>
      <c r="J66" s="118">
        <v>0</v>
      </c>
      <c r="K66" s="118">
        <v>0</v>
      </c>
      <c r="L66" s="118">
        <v>0</v>
      </c>
    </row>
    <row r="67" spans="1:12" x14ac:dyDescent="0.25">
      <c r="A67" s="184"/>
      <c r="B67" s="82"/>
      <c r="C67" s="110"/>
      <c r="D67" s="110"/>
      <c r="E67" s="110"/>
      <c r="F67" s="110"/>
      <c r="G67" s="110"/>
      <c r="H67" s="110"/>
      <c r="I67" s="110"/>
      <c r="J67" s="110"/>
      <c r="K67" s="110"/>
      <c r="L67" s="110"/>
    </row>
    <row r="68" spans="1:12" x14ac:dyDescent="0.25">
      <c r="A68" s="184"/>
      <c r="B68" s="82"/>
      <c r="C68" s="110"/>
      <c r="D68" s="110"/>
      <c r="E68" s="110"/>
      <c r="F68" s="110"/>
      <c r="G68" s="110"/>
      <c r="H68" s="110"/>
      <c r="I68" s="110"/>
      <c r="J68" s="110"/>
      <c r="K68" s="110"/>
      <c r="L68" s="110"/>
    </row>
    <row r="69" spans="1:12" x14ac:dyDescent="0.25">
      <c r="A69" s="184"/>
      <c r="B69" s="82"/>
      <c r="C69" s="110"/>
      <c r="D69" s="110"/>
      <c r="E69" s="110"/>
      <c r="F69" s="110"/>
      <c r="G69" s="110"/>
      <c r="H69" s="110"/>
      <c r="I69" s="110"/>
      <c r="J69" s="110"/>
      <c r="K69" s="110"/>
      <c r="L69" s="110"/>
    </row>
    <row r="70" spans="1:12" x14ac:dyDescent="0.25">
      <c r="A70" s="184"/>
      <c r="B70" s="82"/>
      <c r="C70" s="110"/>
      <c r="D70" s="110"/>
      <c r="E70" s="110"/>
      <c r="F70" s="110"/>
      <c r="G70" s="110"/>
      <c r="H70" s="110"/>
      <c r="I70" s="110"/>
      <c r="J70" s="110"/>
      <c r="K70" s="110"/>
      <c r="L70" s="110"/>
    </row>
    <row r="71" spans="1:12" x14ac:dyDescent="0.25">
      <c r="A71" s="184"/>
      <c r="B71" s="82"/>
      <c r="C71" s="110"/>
      <c r="D71" s="110"/>
      <c r="E71" s="110"/>
      <c r="F71" s="110"/>
      <c r="G71" s="110"/>
      <c r="H71" s="110"/>
      <c r="I71" s="110"/>
      <c r="J71" s="110"/>
      <c r="K71" s="110"/>
      <c r="L71" s="110"/>
    </row>
    <row r="72" spans="1:12" x14ac:dyDescent="0.25">
      <c r="A72" s="184"/>
      <c r="B72" s="82"/>
      <c r="C72" s="110"/>
      <c r="D72" s="110"/>
      <c r="E72" s="110"/>
      <c r="F72" s="110"/>
      <c r="G72" s="110"/>
      <c r="H72" s="110"/>
      <c r="I72" s="110"/>
      <c r="J72" s="110"/>
      <c r="K72" s="110"/>
      <c r="L72" s="110"/>
    </row>
    <row r="73" spans="1:12" x14ac:dyDescent="0.25">
      <c r="A73" s="184"/>
      <c r="B73" s="82"/>
      <c r="C73" s="110"/>
      <c r="D73" s="110"/>
      <c r="E73" s="110"/>
      <c r="F73" s="110"/>
      <c r="G73" s="110"/>
      <c r="H73" s="110"/>
      <c r="I73" s="110"/>
      <c r="J73" s="110"/>
      <c r="K73" s="110"/>
      <c r="L73" s="110"/>
    </row>
    <row r="74" spans="1:12" x14ac:dyDescent="0.25">
      <c r="A74" s="184"/>
      <c r="B74" s="82"/>
      <c r="C74" s="110"/>
      <c r="D74" s="110"/>
      <c r="E74" s="110"/>
      <c r="F74" s="110"/>
      <c r="G74" s="110"/>
      <c r="H74" s="110"/>
      <c r="I74" s="110"/>
      <c r="J74" s="110"/>
      <c r="K74" s="110"/>
      <c r="L74" s="110"/>
    </row>
    <row r="75" spans="1:12" x14ac:dyDescent="0.25">
      <c r="A75" s="184"/>
      <c r="B75" s="82"/>
      <c r="C75" s="110"/>
      <c r="D75" s="110"/>
      <c r="E75" s="110"/>
      <c r="F75" s="110"/>
      <c r="G75" s="110"/>
      <c r="H75" s="110"/>
      <c r="I75" s="110"/>
      <c r="J75" s="110"/>
      <c r="K75" s="110"/>
      <c r="L75" s="110"/>
    </row>
    <row r="76" spans="1:12" x14ac:dyDescent="0.25">
      <c r="A76" s="184"/>
      <c r="B76" s="82"/>
      <c r="C76" s="110"/>
      <c r="D76" s="110"/>
      <c r="E76" s="110"/>
      <c r="F76" s="110"/>
      <c r="G76" s="110"/>
      <c r="H76" s="110"/>
      <c r="I76" s="110"/>
      <c r="J76" s="110"/>
      <c r="K76" s="110"/>
      <c r="L76" s="110"/>
    </row>
    <row r="77" spans="1:12" x14ac:dyDescent="0.25">
      <c r="A77" s="184"/>
      <c r="B77" s="82"/>
      <c r="C77" s="110"/>
      <c r="D77" s="110"/>
      <c r="E77" s="110"/>
      <c r="F77" s="110"/>
      <c r="G77" s="110"/>
      <c r="H77" s="110"/>
      <c r="I77" s="110"/>
      <c r="J77" s="110"/>
      <c r="K77" s="110"/>
      <c r="L77" s="110"/>
    </row>
    <row r="78" spans="1:12" x14ac:dyDescent="0.25">
      <c r="A78" s="184"/>
      <c r="B78" s="82"/>
      <c r="C78" s="110"/>
      <c r="D78" s="110"/>
      <c r="E78" s="110"/>
      <c r="F78" s="110"/>
      <c r="G78" s="110"/>
      <c r="H78" s="110"/>
      <c r="I78" s="110"/>
      <c r="J78" s="110"/>
      <c r="K78" s="110"/>
      <c r="L78" s="110"/>
    </row>
    <row r="79" spans="1:12" x14ac:dyDescent="0.25">
      <c r="A79" s="184"/>
      <c r="B79" s="82"/>
      <c r="C79" s="110"/>
      <c r="D79" s="110"/>
      <c r="E79" s="110"/>
      <c r="F79" s="110"/>
      <c r="G79" s="110"/>
      <c r="H79" s="110"/>
      <c r="I79" s="110"/>
      <c r="J79" s="110"/>
      <c r="K79" s="110"/>
      <c r="L79" s="110"/>
    </row>
    <row r="80" spans="1:12" x14ac:dyDescent="0.25">
      <c r="A80" s="184"/>
      <c r="B80" s="82"/>
      <c r="C80" s="110"/>
      <c r="D80" s="110"/>
      <c r="E80" s="110"/>
      <c r="F80" s="110"/>
      <c r="G80" s="110"/>
      <c r="H80" s="110"/>
      <c r="I80" s="110"/>
      <c r="J80" s="110"/>
      <c r="K80" s="110"/>
      <c r="L80" s="110"/>
    </row>
    <row r="81" spans="1:12" x14ac:dyDescent="0.25">
      <c r="A81" s="184"/>
      <c r="B81" s="82"/>
      <c r="C81" s="110"/>
      <c r="D81" s="110"/>
      <c r="E81" s="110"/>
      <c r="F81" s="110"/>
      <c r="G81" s="110"/>
      <c r="H81" s="110"/>
      <c r="I81" s="110"/>
      <c r="J81" s="110"/>
      <c r="K81" s="110"/>
      <c r="L81" s="110"/>
    </row>
    <row r="82" spans="1:12" x14ac:dyDescent="0.25">
      <c r="A82" s="184"/>
      <c r="B82" s="82"/>
      <c r="C82" s="110"/>
      <c r="D82" s="110"/>
      <c r="E82" s="110"/>
      <c r="F82" s="110"/>
      <c r="G82" s="110"/>
      <c r="H82" s="110"/>
      <c r="I82" s="110"/>
      <c r="J82" s="110"/>
      <c r="K82" s="110"/>
      <c r="L82" s="110"/>
    </row>
    <row r="83" spans="1:12" x14ac:dyDescent="0.25">
      <c r="A83" s="184"/>
      <c r="B83" s="82"/>
      <c r="C83" s="110"/>
      <c r="D83" s="110"/>
      <c r="E83" s="110"/>
      <c r="F83" s="110"/>
      <c r="G83" s="110"/>
      <c r="H83" s="110"/>
      <c r="I83" s="110"/>
      <c r="J83" s="110"/>
      <c r="K83" s="110"/>
      <c r="L83" s="110"/>
    </row>
    <row r="84" spans="1:12" x14ac:dyDescent="0.25">
      <c r="A84" s="184"/>
      <c r="B84" s="82"/>
      <c r="C84" s="110"/>
      <c r="D84" s="110"/>
      <c r="E84" s="110"/>
      <c r="F84" s="110"/>
      <c r="G84" s="110"/>
      <c r="H84" s="110"/>
      <c r="I84" s="110"/>
      <c r="J84" s="110"/>
      <c r="K84" s="110"/>
      <c r="L84" s="110"/>
    </row>
    <row r="85" spans="1:12" x14ac:dyDescent="0.25">
      <c r="A85" s="184"/>
      <c r="B85" s="82"/>
      <c r="C85" s="110"/>
      <c r="D85" s="110"/>
      <c r="E85" s="110"/>
      <c r="F85" s="110"/>
      <c r="G85" s="110"/>
      <c r="H85" s="110"/>
      <c r="I85" s="110"/>
      <c r="J85" s="110"/>
      <c r="K85" s="110"/>
      <c r="L85" s="110"/>
    </row>
    <row r="86" spans="1:12" x14ac:dyDescent="0.25">
      <c r="A86" s="184"/>
      <c r="B86" s="82"/>
      <c r="C86" s="110"/>
      <c r="D86" s="110"/>
      <c r="E86" s="110"/>
      <c r="F86" s="110"/>
      <c r="G86" s="110"/>
      <c r="H86" s="110"/>
      <c r="I86" s="110"/>
      <c r="J86" s="110"/>
      <c r="K86" s="110"/>
      <c r="L86" s="110"/>
    </row>
    <row r="87" spans="1:12" x14ac:dyDescent="0.25">
      <c r="A87" s="184"/>
      <c r="B87" s="82"/>
      <c r="C87" s="110"/>
      <c r="D87" s="110"/>
      <c r="E87" s="110"/>
      <c r="F87" s="110"/>
      <c r="G87" s="110"/>
      <c r="H87" s="110"/>
      <c r="I87" s="110"/>
      <c r="J87" s="110"/>
      <c r="K87" s="110"/>
      <c r="L87" s="110"/>
    </row>
    <row r="88" spans="1:12" x14ac:dyDescent="0.25">
      <c r="A88" s="184"/>
      <c r="B88" s="82"/>
      <c r="C88" s="110"/>
      <c r="D88" s="110"/>
      <c r="E88" s="110"/>
      <c r="F88" s="110"/>
      <c r="G88" s="110"/>
      <c r="H88" s="110"/>
      <c r="I88" s="110"/>
      <c r="J88" s="110"/>
      <c r="K88" s="110"/>
      <c r="L88" s="110"/>
    </row>
    <row r="89" spans="1:12" x14ac:dyDescent="0.25">
      <c r="A89" s="184"/>
      <c r="B89" s="82"/>
      <c r="C89" s="110"/>
      <c r="D89" s="110"/>
      <c r="E89" s="110"/>
      <c r="F89" s="110"/>
      <c r="G89" s="110"/>
      <c r="H89" s="110"/>
      <c r="I89" s="110"/>
      <c r="J89" s="110"/>
      <c r="K89" s="110"/>
      <c r="L89" s="110"/>
    </row>
    <row r="90" spans="1:12" x14ac:dyDescent="0.25">
      <c r="A90" s="184"/>
      <c r="B90" s="82"/>
      <c r="C90" s="110"/>
      <c r="D90" s="110"/>
      <c r="E90" s="110"/>
      <c r="F90" s="110"/>
      <c r="G90" s="110"/>
      <c r="H90" s="110"/>
      <c r="I90" s="110"/>
      <c r="J90" s="110"/>
      <c r="K90" s="110"/>
      <c r="L90" s="110"/>
    </row>
    <row r="91" spans="1:12" x14ac:dyDescent="0.25">
      <c r="A91" s="184"/>
      <c r="B91" s="82"/>
      <c r="C91" s="110"/>
      <c r="D91" s="110"/>
      <c r="E91" s="110"/>
      <c r="F91" s="110"/>
      <c r="G91" s="110"/>
      <c r="H91" s="110"/>
      <c r="I91" s="110"/>
      <c r="J91" s="110"/>
      <c r="K91" s="110"/>
      <c r="L91" s="110"/>
    </row>
    <row r="92" spans="1:12" x14ac:dyDescent="0.25">
      <c r="A92" s="184"/>
      <c r="B92" s="82"/>
      <c r="C92" s="110"/>
      <c r="D92" s="110"/>
      <c r="E92" s="110"/>
      <c r="F92" s="110"/>
      <c r="G92" s="110"/>
      <c r="H92" s="110"/>
      <c r="I92" s="110"/>
      <c r="J92" s="110"/>
      <c r="K92" s="110"/>
      <c r="L92" s="110"/>
    </row>
    <row r="93" spans="1:12" x14ac:dyDescent="0.25">
      <c r="A93" s="184"/>
      <c r="B93" s="82"/>
      <c r="C93" s="110"/>
      <c r="D93" s="110"/>
      <c r="E93" s="110"/>
      <c r="F93" s="110"/>
      <c r="G93" s="110"/>
      <c r="H93" s="110"/>
      <c r="I93" s="110"/>
      <c r="J93" s="110"/>
      <c r="K93" s="110"/>
      <c r="L93" s="110"/>
    </row>
    <row r="94" spans="1:12" x14ac:dyDescent="0.25">
      <c r="A94" s="184"/>
      <c r="B94" s="82"/>
      <c r="C94" s="110"/>
      <c r="D94" s="110"/>
      <c r="E94" s="110"/>
      <c r="F94" s="110"/>
      <c r="G94" s="110"/>
      <c r="H94" s="110"/>
      <c r="I94" s="110"/>
      <c r="J94" s="110"/>
      <c r="K94" s="110"/>
      <c r="L94" s="110"/>
    </row>
    <row r="95" spans="1:12" x14ac:dyDescent="0.25">
      <c r="A95" s="184"/>
      <c r="B95" s="82"/>
      <c r="C95" s="110"/>
      <c r="D95" s="110"/>
      <c r="E95" s="110"/>
      <c r="F95" s="110"/>
      <c r="G95" s="110"/>
      <c r="H95" s="110"/>
      <c r="I95" s="110"/>
      <c r="J95" s="110"/>
      <c r="K95" s="110"/>
      <c r="L95" s="110"/>
    </row>
    <row r="96" spans="1:12" x14ac:dyDescent="0.25">
      <c r="A96" s="184"/>
      <c r="B96" s="82"/>
      <c r="C96" s="110"/>
      <c r="D96" s="110"/>
      <c r="E96" s="110"/>
      <c r="F96" s="110"/>
      <c r="G96" s="110"/>
      <c r="H96" s="110"/>
      <c r="I96" s="110"/>
      <c r="J96" s="110"/>
      <c r="K96" s="110"/>
      <c r="L96" s="110"/>
    </row>
    <row r="97" spans="1:12" x14ac:dyDescent="0.25">
      <c r="A97" s="184"/>
      <c r="B97" s="82"/>
      <c r="C97" s="110"/>
      <c r="D97" s="110"/>
      <c r="E97" s="110"/>
      <c r="F97" s="110"/>
      <c r="G97" s="110"/>
      <c r="H97" s="110"/>
      <c r="I97" s="110"/>
      <c r="J97" s="110"/>
      <c r="K97" s="110"/>
      <c r="L97" s="110"/>
    </row>
    <row r="98" spans="1:12" x14ac:dyDescent="0.25">
      <c r="A98" s="184"/>
      <c r="B98" s="82"/>
      <c r="C98" s="110"/>
      <c r="D98" s="110"/>
      <c r="E98" s="110"/>
      <c r="F98" s="110"/>
      <c r="G98" s="110"/>
      <c r="H98" s="110"/>
      <c r="I98" s="110"/>
      <c r="J98" s="110"/>
      <c r="K98" s="110"/>
      <c r="L98" s="110"/>
    </row>
    <row r="99" spans="1:12" x14ac:dyDescent="0.25">
      <c r="A99" s="184"/>
      <c r="B99" s="82"/>
      <c r="C99" s="110"/>
      <c r="D99" s="110"/>
      <c r="E99" s="110"/>
      <c r="F99" s="110"/>
      <c r="G99" s="110"/>
      <c r="H99" s="110"/>
      <c r="I99" s="110"/>
      <c r="J99" s="110"/>
      <c r="K99" s="110"/>
      <c r="L99" s="110"/>
    </row>
    <row r="100" spans="1:12" x14ac:dyDescent="0.25">
      <c r="A100" s="184"/>
      <c r="B100" s="82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</row>
    <row r="101" spans="1:12" x14ac:dyDescent="0.25">
      <c r="A101" s="184"/>
      <c r="B101" s="82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</row>
    <row r="102" spans="1:12" x14ac:dyDescent="0.25">
      <c r="A102" s="184"/>
      <c r="B102" s="82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</row>
    <row r="103" spans="1:12" x14ac:dyDescent="0.25">
      <c r="A103" s="184"/>
      <c r="B103" s="82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</row>
    <row r="104" spans="1:12" x14ac:dyDescent="0.25">
      <c r="A104" s="184"/>
      <c r="B104" s="82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</row>
    <row r="105" spans="1:12" x14ac:dyDescent="0.25">
      <c r="A105" s="184"/>
      <c r="B105" s="82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</row>
    <row r="106" spans="1:12" x14ac:dyDescent="0.25">
      <c r="A106" s="184"/>
      <c r="B106" s="82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</row>
    <row r="107" spans="1:12" x14ac:dyDescent="0.25">
      <c r="A107" s="184"/>
      <c r="B107" s="82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</row>
    <row r="108" spans="1:12" x14ac:dyDescent="0.25">
      <c r="A108" s="184"/>
      <c r="B108" s="82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</row>
    <row r="109" spans="1:12" x14ac:dyDescent="0.25">
      <c r="A109" s="184"/>
      <c r="B109" s="82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</row>
    <row r="110" spans="1:12" x14ac:dyDescent="0.25">
      <c r="A110" s="184"/>
      <c r="B110" s="82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</row>
    <row r="111" spans="1:12" x14ac:dyDescent="0.25">
      <c r="A111" s="184"/>
      <c r="B111" s="82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</row>
    <row r="112" spans="1:12" x14ac:dyDescent="0.25">
      <c r="A112" s="184"/>
      <c r="B112" s="82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</row>
    <row r="113" spans="1:12" x14ac:dyDescent="0.25">
      <c r="A113" s="184"/>
      <c r="B113" s="82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</row>
    <row r="114" spans="1:12" x14ac:dyDescent="0.25">
      <c r="A114" s="184"/>
      <c r="B114" s="82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</row>
    <row r="115" spans="1:12" x14ac:dyDescent="0.25">
      <c r="A115" s="184"/>
      <c r="B115" s="82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</row>
    <row r="116" spans="1:12" x14ac:dyDescent="0.25">
      <c r="A116" s="184"/>
      <c r="B116" s="82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</row>
    <row r="117" spans="1:12" x14ac:dyDescent="0.25">
      <c r="A117" s="184"/>
      <c r="B117" s="82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</row>
    <row r="118" spans="1:12" x14ac:dyDescent="0.25">
      <c r="A118" s="184"/>
      <c r="B118" s="82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</row>
    <row r="119" spans="1:12" x14ac:dyDescent="0.25">
      <c r="A119" s="184"/>
      <c r="B119" s="82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</row>
    <row r="120" spans="1:12" x14ac:dyDescent="0.25">
      <c r="A120" s="184"/>
      <c r="B120" s="82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</row>
    <row r="121" spans="1:12" x14ac:dyDescent="0.25">
      <c r="A121" s="184"/>
      <c r="B121" s="82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</row>
    <row r="122" spans="1:12" x14ac:dyDescent="0.25">
      <c r="A122" s="184"/>
      <c r="B122" s="82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</row>
    <row r="123" spans="1:12" x14ac:dyDescent="0.25">
      <c r="A123" s="184"/>
      <c r="B123" s="82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</row>
    <row r="124" spans="1:12" x14ac:dyDescent="0.25">
      <c r="A124" s="184"/>
      <c r="B124" s="82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6" zoomScaleNormal="100" zoomScaleSheetLayoutView="100" workbookViewId="0">
      <selection activeCell="E62" sqref="E62"/>
    </sheetView>
  </sheetViews>
  <sheetFormatPr defaultColWidth="9.140625" defaultRowHeight="15" x14ac:dyDescent="0.25"/>
  <cols>
    <col min="1" max="1" width="8.28515625" style="150" customWidth="1"/>
    <col min="2" max="2" width="86.140625" style="150" customWidth="1"/>
    <col min="3" max="3" width="4.42578125" style="121" customWidth="1"/>
    <col min="4" max="7" width="15.28515625" style="3" customWidth="1"/>
    <col min="8" max="16384" width="9.140625" style="89"/>
  </cols>
  <sheetData>
    <row r="1" spans="1:7" ht="33.75" x14ac:dyDescent="0.25">
      <c r="A1" s="7" t="s">
        <v>1177</v>
      </c>
      <c r="B1" s="7" t="s">
        <v>149</v>
      </c>
      <c r="C1" s="44" t="s">
        <v>57</v>
      </c>
      <c r="D1" s="130" t="s">
        <v>821</v>
      </c>
      <c r="E1" s="130" t="s">
        <v>250</v>
      </c>
      <c r="F1" s="130" t="s">
        <v>1043</v>
      </c>
      <c r="G1" s="130" t="s">
        <v>478</v>
      </c>
    </row>
    <row r="2" spans="1:7" x14ac:dyDescent="0.25">
      <c r="A2" s="82" t="s">
        <v>1038</v>
      </c>
      <c r="B2" s="82" t="s">
        <v>403</v>
      </c>
      <c r="C2" s="184" t="s">
        <v>600</v>
      </c>
      <c r="D2" s="110">
        <v>0</v>
      </c>
      <c r="E2" s="118">
        <v>0</v>
      </c>
      <c r="F2" s="110">
        <v>0</v>
      </c>
      <c r="G2" s="118">
        <v>0</v>
      </c>
    </row>
    <row r="3" spans="1:7" x14ac:dyDescent="0.25">
      <c r="A3" s="82" t="s">
        <v>530</v>
      </c>
      <c r="B3" s="82" t="s">
        <v>144</v>
      </c>
      <c r="C3" s="184" t="s">
        <v>82</v>
      </c>
      <c r="D3" s="118">
        <v>713014</v>
      </c>
      <c r="E3" s="118">
        <v>884535</v>
      </c>
      <c r="F3" s="118">
        <v>713014</v>
      </c>
      <c r="G3" s="118">
        <v>884535</v>
      </c>
    </row>
    <row r="4" spans="1:7" x14ac:dyDescent="0.25">
      <c r="A4" s="82" t="s">
        <v>597</v>
      </c>
      <c r="B4" s="82" t="s">
        <v>1072</v>
      </c>
      <c r="C4" s="184" t="s">
        <v>934</v>
      </c>
      <c r="D4" s="118">
        <v>249</v>
      </c>
      <c r="E4" s="118">
        <v>0</v>
      </c>
      <c r="F4" s="118">
        <v>249</v>
      </c>
      <c r="G4" s="118">
        <v>0</v>
      </c>
    </row>
    <row r="5" spans="1:7" x14ac:dyDescent="0.25">
      <c r="A5" s="82" t="s">
        <v>33</v>
      </c>
      <c r="B5" s="82" t="s">
        <v>897</v>
      </c>
      <c r="C5" s="184" t="s">
        <v>503</v>
      </c>
      <c r="D5" s="110">
        <v>0</v>
      </c>
      <c r="E5" s="118">
        <v>0</v>
      </c>
      <c r="F5" s="110">
        <v>0</v>
      </c>
      <c r="G5" s="118">
        <v>0</v>
      </c>
    </row>
    <row r="6" spans="1:7" x14ac:dyDescent="0.25">
      <c r="A6" s="82" t="s">
        <v>295</v>
      </c>
      <c r="B6" s="82" t="s">
        <v>1077</v>
      </c>
      <c r="C6" s="184" t="s">
        <v>1060</v>
      </c>
      <c r="D6" s="118">
        <v>694990</v>
      </c>
      <c r="E6" s="118">
        <v>857153</v>
      </c>
      <c r="F6" s="118">
        <v>694990</v>
      </c>
      <c r="G6" s="118">
        <v>857153</v>
      </c>
    </row>
    <row r="7" spans="1:7" x14ac:dyDescent="0.25">
      <c r="A7" s="82" t="s">
        <v>534</v>
      </c>
      <c r="B7" s="82" t="s">
        <v>130</v>
      </c>
      <c r="C7" s="184" t="s">
        <v>1142</v>
      </c>
      <c r="D7" s="110">
        <v>0</v>
      </c>
      <c r="E7" s="118">
        <v>0</v>
      </c>
      <c r="F7" s="110">
        <v>0</v>
      </c>
      <c r="G7" s="118">
        <v>0</v>
      </c>
    </row>
    <row r="8" spans="1:7" x14ac:dyDescent="0.25">
      <c r="A8" s="82" t="s">
        <v>780</v>
      </c>
      <c r="B8" s="82" t="s">
        <v>1014</v>
      </c>
      <c r="C8" s="184" t="s">
        <v>755</v>
      </c>
      <c r="D8" s="118">
        <v>5213</v>
      </c>
      <c r="E8" s="118">
        <v>21747</v>
      </c>
      <c r="F8" s="118">
        <v>5213</v>
      </c>
      <c r="G8" s="118">
        <v>21747</v>
      </c>
    </row>
    <row r="9" spans="1:7" x14ac:dyDescent="0.25">
      <c r="A9" s="82" t="s">
        <v>299</v>
      </c>
      <c r="B9" s="82" t="s">
        <v>332</v>
      </c>
      <c r="C9" s="184" t="s">
        <v>1008</v>
      </c>
      <c r="D9" s="110">
        <v>0</v>
      </c>
      <c r="E9" s="118">
        <v>0</v>
      </c>
      <c r="F9" s="110">
        <v>0</v>
      </c>
      <c r="G9" s="118">
        <v>0</v>
      </c>
    </row>
    <row r="10" spans="1:7" x14ac:dyDescent="0.25">
      <c r="A10" s="82" t="s">
        <v>20</v>
      </c>
      <c r="B10" s="82" t="s">
        <v>74</v>
      </c>
      <c r="C10" s="184" t="s">
        <v>626</v>
      </c>
      <c r="D10" s="118">
        <v>12562</v>
      </c>
      <c r="E10" s="118">
        <v>5635</v>
      </c>
      <c r="F10" s="118">
        <v>12562</v>
      </c>
      <c r="G10" s="118">
        <v>5635</v>
      </c>
    </row>
    <row r="11" spans="1:7" x14ac:dyDescent="0.25">
      <c r="A11" s="82" t="s">
        <v>530</v>
      </c>
      <c r="B11" s="82" t="s">
        <v>1147</v>
      </c>
      <c r="C11" s="184" t="s">
        <v>400</v>
      </c>
      <c r="D11" s="118">
        <v>693119</v>
      </c>
      <c r="E11" s="118">
        <v>956510</v>
      </c>
      <c r="F11" s="118">
        <v>693119</v>
      </c>
      <c r="G11" s="118">
        <v>956510</v>
      </c>
    </row>
    <row r="12" spans="1:7" x14ac:dyDescent="0.25">
      <c r="A12" s="82" t="s">
        <v>105</v>
      </c>
      <c r="B12" s="82" t="s">
        <v>659</v>
      </c>
      <c r="C12" s="184" t="s">
        <v>189</v>
      </c>
      <c r="D12" s="118">
        <v>993</v>
      </c>
      <c r="E12" s="118">
        <v>445</v>
      </c>
      <c r="F12" s="118">
        <v>993</v>
      </c>
      <c r="G12" s="118">
        <v>445</v>
      </c>
    </row>
    <row r="13" spans="1:7" x14ac:dyDescent="0.25">
      <c r="A13" s="82" t="s">
        <v>381</v>
      </c>
      <c r="B13" s="82" t="s">
        <v>329</v>
      </c>
      <c r="C13" s="184" t="s">
        <v>53</v>
      </c>
      <c r="D13" s="118">
        <v>237376</v>
      </c>
      <c r="E13" s="118">
        <v>414992</v>
      </c>
      <c r="F13" s="118">
        <v>237376</v>
      </c>
      <c r="G13" s="118">
        <v>414992</v>
      </c>
    </row>
    <row r="14" spans="1:7" x14ac:dyDescent="0.25">
      <c r="A14" s="82" t="s">
        <v>1134</v>
      </c>
      <c r="B14" s="82" t="s">
        <v>900</v>
      </c>
      <c r="C14" s="184" t="s">
        <v>65</v>
      </c>
      <c r="D14" s="110">
        <v>0</v>
      </c>
      <c r="E14" s="118">
        <v>0</v>
      </c>
      <c r="F14" s="110">
        <v>0</v>
      </c>
      <c r="G14" s="118">
        <v>0</v>
      </c>
    </row>
    <row r="15" spans="1:7" x14ac:dyDescent="0.25">
      <c r="A15" s="82" t="s">
        <v>11</v>
      </c>
      <c r="B15" s="82" t="s">
        <v>583</v>
      </c>
      <c r="C15" s="184" t="s">
        <v>333</v>
      </c>
      <c r="D15" s="118">
        <v>102444</v>
      </c>
      <c r="E15" s="118">
        <v>153121</v>
      </c>
      <c r="F15" s="118">
        <v>102444</v>
      </c>
      <c r="G15" s="118">
        <v>153121</v>
      </c>
    </row>
    <row r="16" spans="1:7" x14ac:dyDescent="0.25">
      <c r="A16" s="82" t="s">
        <v>1024</v>
      </c>
      <c r="B16" s="82" t="s">
        <v>7</v>
      </c>
      <c r="C16" s="184" t="s">
        <v>9</v>
      </c>
      <c r="D16" s="118">
        <v>293587</v>
      </c>
      <c r="E16" s="118">
        <v>327549</v>
      </c>
      <c r="F16" s="118">
        <v>293587</v>
      </c>
      <c r="G16" s="118">
        <v>327549</v>
      </c>
    </row>
    <row r="17" spans="1:7" x14ac:dyDescent="0.25">
      <c r="A17" s="82" t="s">
        <v>1071</v>
      </c>
      <c r="B17" s="82" t="s">
        <v>266</v>
      </c>
      <c r="C17" s="184" t="s">
        <v>502</v>
      </c>
      <c r="D17" s="118">
        <v>215828</v>
      </c>
      <c r="E17" s="118">
        <v>236979</v>
      </c>
      <c r="F17" s="118">
        <v>215828</v>
      </c>
      <c r="G17" s="118">
        <v>236979</v>
      </c>
    </row>
    <row r="18" spans="1:7" x14ac:dyDescent="0.25">
      <c r="A18" s="82" t="s">
        <v>462</v>
      </c>
      <c r="B18" s="82" t="s">
        <v>19</v>
      </c>
      <c r="C18" s="184" t="s">
        <v>635</v>
      </c>
      <c r="D18" s="110">
        <v>0</v>
      </c>
      <c r="E18" s="118">
        <v>0</v>
      </c>
      <c r="F18" s="110">
        <v>0</v>
      </c>
      <c r="G18" s="118">
        <v>0</v>
      </c>
    </row>
    <row r="19" spans="1:7" x14ac:dyDescent="0.25">
      <c r="A19" s="82" t="s">
        <v>886</v>
      </c>
      <c r="B19" s="82" t="s">
        <v>771</v>
      </c>
      <c r="C19" s="184" t="s">
        <v>192</v>
      </c>
      <c r="D19" s="118">
        <v>74946</v>
      </c>
      <c r="E19" s="118">
        <v>84063</v>
      </c>
      <c r="F19" s="118">
        <v>74946</v>
      </c>
      <c r="G19" s="118">
        <v>84063</v>
      </c>
    </row>
    <row r="20" spans="1:7" x14ac:dyDescent="0.25">
      <c r="A20" s="82" t="s">
        <v>240</v>
      </c>
      <c r="B20" s="82" t="s">
        <v>1150</v>
      </c>
      <c r="C20" s="184" t="s">
        <v>1005</v>
      </c>
      <c r="D20" s="118">
        <v>2813</v>
      </c>
      <c r="E20" s="118">
        <v>6507</v>
      </c>
      <c r="F20" s="118">
        <v>2813</v>
      </c>
      <c r="G20" s="118">
        <v>6507</v>
      </c>
    </row>
    <row r="21" spans="1:7" x14ac:dyDescent="0.25">
      <c r="A21" s="82" t="s">
        <v>341</v>
      </c>
      <c r="B21" s="82" t="s">
        <v>123</v>
      </c>
      <c r="C21" s="184" t="s">
        <v>501</v>
      </c>
      <c r="D21" s="118">
        <v>18706</v>
      </c>
      <c r="E21" s="118">
        <v>18975</v>
      </c>
      <c r="F21" s="118">
        <v>18706</v>
      </c>
      <c r="G21" s="118">
        <v>18975</v>
      </c>
    </row>
    <row r="22" spans="1:7" x14ac:dyDescent="0.25">
      <c r="A22" s="82" t="s">
        <v>246</v>
      </c>
      <c r="B22" s="82" t="s">
        <v>1042</v>
      </c>
      <c r="C22" s="184" t="s">
        <v>2</v>
      </c>
      <c r="D22" s="118">
        <v>18600</v>
      </c>
      <c r="E22" s="118">
        <v>19657</v>
      </c>
      <c r="F22" s="118">
        <v>18600</v>
      </c>
      <c r="G22" s="118">
        <v>19657</v>
      </c>
    </row>
    <row r="23" spans="1:7" x14ac:dyDescent="0.25">
      <c r="A23" s="82" t="s">
        <v>982</v>
      </c>
      <c r="B23" s="82" t="s">
        <v>114</v>
      </c>
      <c r="C23" s="184" t="s">
        <v>193</v>
      </c>
      <c r="D23" s="118">
        <v>18600</v>
      </c>
      <c r="E23" s="118">
        <v>19657</v>
      </c>
      <c r="F23" s="118">
        <v>18600</v>
      </c>
      <c r="G23" s="118">
        <v>19657</v>
      </c>
    </row>
    <row r="24" spans="1:7" x14ac:dyDescent="0.25">
      <c r="A24" s="82" t="s">
        <v>462</v>
      </c>
      <c r="B24" s="82" t="s">
        <v>697</v>
      </c>
      <c r="C24" s="184" t="s">
        <v>661</v>
      </c>
      <c r="D24" s="110">
        <v>0</v>
      </c>
      <c r="E24" s="118">
        <v>0</v>
      </c>
      <c r="F24" s="110">
        <v>0</v>
      </c>
      <c r="G24" s="118">
        <v>0</v>
      </c>
    </row>
    <row r="25" spans="1:7" x14ac:dyDescent="0.25">
      <c r="A25" s="82" t="s">
        <v>682</v>
      </c>
      <c r="B25" s="82" t="s">
        <v>418</v>
      </c>
      <c r="C25" s="184" t="s">
        <v>1111</v>
      </c>
      <c r="D25" s="110">
        <v>0</v>
      </c>
      <c r="E25" s="118">
        <v>0</v>
      </c>
      <c r="F25" s="110">
        <v>0</v>
      </c>
      <c r="G25" s="118">
        <v>0</v>
      </c>
    </row>
    <row r="26" spans="1:7" x14ac:dyDescent="0.25">
      <c r="A26" s="82" t="s">
        <v>597</v>
      </c>
      <c r="B26" s="82" t="s">
        <v>613</v>
      </c>
      <c r="C26" s="184" t="s">
        <v>459</v>
      </c>
      <c r="D26" s="118">
        <v>1508</v>
      </c>
      <c r="E26" s="118">
        <v>0</v>
      </c>
      <c r="F26" s="118">
        <v>1508</v>
      </c>
      <c r="G26" s="118">
        <v>0</v>
      </c>
    </row>
    <row r="27" spans="1:7" x14ac:dyDescent="0.25">
      <c r="A27" s="82" t="s">
        <v>1068</v>
      </c>
      <c r="B27" s="82" t="s">
        <v>434</v>
      </c>
      <c r="C27" s="184" t="s">
        <v>706</v>
      </c>
      <c r="D27" s="118">
        <v>19905</v>
      </c>
      <c r="E27" s="118">
        <v>21771</v>
      </c>
      <c r="F27" s="118">
        <v>19905</v>
      </c>
      <c r="G27" s="118">
        <v>21771</v>
      </c>
    </row>
    <row r="28" spans="1:7" x14ac:dyDescent="0.25">
      <c r="A28" s="82" t="s">
        <v>1128</v>
      </c>
      <c r="B28" s="82" t="s">
        <v>794</v>
      </c>
      <c r="C28" s="184" t="s">
        <v>997</v>
      </c>
      <c r="D28" s="118">
        <v>19895</v>
      </c>
      <c r="E28" s="118">
        <v>-71975</v>
      </c>
      <c r="F28" s="118">
        <v>19895</v>
      </c>
      <c r="G28" s="118">
        <v>-71975</v>
      </c>
    </row>
    <row r="29" spans="1:7" x14ac:dyDescent="0.25">
      <c r="A29" s="82" t="s">
        <v>1038</v>
      </c>
      <c r="B29" s="82" t="s">
        <v>260</v>
      </c>
      <c r="C29" s="184" t="s">
        <v>207</v>
      </c>
      <c r="D29" s="118">
        <v>359639</v>
      </c>
      <c r="E29" s="118">
        <v>310342</v>
      </c>
      <c r="F29" s="118">
        <v>359639</v>
      </c>
      <c r="G29" s="118">
        <v>310342</v>
      </c>
    </row>
    <row r="30" spans="1:7" x14ac:dyDescent="0.25">
      <c r="A30" s="82" t="s">
        <v>530</v>
      </c>
      <c r="B30" s="82" t="s">
        <v>1171</v>
      </c>
      <c r="C30" s="184" t="s">
        <v>646</v>
      </c>
      <c r="D30" s="118">
        <v>0</v>
      </c>
      <c r="E30" s="118">
        <v>0</v>
      </c>
      <c r="F30" s="118">
        <v>0</v>
      </c>
      <c r="G30" s="118">
        <v>0</v>
      </c>
    </row>
    <row r="31" spans="1:7" x14ac:dyDescent="0.25">
      <c r="A31" s="82" t="s">
        <v>451</v>
      </c>
      <c r="B31" s="82" t="s">
        <v>54</v>
      </c>
      <c r="C31" s="184" t="s">
        <v>1158</v>
      </c>
      <c r="D31" s="110">
        <v>0</v>
      </c>
      <c r="E31" s="118">
        <v>0</v>
      </c>
      <c r="F31" s="110">
        <v>0</v>
      </c>
      <c r="G31" s="118">
        <v>0</v>
      </c>
    </row>
    <row r="32" spans="1:7" x14ac:dyDescent="0.25">
      <c r="A32" s="82" t="s">
        <v>727</v>
      </c>
      <c r="B32" s="82" t="s">
        <v>469</v>
      </c>
      <c r="C32" s="184" t="s">
        <v>593</v>
      </c>
      <c r="D32" s="110">
        <v>0</v>
      </c>
      <c r="E32" s="118">
        <v>0</v>
      </c>
      <c r="F32" s="110">
        <v>0</v>
      </c>
      <c r="G32" s="118">
        <v>0</v>
      </c>
    </row>
    <row r="33" spans="1:7" x14ac:dyDescent="0.25">
      <c r="A33" s="82" t="s">
        <v>373</v>
      </c>
      <c r="B33" s="82" t="s">
        <v>29</v>
      </c>
      <c r="C33" s="184" t="s">
        <v>237</v>
      </c>
      <c r="D33" s="110">
        <v>0</v>
      </c>
      <c r="E33" s="118">
        <v>0</v>
      </c>
      <c r="F33" s="110">
        <v>0</v>
      </c>
      <c r="G33" s="118">
        <v>0</v>
      </c>
    </row>
    <row r="34" spans="1:7" x14ac:dyDescent="0.25">
      <c r="A34" s="82" t="s">
        <v>462</v>
      </c>
      <c r="B34" s="82" t="s">
        <v>129</v>
      </c>
      <c r="C34" s="184" t="s">
        <v>517</v>
      </c>
      <c r="D34" s="110">
        <v>0</v>
      </c>
      <c r="E34" s="118">
        <v>0</v>
      </c>
      <c r="F34" s="110">
        <v>0</v>
      </c>
      <c r="G34" s="118">
        <v>0</v>
      </c>
    </row>
    <row r="35" spans="1:7" x14ac:dyDescent="0.25">
      <c r="A35" s="82" t="s">
        <v>886</v>
      </c>
      <c r="B35" s="82" t="s">
        <v>830</v>
      </c>
      <c r="C35" s="184" t="s">
        <v>779</v>
      </c>
      <c r="D35" s="110">
        <v>0</v>
      </c>
      <c r="E35" s="118">
        <v>0</v>
      </c>
      <c r="F35" s="110">
        <v>0</v>
      </c>
      <c r="G35" s="118">
        <v>0</v>
      </c>
    </row>
    <row r="36" spans="1:7" x14ac:dyDescent="0.25">
      <c r="A36" s="82" t="s">
        <v>943</v>
      </c>
      <c r="B36" s="82" t="s">
        <v>241</v>
      </c>
      <c r="C36" s="184" t="s">
        <v>449</v>
      </c>
      <c r="D36" s="110">
        <v>0</v>
      </c>
      <c r="E36" s="118">
        <v>0</v>
      </c>
      <c r="F36" s="110">
        <v>0</v>
      </c>
      <c r="G36" s="118">
        <v>0</v>
      </c>
    </row>
    <row r="37" spans="1:7" x14ac:dyDescent="0.25">
      <c r="A37" s="82" t="s">
        <v>951</v>
      </c>
      <c r="B37" s="82" t="s">
        <v>283</v>
      </c>
      <c r="C37" s="184" t="s">
        <v>983</v>
      </c>
      <c r="D37" s="110">
        <v>0</v>
      </c>
      <c r="E37" s="118">
        <v>0</v>
      </c>
      <c r="F37" s="110">
        <v>0</v>
      </c>
      <c r="G37" s="118">
        <v>0</v>
      </c>
    </row>
    <row r="38" spans="1:7" x14ac:dyDescent="0.25">
      <c r="A38" s="82" t="s">
        <v>462</v>
      </c>
      <c r="B38" s="82" t="s">
        <v>51</v>
      </c>
      <c r="C38" s="184" t="s">
        <v>989</v>
      </c>
      <c r="D38" s="110">
        <v>0</v>
      </c>
      <c r="E38" s="118">
        <v>0</v>
      </c>
      <c r="F38" s="110">
        <v>0</v>
      </c>
      <c r="G38" s="118">
        <v>0</v>
      </c>
    </row>
    <row r="39" spans="1:7" x14ac:dyDescent="0.25">
      <c r="A39" s="82" t="s">
        <v>886</v>
      </c>
      <c r="B39" s="82" t="s">
        <v>885</v>
      </c>
      <c r="C39" s="184" t="s">
        <v>887</v>
      </c>
      <c r="D39" s="110">
        <v>0</v>
      </c>
      <c r="E39" s="118">
        <v>0</v>
      </c>
      <c r="F39" s="110">
        <v>0</v>
      </c>
      <c r="G39" s="118">
        <v>0</v>
      </c>
    </row>
    <row r="40" spans="1:7" x14ac:dyDescent="0.25">
      <c r="A40" s="82" t="s">
        <v>864</v>
      </c>
      <c r="B40" s="82" t="s">
        <v>911</v>
      </c>
      <c r="C40" s="184" t="s">
        <v>399</v>
      </c>
      <c r="D40" s="118">
        <v>0</v>
      </c>
      <c r="E40" s="118">
        <v>0</v>
      </c>
      <c r="F40" s="118">
        <v>0</v>
      </c>
      <c r="G40" s="118">
        <v>0</v>
      </c>
    </row>
    <row r="41" spans="1:7" x14ac:dyDescent="0.25">
      <c r="A41" s="82" t="s">
        <v>542</v>
      </c>
      <c r="B41" s="82" t="s">
        <v>397</v>
      </c>
      <c r="C41" s="184" t="s">
        <v>298</v>
      </c>
      <c r="D41" s="110">
        <v>0</v>
      </c>
      <c r="E41" s="118">
        <v>0</v>
      </c>
      <c r="F41" s="110">
        <v>0</v>
      </c>
      <c r="G41" s="118">
        <v>0</v>
      </c>
    </row>
    <row r="42" spans="1:7" x14ac:dyDescent="0.25">
      <c r="A42" s="82" t="s">
        <v>462</v>
      </c>
      <c r="B42" s="82" t="s">
        <v>187</v>
      </c>
      <c r="C42" s="184" t="s">
        <v>985</v>
      </c>
      <c r="D42" s="118">
        <v>0</v>
      </c>
      <c r="E42" s="118">
        <v>0</v>
      </c>
      <c r="F42" s="118">
        <v>0</v>
      </c>
      <c r="G42" s="118">
        <v>0</v>
      </c>
    </row>
    <row r="43" spans="1:7" x14ac:dyDescent="0.25">
      <c r="A43" s="82" t="s">
        <v>770</v>
      </c>
      <c r="B43" s="82" t="s">
        <v>871</v>
      </c>
      <c r="C43" s="184" t="s">
        <v>99</v>
      </c>
      <c r="D43" s="110">
        <v>0</v>
      </c>
      <c r="E43" s="118">
        <v>0</v>
      </c>
      <c r="F43" s="110">
        <v>0</v>
      </c>
      <c r="G43" s="118">
        <v>0</v>
      </c>
    </row>
    <row r="44" spans="1:7" x14ac:dyDescent="0.25">
      <c r="A44" s="82" t="s">
        <v>1160</v>
      </c>
      <c r="B44" s="82" t="s">
        <v>346</v>
      </c>
      <c r="C44" s="184" t="s">
        <v>639</v>
      </c>
      <c r="D44" s="110">
        <v>0</v>
      </c>
      <c r="E44" s="118">
        <v>0</v>
      </c>
      <c r="F44" s="110">
        <v>0</v>
      </c>
      <c r="G44" s="118">
        <v>0</v>
      </c>
    </row>
    <row r="45" spans="1:7" x14ac:dyDescent="0.25">
      <c r="A45" s="82" t="s">
        <v>464</v>
      </c>
      <c r="B45" s="82" t="s">
        <v>152</v>
      </c>
      <c r="C45" s="184" t="s">
        <v>714</v>
      </c>
      <c r="D45" s="110">
        <v>0</v>
      </c>
      <c r="E45" s="118">
        <v>0</v>
      </c>
      <c r="F45" s="110">
        <v>0</v>
      </c>
      <c r="G45" s="118">
        <v>0</v>
      </c>
    </row>
    <row r="46" spans="1:7" x14ac:dyDescent="0.25">
      <c r="A46" s="82" t="s">
        <v>530</v>
      </c>
      <c r="B46" s="82" t="s">
        <v>362</v>
      </c>
      <c r="C46" s="184" t="s">
        <v>872</v>
      </c>
      <c r="D46" s="118">
        <v>10659</v>
      </c>
      <c r="E46" s="118">
        <v>9246</v>
      </c>
      <c r="F46" s="118">
        <v>10659</v>
      </c>
      <c r="G46" s="118">
        <v>9246</v>
      </c>
    </row>
    <row r="47" spans="1:7" x14ac:dyDescent="0.25">
      <c r="A47" s="82" t="s">
        <v>740</v>
      </c>
      <c r="B47" s="82" t="s">
        <v>1019</v>
      </c>
      <c r="C47" s="184" t="s">
        <v>1035</v>
      </c>
      <c r="D47" s="110">
        <v>0</v>
      </c>
      <c r="E47" s="118">
        <v>0</v>
      </c>
      <c r="F47" s="110">
        <v>0</v>
      </c>
      <c r="G47" s="118">
        <v>0</v>
      </c>
    </row>
    <row r="48" spans="1:7" x14ac:dyDescent="0.25">
      <c r="A48" s="82" t="s">
        <v>268</v>
      </c>
      <c r="B48" s="82" t="s">
        <v>468</v>
      </c>
      <c r="C48" s="184" t="s">
        <v>322</v>
      </c>
      <c r="D48" s="110">
        <v>0</v>
      </c>
      <c r="E48" s="118">
        <v>0</v>
      </c>
      <c r="F48" s="110">
        <v>0</v>
      </c>
      <c r="G48" s="118">
        <v>0</v>
      </c>
    </row>
    <row r="49" spans="1:7" x14ac:dyDescent="0.25">
      <c r="A49" s="82" t="s">
        <v>976</v>
      </c>
      <c r="B49" s="82" t="s">
        <v>513</v>
      </c>
      <c r="C49" s="184" t="s">
        <v>1030</v>
      </c>
      <c r="D49" s="110">
        <v>0</v>
      </c>
      <c r="E49" s="118">
        <v>0</v>
      </c>
      <c r="F49" s="110">
        <v>0</v>
      </c>
      <c r="G49" s="118">
        <v>0</v>
      </c>
    </row>
    <row r="50" spans="1:7" x14ac:dyDescent="0.25">
      <c r="A50" s="82" t="s">
        <v>685</v>
      </c>
      <c r="B50" s="82" t="s">
        <v>372</v>
      </c>
      <c r="C50" s="184" t="s">
        <v>238</v>
      </c>
      <c r="D50" s="118">
        <v>3983</v>
      </c>
      <c r="E50" s="118">
        <v>2644</v>
      </c>
      <c r="F50" s="118">
        <v>3983</v>
      </c>
      <c r="G50" s="118">
        <v>2644</v>
      </c>
    </row>
    <row r="51" spans="1:7" x14ac:dyDescent="0.25">
      <c r="A51" s="82" t="s">
        <v>262</v>
      </c>
      <c r="B51" s="82" t="s">
        <v>139</v>
      </c>
      <c r="C51" s="184" t="s">
        <v>84</v>
      </c>
      <c r="D51" s="110">
        <v>0</v>
      </c>
      <c r="E51" s="118">
        <v>0</v>
      </c>
      <c r="F51" s="110">
        <v>0</v>
      </c>
      <c r="G51" s="118">
        <v>0</v>
      </c>
    </row>
    <row r="52" spans="1:7" x14ac:dyDescent="0.25">
      <c r="A52" s="82" t="s">
        <v>462</v>
      </c>
      <c r="B52" s="82" t="s">
        <v>722</v>
      </c>
      <c r="C52" s="184" t="s">
        <v>857</v>
      </c>
      <c r="D52" s="118">
        <v>3983</v>
      </c>
      <c r="E52" s="118">
        <v>2644</v>
      </c>
      <c r="F52" s="118">
        <v>3983</v>
      </c>
      <c r="G52" s="118">
        <v>2644</v>
      </c>
    </row>
    <row r="53" spans="1:7" x14ac:dyDescent="0.25">
      <c r="A53" s="82" t="s">
        <v>962</v>
      </c>
      <c r="B53" s="82" t="s">
        <v>13</v>
      </c>
      <c r="C53" s="184" t="s">
        <v>950</v>
      </c>
      <c r="D53" s="110">
        <v>0</v>
      </c>
      <c r="E53" s="118">
        <v>17</v>
      </c>
      <c r="F53" s="110">
        <v>0</v>
      </c>
      <c r="G53" s="118">
        <v>17</v>
      </c>
    </row>
    <row r="54" spans="1:7" x14ac:dyDescent="0.25">
      <c r="A54" s="82" t="s">
        <v>315</v>
      </c>
      <c r="B54" s="82" t="s">
        <v>775</v>
      </c>
      <c r="C54" s="184" t="s">
        <v>754</v>
      </c>
      <c r="D54" s="110">
        <v>0</v>
      </c>
      <c r="E54" s="118">
        <v>0</v>
      </c>
      <c r="F54" s="110">
        <v>0</v>
      </c>
      <c r="G54" s="118">
        <v>0</v>
      </c>
    </row>
    <row r="55" spans="1:7" x14ac:dyDescent="0.25">
      <c r="A55" s="82" t="s">
        <v>615</v>
      </c>
      <c r="B55" s="82" t="s">
        <v>209</v>
      </c>
      <c r="C55" s="184" t="s">
        <v>585</v>
      </c>
      <c r="D55" s="118">
        <v>6676</v>
      </c>
      <c r="E55" s="118">
        <v>6585</v>
      </c>
      <c r="F55" s="118">
        <v>6676</v>
      </c>
      <c r="G55" s="118">
        <v>6585</v>
      </c>
    </row>
    <row r="56" spans="1:7" x14ac:dyDescent="0.25">
      <c r="A56" s="82" t="s">
        <v>1128</v>
      </c>
      <c r="B56" s="82" t="s">
        <v>284</v>
      </c>
      <c r="C56" s="184" t="s">
        <v>551</v>
      </c>
      <c r="D56" s="118">
        <v>-10659</v>
      </c>
      <c r="E56" s="118">
        <v>-9246</v>
      </c>
      <c r="F56" s="118">
        <v>-10659</v>
      </c>
      <c r="G56" s="118">
        <v>-9246</v>
      </c>
    </row>
    <row r="57" spans="1:7" x14ac:dyDescent="0.25">
      <c r="A57" s="82" t="s">
        <v>5</v>
      </c>
      <c r="B57" s="82" t="s">
        <v>516</v>
      </c>
      <c r="C57" s="184" t="s">
        <v>487</v>
      </c>
      <c r="D57" s="118">
        <v>9236</v>
      </c>
      <c r="E57" s="118">
        <v>-81221</v>
      </c>
      <c r="F57" s="118">
        <v>9236</v>
      </c>
      <c r="G57" s="118">
        <v>-81221</v>
      </c>
    </row>
    <row r="58" spans="1:7" x14ac:dyDescent="0.25">
      <c r="A58" s="82" t="s">
        <v>365</v>
      </c>
      <c r="B58" s="82" t="s">
        <v>101</v>
      </c>
      <c r="C58" s="184" t="s">
        <v>913</v>
      </c>
      <c r="D58" s="118">
        <v>3840</v>
      </c>
      <c r="E58" s="118">
        <v>0</v>
      </c>
      <c r="F58" s="118">
        <v>3840</v>
      </c>
      <c r="G58" s="118">
        <v>0</v>
      </c>
    </row>
    <row r="59" spans="1:7" x14ac:dyDescent="0.25">
      <c r="A59" s="82" t="s">
        <v>820</v>
      </c>
      <c r="B59" s="82" t="s">
        <v>855</v>
      </c>
      <c r="C59" s="184" t="s">
        <v>705</v>
      </c>
      <c r="D59" s="118">
        <v>3840</v>
      </c>
      <c r="E59" s="118">
        <v>0</v>
      </c>
      <c r="F59" s="118">
        <v>3840</v>
      </c>
      <c r="G59" s="118">
        <v>0</v>
      </c>
    </row>
    <row r="60" spans="1:7" x14ac:dyDescent="0.25">
      <c r="A60" s="82" t="s">
        <v>462</v>
      </c>
      <c r="B60" s="82" t="s">
        <v>507</v>
      </c>
      <c r="C60" s="184" t="s">
        <v>883</v>
      </c>
      <c r="D60" s="110">
        <v>0</v>
      </c>
      <c r="E60" s="118">
        <v>0</v>
      </c>
      <c r="F60" s="110">
        <v>0</v>
      </c>
      <c r="G60" s="118">
        <v>0</v>
      </c>
    </row>
    <row r="61" spans="1:7" x14ac:dyDescent="0.25">
      <c r="A61" s="82" t="s">
        <v>1000</v>
      </c>
      <c r="B61" s="82" t="s">
        <v>1175</v>
      </c>
      <c r="C61" s="184" t="s">
        <v>444</v>
      </c>
      <c r="D61" s="110">
        <v>0</v>
      </c>
      <c r="E61" s="118">
        <v>0</v>
      </c>
      <c r="F61" s="110">
        <v>0</v>
      </c>
      <c r="G61" s="118">
        <v>0</v>
      </c>
    </row>
    <row r="62" spans="1:7" x14ac:dyDescent="0.25">
      <c r="A62" s="82" t="s">
        <v>5</v>
      </c>
      <c r="B62" s="82" t="s">
        <v>672</v>
      </c>
      <c r="C62" s="184" t="s">
        <v>1179</v>
      </c>
      <c r="D62" s="118">
        <v>5396</v>
      </c>
      <c r="E62" s="118">
        <v>-81221</v>
      </c>
      <c r="F62" s="118">
        <v>5396</v>
      </c>
      <c r="G62" s="118">
        <v>-81221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zoomScaleNormal="100" zoomScaleSheetLayoutView="100" workbookViewId="0">
      <selection activeCell="D1" sqref="D1"/>
    </sheetView>
  </sheetViews>
  <sheetFormatPr defaultColWidth="9.140625" defaultRowHeight="15" x14ac:dyDescent="0.25"/>
  <cols>
    <col min="1" max="1" width="8.28515625" style="1" customWidth="1"/>
    <col min="2" max="2" width="86.140625" style="1" customWidth="1"/>
    <col min="3" max="3" width="4.42578125" style="50" customWidth="1"/>
    <col min="4" max="4" width="23.140625" style="197" customWidth="1"/>
    <col min="5" max="7" width="15.28515625" style="197" customWidth="1"/>
    <col min="8" max="16384" width="9.140625" style="89"/>
  </cols>
  <sheetData>
    <row r="1" spans="1:7" ht="33.75" x14ac:dyDescent="0.25">
      <c r="A1" s="7" t="s">
        <v>1177</v>
      </c>
      <c r="B1" s="7" t="s">
        <v>149</v>
      </c>
      <c r="C1" s="44" t="s">
        <v>57</v>
      </c>
      <c r="D1" s="130" t="s">
        <v>821</v>
      </c>
      <c r="E1" s="130" t="s">
        <v>250</v>
      </c>
      <c r="F1" s="130" t="s">
        <v>1043</v>
      </c>
      <c r="G1" s="130" t="s">
        <v>478</v>
      </c>
    </row>
    <row r="2" spans="1:7" x14ac:dyDescent="0.25">
      <c r="A2" s="60" t="s">
        <v>1038</v>
      </c>
      <c r="B2" s="60" t="s">
        <v>403</v>
      </c>
      <c r="C2" s="207" t="s">
        <v>600</v>
      </c>
      <c r="D2" s="134">
        <v>0</v>
      </c>
      <c r="E2" s="145">
        <v>0</v>
      </c>
      <c r="F2" s="134">
        <v>0</v>
      </c>
      <c r="G2" s="145">
        <v>0</v>
      </c>
    </row>
    <row r="3" spans="1:7" x14ac:dyDescent="0.25">
      <c r="A3" s="60" t="s">
        <v>530</v>
      </c>
      <c r="B3" s="60" t="s">
        <v>144</v>
      </c>
      <c r="C3" s="207" t="s">
        <v>82</v>
      </c>
      <c r="D3" s="118">
        <v>884535</v>
      </c>
      <c r="E3" s="118">
        <v>891467</v>
      </c>
      <c r="F3" s="118">
        <v>884535</v>
      </c>
      <c r="G3" s="118">
        <v>891467</v>
      </c>
    </row>
    <row r="4" spans="1:7" x14ac:dyDescent="0.25">
      <c r="A4" s="60" t="s">
        <v>597</v>
      </c>
      <c r="B4" s="60" t="s">
        <v>1072</v>
      </c>
      <c r="C4" s="207" t="s">
        <v>934</v>
      </c>
      <c r="D4" s="145">
        <v>0</v>
      </c>
      <c r="E4" s="145">
        <v>0</v>
      </c>
      <c r="F4" s="145">
        <v>0</v>
      </c>
      <c r="G4" s="145">
        <v>0</v>
      </c>
    </row>
    <row r="5" spans="1:7" x14ac:dyDescent="0.25">
      <c r="A5" s="60" t="s">
        <v>33</v>
      </c>
      <c r="B5" s="60" t="s">
        <v>897</v>
      </c>
      <c r="C5" s="207" t="s">
        <v>503</v>
      </c>
      <c r="D5" s="134">
        <v>0</v>
      </c>
      <c r="E5" s="145">
        <v>0</v>
      </c>
      <c r="F5" s="134">
        <v>0</v>
      </c>
      <c r="G5" s="145">
        <v>0</v>
      </c>
    </row>
    <row r="6" spans="1:7" x14ac:dyDescent="0.25">
      <c r="A6" s="60" t="s">
        <v>295</v>
      </c>
      <c r="B6" s="60" t="s">
        <v>1077</v>
      </c>
      <c r="C6" s="207" t="s">
        <v>1060</v>
      </c>
      <c r="D6" s="145">
        <v>857153</v>
      </c>
      <c r="E6" s="145">
        <v>831250</v>
      </c>
      <c r="F6" s="145">
        <v>857153</v>
      </c>
      <c r="G6" s="145">
        <v>831250</v>
      </c>
    </row>
    <row r="7" spans="1:7" x14ac:dyDescent="0.25">
      <c r="A7" s="60" t="s">
        <v>534</v>
      </c>
      <c r="B7" s="60" t="s">
        <v>130</v>
      </c>
      <c r="C7" s="207" t="s">
        <v>1142</v>
      </c>
      <c r="D7" s="134">
        <v>0</v>
      </c>
      <c r="E7" s="145">
        <v>0</v>
      </c>
      <c r="F7" s="134">
        <v>0</v>
      </c>
      <c r="G7" s="145">
        <v>0</v>
      </c>
    </row>
    <row r="8" spans="1:7" x14ac:dyDescent="0.25">
      <c r="A8" s="60" t="s">
        <v>780</v>
      </c>
      <c r="B8" s="60" t="s">
        <v>1014</v>
      </c>
      <c r="C8" s="207" t="s">
        <v>755</v>
      </c>
      <c r="D8" s="145">
        <v>21747</v>
      </c>
      <c r="E8" s="145">
        <v>8986</v>
      </c>
      <c r="F8" s="145">
        <v>21747</v>
      </c>
      <c r="G8" s="145">
        <v>8986</v>
      </c>
    </row>
    <row r="9" spans="1:7" x14ac:dyDescent="0.25">
      <c r="A9" s="60" t="s">
        <v>299</v>
      </c>
      <c r="B9" s="60" t="s">
        <v>332</v>
      </c>
      <c r="C9" s="207" t="s">
        <v>1008</v>
      </c>
      <c r="D9" s="134">
        <v>0</v>
      </c>
      <c r="E9" s="145">
        <v>0</v>
      </c>
      <c r="F9" s="134">
        <v>0</v>
      </c>
      <c r="G9" s="145">
        <v>0</v>
      </c>
    </row>
    <row r="10" spans="1:7" x14ac:dyDescent="0.25">
      <c r="A10" s="60" t="s">
        <v>20</v>
      </c>
      <c r="B10" s="60" t="s">
        <v>74</v>
      </c>
      <c r="C10" s="207" t="s">
        <v>626</v>
      </c>
      <c r="D10" s="145">
        <v>5635</v>
      </c>
      <c r="E10" s="145">
        <v>51231</v>
      </c>
      <c r="F10" s="145">
        <v>5635</v>
      </c>
      <c r="G10" s="145">
        <v>51231</v>
      </c>
    </row>
    <row r="11" spans="1:7" x14ac:dyDescent="0.25">
      <c r="A11" s="60" t="s">
        <v>530</v>
      </c>
      <c r="B11" s="60" t="s">
        <v>1147</v>
      </c>
      <c r="C11" s="207" t="s">
        <v>400</v>
      </c>
      <c r="D11" s="145">
        <v>956510</v>
      </c>
      <c r="E11" s="145">
        <v>942309</v>
      </c>
      <c r="F11" s="145">
        <v>956510</v>
      </c>
      <c r="G11" s="145">
        <v>942309</v>
      </c>
    </row>
    <row r="12" spans="1:7" x14ac:dyDescent="0.25">
      <c r="A12" s="60" t="s">
        <v>105</v>
      </c>
      <c r="B12" s="60" t="s">
        <v>659</v>
      </c>
      <c r="C12" s="207" t="s">
        <v>189</v>
      </c>
      <c r="D12" s="145">
        <v>445</v>
      </c>
      <c r="E12" s="145">
        <v>232</v>
      </c>
      <c r="F12" s="145">
        <v>445</v>
      </c>
      <c r="G12" s="145">
        <v>232</v>
      </c>
    </row>
    <row r="13" spans="1:7" x14ac:dyDescent="0.25">
      <c r="A13" s="60" t="s">
        <v>381</v>
      </c>
      <c r="B13" s="60" t="s">
        <v>329</v>
      </c>
      <c r="C13" s="207" t="s">
        <v>53</v>
      </c>
      <c r="D13" s="145">
        <v>414992</v>
      </c>
      <c r="E13" s="145">
        <v>415743</v>
      </c>
      <c r="F13" s="145">
        <v>414992</v>
      </c>
      <c r="G13" s="145">
        <v>415743</v>
      </c>
    </row>
    <row r="14" spans="1:7" x14ac:dyDescent="0.25">
      <c r="A14" s="60" t="s">
        <v>1134</v>
      </c>
      <c r="B14" s="60" t="s">
        <v>900</v>
      </c>
      <c r="C14" s="207" t="s">
        <v>65</v>
      </c>
      <c r="D14" s="134">
        <v>0</v>
      </c>
      <c r="E14" s="145">
        <v>0</v>
      </c>
      <c r="F14" s="134">
        <v>0</v>
      </c>
      <c r="G14" s="145">
        <v>0</v>
      </c>
    </row>
    <row r="15" spans="1:7" x14ac:dyDescent="0.25">
      <c r="A15" s="60" t="s">
        <v>11</v>
      </c>
      <c r="B15" s="60" t="s">
        <v>583</v>
      </c>
      <c r="C15" s="207" t="s">
        <v>333</v>
      </c>
      <c r="D15" s="145">
        <v>153121</v>
      </c>
      <c r="E15" s="145">
        <v>214092</v>
      </c>
      <c r="F15" s="145">
        <v>153121</v>
      </c>
      <c r="G15" s="145">
        <v>214092</v>
      </c>
    </row>
    <row r="16" spans="1:7" x14ac:dyDescent="0.25">
      <c r="A16" s="60" t="s">
        <v>1024</v>
      </c>
      <c r="B16" s="60" t="s">
        <v>7</v>
      </c>
      <c r="C16" s="207" t="s">
        <v>9</v>
      </c>
      <c r="D16" s="145">
        <v>327549</v>
      </c>
      <c r="E16" s="145">
        <v>274990</v>
      </c>
      <c r="F16" s="145">
        <v>327549</v>
      </c>
      <c r="G16" s="145">
        <v>274990</v>
      </c>
    </row>
    <row r="17" spans="1:7" x14ac:dyDescent="0.25">
      <c r="A17" s="60" t="s">
        <v>1071</v>
      </c>
      <c r="B17" s="60" t="s">
        <v>266</v>
      </c>
      <c r="C17" s="207" t="s">
        <v>502</v>
      </c>
      <c r="D17" s="145">
        <v>236979</v>
      </c>
      <c r="E17" s="145">
        <v>200578</v>
      </c>
      <c r="F17" s="145">
        <v>236979</v>
      </c>
      <c r="G17" s="145">
        <v>200578</v>
      </c>
    </row>
    <row r="18" spans="1:7" x14ac:dyDescent="0.25">
      <c r="A18" s="60" t="s">
        <v>462</v>
      </c>
      <c r="B18" s="60" t="s">
        <v>19</v>
      </c>
      <c r="C18" s="207" t="s">
        <v>635</v>
      </c>
      <c r="D18" s="134">
        <v>0</v>
      </c>
      <c r="E18" s="145">
        <v>0</v>
      </c>
      <c r="F18" s="134">
        <v>0</v>
      </c>
      <c r="G18" s="145">
        <v>0</v>
      </c>
    </row>
    <row r="19" spans="1:7" x14ac:dyDescent="0.25">
      <c r="A19" s="60" t="s">
        <v>886</v>
      </c>
      <c r="B19" s="60" t="s">
        <v>771</v>
      </c>
      <c r="C19" s="207" t="s">
        <v>192</v>
      </c>
      <c r="D19" s="145">
        <v>84063</v>
      </c>
      <c r="E19" s="145">
        <v>70828</v>
      </c>
      <c r="F19" s="145">
        <v>84063</v>
      </c>
      <c r="G19" s="145">
        <v>70828</v>
      </c>
    </row>
    <row r="20" spans="1:7" x14ac:dyDescent="0.25">
      <c r="A20" s="60" t="s">
        <v>240</v>
      </c>
      <c r="B20" s="60" t="s">
        <v>1150</v>
      </c>
      <c r="C20" s="207" t="s">
        <v>1005</v>
      </c>
      <c r="D20" s="145">
        <v>6507</v>
      </c>
      <c r="E20" s="145">
        <v>3584</v>
      </c>
      <c r="F20" s="145">
        <v>6507</v>
      </c>
      <c r="G20" s="145">
        <v>3584</v>
      </c>
    </row>
    <row r="21" spans="1:7" x14ac:dyDescent="0.25">
      <c r="A21" s="60" t="s">
        <v>341</v>
      </c>
      <c r="B21" s="60" t="s">
        <v>123</v>
      </c>
      <c r="C21" s="207" t="s">
        <v>501</v>
      </c>
      <c r="D21" s="145">
        <v>18975</v>
      </c>
      <c r="E21" s="145">
        <v>12459</v>
      </c>
      <c r="F21" s="145">
        <v>18975</v>
      </c>
      <c r="G21" s="145">
        <v>12459</v>
      </c>
    </row>
    <row r="22" spans="1:7" x14ac:dyDescent="0.25">
      <c r="A22" s="60" t="s">
        <v>246</v>
      </c>
      <c r="B22" s="60" t="s">
        <v>1042</v>
      </c>
      <c r="C22" s="207" t="s">
        <v>2</v>
      </c>
      <c r="D22" s="145">
        <v>19657</v>
      </c>
      <c r="E22" s="145">
        <v>19304</v>
      </c>
      <c r="F22" s="145">
        <v>19657</v>
      </c>
      <c r="G22" s="145">
        <v>19304</v>
      </c>
    </row>
    <row r="23" spans="1:7" x14ac:dyDescent="0.25">
      <c r="A23" s="60" t="s">
        <v>982</v>
      </c>
      <c r="B23" s="60" t="s">
        <v>114</v>
      </c>
      <c r="C23" s="207" t="s">
        <v>193</v>
      </c>
      <c r="D23" s="145">
        <v>19657</v>
      </c>
      <c r="E23" s="145">
        <v>19304</v>
      </c>
      <c r="F23" s="145">
        <v>19657</v>
      </c>
      <c r="G23" s="145">
        <v>19304</v>
      </c>
    </row>
    <row r="24" spans="1:7" x14ac:dyDescent="0.25">
      <c r="A24" s="60" t="s">
        <v>462</v>
      </c>
      <c r="B24" s="60" t="s">
        <v>697</v>
      </c>
      <c r="C24" s="207" t="s">
        <v>661</v>
      </c>
      <c r="D24" s="134">
        <v>0</v>
      </c>
      <c r="E24" s="145">
        <v>0</v>
      </c>
      <c r="F24" s="134">
        <v>0</v>
      </c>
      <c r="G24" s="145">
        <v>0</v>
      </c>
    </row>
    <row r="25" spans="1:7" x14ac:dyDescent="0.25">
      <c r="A25" s="60" t="s">
        <v>682</v>
      </c>
      <c r="B25" s="60" t="s">
        <v>418</v>
      </c>
      <c r="C25" s="207" t="s">
        <v>1111</v>
      </c>
      <c r="D25" s="134">
        <v>0</v>
      </c>
      <c r="E25" s="145">
        <v>0</v>
      </c>
      <c r="F25" s="134">
        <v>0</v>
      </c>
      <c r="G25" s="145">
        <v>0</v>
      </c>
    </row>
    <row r="26" spans="1:7" x14ac:dyDescent="0.25">
      <c r="A26" s="60" t="s">
        <v>597</v>
      </c>
      <c r="B26" s="60" t="s">
        <v>613</v>
      </c>
      <c r="C26" s="207" t="s">
        <v>459</v>
      </c>
      <c r="D26" s="134">
        <v>0</v>
      </c>
      <c r="E26" s="145">
        <v>0</v>
      </c>
      <c r="F26" s="134">
        <v>0</v>
      </c>
      <c r="G26" s="145">
        <v>0</v>
      </c>
    </row>
    <row r="27" spans="1:7" x14ac:dyDescent="0.25">
      <c r="A27" s="60" t="s">
        <v>1068</v>
      </c>
      <c r="B27" s="60" t="s">
        <v>434</v>
      </c>
      <c r="C27" s="207" t="s">
        <v>706</v>
      </c>
      <c r="D27" s="145">
        <v>21771</v>
      </c>
      <c r="E27" s="145">
        <v>5489</v>
      </c>
      <c r="F27" s="145">
        <v>21771</v>
      </c>
      <c r="G27" s="145">
        <v>5489</v>
      </c>
    </row>
    <row r="28" spans="1:7" x14ac:dyDescent="0.25">
      <c r="A28" s="60" t="s">
        <v>1128</v>
      </c>
      <c r="B28" s="60" t="s">
        <v>794</v>
      </c>
      <c r="C28" s="207" t="s">
        <v>997</v>
      </c>
      <c r="D28" s="145">
        <v>-71975</v>
      </c>
      <c r="E28" s="145">
        <v>-50842</v>
      </c>
      <c r="F28" s="145">
        <v>-71975</v>
      </c>
      <c r="G28" s="145">
        <v>-50842</v>
      </c>
    </row>
    <row r="29" spans="1:7" x14ac:dyDescent="0.25">
      <c r="A29" s="60" t="s">
        <v>1038</v>
      </c>
      <c r="B29" s="60" t="s">
        <v>260</v>
      </c>
      <c r="C29" s="207" t="s">
        <v>207</v>
      </c>
      <c r="D29" s="145">
        <v>310342</v>
      </c>
      <c r="E29" s="145">
        <v>210169</v>
      </c>
      <c r="F29" s="145">
        <v>310342</v>
      </c>
      <c r="G29" s="145">
        <v>210169</v>
      </c>
    </row>
    <row r="30" spans="1:7" x14ac:dyDescent="0.25">
      <c r="A30" s="60" t="s">
        <v>530</v>
      </c>
      <c r="B30" s="60" t="s">
        <v>1171</v>
      </c>
      <c r="C30" s="207" t="s">
        <v>646</v>
      </c>
      <c r="D30" s="134">
        <v>0</v>
      </c>
      <c r="E30" s="145">
        <v>0</v>
      </c>
      <c r="F30" s="134">
        <v>0</v>
      </c>
      <c r="G30" s="145">
        <v>0</v>
      </c>
    </row>
    <row r="31" spans="1:7" x14ac:dyDescent="0.25">
      <c r="A31" s="60" t="s">
        <v>451</v>
      </c>
      <c r="B31" s="60" t="s">
        <v>54</v>
      </c>
      <c r="C31" s="207" t="s">
        <v>1158</v>
      </c>
      <c r="D31" s="134">
        <v>0</v>
      </c>
      <c r="E31" s="145">
        <v>0</v>
      </c>
      <c r="F31" s="134">
        <v>0</v>
      </c>
      <c r="G31" s="145">
        <v>0</v>
      </c>
    </row>
    <row r="32" spans="1:7" x14ac:dyDescent="0.25">
      <c r="A32" s="60" t="s">
        <v>727</v>
      </c>
      <c r="B32" s="60" t="s">
        <v>469</v>
      </c>
      <c r="C32" s="207" t="s">
        <v>593</v>
      </c>
      <c r="D32" s="134">
        <v>0</v>
      </c>
      <c r="E32" s="145">
        <v>0</v>
      </c>
      <c r="F32" s="134">
        <v>0</v>
      </c>
      <c r="G32" s="145">
        <v>0</v>
      </c>
    </row>
    <row r="33" spans="1:7" x14ac:dyDescent="0.25">
      <c r="A33" s="60" t="s">
        <v>373</v>
      </c>
      <c r="B33" s="60" t="s">
        <v>29</v>
      </c>
      <c r="C33" s="207" t="s">
        <v>237</v>
      </c>
      <c r="D33" s="134">
        <v>0</v>
      </c>
      <c r="E33" s="145">
        <v>0</v>
      </c>
      <c r="F33" s="134">
        <v>0</v>
      </c>
      <c r="G33" s="145">
        <v>0</v>
      </c>
    </row>
    <row r="34" spans="1:7" x14ac:dyDescent="0.25">
      <c r="A34" s="60" t="s">
        <v>462</v>
      </c>
      <c r="B34" s="60" t="s">
        <v>129</v>
      </c>
      <c r="C34" s="207" t="s">
        <v>517</v>
      </c>
      <c r="D34" s="134">
        <v>0</v>
      </c>
      <c r="E34" s="145">
        <v>0</v>
      </c>
      <c r="F34" s="134">
        <v>0</v>
      </c>
      <c r="G34" s="145">
        <v>0</v>
      </c>
    </row>
    <row r="35" spans="1:7" x14ac:dyDescent="0.25">
      <c r="A35" s="60" t="s">
        <v>886</v>
      </c>
      <c r="B35" s="60" t="s">
        <v>830</v>
      </c>
      <c r="C35" s="207" t="s">
        <v>779</v>
      </c>
      <c r="D35" s="134">
        <v>0</v>
      </c>
      <c r="E35" s="145">
        <v>0</v>
      </c>
      <c r="F35" s="134">
        <v>0</v>
      </c>
      <c r="G35" s="145">
        <v>0</v>
      </c>
    </row>
    <row r="36" spans="1:7" x14ac:dyDescent="0.25">
      <c r="A36" s="60" t="s">
        <v>943</v>
      </c>
      <c r="B36" s="60" t="s">
        <v>241</v>
      </c>
      <c r="C36" s="207" t="s">
        <v>449</v>
      </c>
      <c r="D36" s="134">
        <v>0</v>
      </c>
      <c r="E36" s="145">
        <v>0</v>
      </c>
      <c r="F36" s="134">
        <v>0</v>
      </c>
      <c r="G36" s="145">
        <v>0</v>
      </c>
    </row>
    <row r="37" spans="1:7" x14ac:dyDescent="0.25">
      <c r="A37" s="60" t="s">
        <v>951</v>
      </c>
      <c r="B37" s="60" t="s">
        <v>283</v>
      </c>
      <c r="C37" s="207" t="s">
        <v>983</v>
      </c>
      <c r="D37" s="134">
        <v>0</v>
      </c>
      <c r="E37" s="145">
        <v>0</v>
      </c>
      <c r="F37" s="134">
        <v>0</v>
      </c>
      <c r="G37" s="145">
        <v>0</v>
      </c>
    </row>
    <row r="38" spans="1:7" x14ac:dyDescent="0.25">
      <c r="A38" s="60" t="s">
        <v>462</v>
      </c>
      <c r="B38" s="60" t="s">
        <v>51</v>
      </c>
      <c r="C38" s="207" t="s">
        <v>989</v>
      </c>
      <c r="D38" s="134">
        <v>0</v>
      </c>
      <c r="E38" s="145">
        <v>0</v>
      </c>
      <c r="F38" s="134">
        <v>0</v>
      </c>
      <c r="G38" s="145">
        <v>0</v>
      </c>
    </row>
    <row r="39" spans="1:7" x14ac:dyDescent="0.25">
      <c r="A39" s="60" t="s">
        <v>886</v>
      </c>
      <c r="B39" s="60" t="s">
        <v>885</v>
      </c>
      <c r="C39" s="207" t="s">
        <v>887</v>
      </c>
      <c r="D39" s="134">
        <v>0</v>
      </c>
      <c r="E39" s="145">
        <v>0</v>
      </c>
      <c r="F39" s="134">
        <v>0</v>
      </c>
      <c r="G39" s="145">
        <v>0</v>
      </c>
    </row>
    <row r="40" spans="1:7" x14ac:dyDescent="0.25">
      <c r="A40" s="60" t="s">
        <v>864</v>
      </c>
      <c r="B40" s="60" t="s">
        <v>911</v>
      </c>
      <c r="C40" s="207" t="s">
        <v>399</v>
      </c>
      <c r="D40" s="134">
        <v>0</v>
      </c>
      <c r="E40" s="145">
        <v>0</v>
      </c>
      <c r="F40" s="134">
        <v>0</v>
      </c>
      <c r="G40" s="145">
        <v>0</v>
      </c>
    </row>
    <row r="41" spans="1:7" x14ac:dyDescent="0.25">
      <c r="A41" s="60" t="s">
        <v>542</v>
      </c>
      <c r="B41" s="60" t="s">
        <v>397</v>
      </c>
      <c r="C41" s="207" t="s">
        <v>298</v>
      </c>
      <c r="D41" s="134">
        <v>0</v>
      </c>
      <c r="E41" s="145">
        <v>0</v>
      </c>
      <c r="F41" s="134">
        <v>0</v>
      </c>
      <c r="G41" s="145">
        <v>0</v>
      </c>
    </row>
    <row r="42" spans="1:7" x14ac:dyDescent="0.25">
      <c r="A42" s="60" t="s">
        <v>462</v>
      </c>
      <c r="B42" s="60" t="s">
        <v>187</v>
      </c>
      <c r="C42" s="207" t="s">
        <v>985</v>
      </c>
      <c r="D42" s="134">
        <v>0</v>
      </c>
      <c r="E42" s="145">
        <v>0</v>
      </c>
      <c r="F42" s="134">
        <v>0</v>
      </c>
      <c r="G42" s="145">
        <v>0</v>
      </c>
    </row>
    <row r="43" spans="1:7" x14ac:dyDescent="0.25">
      <c r="A43" s="60" t="s">
        <v>770</v>
      </c>
      <c r="B43" s="60" t="s">
        <v>871</v>
      </c>
      <c r="C43" s="207" t="s">
        <v>99</v>
      </c>
      <c r="D43" s="134">
        <v>0</v>
      </c>
      <c r="E43" s="145">
        <v>0</v>
      </c>
      <c r="F43" s="134">
        <v>0</v>
      </c>
      <c r="G43" s="145">
        <v>0</v>
      </c>
    </row>
    <row r="44" spans="1:7" x14ac:dyDescent="0.25">
      <c r="A44" s="60" t="s">
        <v>1160</v>
      </c>
      <c r="B44" s="60" t="s">
        <v>346</v>
      </c>
      <c r="C44" s="207" t="s">
        <v>639</v>
      </c>
      <c r="D44" s="134">
        <v>0</v>
      </c>
      <c r="E44" s="145">
        <v>0</v>
      </c>
      <c r="F44" s="134">
        <v>0</v>
      </c>
      <c r="G44" s="145">
        <v>0</v>
      </c>
    </row>
    <row r="45" spans="1:7" x14ac:dyDescent="0.25">
      <c r="A45" s="60" t="s">
        <v>464</v>
      </c>
      <c r="B45" s="60" t="s">
        <v>152</v>
      </c>
      <c r="C45" s="207" t="s">
        <v>714</v>
      </c>
      <c r="D45" s="134">
        <v>0</v>
      </c>
      <c r="E45" s="145">
        <v>0</v>
      </c>
      <c r="F45" s="134">
        <v>0</v>
      </c>
      <c r="G45" s="145">
        <v>0</v>
      </c>
    </row>
    <row r="46" spans="1:7" x14ac:dyDescent="0.25">
      <c r="A46" s="60" t="s">
        <v>530</v>
      </c>
      <c r="B46" s="60" t="s">
        <v>362</v>
      </c>
      <c r="C46" s="207" t="s">
        <v>872</v>
      </c>
      <c r="D46" s="145">
        <v>9246</v>
      </c>
      <c r="E46" s="145">
        <v>7539</v>
      </c>
      <c r="F46" s="145">
        <v>9246</v>
      </c>
      <c r="G46" s="145">
        <v>7539</v>
      </c>
    </row>
    <row r="47" spans="1:7" x14ac:dyDescent="0.25">
      <c r="A47" s="60" t="s">
        <v>740</v>
      </c>
      <c r="B47" s="60" t="s">
        <v>1019</v>
      </c>
      <c r="C47" s="207" t="s">
        <v>1035</v>
      </c>
      <c r="D47" s="134">
        <v>0</v>
      </c>
      <c r="E47" s="145">
        <v>0</v>
      </c>
      <c r="F47" s="134">
        <v>0</v>
      </c>
      <c r="G47" s="145">
        <v>0</v>
      </c>
    </row>
    <row r="48" spans="1:7" x14ac:dyDescent="0.25">
      <c r="A48" s="60" t="s">
        <v>268</v>
      </c>
      <c r="B48" s="60" t="s">
        <v>468</v>
      </c>
      <c r="C48" s="207" t="s">
        <v>322</v>
      </c>
      <c r="D48" s="134">
        <v>0</v>
      </c>
      <c r="E48" s="145">
        <v>0</v>
      </c>
      <c r="F48" s="134">
        <v>0</v>
      </c>
      <c r="G48" s="145">
        <v>0</v>
      </c>
    </row>
    <row r="49" spans="1:7" x14ac:dyDescent="0.25">
      <c r="A49" s="60" t="s">
        <v>976</v>
      </c>
      <c r="B49" s="60" t="s">
        <v>513</v>
      </c>
      <c r="C49" s="207" t="s">
        <v>1030</v>
      </c>
      <c r="D49" s="134">
        <v>0</v>
      </c>
      <c r="E49" s="145">
        <v>0</v>
      </c>
      <c r="F49" s="134">
        <v>0</v>
      </c>
      <c r="G49" s="145">
        <v>0</v>
      </c>
    </row>
    <row r="50" spans="1:7" x14ac:dyDescent="0.25">
      <c r="A50" s="60" t="s">
        <v>685</v>
      </c>
      <c r="B50" s="60" t="s">
        <v>372</v>
      </c>
      <c r="C50" s="207" t="s">
        <v>238</v>
      </c>
      <c r="D50" s="145">
        <v>2644</v>
      </c>
      <c r="E50" s="145">
        <v>628</v>
      </c>
      <c r="F50" s="145">
        <v>2644</v>
      </c>
      <c r="G50" s="145">
        <v>628</v>
      </c>
    </row>
    <row r="51" spans="1:7" x14ac:dyDescent="0.25">
      <c r="A51" s="60" t="s">
        <v>262</v>
      </c>
      <c r="B51" s="60" t="s">
        <v>139</v>
      </c>
      <c r="C51" s="207" t="s">
        <v>84</v>
      </c>
      <c r="D51" s="134">
        <v>0</v>
      </c>
      <c r="E51" s="145">
        <v>0</v>
      </c>
      <c r="F51" s="134">
        <v>0</v>
      </c>
      <c r="G51" s="145">
        <v>0</v>
      </c>
    </row>
    <row r="52" spans="1:7" x14ac:dyDescent="0.25">
      <c r="A52" s="60" t="s">
        <v>462</v>
      </c>
      <c r="B52" s="60" t="s">
        <v>722</v>
      </c>
      <c r="C52" s="207" t="s">
        <v>857</v>
      </c>
      <c r="D52" s="145">
        <v>2644</v>
      </c>
      <c r="E52" s="145">
        <v>628</v>
      </c>
      <c r="F52" s="145">
        <v>2644</v>
      </c>
      <c r="G52" s="145">
        <v>628</v>
      </c>
    </row>
    <row r="53" spans="1:7" x14ac:dyDescent="0.25">
      <c r="A53" s="60" t="s">
        <v>962</v>
      </c>
      <c r="B53" s="60" t="s">
        <v>13</v>
      </c>
      <c r="C53" s="207" t="s">
        <v>950</v>
      </c>
      <c r="D53" s="145">
        <v>17</v>
      </c>
      <c r="E53" s="145">
        <v>0</v>
      </c>
      <c r="F53" s="145">
        <v>17</v>
      </c>
      <c r="G53" s="145">
        <v>0</v>
      </c>
    </row>
    <row r="54" spans="1:7" x14ac:dyDescent="0.25">
      <c r="A54" s="60" t="s">
        <v>315</v>
      </c>
      <c r="B54" s="60" t="s">
        <v>775</v>
      </c>
      <c r="C54" s="207" t="s">
        <v>754</v>
      </c>
      <c r="D54" s="134">
        <v>0</v>
      </c>
      <c r="E54" s="145">
        <v>0</v>
      </c>
      <c r="F54" s="134">
        <v>0</v>
      </c>
      <c r="G54" s="145">
        <v>0</v>
      </c>
    </row>
    <row r="55" spans="1:7" x14ac:dyDescent="0.25">
      <c r="A55" s="60" t="s">
        <v>615</v>
      </c>
      <c r="B55" s="60" t="s">
        <v>209</v>
      </c>
      <c r="C55" s="207" t="s">
        <v>585</v>
      </c>
      <c r="D55" s="145">
        <v>6585</v>
      </c>
      <c r="E55" s="145">
        <v>6911</v>
      </c>
      <c r="F55" s="145">
        <v>6585</v>
      </c>
      <c r="G55" s="145">
        <v>6911</v>
      </c>
    </row>
    <row r="56" spans="1:7" x14ac:dyDescent="0.25">
      <c r="A56" s="60" t="s">
        <v>1128</v>
      </c>
      <c r="B56" s="60" t="s">
        <v>284</v>
      </c>
      <c r="C56" s="207" t="s">
        <v>551</v>
      </c>
      <c r="D56" s="145">
        <v>-9246</v>
      </c>
      <c r="E56" s="145">
        <v>-7539</v>
      </c>
      <c r="F56" s="145">
        <v>-9246</v>
      </c>
      <c r="G56" s="145">
        <v>-7539</v>
      </c>
    </row>
    <row r="57" spans="1:7" x14ac:dyDescent="0.25">
      <c r="A57" s="60" t="s">
        <v>5</v>
      </c>
      <c r="B57" s="60" t="s">
        <v>516</v>
      </c>
      <c r="C57" s="207" t="s">
        <v>487</v>
      </c>
      <c r="D57" s="145">
        <v>-81221</v>
      </c>
      <c r="E57" s="145">
        <v>-58381</v>
      </c>
      <c r="F57" s="145">
        <v>-81221</v>
      </c>
      <c r="G57" s="145">
        <v>-58381</v>
      </c>
    </row>
    <row r="58" spans="1:7" x14ac:dyDescent="0.25">
      <c r="A58" s="60" t="s">
        <v>365</v>
      </c>
      <c r="B58" s="60" t="s">
        <v>101</v>
      </c>
      <c r="C58" s="207" t="s">
        <v>913</v>
      </c>
      <c r="D58" s="134">
        <v>0</v>
      </c>
      <c r="E58" s="145">
        <v>0</v>
      </c>
      <c r="F58" s="134">
        <v>0</v>
      </c>
      <c r="G58" s="145">
        <v>0</v>
      </c>
    </row>
    <row r="59" spans="1:7" x14ac:dyDescent="0.25">
      <c r="A59" s="60" t="s">
        <v>820</v>
      </c>
      <c r="B59" s="60" t="s">
        <v>855</v>
      </c>
      <c r="C59" s="207" t="s">
        <v>705</v>
      </c>
      <c r="D59" s="134">
        <v>0</v>
      </c>
      <c r="E59" s="145">
        <v>0</v>
      </c>
      <c r="F59" s="134">
        <v>0</v>
      </c>
      <c r="G59" s="145">
        <v>0</v>
      </c>
    </row>
    <row r="60" spans="1:7" x14ac:dyDescent="0.25">
      <c r="A60" s="60" t="s">
        <v>462</v>
      </c>
      <c r="B60" s="60" t="s">
        <v>507</v>
      </c>
      <c r="C60" s="207" t="s">
        <v>883</v>
      </c>
      <c r="D60" s="134">
        <v>0</v>
      </c>
      <c r="E60" s="145">
        <v>0</v>
      </c>
      <c r="F60" s="134">
        <v>0</v>
      </c>
      <c r="G60" s="145">
        <v>0</v>
      </c>
    </row>
    <row r="61" spans="1:7" x14ac:dyDescent="0.25">
      <c r="A61" s="60" t="s">
        <v>1000</v>
      </c>
      <c r="B61" s="60" t="s">
        <v>1175</v>
      </c>
      <c r="C61" s="207" t="s">
        <v>444</v>
      </c>
      <c r="D61" s="134">
        <v>0</v>
      </c>
      <c r="E61" s="145">
        <v>0</v>
      </c>
      <c r="F61" s="134">
        <v>0</v>
      </c>
      <c r="G61" s="145">
        <v>0</v>
      </c>
    </row>
    <row r="62" spans="1:7" x14ac:dyDescent="0.25">
      <c r="A62" s="60" t="s">
        <v>5</v>
      </c>
      <c r="B62" s="60" t="s">
        <v>672</v>
      </c>
      <c r="C62" s="207" t="s">
        <v>1179</v>
      </c>
      <c r="D62" s="145">
        <v>-81221</v>
      </c>
      <c r="E62" s="145">
        <v>-58381</v>
      </c>
      <c r="F62" s="145">
        <v>-81221</v>
      </c>
      <c r="G62" s="145">
        <v>-58381</v>
      </c>
    </row>
  </sheetData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50" customWidth="1"/>
    <col min="2" max="2" width="63.5703125" style="150" customWidth="1"/>
    <col min="3" max="3" width="4.42578125" style="121" customWidth="1"/>
    <col min="4" max="11" width="15.28515625" style="3" customWidth="1"/>
    <col min="12" max="16384" width="9.140625" style="89"/>
  </cols>
  <sheetData>
    <row r="1" spans="1:11" ht="22.5" x14ac:dyDescent="0.25">
      <c r="A1" s="7" t="s">
        <v>1177</v>
      </c>
      <c r="B1" s="7" t="s">
        <v>1017</v>
      </c>
      <c r="C1" s="44" t="s">
        <v>57</v>
      </c>
      <c r="D1" s="130" t="s">
        <v>532</v>
      </c>
      <c r="E1" s="130" t="s">
        <v>272</v>
      </c>
      <c r="F1" s="130" t="s">
        <v>1039</v>
      </c>
      <c r="G1" s="130" t="s">
        <v>518</v>
      </c>
      <c r="H1" s="130" t="s">
        <v>675</v>
      </c>
      <c r="I1" s="130" t="s">
        <v>243</v>
      </c>
      <c r="J1" s="130" t="s">
        <v>904</v>
      </c>
      <c r="K1" s="130" t="s">
        <v>478</v>
      </c>
    </row>
    <row r="2" spans="1:11" x14ac:dyDescent="0.25">
      <c r="A2" s="82" t="s">
        <v>726</v>
      </c>
      <c r="B2" s="82" t="s">
        <v>179</v>
      </c>
      <c r="C2" s="184" t="s">
        <v>257</v>
      </c>
      <c r="D2" s="118">
        <v>570244</v>
      </c>
      <c r="E2" s="118">
        <v>318090</v>
      </c>
      <c r="F2" s="118">
        <v>252154</v>
      </c>
      <c r="G2" s="118">
        <v>283554</v>
      </c>
      <c r="H2" s="118">
        <v>570244</v>
      </c>
      <c r="I2" s="118">
        <v>318090</v>
      </c>
      <c r="J2" s="118">
        <v>252154</v>
      </c>
      <c r="K2" s="118">
        <v>283554</v>
      </c>
    </row>
    <row r="3" spans="1:11" x14ac:dyDescent="0.25">
      <c r="A3" s="82" t="s">
        <v>105</v>
      </c>
      <c r="B3" s="82" t="s">
        <v>619</v>
      </c>
      <c r="C3" s="184" t="s">
        <v>837</v>
      </c>
      <c r="D3" s="118">
        <v>530830</v>
      </c>
      <c r="E3" s="118">
        <v>316582</v>
      </c>
      <c r="F3" s="118">
        <v>214248</v>
      </c>
      <c r="G3" s="118">
        <v>232848</v>
      </c>
      <c r="H3" s="118">
        <v>530830</v>
      </c>
      <c r="I3" s="118">
        <v>316582</v>
      </c>
      <c r="J3" s="118">
        <v>214248</v>
      </c>
      <c r="K3" s="118">
        <v>232848</v>
      </c>
    </row>
    <row r="4" spans="1:11" x14ac:dyDescent="0.25">
      <c r="A4" s="82" t="s">
        <v>36</v>
      </c>
      <c r="B4" s="82" t="s">
        <v>307</v>
      </c>
      <c r="C4" s="184" t="s">
        <v>320</v>
      </c>
      <c r="D4" s="118">
        <v>7958</v>
      </c>
      <c r="E4" s="118">
        <v>7958</v>
      </c>
      <c r="F4" s="118">
        <v>0</v>
      </c>
      <c r="G4" s="118">
        <v>0</v>
      </c>
      <c r="H4" s="118">
        <v>7958</v>
      </c>
      <c r="I4" s="118">
        <v>7958</v>
      </c>
      <c r="J4" s="118">
        <v>0</v>
      </c>
      <c r="K4" s="118">
        <v>0</v>
      </c>
    </row>
    <row r="5" spans="1:11" x14ac:dyDescent="0.25">
      <c r="A5" s="82" t="s">
        <v>137</v>
      </c>
      <c r="B5" s="82" t="s">
        <v>712</v>
      </c>
      <c r="C5" s="184" t="s">
        <v>589</v>
      </c>
      <c r="D5" s="110">
        <v>0</v>
      </c>
      <c r="E5" s="110">
        <v>0</v>
      </c>
      <c r="F5" s="110">
        <v>0</v>
      </c>
      <c r="G5" s="118">
        <v>0</v>
      </c>
      <c r="H5" s="110">
        <v>0</v>
      </c>
      <c r="I5" s="110">
        <v>0</v>
      </c>
      <c r="J5" s="110">
        <v>0</v>
      </c>
      <c r="K5" s="118">
        <v>0</v>
      </c>
    </row>
    <row r="6" spans="1:11" x14ac:dyDescent="0.25">
      <c r="A6" s="82" t="s">
        <v>462</v>
      </c>
      <c r="B6" s="82" t="s">
        <v>496</v>
      </c>
      <c r="C6" s="184" t="s">
        <v>972</v>
      </c>
      <c r="D6" s="118">
        <v>7958</v>
      </c>
      <c r="E6" s="118">
        <v>7958</v>
      </c>
      <c r="F6" s="118">
        <v>0</v>
      </c>
      <c r="G6" s="118">
        <v>0</v>
      </c>
      <c r="H6" s="118">
        <v>7958</v>
      </c>
      <c r="I6" s="118">
        <v>7958</v>
      </c>
      <c r="J6" s="118">
        <v>0</v>
      </c>
      <c r="K6" s="118">
        <v>0</v>
      </c>
    </row>
    <row r="7" spans="1:11" x14ac:dyDescent="0.25">
      <c r="A7" s="82" t="s">
        <v>886</v>
      </c>
      <c r="B7" s="82" t="s">
        <v>868</v>
      </c>
      <c r="C7" s="184" t="s">
        <v>724</v>
      </c>
      <c r="D7" s="110">
        <v>0</v>
      </c>
      <c r="E7" s="110">
        <v>0</v>
      </c>
      <c r="F7" s="110">
        <v>0</v>
      </c>
      <c r="G7" s="118">
        <v>0</v>
      </c>
      <c r="H7" s="110">
        <v>0</v>
      </c>
      <c r="I7" s="110">
        <v>0</v>
      </c>
      <c r="J7" s="110">
        <v>0</v>
      </c>
      <c r="K7" s="118">
        <v>0</v>
      </c>
    </row>
    <row r="8" spans="1:11" x14ac:dyDescent="0.25">
      <c r="A8" s="82" t="s">
        <v>240</v>
      </c>
      <c r="B8" s="82" t="s">
        <v>620</v>
      </c>
      <c r="C8" s="184" t="s">
        <v>498</v>
      </c>
      <c r="D8" s="110">
        <v>0</v>
      </c>
      <c r="E8" s="110">
        <v>0</v>
      </c>
      <c r="F8" s="110">
        <v>0</v>
      </c>
      <c r="G8" s="118">
        <v>0</v>
      </c>
      <c r="H8" s="110">
        <v>0</v>
      </c>
      <c r="I8" s="110">
        <v>0</v>
      </c>
      <c r="J8" s="110">
        <v>0</v>
      </c>
      <c r="K8" s="118">
        <v>0</v>
      </c>
    </row>
    <row r="9" spans="1:11" x14ac:dyDescent="0.25">
      <c r="A9" s="82" t="s">
        <v>474</v>
      </c>
      <c r="B9" s="82" t="s">
        <v>604</v>
      </c>
      <c r="C9" s="184" t="s">
        <v>213</v>
      </c>
      <c r="D9" s="110">
        <v>0</v>
      </c>
      <c r="E9" s="110">
        <v>0</v>
      </c>
      <c r="F9" s="110">
        <v>0</v>
      </c>
      <c r="G9" s="118">
        <v>0</v>
      </c>
      <c r="H9" s="110">
        <v>0</v>
      </c>
      <c r="I9" s="110">
        <v>0</v>
      </c>
      <c r="J9" s="110">
        <v>0</v>
      </c>
      <c r="K9" s="118">
        <v>0</v>
      </c>
    </row>
    <row r="10" spans="1:11" x14ac:dyDescent="0.25">
      <c r="A10" s="82" t="s">
        <v>350</v>
      </c>
      <c r="B10" s="82" t="s">
        <v>700</v>
      </c>
      <c r="C10" s="184" t="s">
        <v>1078</v>
      </c>
      <c r="D10" s="110">
        <v>0</v>
      </c>
      <c r="E10" s="110">
        <v>0</v>
      </c>
      <c r="F10" s="110">
        <v>0</v>
      </c>
      <c r="G10" s="118">
        <v>0</v>
      </c>
      <c r="H10" s="110">
        <v>0</v>
      </c>
      <c r="I10" s="110">
        <v>0</v>
      </c>
      <c r="J10" s="110">
        <v>0</v>
      </c>
      <c r="K10" s="118">
        <v>0</v>
      </c>
    </row>
    <row r="11" spans="1:11" x14ac:dyDescent="0.25">
      <c r="A11" s="82" t="s">
        <v>131</v>
      </c>
      <c r="B11" s="82" t="s">
        <v>721</v>
      </c>
      <c r="C11" s="184" t="s">
        <v>708</v>
      </c>
      <c r="D11" s="110">
        <v>0</v>
      </c>
      <c r="E11" s="110">
        <v>0</v>
      </c>
      <c r="F11" s="110">
        <v>0</v>
      </c>
      <c r="G11" s="118">
        <v>0</v>
      </c>
      <c r="H11" s="110">
        <v>0</v>
      </c>
      <c r="I11" s="110">
        <v>0</v>
      </c>
      <c r="J11" s="110">
        <v>0</v>
      </c>
      <c r="K11" s="118">
        <v>0</v>
      </c>
    </row>
    <row r="12" spans="1:11" x14ac:dyDescent="0.25">
      <c r="A12" s="82" t="s">
        <v>194</v>
      </c>
      <c r="B12" s="82" t="s">
        <v>196</v>
      </c>
      <c r="C12" s="184" t="s">
        <v>205</v>
      </c>
      <c r="D12" s="118">
        <v>522872</v>
      </c>
      <c r="E12" s="118">
        <v>308624</v>
      </c>
      <c r="F12" s="118">
        <v>214248</v>
      </c>
      <c r="G12" s="118">
        <v>232848</v>
      </c>
      <c r="H12" s="118">
        <v>522872</v>
      </c>
      <c r="I12" s="118">
        <v>308624</v>
      </c>
      <c r="J12" s="118">
        <v>214248</v>
      </c>
      <c r="K12" s="118">
        <v>232848</v>
      </c>
    </row>
    <row r="13" spans="1:11" x14ac:dyDescent="0.25">
      <c r="A13" s="82" t="s">
        <v>421</v>
      </c>
      <c r="B13" s="82" t="s">
        <v>828</v>
      </c>
      <c r="C13" s="184" t="s">
        <v>558</v>
      </c>
      <c r="D13" s="118">
        <v>30163</v>
      </c>
      <c r="E13" s="110">
        <v>0</v>
      </c>
      <c r="F13" s="118">
        <v>30163</v>
      </c>
      <c r="G13" s="118">
        <v>30163</v>
      </c>
      <c r="H13" s="118">
        <v>30163</v>
      </c>
      <c r="I13" s="110">
        <v>0</v>
      </c>
      <c r="J13" s="118">
        <v>30163</v>
      </c>
      <c r="K13" s="118">
        <v>30163</v>
      </c>
    </row>
    <row r="14" spans="1:11" x14ac:dyDescent="0.25">
      <c r="A14" s="82" t="s">
        <v>462</v>
      </c>
      <c r="B14" s="82" t="s">
        <v>184</v>
      </c>
      <c r="C14" s="184" t="s">
        <v>321</v>
      </c>
      <c r="D14" s="118">
        <v>252901</v>
      </c>
      <c r="E14" s="118">
        <v>151468</v>
      </c>
      <c r="F14" s="118">
        <v>101433</v>
      </c>
      <c r="G14" s="118">
        <v>109955</v>
      </c>
      <c r="H14" s="118">
        <v>252901</v>
      </c>
      <c r="I14" s="118">
        <v>151468</v>
      </c>
      <c r="J14" s="118">
        <v>101433</v>
      </c>
      <c r="K14" s="118">
        <v>109955</v>
      </c>
    </row>
    <row r="15" spans="1:11" x14ac:dyDescent="0.25">
      <c r="A15" s="82" t="s">
        <v>886</v>
      </c>
      <c r="B15" s="82" t="s">
        <v>758</v>
      </c>
      <c r="C15" s="184" t="s">
        <v>869</v>
      </c>
      <c r="D15" s="118">
        <v>179882</v>
      </c>
      <c r="E15" s="118">
        <v>150961</v>
      </c>
      <c r="F15" s="118">
        <v>28921</v>
      </c>
      <c r="G15" s="118">
        <v>38999</v>
      </c>
      <c r="H15" s="118">
        <v>179882</v>
      </c>
      <c r="I15" s="118">
        <v>150961</v>
      </c>
      <c r="J15" s="118">
        <v>28921</v>
      </c>
      <c r="K15" s="118">
        <v>38999</v>
      </c>
    </row>
    <row r="16" spans="1:11" x14ac:dyDescent="0.25">
      <c r="A16" s="82" t="s">
        <v>240</v>
      </c>
      <c r="B16" s="82" t="s">
        <v>3</v>
      </c>
      <c r="C16" s="184" t="s">
        <v>640</v>
      </c>
      <c r="D16" s="110">
        <v>0</v>
      </c>
      <c r="E16" s="110">
        <v>0</v>
      </c>
      <c r="F16" s="110">
        <v>0</v>
      </c>
      <c r="G16" s="118">
        <v>0</v>
      </c>
      <c r="H16" s="110">
        <v>0</v>
      </c>
      <c r="I16" s="110">
        <v>0</v>
      </c>
      <c r="J16" s="110">
        <v>0</v>
      </c>
      <c r="K16" s="118">
        <v>0</v>
      </c>
    </row>
    <row r="17" spans="1:11" x14ac:dyDescent="0.25">
      <c r="A17" s="82" t="s">
        <v>474</v>
      </c>
      <c r="B17" s="82" t="s">
        <v>561</v>
      </c>
      <c r="C17" s="184" t="s">
        <v>37</v>
      </c>
      <c r="D17" s="110">
        <v>0</v>
      </c>
      <c r="E17" s="110">
        <v>0</v>
      </c>
      <c r="F17" s="110">
        <v>0</v>
      </c>
      <c r="G17" s="118">
        <v>0</v>
      </c>
      <c r="H17" s="110">
        <v>0</v>
      </c>
      <c r="I17" s="110">
        <v>0</v>
      </c>
      <c r="J17" s="110">
        <v>0</v>
      </c>
      <c r="K17" s="118">
        <v>0</v>
      </c>
    </row>
    <row r="18" spans="1:11" x14ac:dyDescent="0.25">
      <c r="A18" s="82" t="s">
        <v>350</v>
      </c>
      <c r="B18" s="82" t="s">
        <v>546</v>
      </c>
      <c r="C18" s="184" t="s">
        <v>533</v>
      </c>
      <c r="D18" s="118">
        <v>6399</v>
      </c>
      <c r="E18" s="118">
        <v>6195</v>
      </c>
      <c r="F18" s="118">
        <v>204</v>
      </c>
      <c r="G18" s="118">
        <v>204</v>
      </c>
      <c r="H18" s="118">
        <v>6399</v>
      </c>
      <c r="I18" s="118">
        <v>6195</v>
      </c>
      <c r="J18" s="118">
        <v>204</v>
      </c>
      <c r="K18" s="118">
        <v>204</v>
      </c>
    </row>
    <row r="19" spans="1:11" x14ac:dyDescent="0.25">
      <c r="A19" s="82" t="s">
        <v>131</v>
      </c>
      <c r="B19" s="82" t="s">
        <v>342</v>
      </c>
      <c r="C19" s="184" t="s">
        <v>287</v>
      </c>
      <c r="D19" s="118">
        <v>53527</v>
      </c>
      <c r="E19" s="110">
        <v>0</v>
      </c>
      <c r="F19" s="118">
        <v>53527</v>
      </c>
      <c r="G19" s="118">
        <v>53527</v>
      </c>
      <c r="H19" s="118">
        <v>53527</v>
      </c>
      <c r="I19" s="110">
        <v>0</v>
      </c>
      <c r="J19" s="118">
        <v>53527</v>
      </c>
      <c r="K19" s="118">
        <v>53527</v>
      </c>
    </row>
    <row r="20" spans="1:11" x14ac:dyDescent="0.25">
      <c r="A20" s="82" t="s">
        <v>453</v>
      </c>
      <c r="B20" s="82" t="s">
        <v>936</v>
      </c>
      <c r="C20" s="184" t="s">
        <v>735</v>
      </c>
      <c r="D20" s="110">
        <v>0</v>
      </c>
      <c r="E20" s="110">
        <v>0</v>
      </c>
      <c r="F20" s="110">
        <v>0</v>
      </c>
      <c r="G20" s="118">
        <v>0</v>
      </c>
      <c r="H20" s="110">
        <v>0</v>
      </c>
      <c r="I20" s="110">
        <v>0</v>
      </c>
      <c r="J20" s="110">
        <v>0</v>
      </c>
      <c r="K20" s="118">
        <v>0</v>
      </c>
    </row>
    <row r="21" spans="1:11" x14ac:dyDescent="0.25">
      <c r="A21" s="82" t="s">
        <v>248</v>
      </c>
      <c r="B21" s="82" t="s">
        <v>969</v>
      </c>
      <c r="C21" s="184" t="s">
        <v>40</v>
      </c>
      <c r="D21" s="110">
        <v>0</v>
      </c>
      <c r="E21" s="110">
        <v>0</v>
      </c>
      <c r="F21" s="110">
        <v>0</v>
      </c>
      <c r="G21" s="118">
        <v>0</v>
      </c>
      <c r="H21" s="110">
        <v>0</v>
      </c>
      <c r="I21" s="110">
        <v>0</v>
      </c>
      <c r="J21" s="110">
        <v>0</v>
      </c>
      <c r="K21" s="118">
        <v>0</v>
      </c>
    </row>
    <row r="22" spans="1:11" x14ac:dyDescent="0.25">
      <c r="A22" s="82" t="s">
        <v>1082</v>
      </c>
      <c r="B22" s="82" t="s">
        <v>822</v>
      </c>
      <c r="C22" s="184" t="s">
        <v>1161</v>
      </c>
      <c r="D22" s="110">
        <v>0</v>
      </c>
      <c r="E22" s="110">
        <v>0</v>
      </c>
      <c r="F22" s="110">
        <v>0</v>
      </c>
      <c r="G22" s="118">
        <v>0</v>
      </c>
      <c r="H22" s="110">
        <v>0</v>
      </c>
      <c r="I22" s="110">
        <v>0</v>
      </c>
      <c r="J22" s="110">
        <v>0</v>
      </c>
      <c r="K22" s="118">
        <v>0</v>
      </c>
    </row>
    <row r="23" spans="1:11" x14ac:dyDescent="0.25">
      <c r="A23" s="82" t="s">
        <v>520</v>
      </c>
      <c r="B23" s="82" t="s">
        <v>94</v>
      </c>
      <c r="C23" s="184" t="s">
        <v>827</v>
      </c>
      <c r="D23" s="110">
        <v>0</v>
      </c>
      <c r="E23" s="110">
        <v>0</v>
      </c>
      <c r="F23" s="110">
        <v>0</v>
      </c>
      <c r="G23" s="118">
        <v>0</v>
      </c>
      <c r="H23" s="110">
        <v>0</v>
      </c>
      <c r="I23" s="110">
        <v>0</v>
      </c>
      <c r="J23" s="110">
        <v>0</v>
      </c>
      <c r="K23" s="118">
        <v>0</v>
      </c>
    </row>
    <row r="24" spans="1:11" x14ac:dyDescent="0.25">
      <c r="A24" s="82" t="s">
        <v>462</v>
      </c>
      <c r="B24" s="82" t="s">
        <v>471</v>
      </c>
      <c r="C24" s="184" t="s">
        <v>1114</v>
      </c>
      <c r="D24" s="110">
        <v>0</v>
      </c>
      <c r="E24" s="110">
        <v>0</v>
      </c>
      <c r="F24" s="110">
        <v>0</v>
      </c>
      <c r="G24" s="118">
        <v>0</v>
      </c>
      <c r="H24" s="110">
        <v>0</v>
      </c>
      <c r="I24" s="110">
        <v>0</v>
      </c>
      <c r="J24" s="110">
        <v>0</v>
      </c>
      <c r="K24" s="118">
        <v>0</v>
      </c>
    </row>
    <row r="25" spans="1:11" x14ac:dyDescent="0.25">
      <c r="A25" s="82" t="s">
        <v>886</v>
      </c>
      <c r="B25" s="82" t="s">
        <v>86</v>
      </c>
      <c r="C25" s="184" t="s">
        <v>1009</v>
      </c>
      <c r="D25" s="110">
        <v>0</v>
      </c>
      <c r="E25" s="110">
        <v>0</v>
      </c>
      <c r="F25" s="110">
        <v>0</v>
      </c>
      <c r="G25" s="118">
        <v>0</v>
      </c>
      <c r="H25" s="110">
        <v>0</v>
      </c>
      <c r="I25" s="110">
        <v>0</v>
      </c>
      <c r="J25" s="110">
        <v>0</v>
      </c>
      <c r="K25" s="118">
        <v>0</v>
      </c>
    </row>
    <row r="26" spans="1:11" x14ac:dyDescent="0.25">
      <c r="A26" s="82" t="s">
        <v>240</v>
      </c>
      <c r="B26" s="82" t="s">
        <v>515</v>
      </c>
      <c r="C26" s="184" t="s">
        <v>959</v>
      </c>
      <c r="D26" s="110">
        <v>0</v>
      </c>
      <c r="E26" s="110">
        <v>0</v>
      </c>
      <c r="F26" s="110">
        <v>0</v>
      </c>
      <c r="G26" s="118">
        <v>0</v>
      </c>
      <c r="H26" s="110">
        <v>0</v>
      </c>
      <c r="I26" s="110">
        <v>0</v>
      </c>
      <c r="J26" s="110">
        <v>0</v>
      </c>
      <c r="K26" s="118">
        <v>0</v>
      </c>
    </row>
    <row r="27" spans="1:11" x14ac:dyDescent="0.25">
      <c r="A27" s="82" t="s">
        <v>474</v>
      </c>
      <c r="B27" s="82" t="s">
        <v>1103</v>
      </c>
      <c r="C27" s="184" t="s">
        <v>497</v>
      </c>
      <c r="D27" s="110">
        <v>0</v>
      </c>
      <c r="E27" s="110">
        <v>0</v>
      </c>
      <c r="F27" s="110">
        <v>0</v>
      </c>
      <c r="G27" s="118">
        <v>0</v>
      </c>
      <c r="H27" s="110">
        <v>0</v>
      </c>
      <c r="I27" s="110">
        <v>0</v>
      </c>
      <c r="J27" s="110">
        <v>0</v>
      </c>
      <c r="K27" s="118">
        <v>0</v>
      </c>
    </row>
    <row r="28" spans="1:11" x14ac:dyDescent="0.25">
      <c r="A28" s="82" t="s">
        <v>350</v>
      </c>
      <c r="B28" s="82" t="s">
        <v>170</v>
      </c>
      <c r="C28" s="184" t="s">
        <v>968</v>
      </c>
      <c r="D28" s="110">
        <v>0</v>
      </c>
      <c r="E28" s="110">
        <v>0</v>
      </c>
      <c r="F28" s="110">
        <v>0</v>
      </c>
      <c r="G28" s="118">
        <v>0</v>
      </c>
      <c r="H28" s="110">
        <v>0</v>
      </c>
      <c r="I28" s="110">
        <v>0</v>
      </c>
      <c r="J28" s="110">
        <v>0</v>
      </c>
      <c r="K28" s="118">
        <v>0</v>
      </c>
    </row>
    <row r="29" spans="1:11" x14ac:dyDescent="0.25">
      <c r="A29" s="82" t="s">
        <v>131</v>
      </c>
      <c r="B29" s="82" t="s">
        <v>1132</v>
      </c>
      <c r="C29" s="184" t="s">
        <v>508</v>
      </c>
      <c r="D29" s="110">
        <v>0</v>
      </c>
      <c r="E29" s="110">
        <v>0</v>
      </c>
      <c r="F29" s="110">
        <v>0</v>
      </c>
      <c r="G29" s="118">
        <v>0</v>
      </c>
      <c r="H29" s="110">
        <v>0</v>
      </c>
      <c r="I29" s="110">
        <v>0</v>
      </c>
      <c r="J29" s="110">
        <v>0</v>
      </c>
      <c r="K29" s="118">
        <v>0</v>
      </c>
    </row>
    <row r="30" spans="1:11" x14ac:dyDescent="0.25">
      <c r="A30" s="82" t="s">
        <v>453</v>
      </c>
      <c r="B30" s="82" t="s">
        <v>159</v>
      </c>
      <c r="C30" s="184" t="s">
        <v>930</v>
      </c>
      <c r="D30" s="110">
        <v>0</v>
      </c>
      <c r="E30" s="110">
        <v>0</v>
      </c>
      <c r="F30" s="110">
        <v>0</v>
      </c>
      <c r="G30" s="118">
        <v>0</v>
      </c>
      <c r="H30" s="110">
        <v>0</v>
      </c>
      <c r="I30" s="110">
        <v>0</v>
      </c>
      <c r="J30" s="110">
        <v>0</v>
      </c>
      <c r="K30" s="118">
        <v>0</v>
      </c>
    </row>
    <row r="31" spans="1:11" x14ac:dyDescent="0.25">
      <c r="A31" s="82" t="s">
        <v>248</v>
      </c>
      <c r="B31" s="82" t="s">
        <v>645</v>
      </c>
      <c r="C31" s="184" t="s">
        <v>609</v>
      </c>
      <c r="D31" s="110">
        <v>0</v>
      </c>
      <c r="E31" s="110">
        <v>0</v>
      </c>
      <c r="F31" s="110">
        <v>0</v>
      </c>
      <c r="G31" s="118">
        <v>0</v>
      </c>
      <c r="H31" s="110">
        <v>0</v>
      </c>
      <c r="I31" s="110">
        <v>0</v>
      </c>
      <c r="J31" s="110">
        <v>0</v>
      </c>
      <c r="K31" s="118">
        <v>0</v>
      </c>
    </row>
    <row r="32" spans="1:11" x14ac:dyDescent="0.25">
      <c r="A32" s="82" t="s">
        <v>308</v>
      </c>
      <c r="B32" s="82" t="s">
        <v>933</v>
      </c>
      <c r="C32" s="184" t="s">
        <v>718</v>
      </c>
      <c r="D32" s="110">
        <v>0</v>
      </c>
      <c r="E32" s="110">
        <v>0</v>
      </c>
      <c r="F32" s="110">
        <v>0</v>
      </c>
      <c r="G32" s="118">
        <v>0</v>
      </c>
      <c r="H32" s="110">
        <v>0</v>
      </c>
      <c r="I32" s="110">
        <v>0</v>
      </c>
      <c r="J32" s="110">
        <v>0</v>
      </c>
      <c r="K32" s="118">
        <v>0</v>
      </c>
    </row>
    <row r="33" spans="1:11" x14ac:dyDescent="0.25">
      <c r="A33" s="82" t="s">
        <v>1015</v>
      </c>
      <c r="B33" s="82" t="s">
        <v>942</v>
      </c>
      <c r="C33" s="184" t="s">
        <v>823</v>
      </c>
      <c r="D33" s="110">
        <v>0</v>
      </c>
      <c r="E33" s="110">
        <v>0</v>
      </c>
      <c r="F33" s="110">
        <v>0</v>
      </c>
      <c r="G33" s="118">
        <v>0</v>
      </c>
      <c r="H33" s="110">
        <v>0</v>
      </c>
      <c r="I33" s="110">
        <v>0</v>
      </c>
      <c r="J33" s="110">
        <v>0</v>
      </c>
      <c r="K33" s="118">
        <v>0</v>
      </c>
    </row>
    <row r="34" spans="1:11" x14ac:dyDescent="0.25">
      <c r="A34" s="82" t="s">
        <v>381</v>
      </c>
      <c r="B34" s="82" t="s">
        <v>1065</v>
      </c>
      <c r="C34" s="184" t="s">
        <v>628</v>
      </c>
      <c r="D34" s="118">
        <v>39414</v>
      </c>
      <c r="E34" s="118">
        <v>1508</v>
      </c>
      <c r="F34" s="118">
        <v>37906</v>
      </c>
      <c r="G34" s="118">
        <v>50368</v>
      </c>
      <c r="H34" s="118">
        <v>39414</v>
      </c>
      <c r="I34" s="118">
        <v>1508</v>
      </c>
      <c r="J34" s="118">
        <v>37906</v>
      </c>
      <c r="K34" s="118">
        <v>50368</v>
      </c>
    </row>
    <row r="35" spans="1:11" x14ac:dyDescent="0.25">
      <c r="A35" s="82" t="s">
        <v>1101</v>
      </c>
      <c r="B35" s="82" t="s">
        <v>993</v>
      </c>
      <c r="C35" s="184" t="s">
        <v>413</v>
      </c>
      <c r="D35" s="118">
        <v>14383</v>
      </c>
      <c r="E35" s="110">
        <v>0</v>
      </c>
      <c r="F35" s="118">
        <v>14383</v>
      </c>
      <c r="G35" s="118">
        <v>35078</v>
      </c>
      <c r="H35" s="118">
        <v>14383</v>
      </c>
      <c r="I35" s="110">
        <v>0</v>
      </c>
      <c r="J35" s="118">
        <v>14383</v>
      </c>
      <c r="K35" s="118">
        <v>35078</v>
      </c>
    </row>
    <row r="36" spans="1:11" x14ac:dyDescent="0.25">
      <c r="A36" s="82" t="s">
        <v>42</v>
      </c>
      <c r="B36" s="82" t="s">
        <v>622</v>
      </c>
      <c r="C36" s="184" t="s">
        <v>401</v>
      </c>
      <c r="D36" s="118">
        <v>6003</v>
      </c>
      <c r="E36" s="110">
        <v>0</v>
      </c>
      <c r="F36" s="118">
        <v>6003</v>
      </c>
      <c r="G36" s="118">
        <v>26698</v>
      </c>
      <c r="H36" s="118">
        <v>6003</v>
      </c>
      <c r="I36" s="110">
        <v>0</v>
      </c>
      <c r="J36" s="118">
        <v>6003</v>
      </c>
      <c r="K36" s="118">
        <v>26698</v>
      </c>
    </row>
    <row r="37" spans="1:11" x14ac:dyDescent="0.25">
      <c r="A37" s="82" t="s">
        <v>462</v>
      </c>
      <c r="B37" s="82" t="s">
        <v>873</v>
      </c>
      <c r="C37" s="184" t="s">
        <v>375</v>
      </c>
      <c r="D37" s="110">
        <v>0</v>
      </c>
      <c r="E37" s="110">
        <v>0</v>
      </c>
      <c r="F37" s="110">
        <v>0</v>
      </c>
      <c r="G37" s="118">
        <v>0</v>
      </c>
      <c r="H37" s="110">
        <v>0</v>
      </c>
      <c r="I37" s="110">
        <v>0</v>
      </c>
      <c r="J37" s="110">
        <v>0</v>
      </c>
      <c r="K37" s="118">
        <v>0</v>
      </c>
    </row>
    <row r="38" spans="1:11" x14ac:dyDescent="0.25">
      <c r="A38" s="82" t="s">
        <v>886</v>
      </c>
      <c r="B38" s="82" t="s">
        <v>335</v>
      </c>
      <c r="C38" s="184" t="s">
        <v>446</v>
      </c>
      <c r="D38" s="110">
        <v>0</v>
      </c>
      <c r="E38" s="110">
        <v>0</v>
      </c>
      <c r="F38" s="110">
        <v>0</v>
      </c>
      <c r="G38" s="118">
        <v>0</v>
      </c>
      <c r="H38" s="110">
        <v>0</v>
      </c>
      <c r="I38" s="110">
        <v>0</v>
      </c>
      <c r="J38" s="110">
        <v>0</v>
      </c>
      <c r="K38" s="118">
        <v>0</v>
      </c>
    </row>
    <row r="39" spans="1:11" x14ac:dyDescent="0.25">
      <c r="A39" s="82" t="s">
        <v>240</v>
      </c>
      <c r="B39" s="82" t="s">
        <v>798</v>
      </c>
      <c r="C39" s="184" t="s">
        <v>81</v>
      </c>
      <c r="D39" s="118">
        <v>8380</v>
      </c>
      <c r="E39" s="110">
        <v>0</v>
      </c>
      <c r="F39" s="118">
        <v>8380</v>
      </c>
      <c r="G39" s="118">
        <v>8380</v>
      </c>
      <c r="H39" s="118">
        <v>8380</v>
      </c>
      <c r="I39" s="110">
        <v>0</v>
      </c>
      <c r="J39" s="118">
        <v>8380</v>
      </c>
      <c r="K39" s="118">
        <v>8380</v>
      </c>
    </row>
    <row r="40" spans="1:11" x14ac:dyDescent="0.25">
      <c r="A40" s="82" t="s">
        <v>474</v>
      </c>
      <c r="B40" s="82" t="s">
        <v>657</v>
      </c>
      <c r="C40" s="184" t="s">
        <v>467</v>
      </c>
      <c r="D40" s="110">
        <v>0</v>
      </c>
      <c r="E40" s="110">
        <v>0</v>
      </c>
      <c r="F40" s="110">
        <v>0</v>
      </c>
      <c r="G40" s="118">
        <v>0</v>
      </c>
      <c r="H40" s="110">
        <v>0</v>
      </c>
      <c r="I40" s="110">
        <v>0</v>
      </c>
      <c r="J40" s="110">
        <v>0</v>
      </c>
      <c r="K40" s="118">
        <v>0</v>
      </c>
    </row>
    <row r="41" spans="1:11" x14ac:dyDescent="0.25">
      <c r="A41" s="82" t="s">
        <v>350</v>
      </c>
      <c r="B41" s="82" t="s">
        <v>301</v>
      </c>
      <c r="C41" s="184" t="s">
        <v>680</v>
      </c>
      <c r="D41" s="110">
        <v>0</v>
      </c>
      <c r="E41" s="110">
        <v>0</v>
      </c>
      <c r="F41" s="110">
        <v>0</v>
      </c>
      <c r="G41" s="118">
        <v>0</v>
      </c>
      <c r="H41" s="110">
        <v>0</v>
      </c>
      <c r="I41" s="110">
        <v>0</v>
      </c>
      <c r="J41" s="110">
        <v>0</v>
      </c>
      <c r="K41" s="118">
        <v>0</v>
      </c>
    </row>
    <row r="42" spans="1:11" x14ac:dyDescent="0.25">
      <c r="A42" s="82" t="s">
        <v>648</v>
      </c>
      <c r="B42" s="82" t="s">
        <v>90</v>
      </c>
      <c r="C42" s="184" t="s">
        <v>297</v>
      </c>
      <c r="D42" s="110">
        <v>0</v>
      </c>
      <c r="E42" s="110">
        <v>0</v>
      </c>
      <c r="F42" s="110">
        <v>0</v>
      </c>
      <c r="G42" s="118">
        <v>0</v>
      </c>
      <c r="H42" s="110">
        <v>0</v>
      </c>
      <c r="I42" s="110">
        <v>0</v>
      </c>
      <c r="J42" s="110">
        <v>0</v>
      </c>
      <c r="K42" s="118">
        <v>0</v>
      </c>
    </row>
    <row r="43" spans="1:11" x14ac:dyDescent="0.25">
      <c r="A43" s="82" t="s">
        <v>850</v>
      </c>
      <c r="B43" s="82" t="s">
        <v>235</v>
      </c>
      <c r="C43" s="184" t="s">
        <v>630</v>
      </c>
      <c r="D43" s="110">
        <v>0</v>
      </c>
      <c r="E43" s="110">
        <v>0</v>
      </c>
      <c r="F43" s="110">
        <v>0</v>
      </c>
      <c r="G43" s="118">
        <v>0</v>
      </c>
      <c r="H43" s="110">
        <v>0</v>
      </c>
      <c r="I43" s="110">
        <v>0</v>
      </c>
      <c r="J43" s="110">
        <v>0</v>
      </c>
      <c r="K43" s="118">
        <v>0</v>
      </c>
    </row>
    <row r="44" spans="1:11" x14ac:dyDescent="0.25">
      <c r="A44" s="82" t="s">
        <v>759</v>
      </c>
      <c r="B44" s="82" t="s">
        <v>439</v>
      </c>
      <c r="C44" s="184" t="s">
        <v>1047</v>
      </c>
      <c r="D44" s="110">
        <v>0</v>
      </c>
      <c r="E44" s="110">
        <v>0</v>
      </c>
      <c r="F44" s="110">
        <v>0</v>
      </c>
      <c r="G44" s="118">
        <v>0</v>
      </c>
      <c r="H44" s="110">
        <v>0</v>
      </c>
      <c r="I44" s="110">
        <v>0</v>
      </c>
      <c r="J44" s="110">
        <v>0</v>
      </c>
      <c r="K44" s="118">
        <v>0</v>
      </c>
    </row>
    <row r="45" spans="1:11" x14ac:dyDescent="0.25">
      <c r="A45" s="82" t="s">
        <v>732</v>
      </c>
      <c r="B45" s="82" t="s">
        <v>670</v>
      </c>
      <c r="C45" s="184" t="s">
        <v>778</v>
      </c>
      <c r="D45" s="110">
        <v>0</v>
      </c>
      <c r="E45" s="110">
        <v>0</v>
      </c>
      <c r="F45" s="110">
        <v>0</v>
      </c>
      <c r="G45" s="118">
        <v>0</v>
      </c>
      <c r="H45" s="110">
        <v>0</v>
      </c>
      <c r="I45" s="110">
        <v>0</v>
      </c>
      <c r="J45" s="110">
        <v>0</v>
      </c>
      <c r="K45" s="118">
        <v>0</v>
      </c>
    </row>
    <row r="46" spans="1:11" x14ac:dyDescent="0.25">
      <c r="A46" s="82" t="s">
        <v>693</v>
      </c>
      <c r="B46" s="82" t="s">
        <v>219</v>
      </c>
      <c r="C46" s="184" t="s">
        <v>76</v>
      </c>
      <c r="D46" s="110">
        <v>0</v>
      </c>
      <c r="E46" s="110">
        <v>0</v>
      </c>
      <c r="F46" s="110">
        <v>0</v>
      </c>
      <c r="G46" s="118">
        <v>0</v>
      </c>
      <c r="H46" s="110">
        <v>0</v>
      </c>
      <c r="I46" s="110">
        <v>0</v>
      </c>
      <c r="J46" s="110">
        <v>0</v>
      </c>
      <c r="K46" s="118">
        <v>0</v>
      </c>
    </row>
    <row r="47" spans="1:11" x14ac:dyDescent="0.25">
      <c r="A47" s="82" t="s">
        <v>462</v>
      </c>
      <c r="B47" s="82" t="s">
        <v>781</v>
      </c>
      <c r="C47" s="184" t="s">
        <v>185</v>
      </c>
      <c r="D47" s="110">
        <v>0</v>
      </c>
      <c r="E47" s="110">
        <v>0</v>
      </c>
      <c r="F47" s="110">
        <v>0</v>
      </c>
      <c r="G47" s="118">
        <v>0</v>
      </c>
      <c r="H47" s="110">
        <v>0</v>
      </c>
      <c r="I47" s="110">
        <v>0</v>
      </c>
      <c r="J47" s="110">
        <v>0</v>
      </c>
      <c r="K47" s="118">
        <v>0</v>
      </c>
    </row>
    <row r="48" spans="1:11" x14ac:dyDescent="0.25">
      <c r="A48" s="82" t="s">
        <v>886</v>
      </c>
      <c r="B48" s="82" t="s">
        <v>946</v>
      </c>
      <c r="C48" s="184" t="s">
        <v>596</v>
      </c>
      <c r="D48" s="110">
        <v>0</v>
      </c>
      <c r="E48" s="110">
        <v>0</v>
      </c>
      <c r="F48" s="110">
        <v>0</v>
      </c>
      <c r="G48" s="118">
        <v>0</v>
      </c>
      <c r="H48" s="110">
        <v>0</v>
      </c>
      <c r="I48" s="110">
        <v>0</v>
      </c>
      <c r="J48" s="110">
        <v>0</v>
      </c>
      <c r="K48" s="118">
        <v>0</v>
      </c>
    </row>
    <row r="49" spans="1:11" x14ac:dyDescent="0.25">
      <c r="A49" s="82" t="s">
        <v>240</v>
      </c>
      <c r="B49" s="82" t="s">
        <v>161</v>
      </c>
      <c r="C49" s="184" t="s">
        <v>717</v>
      </c>
      <c r="D49" s="110">
        <v>0</v>
      </c>
      <c r="E49" s="110">
        <v>0</v>
      </c>
      <c r="F49" s="110">
        <v>0</v>
      </c>
      <c r="G49" s="118">
        <v>0</v>
      </c>
      <c r="H49" s="110">
        <v>0</v>
      </c>
      <c r="I49" s="110">
        <v>0</v>
      </c>
      <c r="J49" s="110">
        <v>0</v>
      </c>
      <c r="K49" s="118">
        <v>0</v>
      </c>
    </row>
    <row r="50" spans="1:11" x14ac:dyDescent="0.25">
      <c r="A50" s="82" t="s">
        <v>474</v>
      </c>
      <c r="B50" s="82" t="s">
        <v>164</v>
      </c>
      <c r="C50" s="184" t="s">
        <v>97</v>
      </c>
      <c r="D50" s="110">
        <v>0</v>
      </c>
      <c r="E50" s="110">
        <v>0</v>
      </c>
      <c r="F50" s="110">
        <v>0</v>
      </c>
      <c r="G50" s="118">
        <v>0</v>
      </c>
      <c r="H50" s="110">
        <v>0</v>
      </c>
      <c r="I50" s="110">
        <v>0</v>
      </c>
      <c r="J50" s="110">
        <v>0</v>
      </c>
      <c r="K50" s="118">
        <v>0</v>
      </c>
    </row>
    <row r="51" spans="1:11" x14ac:dyDescent="0.25">
      <c r="A51" s="82" t="s">
        <v>350</v>
      </c>
      <c r="B51" s="82" t="s">
        <v>223</v>
      </c>
      <c r="C51" s="184" t="s">
        <v>529</v>
      </c>
      <c r="D51" s="110">
        <v>0</v>
      </c>
      <c r="E51" s="110">
        <v>0</v>
      </c>
      <c r="F51" s="110">
        <v>0</v>
      </c>
      <c r="G51" s="118">
        <v>0</v>
      </c>
      <c r="H51" s="110">
        <v>0</v>
      </c>
      <c r="I51" s="110">
        <v>0</v>
      </c>
      <c r="J51" s="110">
        <v>0</v>
      </c>
      <c r="K51" s="118">
        <v>0</v>
      </c>
    </row>
    <row r="52" spans="1:11" x14ac:dyDescent="0.25">
      <c r="A52" s="82" t="s">
        <v>131</v>
      </c>
      <c r="B52" s="82" t="s">
        <v>1050</v>
      </c>
      <c r="C52" s="184" t="s">
        <v>102</v>
      </c>
      <c r="D52" s="110">
        <v>0</v>
      </c>
      <c r="E52" s="110">
        <v>0</v>
      </c>
      <c r="F52" s="110">
        <v>0</v>
      </c>
      <c r="G52" s="118">
        <v>0</v>
      </c>
      <c r="H52" s="110">
        <v>0</v>
      </c>
      <c r="I52" s="110">
        <v>0</v>
      </c>
      <c r="J52" s="110">
        <v>0</v>
      </c>
      <c r="K52" s="118">
        <v>0</v>
      </c>
    </row>
    <row r="53" spans="1:11" x14ac:dyDescent="0.25">
      <c r="A53" s="82" t="s">
        <v>453</v>
      </c>
      <c r="B53" s="82" t="s">
        <v>282</v>
      </c>
      <c r="C53" s="184" t="s">
        <v>30</v>
      </c>
      <c r="D53" s="110">
        <v>0</v>
      </c>
      <c r="E53" s="110">
        <v>0</v>
      </c>
      <c r="F53" s="110">
        <v>0</v>
      </c>
      <c r="G53" s="118">
        <v>0</v>
      </c>
      <c r="H53" s="110">
        <v>0</v>
      </c>
      <c r="I53" s="110">
        <v>0</v>
      </c>
      <c r="J53" s="110">
        <v>0</v>
      </c>
      <c r="K53" s="118">
        <v>0</v>
      </c>
    </row>
    <row r="54" spans="1:11" x14ac:dyDescent="0.25">
      <c r="A54" s="82" t="s">
        <v>601</v>
      </c>
      <c r="B54" s="82" t="s">
        <v>810</v>
      </c>
      <c r="C54" s="184" t="s">
        <v>579</v>
      </c>
      <c r="D54" s="118">
        <v>25364</v>
      </c>
      <c r="E54" s="118">
        <v>1508</v>
      </c>
      <c r="F54" s="118">
        <v>23856</v>
      </c>
      <c r="G54" s="118">
        <v>3584</v>
      </c>
      <c r="H54" s="118">
        <v>25364</v>
      </c>
      <c r="I54" s="118">
        <v>1508</v>
      </c>
      <c r="J54" s="118">
        <v>23856</v>
      </c>
      <c r="K54" s="118">
        <v>3584</v>
      </c>
    </row>
    <row r="55" spans="1:11" x14ac:dyDescent="0.25">
      <c r="A55" s="82" t="s">
        <v>795</v>
      </c>
      <c r="B55" s="82" t="s">
        <v>709</v>
      </c>
      <c r="C55" s="184" t="s">
        <v>567</v>
      </c>
      <c r="D55" s="118">
        <v>25364</v>
      </c>
      <c r="E55" s="118">
        <v>1508</v>
      </c>
      <c r="F55" s="118">
        <v>23856</v>
      </c>
      <c r="G55" s="118">
        <v>3584</v>
      </c>
      <c r="H55" s="118">
        <v>25364</v>
      </c>
      <c r="I55" s="118">
        <v>1508</v>
      </c>
      <c r="J55" s="118">
        <v>23856</v>
      </c>
      <c r="K55" s="118">
        <v>3584</v>
      </c>
    </row>
    <row r="56" spans="1:11" x14ac:dyDescent="0.25">
      <c r="A56" s="82" t="s">
        <v>759</v>
      </c>
      <c r="B56" s="82" t="s">
        <v>439</v>
      </c>
      <c r="C56" s="184" t="s">
        <v>1146</v>
      </c>
      <c r="D56" s="110">
        <v>0</v>
      </c>
      <c r="E56" s="110">
        <v>0</v>
      </c>
      <c r="F56" s="110">
        <v>0</v>
      </c>
      <c r="G56" s="118">
        <v>0</v>
      </c>
      <c r="H56" s="110">
        <v>0</v>
      </c>
      <c r="I56" s="110">
        <v>0</v>
      </c>
      <c r="J56" s="110">
        <v>0</v>
      </c>
      <c r="K56" s="118">
        <v>0</v>
      </c>
    </row>
    <row r="57" spans="1:11" x14ac:dyDescent="0.25">
      <c r="A57" s="82" t="s">
        <v>732</v>
      </c>
      <c r="B57" s="82" t="s">
        <v>670</v>
      </c>
      <c r="C57" s="184" t="s">
        <v>22</v>
      </c>
      <c r="D57" s="110">
        <v>0</v>
      </c>
      <c r="E57" s="110">
        <v>0</v>
      </c>
      <c r="F57" s="110">
        <v>0</v>
      </c>
      <c r="G57" s="118">
        <v>0</v>
      </c>
      <c r="H57" s="110">
        <v>0</v>
      </c>
      <c r="I57" s="110">
        <v>0</v>
      </c>
      <c r="J57" s="110">
        <v>0</v>
      </c>
      <c r="K57" s="118">
        <v>0</v>
      </c>
    </row>
    <row r="58" spans="1:11" x14ac:dyDescent="0.25">
      <c r="A58" s="82" t="s">
        <v>693</v>
      </c>
      <c r="B58" s="82" t="s">
        <v>219</v>
      </c>
      <c r="C58" s="184" t="s">
        <v>1139</v>
      </c>
      <c r="D58" s="118">
        <v>25364</v>
      </c>
      <c r="E58" s="118">
        <v>1508</v>
      </c>
      <c r="F58" s="118">
        <v>23856</v>
      </c>
      <c r="G58" s="118">
        <v>3584</v>
      </c>
      <c r="H58" s="118">
        <v>25364</v>
      </c>
      <c r="I58" s="118">
        <v>1508</v>
      </c>
      <c r="J58" s="118">
        <v>23856</v>
      </c>
      <c r="K58" s="118">
        <v>3584</v>
      </c>
    </row>
    <row r="59" spans="1:11" x14ac:dyDescent="0.25">
      <c r="A59" s="82" t="s">
        <v>462</v>
      </c>
      <c r="B59" s="82" t="s">
        <v>781</v>
      </c>
      <c r="C59" s="184" t="s">
        <v>730</v>
      </c>
      <c r="D59" s="110">
        <v>0</v>
      </c>
      <c r="E59" s="110">
        <v>0</v>
      </c>
      <c r="F59" s="110">
        <v>0</v>
      </c>
      <c r="G59" s="118">
        <v>0</v>
      </c>
      <c r="H59" s="110">
        <v>0</v>
      </c>
      <c r="I59" s="110">
        <v>0</v>
      </c>
      <c r="J59" s="110">
        <v>0</v>
      </c>
      <c r="K59" s="118">
        <v>0</v>
      </c>
    </row>
    <row r="60" spans="1:11" x14ac:dyDescent="0.25">
      <c r="A60" s="82" t="s">
        <v>886</v>
      </c>
      <c r="B60" s="82" t="s">
        <v>946</v>
      </c>
      <c r="C60" s="184" t="s">
        <v>249</v>
      </c>
      <c r="D60" s="110">
        <v>0</v>
      </c>
      <c r="E60" s="110">
        <v>0</v>
      </c>
      <c r="F60" s="110">
        <v>0</v>
      </c>
      <c r="G60" s="118">
        <v>0</v>
      </c>
      <c r="H60" s="110">
        <v>0</v>
      </c>
      <c r="I60" s="110">
        <v>0</v>
      </c>
      <c r="J60" s="110">
        <v>0</v>
      </c>
      <c r="K60" s="118">
        <v>0</v>
      </c>
    </row>
    <row r="61" spans="1:11" x14ac:dyDescent="0.25">
      <c r="A61" s="82" t="s">
        <v>240</v>
      </c>
      <c r="B61" s="82" t="s">
        <v>161</v>
      </c>
      <c r="C61" s="184" t="s">
        <v>851</v>
      </c>
      <c r="D61" s="110">
        <v>0</v>
      </c>
      <c r="E61" s="110">
        <v>0</v>
      </c>
      <c r="F61" s="110">
        <v>0</v>
      </c>
      <c r="G61" s="118">
        <v>0</v>
      </c>
      <c r="H61" s="110">
        <v>0</v>
      </c>
      <c r="I61" s="110">
        <v>0</v>
      </c>
      <c r="J61" s="110">
        <v>0</v>
      </c>
      <c r="K61" s="118">
        <v>0</v>
      </c>
    </row>
    <row r="62" spans="1:11" x14ac:dyDescent="0.25">
      <c r="A62" s="82" t="s">
        <v>474</v>
      </c>
      <c r="B62" s="82" t="s">
        <v>881</v>
      </c>
      <c r="C62" s="184" t="s">
        <v>835</v>
      </c>
      <c r="D62" s="110">
        <v>0</v>
      </c>
      <c r="E62" s="110">
        <v>0</v>
      </c>
      <c r="F62" s="110">
        <v>0</v>
      </c>
      <c r="G62" s="118">
        <v>0</v>
      </c>
      <c r="H62" s="110">
        <v>0</v>
      </c>
      <c r="I62" s="110">
        <v>0</v>
      </c>
      <c r="J62" s="110">
        <v>0</v>
      </c>
      <c r="K62" s="118">
        <v>0</v>
      </c>
    </row>
    <row r="63" spans="1:11" x14ac:dyDescent="0.25">
      <c r="A63" s="82" t="s">
        <v>350</v>
      </c>
      <c r="B63" s="82" t="s">
        <v>258</v>
      </c>
      <c r="C63" s="184" t="s">
        <v>58</v>
      </c>
      <c r="D63" s="118">
        <v>0</v>
      </c>
      <c r="E63" s="110">
        <v>0</v>
      </c>
      <c r="F63" s="118">
        <v>0</v>
      </c>
      <c r="G63" s="118">
        <v>0</v>
      </c>
      <c r="H63" s="118">
        <v>0</v>
      </c>
      <c r="I63" s="110">
        <v>0</v>
      </c>
      <c r="J63" s="118">
        <v>0</v>
      </c>
      <c r="K63" s="118">
        <v>0</v>
      </c>
    </row>
    <row r="64" spans="1:11" x14ac:dyDescent="0.25">
      <c r="A64" s="82" t="s">
        <v>131</v>
      </c>
      <c r="B64" s="82" t="s">
        <v>838</v>
      </c>
      <c r="C64" s="184" t="s">
        <v>576</v>
      </c>
      <c r="D64" s="118">
        <v>0</v>
      </c>
      <c r="E64" s="110">
        <v>0</v>
      </c>
      <c r="F64" s="118">
        <v>0</v>
      </c>
      <c r="G64" s="118">
        <v>0</v>
      </c>
      <c r="H64" s="118">
        <v>0</v>
      </c>
      <c r="I64" s="110">
        <v>0</v>
      </c>
      <c r="J64" s="118">
        <v>0</v>
      </c>
      <c r="K64" s="118">
        <v>0</v>
      </c>
    </row>
    <row r="65" spans="1:11" x14ac:dyDescent="0.25">
      <c r="A65" s="82" t="s">
        <v>453</v>
      </c>
      <c r="B65" s="82" t="s">
        <v>223</v>
      </c>
      <c r="C65" s="184" t="s">
        <v>190</v>
      </c>
      <c r="D65" s="110">
        <v>0</v>
      </c>
      <c r="E65" s="110">
        <v>0</v>
      </c>
      <c r="F65" s="110">
        <v>0</v>
      </c>
      <c r="G65" s="118">
        <v>0</v>
      </c>
      <c r="H65" s="110">
        <v>0</v>
      </c>
      <c r="I65" s="110">
        <v>0</v>
      </c>
      <c r="J65" s="110">
        <v>0</v>
      </c>
      <c r="K65" s="118">
        <v>0</v>
      </c>
    </row>
    <row r="66" spans="1:11" x14ac:dyDescent="0.25">
      <c r="A66" s="82" t="s">
        <v>248</v>
      </c>
      <c r="B66" s="82" t="s">
        <v>242</v>
      </c>
      <c r="C66" s="184" t="s">
        <v>836</v>
      </c>
      <c r="D66" s="118">
        <v>0</v>
      </c>
      <c r="E66" s="110">
        <v>0</v>
      </c>
      <c r="F66" s="118">
        <v>0</v>
      </c>
      <c r="G66" s="118">
        <v>0</v>
      </c>
      <c r="H66" s="118">
        <v>0</v>
      </c>
      <c r="I66" s="110">
        <v>0</v>
      </c>
      <c r="J66" s="118">
        <v>0</v>
      </c>
      <c r="K66" s="118">
        <v>0</v>
      </c>
    </row>
    <row r="67" spans="1:11" x14ac:dyDescent="0.25">
      <c r="A67" s="82" t="s">
        <v>318</v>
      </c>
      <c r="B67" s="82" t="s">
        <v>1102</v>
      </c>
      <c r="C67" s="184" t="s">
        <v>688</v>
      </c>
      <c r="D67" s="110">
        <v>0</v>
      </c>
      <c r="E67" s="110">
        <v>0</v>
      </c>
      <c r="F67" s="110">
        <v>0</v>
      </c>
      <c r="G67" s="118">
        <v>0</v>
      </c>
      <c r="H67" s="110">
        <v>0</v>
      </c>
      <c r="I67" s="110">
        <v>0</v>
      </c>
      <c r="J67" s="110">
        <v>0</v>
      </c>
      <c r="K67" s="118">
        <v>0</v>
      </c>
    </row>
    <row r="68" spans="1:11" x14ac:dyDescent="0.25">
      <c r="A68" s="82" t="s">
        <v>160</v>
      </c>
      <c r="B68" s="82" t="s">
        <v>442</v>
      </c>
      <c r="C68" s="184" t="s">
        <v>1155</v>
      </c>
      <c r="D68" s="110">
        <v>0</v>
      </c>
      <c r="E68" s="110">
        <v>0</v>
      </c>
      <c r="F68" s="110">
        <v>0</v>
      </c>
      <c r="G68" s="118">
        <v>0</v>
      </c>
      <c r="H68" s="110">
        <v>0</v>
      </c>
      <c r="I68" s="110">
        <v>0</v>
      </c>
      <c r="J68" s="110">
        <v>0</v>
      </c>
      <c r="K68" s="118">
        <v>0</v>
      </c>
    </row>
    <row r="69" spans="1:11" x14ac:dyDescent="0.25">
      <c r="A69" s="209" t="s">
        <v>462</v>
      </c>
      <c r="B69" s="209" t="s">
        <v>760</v>
      </c>
      <c r="C69" s="70" t="s">
        <v>691</v>
      </c>
      <c r="D69" s="170">
        <v>0</v>
      </c>
      <c r="E69" s="170">
        <v>0</v>
      </c>
      <c r="F69" s="170">
        <v>0</v>
      </c>
      <c r="G69" s="175">
        <v>0</v>
      </c>
      <c r="H69" s="170">
        <v>0</v>
      </c>
      <c r="I69" s="170">
        <v>0</v>
      </c>
      <c r="J69" s="170">
        <v>0</v>
      </c>
      <c r="K69" s="175">
        <v>0</v>
      </c>
    </row>
    <row r="70" spans="1:11" x14ac:dyDescent="0.25">
      <c r="A70" s="209" t="s">
        <v>886</v>
      </c>
      <c r="B70" s="209" t="s">
        <v>633</v>
      </c>
      <c r="C70" s="70" t="s">
        <v>64</v>
      </c>
      <c r="D70" s="170">
        <v>0</v>
      </c>
      <c r="E70" s="170">
        <v>0</v>
      </c>
      <c r="F70" s="170">
        <v>0</v>
      </c>
      <c r="G70" s="175">
        <v>0</v>
      </c>
      <c r="H70" s="170">
        <v>0</v>
      </c>
      <c r="I70" s="170">
        <v>0</v>
      </c>
      <c r="J70" s="170">
        <v>0</v>
      </c>
      <c r="K70" s="175">
        <v>0</v>
      </c>
    </row>
    <row r="71" spans="1:11" x14ac:dyDescent="0.25">
      <c r="A71" s="209" t="s">
        <v>240</v>
      </c>
      <c r="B71" s="209" t="s">
        <v>526</v>
      </c>
      <c r="C71" s="70" t="s">
        <v>304</v>
      </c>
      <c r="D71" s="170">
        <v>0</v>
      </c>
      <c r="E71" s="170">
        <v>0</v>
      </c>
      <c r="F71" s="170">
        <v>0</v>
      </c>
      <c r="G71" s="175">
        <v>0</v>
      </c>
      <c r="H71" s="170">
        <v>0</v>
      </c>
      <c r="I71" s="170">
        <v>0</v>
      </c>
      <c r="J71" s="170">
        <v>0</v>
      </c>
      <c r="K71" s="175">
        <v>0</v>
      </c>
    </row>
    <row r="72" spans="1:11" x14ac:dyDescent="0.25">
      <c r="A72" s="209" t="s">
        <v>428</v>
      </c>
      <c r="B72" s="209" t="s">
        <v>182</v>
      </c>
      <c r="C72" s="70" t="s">
        <v>452</v>
      </c>
      <c r="D72" s="175">
        <v>-333</v>
      </c>
      <c r="E72" s="170">
        <v>0</v>
      </c>
      <c r="F72" s="175">
        <v>-333</v>
      </c>
      <c r="G72" s="175">
        <v>11706</v>
      </c>
      <c r="H72" s="175">
        <v>-333</v>
      </c>
      <c r="I72" s="170">
        <v>0</v>
      </c>
      <c r="J72" s="175">
        <v>-333</v>
      </c>
      <c r="K72" s="175">
        <v>11706</v>
      </c>
    </row>
    <row r="73" spans="1:11" x14ac:dyDescent="0.25">
      <c r="A73" s="209" t="s">
        <v>797</v>
      </c>
      <c r="B73" s="209" t="s">
        <v>425</v>
      </c>
      <c r="C73" s="70" t="s">
        <v>667</v>
      </c>
      <c r="D73" s="175">
        <v>170</v>
      </c>
      <c r="E73" s="170">
        <v>0</v>
      </c>
      <c r="F73" s="175">
        <v>170</v>
      </c>
      <c r="G73" s="175">
        <v>7406</v>
      </c>
      <c r="H73" s="175">
        <v>170</v>
      </c>
      <c r="I73" s="170">
        <v>0</v>
      </c>
      <c r="J73" s="175">
        <v>170</v>
      </c>
      <c r="K73" s="175">
        <v>7406</v>
      </c>
    </row>
    <row r="74" spans="1:11" x14ac:dyDescent="0.25">
      <c r="A74" s="209" t="s">
        <v>462</v>
      </c>
      <c r="B74" s="209" t="s">
        <v>889</v>
      </c>
      <c r="C74" s="70" t="s">
        <v>656</v>
      </c>
      <c r="D74" s="175">
        <v>-503</v>
      </c>
      <c r="E74" s="170">
        <v>0</v>
      </c>
      <c r="F74" s="175">
        <v>-503</v>
      </c>
      <c r="G74" s="175">
        <v>4300</v>
      </c>
      <c r="H74" s="175">
        <v>-503</v>
      </c>
      <c r="I74" s="170">
        <v>0</v>
      </c>
      <c r="J74" s="175">
        <v>-503</v>
      </c>
      <c r="K74" s="175">
        <v>4300</v>
      </c>
    </row>
    <row r="75" spans="1:11" x14ac:dyDescent="0.25">
      <c r="A75" s="209" t="s">
        <v>1134</v>
      </c>
      <c r="B75" s="209" t="s">
        <v>958</v>
      </c>
      <c r="C75" s="70" t="s">
        <v>231</v>
      </c>
      <c r="D75" s="175">
        <v>0</v>
      </c>
      <c r="E75" s="170">
        <v>0</v>
      </c>
      <c r="F75" s="175">
        <v>0</v>
      </c>
      <c r="G75" s="175">
        <v>338</v>
      </c>
      <c r="H75" s="175">
        <v>0</v>
      </c>
      <c r="I75" s="170">
        <v>0</v>
      </c>
      <c r="J75" s="175">
        <v>0</v>
      </c>
      <c r="K75" s="175">
        <v>338</v>
      </c>
    </row>
    <row r="76" spans="1:11" x14ac:dyDescent="0.25">
      <c r="A76" s="209" t="s">
        <v>875</v>
      </c>
      <c r="B76" s="209" t="s">
        <v>376</v>
      </c>
      <c r="C76" s="70" t="s">
        <v>197</v>
      </c>
      <c r="D76" s="170">
        <v>0</v>
      </c>
      <c r="E76" s="170">
        <v>0</v>
      </c>
      <c r="F76" s="170">
        <v>0</v>
      </c>
      <c r="G76" s="175">
        <v>0</v>
      </c>
      <c r="H76" s="170">
        <v>0</v>
      </c>
      <c r="I76" s="170">
        <v>0</v>
      </c>
      <c r="J76" s="170">
        <v>0</v>
      </c>
      <c r="K76" s="175">
        <v>0</v>
      </c>
    </row>
    <row r="77" spans="1:11" x14ac:dyDescent="0.25">
      <c r="A77" s="209" t="s">
        <v>462</v>
      </c>
      <c r="B77" s="209" t="s">
        <v>923</v>
      </c>
      <c r="C77" s="70" t="s">
        <v>379</v>
      </c>
      <c r="D77" s="175">
        <v>0</v>
      </c>
      <c r="E77" s="170">
        <v>0</v>
      </c>
      <c r="F77" s="175">
        <v>0</v>
      </c>
      <c r="G77" s="175">
        <v>338</v>
      </c>
      <c r="H77" s="175">
        <v>0</v>
      </c>
      <c r="I77" s="170">
        <v>0</v>
      </c>
      <c r="J77" s="175">
        <v>0</v>
      </c>
      <c r="K77" s="175">
        <v>338</v>
      </c>
    </row>
    <row r="78" spans="1:11" x14ac:dyDescent="0.25">
      <c r="A78" s="209" t="s">
        <v>886</v>
      </c>
      <c r="B78" s="209" t="s">
        <v>1054</v>
      </c>
      <c r="C78" s="70" t="s">
        <v>289</v>
      </c>
      <c r="D78" s="170">
        <v>0</v>
      </c>
      <c r="E78" s="170">
        <v>0</v>
      </c>
      <c r="F78" s="170">
        <v>0</v>
      </c>
      <c r="G78" s="175">
        <v>0</v>
      </c>
      <c r="H78" s="170">
        <v>0</v>
      </c>
      <c r="I78" s="170">
        <v>0</v>
      </c>
      <c r="J78" s="170">
        <v>0</v>
      </c>
      <c r="K78" s="175">
        <v>0</v>
      </c>
    </row>
    <row r="79" spans="1:11" x14ac:dyDescent="0.25">
      <c r="A79" s="209" t="s">
        <v>240</v>
      </c>
      <c r="B79" s="209" t="s">
        <v>1002</v>
      </c>
      <c r="C79" s="70" t="s">
        <v>359</v>
      </c>
      <c r="D79" s="170">
        <v>0</v>
      </c>
      <c r="E79" s="170">
        <v>0</v>
      </c>
      <c r="F79" s="170">
        <v>0</v>
      </c>
      <c r="G79" s="175">
        <v>0</v>
      </c>
      <c r="H79" s="170">
        <v>0</v>
      </c>
      <c r="I79" s="170">
        <v>0</v>
      </c>
      <c r="J79" s="170">
        <v>0</v>
      </c>
      <c r="K79" s="175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1"/>
    <col min="2" max="2" width="79.42578125" style="1" customWidth="1"/>
    <col min="3" max="3" width="4.42578125" style="50" customWidth="1"/>
    <col min="4" max="7" width="15.28515625" style="197" customWidth="1"/>
    <col min="8" max="16384" width="9.140625" style="89"/>
  </cols>
  <sheetData>
    <row r="1" spans="1:7" ht="22.5" x14ac:dyDescent="0.25">
      <c r="A1" s="7" t="s">
        <v>1177</v>
      </c>
      <c r="B1" s="7" t="s">
        <v>215</v>
      </c>
      <c r="C1" s="44" t="s">
        <v>57</v>
      </c>
      <c r="D1" s="130" t="s">
        <v>553</v>
      </c>
      <c r="E1" s="130" t="s">
        <v>336</v>
      </c>
      <c r="F1" s="130" t="s">
        <v>1043</v>
      </c>
      <c r="G1" s="130" t="s">
        <v>478</v>
      </c>
    </row>
    <row r="2" spans="1:7" x14ac:dyDescent="0.25">
      <c r="A2" s="60" t="s">
        <v>726</v>
      </c>
      <c r="B2" s="60" t="s">
        <v>171</v>
      </c>
      <c r="C2" s="207" t="s">
        <v>511</v>
      </c>
      <c r="D2" s="145">
        <v>252154</v>
      </c>
      <c r="E2" s="145">
        <v>283554</v>
      </c>
      <c r="F2" s="145">
        <v>252154</v>
      </c>
      <c r="G2" s="145">
        <v>283554</v>
      </c>
    </row>
    <row r="3" spans="1:7" x14ac:dyDescent="0.25">
      <c r="A3" s="60" t="s">
        <v>105</v>
      </c>
      <c r="B3" s="60" t="s">
        <v>1141</v>
      </c>
      <c r="C3" s="207" t="s">
        <v>543</v>
      </c>
      <c r="D3" s="118">
        <v>-442845</v>
      </c>
      <c r="E3" s="118">
        <v>-448241</v>
      </c>
      <c r="F3" s="118">
        <v>-442845</v>
      </c>
      <c r="G3" s="118">
        <v>-448241</v>
      </c>
    </row>
    <row r="4" spans="1:7" x14ac:dyDescent="0.25">
      <c r="A4" s="60" t="s">
        <v>36</v>
      </c>
      <c r="B4" s="60" t="s">
        <v>210</v>
      </c>
      <c r="C4" s="207" t="s">
        <v>690</v>
      </c>
      <c r="D4" s="145">
        <v>234635</v>
      </c>
      <c r="E4" s="145">
        <v>234635</v>
      </c>
      <c r="F4" s="145">
        <v>234635</v>
      </c>
      <c r="G4" s="145">
        <v>234635</v>
      </c>
    </row>
    <row r="5" spans="1:7" x14ac:dyDescent="0.25">
      <c r="A5" s="60" t="s">
        <v>1119</v>
      </c>
      <c r="B5" s="60" t="s">
        <v>391</v>
      </c>
      <c r="C5" s="207" t="s">
        <v>752</v>
      </c>
      <c r="D5" s="145">
        <v>234635</v>
      </c>
      <c r="E5" s="145">
        <v>234635</v>
      </c>
      <c r="F5" s="145">
        <v>234635</v>
      </c>
      <c r="G5" s="145">
        <v>234635</v>
      </c>
    </row>
    <row r="6" spans="1:7" x14ac:dyDescent="0.25">
      <c r="A6" s="60" t="s">
        <v>462</v>
      </c>
      <c r="B6" s="60" t="s">
        <v>566</v>
      </c>
      <c r="C6" s="207" t="s">
        <v>220</v>
      </c>
      <c r="D6" s="134">
        <v>0</v>
      </c>
      <c r="E6" s="145">
        <v>0</v>
      </c>
      <c r="F6" s="134">
        <v>0</v>
      </c>
      <c r="G6" s="145">
        <v>0</v>
      </c>
    </row>
    <row r="7" spans="1:7" x14ac:dyDescent="0.25">
      <c r="A7" s="60" t="s">
        <v>886</v>
      </c>
      <c r="B7" s="60" t="s">
        <v>977</v>
      </c>
      <c r="C7" s="207" t="s">
        <v>255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60" t="s">
        <v>194</v>
      </c>
      <c r="B8" s="60" t="s">
        <v>316</v>
      </c>
      <c r="C8" s="207" t="s">
        <v>490</v>
      </c>
      <c r="D8" s="134">
        <v>0</v>
      </c>
      <c r="E8" s="145">
        <v>0</v>
      </c>
      <c r="F8" s="134">
        <v>0</v>
      </c>
      <c r="G8" s="145">
        <v>0</v>
      </c>
    </row>
    <row r="9" spans="1:7" x14ac:dyDescent="0.25">
      <c r="A9" s="60" t="s">
        <v>70</v>
      </c>
      <c r="B9" s="60" t="s">
        <v>1118</v>
      </c>
      <c r="C9" s="207" t="s">
        <v>763</v>
      </c>
      <c r="D9" s="134">
        <v>0</v>
      </c>
      <c r="E9" s="145">
        <v>0</v>
      </c>
      <c r="F9" s="134">
        <v>0</v>
      </c>
      <c r="G9" s="145">
        <v>0</v>
      </c>
    </row>
    <row r="10" spans="1:7" x14ac:dyDescent="0.25">
      <c r="A10" s="60" t="s">
        <v>364</v>
      </c>
      <c r="B10" s="60" t="s">
        <v>974</v>
      </c>
      <c r="C10" s="207" t="s">
        <v>407</v>
      </c>
      <c r="D10" s="145">
        <v>4138</v>
      </c>
      <c r="E10" s="145">
        <v>4138</v>
      </c>
      <c r="F10" s="145">
        <v>4138</v>
      </c>
      <c r="G10" s="145">
        <v>4138</v>
      </c>
    </row>
    <row r="11" spans="1:7" x14ac:dyDescent="0.25">
      <c r="A11" s="60" t="s">
        <v>443</v>
      </c>
      <c r="B11" s="60" t="s">
        <v>465</v>
      </c>
      <c r="C11" s="207" t="s">
        <v>689</v>
      </c>
      <c r="D11" s="145">
        <v>4138</v>
      </c>
      <c r="E11" s="145">
        <v>4138</v>
      </c>
      <c r="F11" s="145">
        <v>4138</v>
      </c>
      <c r="G11" s="145">
        <v>4138</v>
      </c>
    </row>
    <row r="12" spans="1:7" x14ac:dyDescent="0.25">
      <c r="A12" s="60" t="s">
        <v>462</v>
      </c>
      <c r="B12" s="60" t="s">
        <v>392</v>
      </c>
      <c r="C12" s="207" t="s">
        <v>765</v>
      </c>
      <c r="D12" s="134">
        <v>0</v>
      </c>
      <c r="E12" s="145">
        <v>0</v>
      </c>
      <c r="F12" s="134">
        <v>0</v>
      </c>
      <c r="G12" s="145">
        <v>0</v>
      </c>
    </row>
    <row r="13" spans="1:7" x14ac:dyDescent="0.25">
      <c r="A13" s="60" t="s">
        <v>552</v>
      </c>
      <c r="B13" s="60" t="s">
        <v>43</v>
      </c>
      <c r="C13" s="207" t="s">
        <v>236</v>
      </c>
      <c r="D13" s="134">
        <v>0</v>
      </c>
      <c r="E13" s="145">
        <v>0</v>
      </c>
      <c r="F13" s="134">
        <v>0</v>
      </c>
      <c r="G13" s="145">
        <v>0</v>
      </c>
    </row>
    <row r="14" spans="1:7" x14ac:dyDescent="0.25">
      <c r="A14" s="60" t="s">
        <v>485</v>
      </c>
      <c r="B14" s="60" t="s">
        <v>1126</v>
      </c>
      <c r="C14" s="207" t="s">
        <v>541</v>
      </c>
      <c r="D14" s="134">
        <v>0</v>
      </c>
      <c r="E14" s="145">
        <v>0</v>
      </c>
      <c r="F14" s="134">
        <v>0</v>
      </c>
      <c r="G14" s="145">
        <v>0</v>
      </c>
    </row>
    <row r="15" spans="1:7" x14ac:dyDescent="0.25">
      <c r="A15" s="60" t="s">
        <v>66</v>
      </c>
      <c r="B15" s="60" t="s">
        <v>766</v>
      </c>
      <c r="C15" s="207" t="s">
        <v>768</v>
      </c>
      <c r="D15" s="134">
        <v>0</v>
      </c>
      <c r="E15" s="145">
        <v>0</v>
      </c>
      <c r="F15" s="134">
        <v>0</v>
      </c>
      <c r="G15" s="145">
        <v>0</v>
      </c>
    </row>
    <row r="16" spans="1:7" x14ac:dyDescent="0.25">
      <c r="A16" s="60" t="s">
        <v>347</v>
      </c>
      <c r="B16" s="60" t="s">
        <v>1011</v>
      </c>
      <c r="C16" s="207" t="s">
        <v>484</v>
      </c>
      <c r="D16" s="134">
        <v>0</v>
      </c>
      <c r="E16" s="145">
        <v>0</v>
      </c>
      <c r="F16" s="134">
        <v>0</v>
      </c>
      <c r="G16" s="145">
        <v>0</v>
      </c>
    </row>
    <row r="17" spans="1:7" x14ac:dyDescent="0.25">
      <c r="A17" s="60" t="s">
        <v>166</v>
      </c>
      <c r="B17" s="60" t="s">
        <v>32</v>
      </c>
      <c r="C17" s="207" t="s">
        <v>761</v>
      </c>
      <c r="D17" s="134">
        <v>0</v>
      </c>
      <c r="E17" s="145">
        <v>0</v>
      </c>
      <c r="F17" s="134">
        <v>0</v>
      </c>
      <c r="G17" s="145">
        <v>0</v>
      </c>
    </row>
    <row r="18" spans="1:7" x14ac:dyDescent="0.25">
      <c r="A18" s="60" t="s">
        <v>462</v>
      </c>
      <c r="B18" s="60" t="s">
        <v>990</v>
      </c>
      <c r="C18" s="207" t="s">
        <v>655</v>
      </c>
      <c r="D18" s="134">
        <v>0</v>
      </c>
      <c r="E18" s="145">
        <v>0</v>
      </c>
      <c r="F18" s="134">
        <v>0</v>
      </c>
      <c r="G18" s="145">
        <v>0</v>
      </c>
    </row>
    <row r="19" spans="1:7" x14ac:dyDescent="0.25">
      <c r="A19" s="60" t="s">
        <v>886</v>
      </c>
      <c r="B19" s="60" t="s">
        <v>140</v>
      </c>
      <c r="C19" s="207" t="s">
        <v>1152</v>
      </c>
      <c r="D19" s="134">
        <v>0</v>
      </c>
      <c r="E19" s="145">
        <v>0</v>
      </c>
      <c r="F19" s="134">
        <v>0</v>
      </c>
      <c r="G19" s="145">
        <v>0</v>
      </c>
    </row>
    <row r="20" spans="1:7" x14ac:dyDescent="0.25">
      <c r="A20" s="60" t="s">
        <v>621</v>
      </c>
      <c r="B20" s="60" t="s">
        <v>288</v>
      </c>
      <c r="C20" s="207" t="s">
        <v>45</v>
      </c>
      <c r="D20" s="145">
        <v>-687014</v>
      </c>
      <c r="E20" s="145">
        <v>-605793</v>
      </c>
      <c r="F20" s="145">
        <v>-687014</v>
      </c>
      <c r="G20" s="145">
        <v>-605793</v>
      </c>
    </row>
    <row r="21" spans="1:7" x14ac:dyDescent="0.25">
      <c r="A21" s="60" t="s">
        <v>450</v>
      </c>
      <c r="B21" s="60" t="s">
        <v>31</v>
      </c>
      <c r="C21" s="207" t="s">
        <v>396</v>
      </c>
      <c r="D21" s="145">
        <v>245402</v>
      </c>
      <c r="E21" s="145">
        <v>245402</v>
      </c>
      <c r="F21" s="145">
        <v>245402</v>
      </c>
      <c r="G21" s="145">
        <v>245402</v>
      </c>
    </row>
    <row r="22" spans="1:7" x14ac:dyDescent="0.25">
      <c r="A22" s="60" t="s">
        <v>462</v>
      </c>
      <c r="B22" s="60" t="s">
        <v>340</v>
      </c>
      <c r="C22" s="207" t="s">
        <v>486</v>
      </c>
      <c r="D22" s="145">
        <v>-932416</v>
      </c>
      <c r="E22" s="145">
        <v>-851195</v>
      </c>
      <c r="F22" s="145">
        <v>-932416</v>
      </c>
      <c r="G22" s="145">
        <v>-851195</v>
      </c>
    </row>
    <row r="23" spans="1:7" x14ac:dyDescent="0.25">
      <c r="A23" s="60" t="s">
        <v>1107</v>
      </c>
      <c r="B23" s="60" t="s">
        <v>874</v>
      </c>
      <c r="C23" s="207" t="s">
        <v>107</v>
      </c>
      <c r="D23" s="145">
        <v>5396</v>
      </c>
      <c r="E23" s="145">
        <v>-81221</v>
      </c>
      <c r="F23" s="145">
        <v>5396</v>
      </c>
      <c r="G23" s="145">
        <v>-81221</v>
      </c>
    </row>
    <row r="24" spans="1:7" x14ac:dyDescent="0.25">
      <c r="A24" s="60" t="s">
        <v>381</v>
      </c>
      <c r="B24" s="60" t="s">
        <v>1133</v>
      </c>
      <c r="C24" s="207" t="s">
        <v>113</v>
      </c>
      <c r="D24" s="145">
        <v>694999</v>
      </c>
      <c r="E24" s="145">
        <v>731795</v>
      </c>
      <c r="F24" s="145">
        <v>694999</v>
      </c>
      <c r="G24" s="145">
        <v>731795</v>
      </c>
    </row>
    <row r="25" spans="1:7" x14ac:dyDescent="0.25">
      <c r="A25" s="60" t="s">
        <v>286</v>
      </c>
      <c r="B25" s="60" t="s">
        <v>947</v>
      </c>
      <c r="C25" s="207" t="s">
        <v>957</v>
      </c>
      <c r="D25" s="145">
        <v>320440</v>
      </c>
      <c r="E25" s="145">
        <v>404560</v>
      </c>
      <c r="F25" s="145">
        <v>320440</v>
      </c>
      <c r="G25" s="145">
        <v>404560</v>
      </c>
    </row>
    <row r="26" spans="1:7" x14ac:dyDescent="0.25">
      <c r="A26" s="60" t="s">
        <v>42</v>
      </c>
      <c r="B26" s="60" t="s">
        <v>34</v>
      </c>
      <c r="C26" s="207" t="s">
        <v>1167</v>
      </c>
      <c r="D26" s="134">
        <v>0</v>
      </c>
      <c r="E26" s="145">
        <v>0</v>
      </c>
      <c r="F26" s="134">
        <v>0</v>
      </c>
      <c r="G26" s="145">
        <v>0</v>
      </c>
    </row>
    <row r="27" spans="1:7" x14ac:dyDescent="0.25">
      <c r="A27" s="60" t="s">
        <v>759</v>
      </c>
      <c r="B27" s="60" t="s">
        <v>1020</v>
      </c>
      <c r="C27" s="207" t="s">
        <v>960</v>
      </c>
      <c r="D27" s="134">
        <v>0</v>
      </c>
      <c r="E27" s="145">
        <v>0</v>
      </c>
      <c r="F27" s="134">
        <v>0</v>
      </c>
      <c r="G27" s="145">
        <v>0</v>
      </c>
    </row>
    <row r="28" spans="1:7" x14ac:dyDescent="0.25">
      <c r="A28" s="60" t="s">
        <v>732</v>
      </c>
      <c r="B28" s="60" t="s">
        <v>103</v>
      </c>
      <c r="C28" s="207" t="s">
        <v>523</v>
      </c>
      <c r="D28" s="134">
        <v>0</v>
      </c>
      <c r="E28" s="145">
        <v>0</v>
      </c>
      <c r="F28" s="134">
        <v>0</v>
      </c>
      <c r="G28" s="145">
        <v>0</v>
      </c>
    </row>
    <row r="29" spans="1:7" x14ac:dyDescent="0.25">
      <c r="A29" s="60" t="s">
        <v>693</v>
      </c>
      <c r="B29" s="60" t="s">
        <v>239</v>
      </c>
      <c r="C29" s="207" t="s">
        <v>505</v>
      </c>
      <c r="D29" s="134">
        <v>0</v>
      </c>
      <c r="E29" s="145">
        <v>0</v>
      </c>
      <c r="F29" s="134">
        <v>0</v>
      </c>
      <c r="G29" s="145">
        <v>0</v>
      </c>
    </row>
    <row r="30" spans="1:7" x14ac:dyDescent="0.25">
      <c r="A30" s="60" t="s">
        <v>462</v>
      </c>
      <c r="B30" s="60" t="s">
        <v>781</v>
      </c>
      <c r="C30" s="207" t="s">
        <v>816</v>
      </c>
      <c r="D30" s="134">
        <v>0</v>
      </c>
      <c r="E30" s="145">
        <v>0</v>
      </c>
      <c r="F30" s="134">
        <v>0</v>
      </c>
      <c r="G30" s="145">
        <v>0</v>
      </c>
    </row>
    <row r="31" spans="1:7" x14ac:dyDescent="0.25">
      <c r="A31" s="60" t="s">
        <v>886</v>
      </c>
      <c r="B31" s="60" t="s">
        <v>805</v>
      </c>
      <c r="C31" s="207" t="s">
        <v>769</v>
      </c>
      <c r="D31" s="134">
        <v>0</v>
      </c>
      <c r="E31" s="145">
        <v>0</v>
      </c>
      <c r="F31" s="134">
        <v>0</v>
      </c>
      <c r="G31" s="145">
        <v>0</v>
      </c>
    </row>
    <row r="32" spans="1:7" x14ac:dyDescent="0.25">
      <c r="A32" s="60" t="s">
        <v>240</v>
      </c>
      <c r="B32" s="60" t="s">
        <v>631</v>
      </c>
      <c r="C32" s="207" t="s">
        <v>866</v>
      </c>
      <c r="D32" s="134">
        <v>0</v>
      </c>
      <c r="E32" s="145">
        <v>0</v>
      </c>
      <c r="F32" s="134">
        <v>0</v>
      </c>
      <c r="G32" s="145">
        <v>0</v>
      </c>
    </row>
    <row r="33" spans="1:7" x14ac:dyDescent="0.25">
      <c r="A33" s="60" t="s">
        <v>474</v>
      </c>
      <c r="B33" s="60" t="s">
        <v>1157</v>
      </c>
      <c r="C33" s="207" t="s">
        <v>643</v>
      </c>
      <c r="D33" s="145">
        <v>310338</v>
      </c>
      <c r="E33" s="145">
        <v>396243</v>
      </c>
      <c r="F33" s="145">
        <v>310338</v>
      </c>
      <c r="G33" s="145">
        <v>396243</v>
      </c>
    </row>
    <row r="34" spans="1:7" x14ac:dyDescent="0.25">
      <c r="A34" s="60" t="s">
        <v>350</v>
      </c>
      <c r="B34" s="60" t="s">
        <v>531</v>
      </c>
      <c r="C34" s="207" t="s">
        <v>922</v>
      </c>
      <c r="D34" s="134">
        <v>0</v>
      </c>
      <c r="E34" s="145">
        <v>0</v>
      </c>
      <c r="F34" s="134">
        <v>0</v>
      </c>
      <c r="G34" s="145">
        <v>0</v>
      </c>
    </row>
    <row r="35" spans="1:7" x14ac:dyDescent="0.25">
      <c r="A35" s="60" t="s">
        <v>131</v>
      </c>
      <c r="B35" s="60" t="s">
        <v>173</v>
      </c>
      <c r="C35" s="207" t="s">
        <v>409</v>
      </c>
      <c r="D35" s="134">
        <v>0</v>
      </c>
      <c r="E35" s="145">
        <v>0</v>
      </c>
      <c r="F35" s="134">
        <v>0</v>
      </c>
      <c r="G35" s="145">
        <v>0</v>
      </c>
    </row>
    <row r="36" spans="1:7" x14ac:dyDescent="0.25">
      <c r="A36" s="60" t="s">
        <v>453</v>
      </c>
      <c r="B36" s="60" t="s">
        <v>225</v>
      </c>
      <c r="C36" s="207" t="s">
        <v>1176</v>
      </c>
      <c r="D36" s="134">
        <v>0</v>
      </c>
      <c r="E36" s="145">
        <v>0</v>
      </c>
      <c r="F36" s="134">
        <v>0</v>
      </c>
      <c r="G36" s="145">
        <v>0</v>
      </c>
    </row>
    <row r="37" spans="1:7" x14ac:dyDescent="0.25">
      <c r="A37" s="60" t="s">
        <v>248</v>
      </c>
      <c r="B37" s="60" t="s">
        <v>590</v>
      </c>
      <c r="C37" s="207" t="s">
        <v>910</v>
      </c>
      <c r="D37" s="145">
        <v>10102</v>
      </c>
      <c r="E37" s="145">
        <v>8317</v>
      </c>
      <c r="F37" s="145">
        <v>10102</v>
      </c>
      <c r="G37" s="145">
        <v>8317</v>
      </c>
    </row>
    <row r="38" spans="1:7" x14ac:dyDescent="0.25">
      <c r="A38" s="60" t="s">
        <v>308</v>
      </c>
      <c r="B38" s="60" t="s">
        <v>813</v>
      </c>
      <c r="C38" s="207" t="s">
        <v>394</v>
      </c>
      <c r="D38" s="134">
        <v>0</v>
      </c>
      <c r="E38" s="145">
        <v>0</v>
      </c>
      <c r="F38" s="134">
        <v>0</v>
      </c>
      <c r="G38" s="145">
        <v>0</v>
      </c>
    </row>
    <row r="39" spans="1:7" x14ac:dyDescent="0.25">
      <c r="A39" s="60" t="s">
        <v>1015</v>
      </c>
      <c r="B39" s="60" t="s">
        <v>843</v>
      </c>
      <c r="C39" s="207" t="s">
        <v>256</v>
      </c>
      <c r="D39" s="134">
        <v>0</v>
      </c>
      <c r="E39" s="145">
        <v>0</v>
      </c>
      <c r="F39" s="134">
        <v>0</v>
      </c>
      <c r="G39" s="145">
        <v>0</v>
      </c>
    </row>
    <row r="40" spans="1:7" x14ac:dyDescent="0.25">
      <c r="A40" s="60" t="s">
        <v>132</v>
      </c>
      <c r="B40" s="60" t="s">
        <v>935</v>
      </c>
      <c r="C40" s="207" t="s">
        <v>981</v>
      </c>
      <c r="D40" s="134">
        <v>0</v>
      </c>
      <c r="E40" s="145">
        <v>0</v>
      </c>
      <c r="F40" s="134">
        <v>0</v>
      </c>
      <c r="G40" s="145">
        <v>0</v>
      </c>
    </row>
    <row r="41" spans="1:7" x14ac:dyDescent="0.25">
      <c r="A41" s="60" t="s">
        <v>648</v>
      </c>
      <c r="B41" s="60" t="s">
        <v>436</v>
      </c>
      <c r="C41" s="207" t="s">
        <v>294</v>
      </c>
      <c r="D41" s="134">
        <v>0</v>
      </c>
      <c r="E41" s="145">
        <v>0</v>
      </c>
      <c r="F41" s="134">
        <v>0</v>
      </c>
      <c r="G41" s="145">
        <v>0</v>
      </c>
    </row>
    <row r="42" spans="1:7" x14ac:dyDescent="0.25">
      <c r="A42" s="60" t="s">
        <v>850</v>
      </c>
      <c r="B42" s="60" t="s">
        <v>454</v>
      </c>
      <c r="C42" s="207" t="s">
        <v>251</v>
      </c>
      <c r="D42" s="134">
        <v>0</v>
      </c>
      <c r="E42" s="145">
        <v>0</v>
      </c>
      <c r="F42" s="134">
        <v>0</v>
      </c>
      <c r="G42" s="145">
        <v>0</v>
      </c>
    </row>
    <row r="43" spans="1:7" x14ac:dyDescent="0.25">
      <c r="A43" s="60" t="s">
        <v>462</v>
      </c>
      <c r="B43" s="60" t="s">
        <v>614</v>
      </c>
      <c r="C43" s="207" t="s">
        <v>382</v>
      </c>
      <c r="D43" s="134">
        <v>0</v>
      </c>
      <c r="E43" s="145">
        <v>0</v>
      </c>
      <c r="F43" s="134">
        <v>0</v>
      </c>
      <c r="G43" s="145">
        <v>0</v>
      </c>
    </row>
    <row r="44" spans="1:7" x14ac:dyDescent="0.25">
      <c r="A44" s="60" t="s">
        <v>601</v>
      </c>
      <c r="B44" s="60" t="s">
        <v>618</v>
      </c>
      <c r="C44" s="207" t="s">
        <v>608</v>
      </c>
      <c r="D44" s="134">
        <v>0</v>
      </c>
      <c r="E44" s="145">
        <v>0</v>
      </c>
      <c r="F44" s="134">
        <v>0</v>
      </c>
      <c r="G44" s="145">
        <v>0</v>
      </c>
    </row>
    <row r="45" spans="1:7" x14ac:dyDescent="0.25">
      <c r="A45" s="60" t="s">
        <v>318</v>
      </c>
      <c r="B45" s="60" t="s">
        <v>303</v>
      </c>
      <c r="C45" s="207" t="s">
        <v>172</v>
      </c>
      <c r="D45" s="145">
        <v>364853</v>
      </c>
      <c r="E45" s="145">
        <v>286030</v>
      </c>
      <c r="F45" s="145">
        <v>364853</v>
      </c>
      <c r="G45" s="145">
        <v>286030</v>
      </c>
    </row>
    <row r="46" spans="1:7" x14ac:dyDescent="0.25">
      <c r="A46" s="60" t="s">
        <v>276</v>
      </c>
      <c r="B46" s="60" t="s">
        <v>155</v>
      </c>
      <c r="C46" s="207" t="s">
        <v>351</v>
      </c>
      <c r="D46" s="145">
        <v>223735</v>
      </c>
      <c r="E46" s="145">
        <v>187772</v>
      </c>
      <c r="F46" s="145">
        <v>223735</v>
      </c>
      <c r="G46" s="145">
        <v>187772</v>
      </c>
    </row>
    <row r="47" spans="1:7" x14ac:dyDescent="0.25">
      <c r="A47" s="60" t="s">
        <v>759</v>
      </c>
      <c r="B47" s="60" t="s">
        <v>772</v>
      </c>
      <c r="C47" s="207" t="s">
        <v>278</v>
      </c>
      <c r="D47" s="134">
        <v>0</v>
      </c>
      <c r="E47" s="145">
        <v>0</v>
      </c>
      <c r="F47" s="134">
        <v>0</v>
      </c>
      <c r="G47" s="145">
        <v>0</v>
      </c>
    </row>
    <row r="48" spans="1:7" x14ac:dyDescent="0.25">
      <c r="A48" s="60" t="s">
        <v>732</v>
      </c>
      <c r="B48" s="60" t="s">
        <v>162</v>
      </c>
      <c r="C48" s="207" t="s">
        <v>684</v>
      </c>
      <c r="D48" s="134">
        <v>0</v>
      </c>
      <c r="E48" s="145">
        <v>0</v>
      </c>
      <c r="F48" s="134">
        <v>0</v>
      </c>
      <c r="G48" s="145">
        <v>0</v>
      </c>
    </row>
    <row r="49" spans="1:7" x14ac:dyDescent="0.25">
      <c r="A49" s="60" t="s">
        <v>693</v>
      </c>
      <c r="B49" s="60" t="s">
        <v>270</v>
      </c>
      <c r="C49" s="207" t="s">
        <v>663</v>
      </c>
      <c r="D49" s="145">
        <v>223735</v>
      </c>
      <c r="E49" s="145">
        <v>187772</v>
      </c>
      <c r="F49" s="145">
        <v>223735</v>
      </c>
      <c r="G49" s="145">
        <v>187772</v>
      </c>
    </row>
    <row r="50" spans="1:7" x14ac:dyDescent="0.25">
      <c r="A50" s="60" t="s">
        <v>462</v>
      </c>
      <c r="B50" s="60" t="s">
        <v>781</v>
      </c>
      <c r="C50" s="207" t="s">
        <v>975</v>
      </c>
      <c r="D50" s="134">
        <v>0</v>
      </c>
      <c r="E50" s="145">
        <v>0</v>
      </c>
      <c r="F50" s="134">
        <v>0</v>
      </c>
      <c r="G50" s="145">
        <v>0</v>
      </c>
    </row>
    <row r="51" spans="1:7" x14ac:dyDescent="0.25">
      <c r="A51" s="60" t="s">
        <v>886</v>
      </c>
      <c r="B51" s="60" t="s">
        <v>676</v>
      </c>
      <c r="C51" s="207" t="s">
        <v>153</v>
      </c>
      <c r="D51" s="134">
        <v>0</v>
      </c>
      <c r="E51" s="145">
        <v>0</v>
      </c>
      <c r="F51" s="134">
        <v>0</v>
      </c>
      <c r="G51" s="145">
        <v>0</v>
      </c>
    </row>
    <row r="52" spans="1:7" x14ac:dyDescent="0.25">
      <c r="A52" s="60" t="s">
        <v>240</v>
      </c>
      <c r="B52" s="60" t="s">
        <v>878</v>
      </c>
      <c r="C52" s="207" t="s">
        <v>62</v>
      </c>
      <c r="D52" s="134">
        <v>0</v>
      </c>
      <c r="E52" s="145">
        <v>0</v>
      </c>
      <c r="F52" s="134">
        <v>0</v>
      </c>
      <c r="G52" s="145">
        <v>0</v>
      </c>
    </row>
    <row r="53" spans="1:7" x14ac:dyDescent="0.25">
      <c r="A53" s="60" t="s">
        <v>474</v>
      </c>
      <c r="B53" s="60" t="s">
        <v>1130</v>
      </c>
      <c r="C53" s="207" t="s">
        <v>175</v>
      </c>
      <c r="D53" s="145">
        <v>0</v>
      </c>
      <c r="E53" s="145">
        <v>0</v>
      </c>
      <c r="F53" s="145">
        <v>0</v>
      </c>
      <c r="G53" s="145">
        <v>0</v>
      </c>
    </row>
    <row r="54" spans="1:7" x14ac:dyDescent="0.25">
      <c r="A54" s="60" t="s">
        <v>350</v>
      </c>
      <c r="B54" s="60" t="s">
        <v>790</v>
      </c>
      <c r="C54" s="207" t="s">
        <v>290</v>
      </c>
      <c r="D54" s="145">
        <v>34199</v>
      </c>
      <c r="E54" s="145">
        <v>22143</v>
      </c>
      <c r="F54" s="145">
        <v>34199</v>
      </c>
      <c r="G54" s="145">
        <v>22143</v>
      </c>
    </row>
    <row r="55" spans="1:7" x14ac:dyDescent="0.25">
      <c r="A55" s="60" t="s">
        <v>131</v>
      </c>
      <c r="B55" s="60" t="s">
        <v>473</v>
      </c>
      <c r="C55" s="207" t="s">
        <v>377</v>
      </c>
      <c r="D55" s="145">
        <v>52677</v>
      </c>
      <c r="E55" s="145">
        <v>50720</v>
      </c>
      <c r="F55" s="145">
        <v>52677</v>
      </c>
      <c r="G55" s="145">
        <v>50720</v>
      </c>
    </row>
    <row r="56" spans="1:7" x14ac:dyDescent="0.25">
      <c r="A56" s="60" t="s">
        <v>453</v>
      </c>
      <c r="B56" s="60" t="s">
        <v>916</v>
      </c>
      <c r="C56" s="207" t="s">
        <v>1178</v>
      </c>
      <c r="D56" s="145">
        <v>54242</v>
      </c>
      <c r="E56" s="145">
        <v>25395</v>
      </c>
      <c r="F56" s="145">
        <v>54242</v>
      </c>
      <c r="G56" s="145">
        <v>25395</v>
      </c>
    </row>
    <row r="57" spans="1:7" x14ac:dyDescent="0.25">
      <c r="A57" s="60" t="s">
        <v>248</v>
      </c>
      <c r="B57" s="60" t="s">
        <v>1021</v>
      </c>
      <c r="C57" s="207" t="s">
        <v>1085</v>
      </c>
      <c r="D57" s="134">
        <v>0</v>
      </c>
      <c r="E57" s="145">
        <v>0</v>
      </c>
      <c r="F57" s="134">
        <v>0</v>
      </c>
      <c r="G57" s="145">
        <v>0</v>
      </c>
    </row>
    <row r="58" spans="1:7" x14ac:dyDescent="0.25">
      <c r="A58" s="60" t="s">
        <v>308</v>
      </c>
      <c r="B58" s="60" t="s">
        <v>833</v>
      </c>
      <c r="C58" s="207" t="s">
        <v>899</v>
      </c>
      <c r="D58" s="134">
        <v>0</v>
      </c>
      <c r="E58" s="145">
        <v>0</v>
      </c>
      <c r="F58" s="134">
        <v>0</v>
      </c>
      <c r="G58" s="145">
        <v>0</v>
      </c>
    </row>
    <row r="59" spans="1:7" x14ac:dyDescent="0.25">
      <c r="A59" s="60" t="s">
        <v>428</v>
      </c>
      <c r="B59" s="60" t="s">
        <v>801</v>
      </c>
      <c r="C59" s="207" t="s">
        <v>729</v>
      </c>
      <c r="D59" s="145">
        <v>9808</v>
      </c>
      <c r="E59" s="145">
        <v>-1932</v>
      </c>
      <c r="F59" s="145">
        <v>9808</v>
      </c>
      <c r="G59" s="145">
        <v>-1932</v>
      </c>
    </row>
    <row r="60" spans="1:7" x14ac:dyDescent="0.25">
      <c r="A60" s="60" t="s">
        <v>797</v>
      </c>
      <c r="B60" s="60" t="s">
        <v>28</v>
      </c>
      <c r="C60" s="207" t="s">
        <v>1051</v>
      </c>
      <c r="D60" s="145">
        <v>9808</v>
      </c>
      <c r="E60" s="145">
        <v>-1932</v>
      </c>
      <c r="F60" s="145">
        <v>9808</v>
      </c>
      <c r="G60" s="145">
        <v>-1932</v>
      </c>
    </row>
    <row r="61" spans="1:7" x14ac:dyDescent="0.25">
      <c r="A61" s="60" t="s">
        <v>462</v>
      </c>
      <c r="B61" s="60" t="s">
        <v>1153</v>
      </c>
      <c r="C61" s="207" t="s">
        <v>829</v>
      </c>
      <c r="D61" s="134">
        <v>0</v>
      </c>
      <c r="E61" s="145">
        <v>0</v>
      </c>
      <c r="F61" s="134">
        <v>0</v>
      </c>
      <c r="G61" s="145">
        <v>0</v>
      </c>
    </row>
    <row r="62" spans="1:7" x14ac:dyDescent="0.25">
      <c r="A62" s="60" t="s">
        <v>77</v>
      </c>
      <c r="B62" s="60" t="s">
        <v>1104</v>
      </c>
      <c r="C62" s="207" t="s">
        <v>1075</v>
      </c>
      <c r="D62" s="145">
        <v>-102</v>
      </c>
      <c r="E62" s="145">
        <v>36470</v>
      </c>
      <c r="F62" s="145">
        <v>-102</v>
      </c>
      <c r="G62" s="145">
        <v>36470</v>
      </c>
    </row>
    <row r="63" spans="1:7" x14ac:dyDescent="0.25">
      <c r="A63" s="60" t="s">
        <v>163</v>
      </c>
      <c r="B63" s="60" t="s">
        <v>481</v>
      </c>
      <c r="C63" s="207" t="s">
        <v>17</v>
      </c>
      <c r="D63" s="145">
        <v>0</v>
      </c>
      <c r="E63" s="145">
        <v>6667</v>
      </c>
      <c r="F63" s="145">
        <v>0</v>
      </c>
      <c r="G63" s="145">
        <v>6667</v>
      </c>
    </row>
    <row r="64" spans="1:7" x14ac:dyDescent="0.25">
      <c r="A64" s="60" t="s">
        <v>1134</v>
      </c>
      <c r="B64" s="60" t="s">
        <v>814</v>
      </c>
      <c r="C64" s="207" t="s">
        <v>586</v>
      </c>
      <c r="D64" s="134">
        <v>0</v>
      </c>
      <c r="E64" s="145">
        <v>0</v>
      </c>
      <c r="F64" s="134">
        <v>0</v>
      </c>
      <c r="G64" s="145">
        <v>0</v>
      </c>
    </row>
    <row r="65" spans="1:7" x14ac:dyDescent="0.25">
      <c r="A65" s="60" t="s">
        <v>1156</v>
      </c>
      <c r="B65" s="60" t="s">
        <v>564</v>
      </c>
      <c r="C65" s="207" t="s">
        <v>606</v>
      </c>
      <c r="D65" s="134">
        <v>0</v>
      </c>
      <c r="E65" s="145">
        <v>0</v>
      </c>
      <c r="F65" s="134">
        <v>0</v>
      </c>
      <c r="G65" s="145">
        <v>0</v>
      </c>
    </row>
    <row r="66" spans="1:7" x14ac:dyDescent="0.25">
      <c r="A66" s="60" t="s">
        <v>462</v>
      </c>
      <c r="B66" s="60" t="s">
        <v>575</v>
      </c>
      <c r="C66" s="207" t="s">
        <v>970</v>
      </c>
      <c r="D66" s="134">
        <v>0</v>
      </c>
      <c r="E66" s="145">
        <v>0</v>
      </c>
      <c r="F66" s="134">
        <v>0</v>
      </c>
      <c r="G66" s="145">
        <v>0</v>
      </c>
    </row>
    <row r="67" spans="1:7" x14ac:dyDescent="0.25">
      <c r="A67" s="60" t="s">
        <v>886</v>
      </c>
      <c r="B67" s="60" t="s">
        <v>1116</v>
      </c>
      <c r="C67" s="207" t="s">
        <v>733</v>
      </c>
      <c r="D67" s="134">
        <v>0</v>
      </c>
      <c r="E67" s="145">
        <v>0</v>
      </c>
      <c r="F67" s="134">
        <v>0</v>
      </c>
      <c r="G67" s="145">
        <v>0</v>
      </c>
    </row>
    <row r="68" spans="1:7" x14ac:dyDescent="0.25">
      <c r="A68" s="60" t="s">
        <v>240</v>
      </c>
      <c r="B68" s="60" t="s">
        <v>229</v>
      </c>
      <c r="C68" s="207" t="s">
        <v>891</v>
      </c>
      <c r="D68" s="134">
        <v>0</v>
      </c>
      <c r="E68" s="145">
        <v>0</v>
      </c>
      <c r="F68" s="134">
        <v>0</v>
      </c>
      <c r="G68" s="145">
        <v>0</v>
      </c>
    </row>
  </sheetData>
  <pageMargins left="0.7" right="0.7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" customWidth="1"/>
    <col min="2" max="2" width="63.5703125" style="1" customWidth="1"/>
    <col min="3" max="3" width="4.42578125" style="50" customWidth="1"/>
    <col min="4" max="11" width="15.28515625" style="197" customWidth="1"/>
    <col min="12" max="16384" width="9.140625" style="89"/>
  </cols>
  <sheetData>
    <row r="1" spans="1:11" ht="22.5" x14ac:dyDescent="0.25">
      <c r="A1" s="7" t="s">
        <v>1177</v>
      </c>
      <c r="B1" s="7" t="s">
        <v>1017</v>
      </c>
      <c r="C1" s="44" t="s">
        <v>57</v>
      </c>
      <c r="D1" s="130" t="s">
        <v>532</v>
      </c>
      <c r="E1" s="130" t="s">
        <v>272</v>
      </c>
      <c r="F1" s="130" t="s">
        <v>1039</v>
      </c>
      <c r="G1" s="130" t="s">
        <v>518</v>
      </c>
      <c r="H1" s="130" t="s">
        <v>675</v>
      </c>
      <c r="I1" s="130" t="s">
        <v>243</v>
      </c>
      <c r="J1" s="130" t="s">
        <v>904</v>
      </c>
      <c r="K1" s="130" t="s">
        <v>478</v>
      </c>
    </row>
    <row r="2" spans="1:11" x14ac:dyDescent="0.25">
      <c r="A2" s="60" t="s">
        <v>726</v>
      </c>
      <c r="B2" s="60" t="s">
        <v>179</v>
      </c>
      <c r="C2" s="207" t="s">
        <v>257</v>
      </c>
      <c r="D2" s="145">
        <v>581536</v>
      </c>
      <c r="E2" s="145">
        <v>297982</v>
      </c>
      <c r="F2" s="145">
        <v>283554</v>
      </c>
      <c r="G2" s="145">
        <v>312856</v>
      </c>
      <c r="H2" s="145">
        <v>581536</v>
      </c>
      <c r="I2" s="145">
        <v>297982</v>
      </c>
      <c r="J2" s="145">
        <v>283554</v>
      </c>
      <c r="K2" s="145">
        <v>312856</v>
      </c>
    </row>
    <row r="3" spans="1:11" x14ac:dyDescent="0.25">
      <c r="A3" s="60" t="s">
        <v>105</v>
      </c>
      <c r="B3" s="60" t="s">
        <v>619</v>
      </c>
      <c r="C3" s="207" t="s">
        <v>837</v>
      </c>
      <c r="D3" s="118">
        <v>530830</v>
      </c>
      <c r="E3" s="118">
        <v>297982</v>
      </c>
      <c r="F3" s="118">
        <v>232848</v>
      </c>
      <c r="G3" s="118">
        <v>252505</v>
      </c>
      <c r="H3" s="118">
        <v>530830</v>
      </c>
      <c r="I3" s="118">
        <v>297982</v>
      </c>
      <c r="J3" s="118">
        <v>232848</v>
      </c>
      <c r="K3" s="118">
        <v>252505</v>
      </c>
    </row>
    <row r="4" spans="1:11" x14ac:dyDescent="0.25">
      <c r="A4" s="60" t="s">
        <v>36</v>
      </c>
      <c r="B4" s="60" t="s">
        <v>307</v>
      </c>
      <c r="C4" s="207" t="s">
        <v>320</v>
      </c>
      <c r="D4" s="145">
        <v>7958</v>
      </c>
      <c r="E4" s="145">
        <v>7958</v>
      </c>
      <c r="F4" s="145">
        <v>0</v>
      </c>
      <c r="G4" s="145">
        <v>0</v>
      </c>
      <c r="H4" s="145">
        <v>7958</v>
      </c>
      <c r="I4" s="145">
        <v>7958</v>
      </c>
      <c r="J4" s="145">
        <v>0</v>
      </c>
      <c r="K4" s="145">
        <v>0</v>
      </c>
    </row>
    <row r="5" spans="1:11" x14ac:dyDescent="0.25">
      <c r="A5" s="60" t="s">
        <v>137</v>
      </c>
      <c r="B5" s="60" t="s">
        <v>712</v>
      </c>
      <c r="C5" s="207" t="s">
        <v>589</v>
      </c>
      <c r="D5" s="134">
        <v>0</v>
      </c>
      <c r="E5" s="134">
        <v>0</v>
      </c>
      <c r="F5" s="134">
        <v>0</v>
      </c>
      <c r="G5" s="145">
        <v>0</v>
      </c>
      <c r="H5" s="134">
        <v>0</v>
      </c>
      <c r="I5" s="134">
        <v>0</v>
      </c>
      <c r="J5" s="134">
        <v>0</v>
      </c>
      <c r="K5" s="145">
        <v>0</v>
      </c>
    </row>
    <row r="6" spans="1:11" x14ac:dyDescent="0.25">
      <c r="A6" s="60" t="s">
        <v>462</v>
      </c>
      <c r="B6" s="60" t="s">
        <v>496</v>
      </c>
      <c r="C6" s="207" t="s">
        <v>972</v>
      </c>
      <c r="D6" s="145">
        <v>7958</v>
      </c>
      <c r="E6" s="145">
        <v>7958</v>
      </c>
      <c r="F6" s="145">
        <v>0</v>
      </c>
      <c r="G6" s="145">
        <v>0</v>
      </c>
      <c r="H6" s="145">
        <v>7958</v>
      </c>
      <c r="I6" s="145">
        <v>7958</v>
      </c>
      <c r="J6" s="145">
        <v>0</v>
      </c>
      <c r="K6" s="145">
        <v>0</v>
      </c>
    </row>
    <row r="7" spans="1:11" x14ac:dyDescent="0.25">
      <c r="A7" s="60" t="s">
        <v>886</v>
      </c>
      <c r="B7" s="60" t="s">
        <v>868</v>
      </c>
      <c r="C7" s="207" t="s">
        <v>724</v>
      </c>
      <c r="D7" s="134">
        <v>0</v>
      </c>
      <c r="E7" s="134">
        <v>0</v>
      </c>
      <c r="F7" s="134">
        <v>0</v>
      </c>
      <c r="G7" s="145">
        <v>0</v>
      </c>
      <c r="H7" s="134">
        <v>0</v>
      </c>
      <c r="I7" s="134">
        <v>0</v>
      </c>
      <c r="J7" s="134">
        <v>0</v>
      </c>
      <c r="K7" s="145">
        <v>0</v>
      </c>
    </row>
    <row r="8" spans="1:11" x14ac:dyDescent="0.25">
      <c r="A8" s="60" t="s">
        <v>240</v>
      </c>
      <c r="B8" s="60" t="s">
        <v>620</v>
      </c>
      <c r="C8" s="207" t="s">
        <v>498</v>
      </c>
      <c r="D8" s="134">
        <v>0</v>
      </c>
      <c r="E8" s="134">
        <v>0</v>
      </c>
      <c r="F8" s="134">
        <v>0</v>
      </c>
      <c r="G8" s="145">
        <v>0</v>
      </c>
      <c r="H8" s="134">
        <v>0</v>
      </c>
      <c r="I8" s="134">
        <v>0</v>
      </c>
      <c r="J8" s="134">
        <v>0</v>
      </c>
      <c r="K8" s="145">
        <v>0</v>
      </c>
    </row>
    <row r="9" spans="1:11" x14ac:dyDescent="0.25">
      <c r="A9" s="60" t="s">
        <v>474</v>
      </c>
      <c r="B9" s="60" t="s">
        <v>604</v>
      </c>
      <c r="C9" s="207" t="s">
        <v>213</v>
      </c>
      <c r="D9" s="134">
        <v>0</v>
      </c>
      <c r="E9" s="134">
        <v>0</v>
      </c>
      <c r="F9" s="134">
        <v>0</v>
      </c>
      <c r="G9" s="145">
        <v>0</v>
      </c>
      <c r="H9" s="134">
        <v>0</v>
      </c>
      <c r="I9" s="134">
        <v>0</v>
      </c>
      <c r="J9" s="134">
        <v>0</v>
      </c>
      <c r="K9" s="145">
        <v>0</v>
      </c>
    </row>
    <row r="10" spans="1:11" x14ac:dyDescent="0.25">
      <c r="A10" s="60" t="s">
        <v>350</v>
      </c>
      <c r="B10" s="60" t="s">
        <v>700</v>
      </c>
      <c r="C10" s="207" t="s">
        <v>1078</v>
      </c>
      <c r="D10" s="134">
        <v>0</v>
      </c>
      <c r="E10" s="134">
        <v>0</v>
      </c>
      <c r="F10" s="134">
        <v>0</v>
      </c>
      <c r="G10" s="145">
        <v>0</v>
      </c>
      <c r="H10" s="134">
        <v>0</v>
      </c>
      <c r="I10" s="134">
        <v>0</v>
      </c>
      <c r="J10" s="134">
        <v>0</v>
      </c>
      <c r="K10" s="145">
        <v>0</v>
      </c>
    </row>
    <row r="11" spans="1:11" x14ac:dyDescent="0.25">
      <c r="A11" s="60" t="s">
        <v>131</v>
      </c>
      <c r="B11" s="60" t="s">
        <v>721</v>
      </c>
      <c r="C11" s="207" t="s">
        <v>708</v>
      </c>
      <c r="D11" s="134">
        <v>0</v>
      </c>
      <c r="E11" s="134">
        <v>0</v>
      </c>
      <c r="F11" s="134">
        <v>0</v>
      </c>
      <c r="G11" s="145">
        <v>0</v>
      </c>
      <c r="H11" s="134">
        <v>0</v>
      </c>
      <c r="I11" s="134">
        <v>0</v>
      </c>
      <c r="J11" s="134">
        <v>0</v>
      </c>
      <c r="K11" s="145">
        <v>0</v>
      </c>
    </row>
    <row r="12" spans="1:11" x14ac:dyDescent="0.25">
      <c r="A12" s="60" t="s">
        <v>194</v>
      </c>
      <c r="B12" s="60" t="s">
        <v>196</v>
      </c>
      <c r="C12" s="207" t="s">
        <v>205</v>
      </c>
      <c r="D12" s="145">
        <v>522872</v>
      </c>
      <c r="E12" s="145">
        <v>290024</v>
      </c>
      <c r="F12" s="145">
        <v>232848</v>
      </c>
      <c r="G12" s="145">
        <v>252505</v>
      </c>
      <c r="H12" s="145">
        <v>522872</v>
      </c>
      <c r="I12" s="145">
        <v>290024</v>
      </c>
      <c r="J12" s="145">
        <v>232848</v>
      </c>
      <c r="K12" s="145">
        <v>252505</v>
      </c>
    </row>
    <row r="13" spans="1:11" x14ac:dyDescent="0.25">
      <c r="A13" s="60" t="s">
        <v>421</v>
      </c>
      <c r="B13" s="60" t="s">
        <v>828</v>
      </c>
      <c r="C13" s="207" t="s">
        <v>558</v>
      </c>
      <c r="D13" s="145">
        <v>30163</v>
      </c>
      <c r="E13" s="134">
        <v>0</v>
      </c>
      <c r="F13" s="145">
        <v>30163</v>
      </c>
      <c r="G13" s="145">
        <v>30163</v>
      </c>
      <c r="H13" s="145">
        <v>30163</v>
      </c>
      <c r="I13" s="134">
        <v>0</v>
      </c>
      <c r="J13" s="145">
        <v>30163</v>
      </c>
      <c r="K13" s="145">
        <v>30163</v>
      </c>
    </row>
    <row r="14" spans="1:11" x14ac:dyDescent="0.25">
      <c r="A14" s="60" t="s">
        <v>462</v>
      </c>
      <c r="B14" s="60" t="s">
        <v>184</v>
      </c>
      <c r="C14" s="207" t="s">
        <v>321</v>
      </c>
      <c r="D14" s="145">
        <v>252901</v>
      </c>
      <c r="E14" s="145">
        <v>142946</v>
      </c>
      <c r="F14" s="145">
        <v>109955</v>
      </c>
      <c r="G14" s="145">
        <v>118589</v>
      </c>
      <c r="H14" s="145">
        <v>252901</v>
      </c>
      <c r="I14" s="145">
        <v>142946</v>
      </c>
      <c r="J14" s="145">
        <v>109955</v>
      </c>
      <c r="K14" s="145">
        <v>118589</v>
      </c>
    </row>
    <row r="15" spans="1:11" x14ac:dyDescent="0.25">
      <c r="A15" s="60" t="s">
        <v>886</v>
      </c>
      <c r="B15" s="60" t="s">
        <v>758</v>
      </c>
      <c r="C15" s="207" t="s">
        <v>869</v>
      </c>
      <c r="D15" s="145">
        <v>179882</v>
      </c>
      <c r="E15" s="145">
        <v>140883</v>
      </c>
      <c r="F15" s="145">
        <v>38999</v>
      </c>
      <c r="G15" s="145">
        <v>50022</v>
      </c>
      <c r="H15" s="145">
        <v>179882</v>
      </c>
      <c r="I15" s="145">
        <v>140883</v>
      </c>
      <c r="J15" s="145">
        <v>38999</v>
      </c>
      <c r="K15" s="145">
        <v>50022</v>
      </c>
    </row>
    <row r="16" spans="1:11" x14ac:dyDescent="0.25">
      <c r="A16" s="60" t="s">
        <v>240</v>
      </c>
      <c r="B16" s="60" t="s">
        <v>3</v>
      </c>
      <c r="C16" s="207" t="s">
        <v>640</v>
      </c>
      <c r="D16" s="134">
        <v>0</v>
      </c>
      <c r="E16" s="134">
        <v>0</v>
      </c>
      <c r="F16" s="134">
        <v>0</v>
      </c>
      <c r="G16" s="145">
        <v>0</v>
      </c>
      <c r="H16" s="134">
        <v>0</v>
      </c>
      <c r="I16" s="134">
        <v>0</v>
      </c>
      <c r="J16" s="134">
        <v>0</v>
      </c>
      <c r="K16" s="145">
        <v>0</v>
      </c>
    </row>
    <row r="17" spans="1:11" x14ac:dyDescent="0.25">
      <c r="A17" s="60" t="s">
        <v>474</v>
      </c>
      <c r="B17" s="60" t="s">
        <v>561</v>
      </c>
      <c r="C17" s="207" t="s">
        <v>37</v>
      </c>
      <c r="D17" s="134">
        <v>0</v>
      </c>
      <c r="E17" s="134">
        <v>0</v>
      </c>
      <c r="F17" s="134">
        <v>0</v>
      </c>
      <c r="G17" s="145">
        <v>0</v>
      </c>
      <c r="H17" s="134">
        <v>0</v>
      </c>
      <c r="I17" s="134">
        <v>0</v>
      </c>
      <c r="J17" s="134">
        <v>0</v>
      </c>
      <c r="K17" s="145">
        <v>0</v>
      </c>
    </row>
    <row r="18" spans="1:11" x14ac:dyDescent="0.25">
      <c r="A18" s="60" t="s">
        <v>350</v>
      </c>
      <c r="B18" s="60" t="s">
        <v>546</v>
      </c>
      <c r="C18" s="207" t="s">
        <v>533</v>
      </c>
      <c r="D18" s="145">
        <v>6399</v>
      </c>
      <c r="E18" s="145">
        <v>6195</v>
      </c>
      <c r="F18" s="145">
        <v>204</v>
      </c>
      <c r="G18" s="145">
        <v>204</v>
      </c>
      <c r="H18" s="145">
        <v>6399</v>
      </c>
      <c r="I18" s="145">
        <v>6195</v>
      </c>
      <c r="J18" s="145">
        <v>204</v>
      </c>
      <c r="K18" s="145">
        <v>204</v>
      </c>
    </row>
    <row r="19" spans="1:11" x14ac:dyDescent="0.25">
      <c r="A19" s="60" t="s">
        <v>131</v>
      </c>
      <c r="B19" s="60" t="s">
        <v>342</v>
      </c>
      <c r="C19" s="207" t="s">
        <v>287</v>
      </c>
      <c r="D19" s="145">
        <v>53527</v>
      </c>
      <c r="E19" s="134">
        <v>0</v>
      </c>
      <c r="F19" s="145">
        <v>53527</v>
      </c>
      <c r="G19" s="145">
        <v>53527</v>
      </c>
      <c r="H19" s="145">
        <v>53527</v>
      </c>
      <c r="I19" s="134">
        <v>0</v>
      </c>
      <c r="J19" s="145">
        <v>53527</v>
      </c>
      <c r="K19" s="145">
        <v>53527</v>
      </c>
    </row>
    <row r="20" spans="1:11" x14ac:dyDescent="0.25">
      <c r="A20" s="60" t="s">
        <v>453</v>
      </c>
      <c r="B20" s="60" t="s">
        <v>936</v>
      </c>
      <c r="C20" s="207" t="s">
        <v>735</v>
      </c>
      <c r="D20" s="134">
        <v>0</v>
      </c>
      <c r="E20" s="134">
        <v>0</v>
      </c>
      <c r="F20" s="134">
        <v>0</v>
      </c>
      <c r="G20" s="145">
        <v>0</v>
      </c>
      <c r="H20" s="134">
        <v>0</v>
      </c>
      <c r="I20" s="134">
        <v>0</v>
      </c>
      <c r="J20" s="134">
        <v>0</v>
      </c>
      <c r="K20" s="145">
        <v>0</v>
      </c>
    </row>
    <row r="21" spans="1:11" x14ac:dyDescent="0.25">
      <c r="A21" s="60" t="s">
        <v>248</v>
      </c>
      <c r="B21" s="60" t="s">
        <v>969</v>
      </c>
      <c r="C21" s="207" t="s">
        <v>40</v>
      </c>
      <c r="D21" s="134">
        <v>0</v>
      </c>
      <c r="E21" s="134">
        <v>0</v>
      </c>
      <c r="F21" s="134">
        <v>0</v>
      </c>
      <c r="G21" s="145">
        <v>0</v>
      </c>
      <c r="H21" s="134">
        <v>0</v>
      </c>
      <c r="I21" s="134">
        <v>0</v>
      </c>
      <c r="J21" s="134">
        <v>0</v>
      </c>
      <c r="K21" s="145">
        <v>0</v>
      </c>
    </row>
    <row r="22" spans="1:11" x14ac:dyDescent="0.25">
      <c r="A22" s="60" t="s">
        <v>1082</v>
      </c>
      <c r="B22" s="60" t="s">
        <v>822</v>
      </c>
      <c r="C22" s="207" t="s">
        <v>1161</v>
      </c>
      <c r="D22" s="134">
        <v>0</v>
      </c>
      <c r="E22" s="134">
        <v>0</v>
      </c>
      <c r="F22" s="134">
        <v>0</v>
      </c>
      <c r="G22" s="145">
        <v>0</v>
      </c>
      <c r="H22" s="134">
        <v>0</v>
      </c>
      <c r="I22" s="134">
        <v>0</v>
      </c>
      <c r="J22" s="134">
        <v>0</v>
      </c>
      <c r="K22" s="145">
        <v>0</v>
      </c>
    </row>
    <row r="23" spans="1:11" x14ac:dyDescent="0.25">
      <c r="A23" s="60" t="s">
        <v>520</v>
      </c>
      <c r="B23" s="60" t="s">
        <v>94</v>
      </c>
      <c r="C23" s="207" t="s">
        <v>827</v>
      </c>
      <c r="D23" s="134">
        <v>0</v>
      </c>
      <c r="E23" s="134">
        <v>0</v>
      </c>
      <c r="F23" s="134">
        <v>0</v>
      </c>
      <c r="G23" s="145">
        <v>0</v>
      </c>
      <c r="H23" s="134">
        <v>0</v>
      </c>
      <c r="I23" s="134">
        <v>0</v>
      </c>
      <c r="J23" s="134">
        <v>0</v>
      </c>
      <c r="K23" s="145">
        <v>0</v>
      </c>
    </row>
    <row r="24" spans="1:11" x14ac:dyDescent="0.25">
      <c r="A24" s="60" t="s">
        <v>462</v>
      </c>
      <c r="B24" s="60" t="s">
        <v>471</v>
      </c>
      <c r="C24" s="207" t="s">
        <v>1114</v>
      </c>
      <c r="D24" s="134">
        <v>0</v>
      </c>
      <c r="E24" s="134">
        <v>0</v>
      </c>
      <c r="F24" s="134">
        <v>0</v>
      </c>
      <c r="G24" s="145">
        <v>0</v>
      </c>
      <c r="H24" s="134">
        <v>0</v>
      </c>
      <c r="I24" s="134">
        <v>0</v>
      </c>
      <c r="J24" s="134">
        <v>0</v>
      </c>
      <c r="K24" s="145">
        <v>0</v>
      </c>
    </row>
    <row r="25" spans="1:11" x14ac:dyDescent="0.25">
      <c r="A25" s="60" t="s">
        <v>886</v>
      </c>
      <c r="B25" s="60" t="s">
        <v>86</v>
      </c>
      <c r="C25" s="207" t="s">
        <v>1009</v>
      </c>
      <c r="D25" s="134">
        <v>0</v>
      </c>
      <c r="E25" s="134">
        <v>0</v>
      </c>
      <c r="F25" s="134">
        <v>0</v>
      </c>
      <c r="G25" s="145">
        <v>0</v>
      </c>
      <c r="H25" s="134">
        <v>0</v>
      </c>
      <c r="I25" s="134">
        <v>0</v>
      </c>
      <c r="J25" s="134">
        <v>0</v>
      </c>
      <c r="K25" s="145">
        <v>0</v>
      </c>
    </row>
    <row r="26" spans="1:11" x14ac:dyDescent="0.25">
      <c r="A26" s="60" t="s">
        <v>240</v>
      </c>
      <c r="B26" s="60" t="s">
        <v>515</v>
      </c>
      <c r="C26" s="207" t="s">
        <v>959</v>
      </c>
      <c r="D26" s="134">
        <v>0</v>
      </c>
      <c r="E26" s="134">
        <v>0</v>
      </c>
      <c r="F26" s="134">
        <v>0</v>
      </c>
      <c r="G26" s="145">
        <v>0</v>
      </c>
      <c r="H26" s="134">
        <v>0</v>
      </c>
      <c r="I26" s="134">
        <v>0</v>
      </c>
      <c r="J26" s="134">
        <v>0</v>
      </c>
      <c r="K26" s="145">
        <v>0</v>
      </c>
    </row>
    <row r="27" spans="1:11" x14ac:dyDescent="0.25">
      <c r="A27" s="60" t="s">
        <v>474</v>
      </c>
      <c r="B27" s="60" t="s">
        <v>1103</v>
      </c>
      <c r="C27" s="207" t="s">
        <v>497</v>
      </c>
      <c r="D27" s="134">
        <v>0</v>
      </c>
      <c r="E27" s="134">
        <v>0</v>
      </c>
      <c r="F27" s="134">
        <v>0</v>
      </c>
      <c r="G27" s="145">
        <v>0</v>
      </c>
      <c r="H27" s="134">
        <v>0</v>
      </c>
      <c r="I27" s="134">
        <v>0</v>
      </c>
      <c r="J27" s="134">
        <v>0</v>
      </c>
      <c r="K27" s="145">
        <v>0</v>
      </c>
    </row>
    <row r="28" spans="1:11" x14ac:dyDescent="0.25">
      <c r="A28" s="60" t="s">
        <v>350</v>
      </c>
      <c r="B28" s="60" t="s">
        <v>170</v>
      </c>
      <c r="C28" s="207" t="s">
        <v>968</v>
      </c>
      <c r="D28" s="134">
        <v>0</v>
      </c>
      <c r="E28" s="134">
        <v>0</v>
      </c>
      <c r="F28" s="134">
        <v>0</v>
      </c>
      <c r="G28" s="145">
        <v>0</v>
      </c>
      <c r="H28" s="134">
        <v>0</v>
      </c>
      <c r="I28" s="134">
        <v>0</v>
      </c>
      <c r="J28" s="134">
        <v>0</v>
      </c>
      <c r="K28" s="145">
        <v>0</v>
      </c>
    </row>
    <row r="29" spans="1:11" x14ac:dyDescent="0.25">
      <c r="A29" s="60" t="s">
        <v>131</v>
      </c>
      <c r="B29" s="60" t="s">
        <v>1132</v>
      </c>
      <c r="C29" s="207" t="s">
        <v>508</v>
      </c>
      <c r="D29" s="134">
        <v>0</v>
      </c>
      <c r="E29" s="134">
        <v>0</v>
      </c>
      <c r="F29" s="134">
        <v>0</v>
      </c>
      <c r="G29" s="145">
        <v>0</v>
      </c>
      <c r="H29" s="134">
        <v>0</v>
      </c>
      <c r="I29" s="134">
        <v>0</v>
      </c>
      <c r="J29" s="134">
        <v>0</v>
      </c>
      <c r="K29" s="145">
        <v>0</v>
      </c>
    </row>
    <row r="30" spans="1:11" x14ac:dyDescent="0.25">
      <c r="A30" s="60" t="s">
        <v>453</v>
      </c>
      <c r="B30" s="60" t="s">
        <v>159</v>
      </c>
      <c r="C30" s="207" t="s">
        <v>930</v>
      </c>
      <c r="D30" s="134">
        <v>0</v>
      </c>
      <c r="E30" s="134">
        <v>0</v>
      </c>
      <c r="F30" s="134">
        <v>0</v>
      </c>
      <c r="G30" s="145">
        <v>0</v>
      </c>
      <c r="H30" s="134">
        <v>0</v>
      </c>
      <c r="I30" s="134">
        <v>0</v>
      </c>
      <c r="J30" s="134">
        <v>0</v>
      </c>
      <c r="K30" s="145">
        <v>0</v>
      </c>
    </row>
    <row r="31" spans="1:11" x14ac:dyDescent="0.25">
      <c r="A31" s="60" t="s">
        <v>248</v>
      </c>
      <c r="B31" s="60" t="s">
        <v>645</v>
      </c>
      <c r="C31" s="207" t="s">
        <v>609</v>
      </c>
      <c r="D31" s="134">
        <v>0</v>
      </c>
      <c r="E31" s="134">
        <v>0</v>
      </c>
      <c r="F31" s="134">
        <v>0</v>
      </c>
      <c r="G31" s="145">
        <v>0</v>
      </c>
      <c r="H31" s="134">
        <v>0</v>
      </c>
      <c r="I31" s="134">
        <v>0</v>
      </c>
      <c r="J31" s="134">
        <v>0</v>
      </c>
      <c r="K31" s="145">
        <v>0</v>
      </c>
    </row>
    <row r="32" spans="1:11" x14ac:dyDescent="0.25">
      <c r="A32" s="60" t="s">
        <v>308</v>
      </c>
      <c r="B32" s="60" t="s">
        <v>933</v>
      </c>
      <c r="C32" s="207" t="s">
        <v>718</v>
      </c>
      <c r="D32" s="134">
        <v>0</v>
      </c>
      <c r="E32" s="134">
        <v>0</v>
      </c>
      <c r="F32" s="134">
        <v>0</v>
      </c>
      <c r="G32" s="145">
        <v>0</v>
      </c>
      <c r="H32" s="134">
        <v>0</v>
      </c>
      <c r="I32" s="134">
        <v>0</v>
      </c>
      <c r="J32" s="134">
        <v>0</v>
      </c>
      <c r="K32" s="145">
        <v>0</v>
      </c>
    </row>
    <row r="33" spans="1:11" x14ac:dyDescent="0.25">
      <c r="A33" s="60" t="s">
        <v>1015</v>
      </c>
      <c r="B33" s="60" t="s">
        <v>942</v>
      </c>
      <c r="C33" s="207" t="s">
        <v>823</v>
      </c>
      <c r="D33" s="134">
        <v>0</v>
      </c>
      <c r="E33" s="134">
        <v>0</v>
      </c>
      <c r="F33" s="134">
        <v>0</v>
      </c>
      <c r="G33" s="145">
        <v>0</v>
      </c>
      <c r="H33" s="134">
        <v>0</v>
      </c>
      <c r="I33" s="134">
        <v>0</v>
      </c>
      <c r="J33" s="134">
        <v>0</v>
      </c>
      <c r="K33" s="145">
        <v>0</v>
      </c>
    </row>
    <row r="34" spans="1:11" x14ac:dyDescent="0.25">
      <c r="A34" s="60" t="s">
        <v>381</v>
      </c>
      <c r="B34" s="60" t="s">
        <v>1065</v>
      </c>
      <c r="C34" s="207" t="s">
        <v>628</v>
      </c>
      <c r="D34" s="145">
        <v>50368</v>
      </c>
      <c r="E34" s="134">
        <v>0</v>
      </c>
      <c r="F34" s="145">
        <v>50368</v>
      </c>
      <c r="G34" s="145">
        <v>60239</v>
      </c>
      <c r="H34" s="145">
        <v>50368</v>
      </c>
      <c r="I34" s="134">
        <v>0</v>
      </c>
      <c r="J34" s="145">
        <v>50368</v>
      </c>
      <c r="K34" s="145">
        <v>60239</v>
      </c>
    </row>
    <row r="35" spans="1:11" x14ac:dyDescent="0.25">
      <c r="A35" s="60" t="s">
        <v>1101</v>
      </c>
      <c r="B35" s="60" t="s">
        <v>993</v>
      </c>
      <c r="C35" s="207" t="s">
        <v>413</v>
      </c>
      <c r="D35" s="145">
        <v>35078</v>
      </c>
      <c r="E35" s="134">
        <v>0</v>
      </c>
      <c r="F35" s="145">
        <v>35078</v>
      </c>
      <c r="G35" s="145">
        <v>34142</v>
      </c>
      <c r="H35" s="145">
        <v>35078</v>
      </c>
      <c r="I35" s="134">
        <v>0</v>
      </c>
      <c r="J35" s="145">
        <v>35078</v>
      </c>
      <c r="K35" s="145">
        <v>34142</v>
      </c>
    </row>
    <row r="36" spans="1:11" x14ac:dyDescent="0.25">
      <c r="A36" s="60" t="s">
        <v>42</v>
      </c>
      <c r="B36" s="60" t="s">
        <v>622</v>
      </c>
      <c r="C36" s="207" t="s">
        <v>401</v>
      </c>
      <c r="D36" s="145">
        <v>26698</v>
      </c>
      <c r="E36" s="134">
        <v>0</v>
      </c>
      <c r="F36" s="145">
        <v>26698</v>
      </c>
      <c r="G36" s="145">
        <v>25762</v>
      </c>
      <c r="H36" s="145">
        <v>26698</v>
      </c>
      <c r="I36" s="134">
        <v>0</v>
      </c>
      <c r="J36" s="145">
        <v>26698</v>
      </c>
      <c r="K36" s="145">
        <v>25762</v>
      </c>
    </row>
    <row r="37" spans="1:11" x14ac:dyDescent="0.25">
      <c r="A37" s="60" t="s">
        <v>462</v>
      </c>
      <c r="B37" s="60" t="s">
        <v>873</v>
      </c>
      <c r="C37" s="207" t="s">
        <v>375</v>
      </c>
      <c r="D37" s="134">
        <v>0</v>
      </c>
      <c r="E37" s="134">
        <v>0</v>
      </c>
      <c r="F37" s="134">
        <v>0</v>
      </c>
      <c r="G37" s="145">
        <v>0</v>
      </c>
      <c r="H37" s="134">
        <v>0</v>
      </c>
      <c r="I37" s="134">
        <v>0</v>
      </c>
      <c r="J37" s="134">
        <v>0</v>
      </c>
      <c r="K37" s="145">
        <v>0</v>
      </c>
    </row>
    <row r="38" spans="1:11" x14ac:dyDescent="0.25">
      <c r="A38" s="60" t="s">
        <v>886</v>
      </c>
      <c r="B38" s="60" t="s">
        <v>335</v>
      </c>
      <c r="C38" s="207" t="s">
        <v>446</v>
      </c>
      <c r="D38" s="134">
        <v>0</v>
      </c>
      <c r="E38" s="134">
        <v>0</v>
      </c>
      <c r="F38" s="134">
        <v>0</v>
      </c>
      <c r="G38" s="145">
        <v>0</v>
      </c>
      <c r="H38" s="134">
        <v>0</v>
      </c>
      <c r="I38" s="134">
        <v>0</v>
      </c>
      <c r="J38" s="134">
        <v>0</v>
      </c>
      <c r="K38" s="145">
        <v>0</v>
      </c>
    </row>
    <row r="39" spans="1:11" x14ac:dyDescent="0.25">
      <c r="A39" s="60" t="s">
        <v>240</v>
      </c>
      <c r="B39" s="60" t="s">
        <v>798</v>
      </c>
      <c r="C39" s="207" t="s">
        <v>81</v>
      </c>
      <c r="D39" s="145">
        <v>8380</v>
      </c>
      <c r="E39" s="134">
        <v>0</v>
      </c>
      <c r="F39" s="145">
        <v>8380</v>
      </c>
      <c r="G39" s="145">
        <v>8380</v>
      </c>
      <c r="H39" s="145">
        <v>8380</v>
      </c>
      <c r="I39" s="134">
        <v>0</v>
      </c>
      <c r="J39" s="145">
        <v>8380</v>
      </c>
      <c r="K39" s="145">
        <v>8380</v>
      </c>
    </row>
    <row r="40" spans="1:11" x14ac:dyDescent="0.25">
      <c r="A40" s="60" t="s">
        <v>474</v>
      </c>
      <c r="B40" s="60" t="s">
        <v>657</v>
      </c>
      <c r="C40" s="207" t="s">
        <v>467</v>
      </c>
      <c r="D40" s="134">
        <v>0</v>
      </c>
      <c r="E40" s="134">
        <v>0</v>
      </c>
      <c r="F40" s="134">
        <v>0</v>
      </c>
      <c r="G40" s="145">
        <v>0</v>
      </c>
      <c r="H40" s="134">
        <v>0</v>
      </c>
      <c r="I40" s="134">
        <v>0</v>
      </c>
      <c r="J40" s="134">
        <v>0</v>
      </c>
      <c r="K40" s="145">
        <v>0</v>
      </c>
    </row>
    <row r="41" spans="1:11" x14ac:dyDescent="0.25">
      <c r="A41" s="60" t="s">
        <v>350</v>
      </c>
      <c r="B41" s="60" t="s">
        <v>301</v>
      </c>
      <c r="C41" s="207" t="s">
        <v>680</v>
      </c>
      <c r="D41" s="134">
        <v>0</v>
      </c>
      <c r="E41" s="134">
        <v>0</v>
      </c>
      <c r="F41" s="134">
        <v>0</v>
      </c>
      <c r="G41" s="145">
        <v>0</v>
      </c>
      <c r="H41" s="134">
        <v>0</v>
      </c>
      <c r="I41" s="134">
        <v>0</v>
      </c>
      <c r="J41" s="134">
        <v>0</v>
      </c>
      <c r="K41" s="145">
        <v>0</v>
      </c>
    </row>
    <row r="42" spans="1:11" x14ac:dyDescent="0.25">
      <c r="A42" s="60" t="s">
        <v>648</v>
      </c>
      <c r="B42" s="60" t="s">
        <v>90</v>
      </c>
      <c r="C42" s="207" t="s">
        <v>297</v>
      </c>
      <c r="D42" s="134">
        <v>0</v>
      </c>
      <c r="E42" s="134">
        <v>0</v>
      </c>
      <c r="F42" s="134">
        <v>0</v>
      </c>
      <c r="G42" s="145">
        <v>0</v>
      </c>
      <c r="H42" s="134">
        <v>0</v>
      </c>
      <c r="I42" s="134">
        <v>0</v>
      </c>
      <c r="J42" s="134">
        <v>0</v>
      </c>
      <c r="K42" s="145">
        <v>0</v>
      </c>
    </row>
    <row r="43" spans="1:11" x14ac:dyDescent="0.25">
      <c r="A43" s="60" t="s">
        <v>850</v>
      </c>
      <c r="B43" s="60" t="s">
        <v>235</v>
      </c>
      <c r="C43" s="207" t="s">
        <v>630</v>
      </c>
      <c r="D43" s="134">
        <v>0</v>
      </c>
      <c r="E43" s="134">
        <v>0</v>
      </c>
      <c r="F43" s="134">
        <v>0</v>
      </c>
      <c r="G43" s="145">
        <v>0</v>
      </c>
      <c r="H43" s="134">
        <v>0</v>
      </c>
      <c r="I43" s="134">
        <v>0</v>
      </c>
      <c r="J43" s="134">
        <v>0</v>
      </c>
      <c r="K43" s="145">
        <v>0</v>
      </c>
    </row>
    <row r="44" spans="1:11" x14ac:dyDescent="0.25">
      <c r="A44" s="60" t="s">
        <v>759</v>
      </c>
      <c r="B44" s="60" t="s">
        <v>439</v>
      </c>
      <c r="C44" s="207" t="s">
        <v>1047</v>
      </c>
      <c r="D44" s="134">
        <v>0</v>
      </c>
      <c r="E44" s="134">
        <v>0</v>
      </c>
      <c r="F44" s="134">
        <v>0</v>
      </c>
      <c r="G44" s="145">
        <v>0</v>
      </c>
      <c r="H44" s="134">
        <v>0</v>
      </c>
      <c r="I44" s="134">
        <v>0</v>
      </c>
      <c r="J44" s="134">
        <v>0</v>
      </c>
      <c r="K44" s="145">
        <v>0</v>
      </c>
    </row>
    <row r="45" spans="1:11" x14ac:dyDescent="0.25">
      <c r="A45" s="60" t="s">
        <v>732</v>
      </c>
      <c r="B45" s="60" t="s">
        <v>670</v>
      </c>
      <c r="C45" s="207" t="s">
        <v>778</v>
      </c>
      <c r="D45" s="134">
        <v>0</v>
      </c>
      <c r="E45" s="134">
        <v>0</v>
      </c>
      <c r="F45" s="134">
        <v>0</v>
      </c>
      <c r="G45" s="145">
        <v>0</v>
      </c>
      <c r="H45" s="134">
        <v>0</v>
      </c>
      <c r="I45" s="134">
        <v>0</v>
      </c>
      <c r="J45" s="134">
        <v>0</v>
      </c>
      <c r="K45" s="145">
        <v>0</v>
      </c>
    </row>
    <row r="46" spans="1:11" x14ac:dyDescent="0.25">
      <c r="A46" s="60" t="s">
        <v>693</v>
      </c>
      <c r="B46" s="60" t="s">
        <v>219</v>
      </c>
      <c r="C46" s="207" t="s">
        <v>76</v>
      </c>
      <c r="D46" s="134">
        <v>0</v>
      </c>
      <c r="E46" s="134">
        <v>0</v>
      </c>
      <c r="F46" s="134">
        <v>0</v>
      </c>
      <c r="G46" s="145">
        <v>0</v>
      </c>
      <c r="H46" s="134">
        <v>0</v>
      </c>
      <c r="I46" s="134">
        <v>0</v>
      </c>
      <c r="J46" s="134">
        <v>0</v>
      </c>
      <c r="K46" s="145">
        <v>0</v>
      </c>
    </row>
    <row r="47" spans="1:11" x14ac:dyDescent="0.25">
      <c r="A47" s="60" t="s">
        <v>462</v>
      </c>
      <c r="B47" s="60" t="s">
        <v>781</v>
      </c>
      <c r="C47" s="207" t="s">
        <v>185</v>
      </c>
      <c r="D47" s="134">
        <v>0</v>
      </c>
      <c r="E47" s="134">
        <v>0</v>
      </c>
      <c r="F47" s="134">
        <v>0</v>
      </c>
      <c r="G47" s="145">
        <v>0</v>
      </c>
      <c r="H47" s="134">
        <v>0</v>
      </c>
      <c r="I47" s="134">
        <v>0</v>
      </c>
      <c r="J47" s="134">
        <v>0</v>
      </c>
      <c r="K47" s="145">
        <v>0</v>
      </c>
    </row>
    <row r="48" spans="1:11" x14ac:dyDescent="0.25">
      <c r="A48" s="60" t="s">
        <v>886</v>
      </c>
      <c r="B48" s="60" t="s">
        <v>946</v>
      </c>
      <c r="C48" s="207" t="s">
        <v>596</v>
      </c>
      <c r="D48" s="134">
        <v>0</v>
      </c>
      <c r="E48" s="134">
        <v>0</v>
      </c>
      <c r="F48" s="134">
        <v>0</v>
      </c>
      <c r="G48" s="145">
        <v>0</v>
      </c>
      <c r="H48" s="134">
        <v>0</v>
      </c>
      <c r="I48" s="134">
        <v>0</v>
      </c>
      <c r="J48" s="134">
        <v>0</v>
      </c>
      <c r="K48" s="145">
        <v>0</v>
      </c>
    </row>
    <row r="49" spans="1:11" x14ac:dyDescent="0.25">
      <c r="A49" s="60" t="s">
        <v>240</v>
      </c>
      <c r="B49" s="60" t="s">
        <v>161</v>
      </c>
      <c r="C49" s="207" t="s">
        <v>717</v>
      </c>
      <c r="D49" s="134">
        <v>0</v>
      </c>
      <c r="E49" s="134">
        <v>0</v>
      </c>
      <c r="F49" s="134">
        <v>0</v>
      </c>
      <c r="G49" s="145">
        <v>0</v>
      </c>
      <c r="H49" s="134">
        <v>0</v>
      </c>
      <c r="I49" s="134">
        <v>0</v>
      </c>
      <c r="J49" s="134">
        <v>0</v>
      </c>
      <c r="K49" s="145">
        <v>0</v>
      </c>
    </row>
    <row r="50" spans="1:11" x14ac:dyDescent="0.25">
      <c r="A50" s="60" t="s">
        <v>474</v>
      </c>
      <c r="B50" s="60" t="s">
        <v>164</v>
      </c>
      <c r="C50" s="207" t="s">
        <v>97</v>
      </c>
      <c r="D50" s="134">
        <v>0</v>
      </c>
      <c r="E50" s="134">
        <v>0</v>
      </c>
      <c r="F50" s="134">
        <v>0</v>
      </c>
      <c r="G50" s="145">
        <v>0</v>
      </c>
      <c r="H50" s="134">
        <v>0</v>
      </c>
      <c r="I50" s="134">
        <v>0</v>
      </c>
      <c r="J50" s="134">
        <v>0</v>
      </c>
      <c r="K50" s="145">
        <v>0</v>
      </c>
    </row>
    <row r="51" spans="1:11" x14ac:dyDescent="0.25">
      <c r="A51" s="60" t="s">
        <v>350</v>
      </c>
      <c r="B51" s="60" t="s">
        <v>223</v>
      </c>
      <c r="C51" s="207" t="s">
        <v>529</v>
      </c>
      <c r="D51" s="134">
        <v>0</v>
      </c>
      <c r="E51" s="134">
        <v>0</v>
      </c>
      <c r="F51" s="134">
        <v>0</v>
      </c>
      <c r="G51" s="145">
        <v>0</v>
      </c>
      <c r="H51" s="134">
        <v>0</v>
      </c>
      <c r="I51" s="134">
        <v>0</v>
      </c>
      <c r="J51" s="134">
        <v>0</v>
      </c>
      <c r="K51" s="145">
        <v>0</v>
      </c>
    </row>
    <row r="52" spans="1:11" x14ac:dyDescent="0.25">
      <c r="A52" s="60" t="s">
        <v>131</v>
      </c>
      <c r="B52" s="60" t="s">
        <v>1050</v>
      </c>
      <c r="C52" s="207" t="s">
        <v>102</v>
      </c>
      <c r="D52" s="134">
        <v>0</v>
      </c>
      <c r="E52" s="134">
        <v>0</v>
      </c>
      <c r="F52" s="134">
        <v>0</v>
      </c>
      <c r="G52" s="145">
        <v>0</v>
      </c>
      <c r="H52" s="134">
        <v>0</v>
      </c>
      <c r="I52" s="134">
        <v>0</v>
      </c>
      <c r="J52" s="134">
        <v>0</v>
      </c>
      <c r="K52" s="145">
        <v>0</v>
      </c>
    </row>
    <row r="53" spans="1:11" x14ac:dyDescent="0.25">
      <c r="A53" s="60" t="s">
        <v>453</v>
      </c>
      <c r="B53" s="60" t="s">
        <v>282</v>
      </c>
      <c r="C53" s="207" t="s">
        <v>30</v>
      </c>
      <c r="D53" s="134">
        <v>0</v>
      </c>
      <c r="E53" s="134">
        <v>0</v>
      </c>
      <c r="F53" s="134">
        <v>0</v>
      </c>
      <c r="G53" s="145">
        <v>0</v>
      </c>
      <c r="H53" s="134">
        <v>0</v>
      </c>
      <c r="I53" s="134">
        <v>0</v>
      </c>
      <c r="J53" s="134">
        <v>0</v>
      </c>
      <c r="K53" s="145">
        <v>0</v>
      </c>
    </row>
    <row r="54" spans="1:11" x14ac:dyDescent="0.25">
      <c r="A54" s="60" t="s">
        <v>601</v>
      </c>
      <c r="B54" s="60" t="s">
        <v>810</v>
      </c>
      <c r="C54" s="207" t="s">
        <v>579</v>
      </c>
      <c r="D54" s="145">
        <v>3584</v>
      </c>
      <c r="E54" s="134">
        <v>0</v>
      </c>
      <c r="F54" s="145">
        <v>3584</v>
      </c>
      <c r="G54" s="145">
        <v>8130</v>
      </c>
      <c r="H54" s="145">
        <v>3584</v>
      </c>
      <c r="I54" s="134">
        <v>0</v>
      </c>
      <c r="J54" s="145">
        <v>3584</v>
      </c>
      <c r="K54" s="145">
        <v>8130</v>
      </c>
    </row>
    <row r="55" spans="1:11" x14ac:dyDescent="0.25">
      <c r="A55" s="60" t="s">
        <v>795</v>
      </c>
      <c r="B55" s="60" t="s">
        <v>709</v>
      </c>
      <c r="C55" s="207" t="s">
        <v>567</v>
      </c>
      <c r="D55" s="145">
        <v>3584</v>
      </c>
      <c r="E55" s="134">
        <v>0</v>
      </c>
      <c r="F55" s="145">
        <v>3584</v>
      </c>
      <c r="G55" s="145">
        <v>7889</v>
      </c>
      <c r="H55" s="145">
        <v>3584</v>
      </c>
      <c r="I55" s="134">
        <v>0</v>
      </c>
      <c r="J55" s="145">
        <v>3584</v>
      </c>
      <c r="K55" s="145">
        <v>7889</v>
      </c>
    </row>
    <row r="56" spans="1:11" x14ac:dyDescent="0.25">
      <c r="A56" s="60" t="s">
        <v>759</v>
      </c>
      <c r="B56" s="60" t="s">
        <v>439</v>
      </c>
      <c r="C56" s="207" t="s">
        <v>1146</v>
      </c>
      <c r="D56" s="134">
        <v>0</v>
      </c>
      <c r="E56" s="134">
        <v>0</v>
      </c>
      <c r="F56" s="134">
        <v>0</v>
      </c>
      <c r="G56" s="145">
        <v>0</v>
      </c>
      <c r="H56" s="134">
        <v>0</v>
      </c>
      <c r="I56" s="134">
        <v>0</v>
      </c>
      <c r="J56" s="134">
        <v>0</v>
      </c>
      <c r="K56" s="145">
        <v>0</v>
      </c>
    </row>
    <row r="57" spans="1:11" x14ac:dyDescent="0.25">
      <c r="A57" s="60" t="s">
        <v>732</v>
      </c>
      <c r="B57" s="60" t="s">
        <v>670</v>
      </c>
      <c r="C57" s="207" t="s">
        <v>22</v>
      </c>
      <c r="D57" s="134">
        <v>0</v>
      </c>
      <c r="E57" s="134">
        <v>0</v>
      </c>
      <c r="F57" s="134">
        <v>0</v>
      </c>
      <c r="G57" s="145">
        <v>0</v>
      </c>
      <c r="H57" s="134">
        <v>0</v>
      </c>
      <c r="I57" s="134">
        <v>0</v>
      </c>
      <c r="J57" s="134">
        <v>0</v>
      </c>
      <c r="K57" s="145">
        <v>0</v>
      </c>
    </row>
    <row r="58" spans="1:11" x14ac:dyDescent="0.25">
      <c r="A58" s="60" t="s">
        <v>693</v>
      </c>
      <c r="B58" s="60" t="s">
        <v>219</v>
      </c>
      <c r="C58" s="207" t="s">
        <v>1139</v>
      </c>
      <c r="D58" s="145">
        <v>3584</v>
      </c>
      <c r="E58" s="134">
        <v>0</v>
      </c>
      <c r="F58" s="145">
        <v>3584</v>
      </c>
      <c r="G58" s="145">
        <v>7889</v>
      </c>
      <c r="H58" s="145">
        <v>3584</v>
      </c>
      <c r="I58" s="134">
        <v>0</v>
      </c>
      <c r="J58" s="145">
        <v>3584</v>
      </c>
      <c r="K58" s="145">
        <v>7889</v>
      </c>
    </row>
    <row r="59" spans="1:11" x14ac:dyDescent="0.25">
      <c r="A59" s="60" t="s">
        <v>462</v>
      </c>
      <c r="B59" s="60" t="s">
        <v>781</v>
      </c>
      <c r="C59" s="207" t="s">
        <v>730</v>
      </c>
      <c r="D59" s="134">
        <v>0</v>
      </c>
      <c r="E59" s="134">
        <v>0</v>
      </c>
      <c r="F59" s="134">
        <v>0</v>
      </c>
      <c r="G59" s="145">
        <v>0</v>
      </c>
      <c r="H59" s="134">
        <v>0</v>
      </c>
      <c r="I59" s="134">
        <v>0</v>
      </c>
      <c r="J59" s="134">
        <v>0</v>
      </c>
      <c r="K59" s="145">
        <v>0</v>
      </c>
    </row>
    <row r="60" spans="1:11" x14ac:dyDescent="0.25">
      <c r="A60" s="60" t="s">
        <v>886</v>
      </c>
      <c r="B60" s="60" t="s">
        <v>946</v>
      </c>
      <c r="C60" s="207" t="s">
        <v>249</v>
      </c>
      <c r="D60" s="134">
        <v>0</v>
      </c>
      <c r="E60" s="134">
        <v>0</v>
      </c>
      <c r="F60" s="134">
        <v>0</v>
      </c>
      <c r="G60" s="145">
        <v>0</v>
      </c>
      <c r="H60" s="134">
        <v>0</v>
      </c>
      <c r="I60" s="134">
        <v>0</v>
      </c>
      <c r="J60" s="134">
        <v>0</v>
      </c>
      <c r="K60" s="145">
        <v>0</v>
      </c>
    </row>
    <row r="61" spans="1:11" x14ac:dyDescent="0.25">
      <c r="A61" s="60" t="s">
        <v>240</v>
      </c>
      <c r="B61" s="60" t="s">
        <v>161</v>
      </c>
      <c r="C61" s="207" t="s">
        <v>851</v>
      </c>
      <c r="D61" s="134">
        <v>0</v>
      </c>
      <c r="E61" s="134">
        <v>0</v>
      </c>
      <c r="F61" s="134">
        <v>0</v>
      </c>
      <c r="G61" s="145">
        <v>0</v>
      </c>
      <c r="H61" s="134">
        <v>0</v>
      </c>
      <c r="I61" s="134">
        <v>0</v>
      </c>
      <c r="J61" s="134">
        <v>0</v>
      </c>
      <c r="K61" s="145">
        <v>0</v>
      </c>
    </row>
    <row r="62" spans="1:11" x14ac:dyDescent="0.25">
      <c r="A62" s="60" t="s">
        <v>474</v>
      </c>
      <c r="B62" s="60" t="s">
        <v>881</v>
      </c>
      <c r="C62" s="207" t="s">
        <v>835</v>
      </c>
      <c r="D62" s="134">
        <v>0</v>
      </c>
      <c r="E62" s="134">
        <v>0</v>
      </c>
      <c r="F62" s="134">
        <v>0</v>
      </c>
      <c r="G62" s="145">
        <v>0</v>
      </c>
      <c r="H62" s="134">
        <v>0</v>
      </c>
      <c r="I62" s="134">
        <v>0</v>
      </c>
      <c r="J62" s="134">
        <v>0</v>
      </c>
      <c r="K62" s="145">
        <v>0</v>
      </c>
    </row>
    <row r="63" spans="1:11" x14ac:dyDescent="0.25">
      <c r="A63" s="60" t="s">
        <v>350</v>
      </c>
      <c r="B63" s="60" t="s">
        <v>258</v>
      </c>
      <c r="C63" s="207" t="s">
        <v>58</v>
      </c>
      <c r="D63" s="145">
        <v>0</v>
      </c>
      <c r="E63" s="134">
        <v>0</v>
      </c>
      <c r="F63" s="145">
        <v>0</v>
      </c>
      <c r="G63" s="145">
        <v>0</v>
      </c>
      <c r="H63" s="145">
        <v>0</v>
      </c>
      <c r="I63" s="134">
        <v>0</v>
      </c>
      <c r="J63" s="145">
        <v>0</v>
      </c>
      <c r="K63" s="145">
        <v>0</v>
      </c>
    </row>
    <row r="64" spans="1:11" x14ac:dyDescent="0.25">
      <c r="A64" s="60" t="s">
        <v>131</v>
      </c>
      <c r="B64" s="60" t="s">
        <v>838</v>
      </c>
      <c r="C64" s="207" t="s">
        <v>576</v>
      </c>
      <c r="D64" s="145">
        <v>0</v>
      </c>
      <c r="E64" s="134">
        <v>0</v>
      </c>
      <c r="F64" s="145">
        <v>0</v>
      </c>
      <c r="G64" s="145">
        <v>241</v>
      </c>
      <c r="H64" s="145">
        <v>0</v>
      </c>
      <c r="I64" s="134">
        <v>0</v>
      </c>
      <c r="J64" s="145">
        <v>0</v>
      </c>
      <c r="K64" s="145">
        <v>241</v>
      </c>
    </row>
    <row r="65" spans="1:11" x14ac:dyDescent="0.25">
      <c r="A65" s="60" t="s">
        <v>453</v>
      </c>
      <c r="B65" s="60" t="s">
        <v>223</v>
      </c>
      <c r="C65" s="207" t="s">
        <v>190</v>
      </c>
      <c r="D65" s="134">
        <v>0</v>
      </c>
      <c r="E65" s="134">
        <v>0</v>
      </c>
      <c r="F65" s="134">
        <v>0</v>
      </c>
      <c r="G65" s="145">
        <v>0</v>
      </c>
      <c r="H65" s="134">
        <v>0</v>
      </c>
      <c r="I65" s="134">
        <v>0</v>
      </c>
      <c r="J65" s="134">
        <v>0</v>
      </c>
      <c r="K65" s="145">
        <v>0</v>
      </c>
    </row>
    <row r="66" spans="1:11" x14ac:dyDescent="0.25">
      <c r="A66" s="60" t="s">
        <v>248</v>
      </c>
      <c r="B66" s="60" t="s">
        <v>242</v>
      </c>
      <c r="C66" s="207" t="s">
        <v>836</v>
      </c>
      <c r="D66" s="134">
        <v>0</v>
      </c>
      <c r="E66" s="134">
        <v>0</v>
      </c>
      <c r="F66" s="134">
        <v>0</v>
      </c>
      <c r="G66" s="145">
        <v>0</v>
      </c>
      <c r="H66" s="134">
        <v>0</v>
      </c>
      <c r="I66" s="134">
        <v>0</v>
      </c>
      <c r="J66" s="134">
        <v>0</v>
      </c>
      <c r="K66" s="145">
        <v>0</v>
      </c>
    </row>
    <row r="67" spans="1:11" x14ac:dyDescent="0.25">
      <c r="A67" s="60" t="s">
        <v>318</v>
      </c>
      <c r="B67" s="60" t="s">
        <v>1102</v>
      </c>
      <c r="C67" s="207" t="s">
        <v>688</v>
      </c>
      <c r="D67" s="134">
        <v>0</v>
      </c>
      <c r="E67" s="134">
        <v>0</v>
      </c>
      <c r="F67" s="134">
        <v>0</v>
      </c>
      <c r="G67" s="145">
        <v>0</v>
      </c>
      <c r="H67" s="134">
        <v>0</v>
      </c>
      <c r="I67" s="134">
        <v>0</v>
      </c>
      <c r="J67" s="134">
        <v>0</v>
      </c>
      <c r="K67" s="145">
        <v>0</v>
      </c>
    </row>
    <row r="68" spans="1:11" x14ac:dyDescent="0.25">
      <c r="A68" s="60" t="s">
        <v>160</v>
      </c>
      <c r="B68" s="60" t="s">
        <v>442</v>
      </c>
      <c r="C68" s="207" t="s">
        <v>1155</v>
      </c>
      <c r="D68" s="134">
        <v>0</v>
      </c>
      <c r="E68" s="134">
        <v>0</v>
      </c>
      <c r="F68" s="134">
        <v>0</v>
      </c>
      <c r="G68" s="145">
        <v>0</v>
      </c>
      <c r="H68" s="134">
        <v>0</v>
      </c>
      <c r="I68" s="134">
        <v>0</v>
      </c>
      <c r="J68" s="134">
        <v>0</v>
      </c>
      <c r="K68" s="145">
        <v>0</v>
      </c>
    </row>
    <row r="69" spans="1:11" x14ac:dyDescent="0.25">
      <c r="A69" s="60" t="s">
        <v>462</v>
      </c>
      <c r="B69" s="60" t="s">
        <v>760</v>
      </c>
      <c r="C69" s="207" t="s">
        <v>691</v>
      </c>
      <c r="D69" s="134">
        <v>0</v>
      </c>
      <c r="E69" s="134">
        <v>0</v>
      </c>
      <c r="F69" s="134">
        <v>0</v>
      </c>
      <c r="G69" s="145">
        <v>0</v>
      </c>
      <c r="H69" s="134">
        <v>0</v>
      </c>
      <c r="I69" s="134">
        <v>0</v>
      </c>
      <c r="J69" s="134">
        <v>0</v>
      </c>
      <c r="K69" s="145">
        <v>0</v>
      </c>
    </row>
    <row r="70" spans="1:11" x14ac:dyDescent="0.25">
      <c r="A70" s="60" t="s">
        <v>886</v>
      </c>
      <c r="B70" s="60" t="s">
        <v>633</v>
      </c>
      <c r="C70" s="207" t="s">
        <v>64</v>
      </c>
      <c r="D70" s="134">
        <v>0</v>
      </c>
      <c r="E70" s="134">
        <v>0</v>
      </c>
      <c r="F70" s="134">
        <v>0</v>
      </c>
      <c r="G70" s="145">
        <v>0</v>
      </c>
      <c r="H70" s="134">
        <v>0</v>
      </c>
      <c r="I70" s="134">
        <v>0</v>
      </c>
      <c r="J70" s="134">
        <v>0</v>
      </c>
      <c r="K70" s="145">
        <v>0</v>
      </c>
    </row>
    <row r="71" spans="1:11" x14ac:dyDescent="0.25">
      <c r="A71" s="60" t="s">
        <v>240</v>
      </c>
      <c r="B71" s="60" t="s">
        <v>526</v>
      </c>
      <c r="C71" s="207" t="s">
        <v>304</v>
      </c>
      <c r="D71" s="134">
        <v>0</v>
      </c>
      <c r="E71" s="134">
        <v>0</v>
      </c>
      <c r="F71" s="134">
        <v>0</v>
      </c>
      <c r="G71" s="145">
        <v>0</v>
      </c>
      <c r="H71" s="134">
        <v>0</v>
      </c>
      <c r="I71" s="134">
        <v>0</v>
      </c>
      <c r="J71" s="134">
        <v>0</v>
      </c>
      <c r="K71" s="145">
        <v>0</v>
      </c>
    </row>
    <row r="72" spans="1:11" x14ac:dyDescent="0.25">
      <c r="A72" s="60" t="s">
        <v>428</v>
      </c>
      <c r="B72" s="60" t="s">
        <v>182</v>
      </c>
      <c r="C72" s="207" t="s">
        <v>452</v>
      </c>
      <c r="D72" s="145">
        <v>11706</v>
      </c>
      <c r="E72" s="134">
        <v>0</v>
      </c>
      <c r="F72" s="145">
        <v>11706</v>
      </c>
      <c r="G72" s="145">
        <v>17967</v>
      </c>
      <c r="H72" s="145">
        <v>11706</v>
      </c>
      <c r="I72" s="134">
        <v>0</v>
      </c>
      <c r="J72" s="145">
        <v>11706</v>
      </c>
      <c r="K72" s="145">
        <v>17967</v>
      </c>
    </row>
    <row r="73" spans="1:11" x14ac:dyDescent="0.25">
      <c r="A73" s="60" t="s">
        <v>797</v>
      </c>
      <c r="B73" s="60" t="s">
        <v>425</v>
      </c>
      <c r="C73" s="207" t="s">
        <v>667</v>
      </c>
      <c r="D73" s="145">
        <v>7406</v>
      </c>
      <c r="E73" s="134">
        <v>0</v>
      </c>
      <c r="F73" s="145">
        <v>7406</v>
      </c>
      <c r="G73" s="145">
        <v>13667</v>
      </c>
      <c r="H73" s="145">
        <v>7406</v>
      </c>
      <c r="I73" s="134">
        <v>0</v>
      </c>
      <c r="J73" s="145">
        <v>7406</v>
      </c>
      <c r="K73" s="145">
        <v>13667</v>
      </c>
    </row>
    <row r="74" spans="1:11" x14ac:dyDescent="0.25">
      <c r="A74" s="60" t="s">
        <v>462</v>
      </c>
      <c r="B74" s="60" t="s">
        <v>889</v>
      </c>
      <c r="C74" s="207" t="s">
        <v>656</v>
      </c>
      <c r="D74" s="145">
        <v>4300</v>
      </c>
      <c r="E74" s="134">
        <v>0</v>
      </c>
      <c r="F74" s="145">
        <v>4300</v>
      </c>
      <c r="G74" s="145">
        <v>4300</v>
      </c>
      <c r="H74" s="145">
        <v>4300</v>
      </c>
      <c r="I74" s="134">
        <v>0</v>
      </c>
      <c r="J74" s="145">
        <v>4300</v>
      </c>
      <c r="K74" s="145">
        <v>4300</v>
      </c>
    </row>
    <row r="75" spans="1:11" x14ac:dyDescent="0.25">
      <c r="A75" s="60" t="s">
        <v>1134</v>
      </c>
      <c r="B75" s="60" t="s">
        <v>958</v>
      </c>
      <c r="C75" s="207" t="s">
        <v>231</v>
      </c>
      <c r="D75" s="145">
        <v>338</v>
      </c>
      <c r="E75" s="134">
        <v>0</v>
      </c>
      <c r="F75" s="145">
        <v>338</v>
      </c>
      <c r="G75" s="145">
        <v>112</v>
      </c>
      <c r="H75" s="145">
        <v>338</v>
      </c>
      <c r="I75" s="134">
        <v>0</v>
      </c>
      <c r="J75" s="145">
        <v>338</v>
      </c>
      <c r="K75" s="145">
        <v>112</v>
      </c>
    </row>
    <row r="76" spans="1:11" x14ac:dyDescent="0.25">
      <c r="A76" s="60" t="s">
        <v>875</v>
      </c>
      <c r="B76" s="60" t="s">
        <v>376</v>
      </c>
      <c r="C76" s="207" t="s">
        <v>197</v>
      </c>
      <c r="D76" s="134">
        <v>0</v>
      </c>
      <c r="E76" s="134">
        <v>0</v>
      </c>
      <c r="F76" s="134">
        <v>0</v>
      </c>
      <c r="G76" s="145">
        <v>0</v>
      </c>
      <c r="H76" s="134">
        <v>0</v>
      </c>
      <c r="I76" s="134">
        <v>0</v>
      </c>
      <c r="J76" s="134">
        <v>0</v>
      </c>
      <c r="K76" s="145">
        <v>0</v>
      </c>
    </row>
    <row r="77" spans="1:11" x14ac:dyDescent="0.25">
      <c r="A77" s="60" t="s">
        <v>462</v>
      </c>
      <c r="B77" s="60" t="s">
        <v>923</v>
      </c>
      <c r="C77" s="207" t="s">
        <v>379</v>
      </c>
      <c r="D77" s="145">
        <v>338</v>
      </c>
      <c r="E77" s="134">
        <v>0</v>
      </c>
      <c r="F77" s="145">
        <v>338</v>
      </c>
      <c r="G77" s="145">
        <v>112</v>
      </c>
      <c r="H77" s="145">
        <v>338</v>
      </c>
      <c r="I77" s="134">
        <v>0</v>
      </c>
      <c r="J77" s="145">
        <v>338</v>
      </c>
      <c r="K77" s="145">
        <v>112</v>
      </c>
    </row>
    <row r="78" spans="1:11" x14ac:dyDescent="0.25">
      <c r="A78" s="60" t="s">
        <v>886</v>
      </c>
      <c r="B78" s="60" t="s">
        <v>1054</v>
      </c>
      <c r="C78" s="207" t="s">
        <v>289</v>
      </c>
      <c r="D78" s="134">
        <v>0</v>
      </c>
      <c r="E78" s="134">
        <v>0</v>
      </c>
      <c r="F78" s="134">
        <v>0</v>
      </c>
      <c r="G78" s="145">
        <v>0</v>
      </c>
      <c r="H78" s="134">
        <v>0</v>
      </c>
      <c r="I78" s="134">
        <v>0</v>
      </c>
      <c r="J78" s="134">
        <v>0</v>
      </c>
      <c r="K78" s="145">
        <v>0</v>
      </c>
    </row>
    <row r="79" spans="1:11" x14ac:dyDescent="0.25">
      <c r="A79" s="60" t="s">
        <v>240</v>
      </c>
      <c r="B79" s="60" t="s">
        <v>1002</v>
      </c>
      <c r="C79" s="207" t="s">
        <v>359</v>
      </c>
      <c r="D79" s="134">
        <v>0</v>
      </c>
      <c r="E79" s="134">
        <v>0</v>
      </c>
      <c r="F79" s="134">
        <v>0</v>
      </c>
      <c r="G79" s="145">
        <v>0</v>
      </c>
      <c r="H79" s="134">
        <v>0</v>
      </c>
      <c r="I79" s="134">
        <v>0</v>
      </c>
      <c r="J79" s="134">
        <v>0</v>
      </c>
      <c r="K79" s="145">
        <v>0</v>
      </c>
    </row>
  </sheetData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43" zoomScaleNormal="100" zoomScaleSheetLayoutView="100" workbookViewId="0"/>
  </sheetViews>
  <sheetFormatPr defaultColWidth="9.140625" defaultRowHeight="15" x14ac:dyDescent="0.25"/>
  <cols>
    <col min="1" max="1" width="8.28515625" style="1" customWidth="1"/>
    <col min="2" max="2" width="79.42578125" style="1" customWidth="1"/>
    <col min="3" max="3" width="4.42578125" style="50" customWidth="1"/>
    <col min="4" max="7" width="15.28515625" style="197" customWidth="1"/>
    <col min="8" max="16384" width="9.140625" style="89"/>
  </cols>
  <sheetData>
    <row r="1" spans="1:7" ht="22.5" x14ac:dyDescent="0.25">
      <c r="A1" s="7" t="s">
        <v>1177</v>
      </c>
      <c r="B1" s="7" t="s">
        <v>215</v>
      </c>
      <c r="C1" s="44" t="s">
        <v>57</v>
      </c>
      <c r="D1" s="130" t="s">
        <v>553</v>
      </c>
      <c r="E1" s="130" t="s">
        <v>336</v>
      </c>
      <c r="F1" s="130" t="s">
        <v>1043</v>
      </c>
      <c r="G1" s="130" t="s">
        <v>478</v>
      </c>
    </row>
    <row r="2" spans="1:7" x14ac:dyDescent="0.25">
      <c r="A2" s="60" t="s">
        <v>726</v>
      </c>
      <c r="B2" s="60" t="s">
        <v>171</v>
      </c>
      <c r="C2" s="207" t="s">
        <v>511</v>
      </c>
      <c r="D2" s="145">
        <v>283554</v>
      </c>
      <c r="E2" s="145">
        <v>312856</v>
      </c>
      <c r="F2" s="145">
        <v>283554</v>
      </c>
      <c r="G2" s="145">
        <v>312856</v>
      </c>
    </row>
    <row r="3" spans="1:7" x14ac:dyDescent="0.25">
      <c r="A3" s="60" t="s">
        <v>105</v>
      </c>
      <c r="B3" s="60" t="s">
        <v>1141</v>
      </c>
      <c r="C3" s="207" t="s">
        <v>543</v>
      </c>
      <c r="D3" s="118">
        <v>-448241</v>
      </c>
      <c r="E3" s="118">
        <v>-367020</v>
      </c>
      <c r="F3" s="118">
        <v>-448241</v>
      </c>
      <c r="G3" s="118">
        <v>-367020</v>
      </c>
    </row>
    <row r="4" spans="1:7" x14ac:dyDescent="0.25">
      <c r="A4" s="60" t="s">
        <v>36</v>
      </c>
      <c r="B4" s="60" t="s">
        <v>210</v>
      </c>
      <c r="C4" s="207" t="s">
        <v>690</v>
      </c>
      <c r="D4" s="145">
        <v>234635</v>
      </c>
      <c r="E4" s="145">
        <v>234635</v>
      </c>
      <c r="F4" s="145">
        <v>234635</v>
      </c>
      <c r="G4" s="145">
        <v>234635</v>
      </c>
    </row>
    <row r="5" spans="1:7" x14ac:dyDescent="0.25">
      <c r="A5" s="60" t="s">
        <v>1119</v>
      </c>
      <c r="B5" s="60" t="s">
        <v>391</v>
      </c>
      <c r="C5" s="207" t="s">
        <v>752</v>
      </c>
      <c r="D5" s="145">
        <v>234635</v>
      </c>
      <c r="E5" s="145">
        <v>234635</v>
      </c>
      <c r="F5" s="145">
        <v>234635</v>
      </c>
      <c r="G5" s="145">
        <v>234635</v>
      </c>
    </row>
    <row r="6" spans="1:7" x14ac:dyDescent="0.25">
      <c r="A6" s="60" t="s">
        <v>462</v>
      </c>
      <c r="B6" s="60" t="s">
        <v>566</v>
      </c>
      <c r="C6" s="207" t="s">
        <v>220</v>
      </c>
      <c r="D6" s="134">
        <v>0</v>
      </c>
      <c r="E6" s="145">
        <v>0</v>
      </c>
      <c r="F6" s="134">
        <v>0</v>
      </c>
      <c r="G6" s="145">
        <v>0</v>
      </c>
    </row>
    <row r="7" spans="1:7" x14ac:dyDescent="0.25">
      <c r="A7" s="60" t="s">
        <v>886</v>
      </c>
      <c r="B7" s="60" t="s">
        <v>977</v>
      </c>
      <c r="C7" s="207" t="s">
        <v>255</v>
      </c>
      <c r="D7" s="134">
        <v>0</v>
      </c>
      <c r="E7" s="145">
        <v>0</v>
      </c>
      <c r="F7" s="134">
        <v>0</v>
      </c>
      <c r="G7" s="145">
        <v>0</v>
      </c>
    </row>
    <row r="8" spans="1:7" x14ac:dyDescent="0.25">
      <c r="A8" s="60" t="s">
        <v>194</v>
      </c>
      <c r="B8" s="60" t="s">
        <v>316</v>
      </c>
      <c r="C8" s="207" t="s">
        <v>490</v>
      </c>
      <c r="D8" s="134">
        <v>0</v>
      </c>
      <c r="E8" s="145">
        <v>0</v>
      </c>
      <c r="F8" s="134">
        <v>0</v>
      </c>
      <c r="G8" s="145">
        <v>0</v>
      </c>
    </row>
    <row r="9" spans="1:7" x14ac:dyDescent="0.25">
      <c r="A9" s="60" t="s">
        <v>70</v>
      </c>
      <c r="B9" s="60" t="s">
        <v>1118</v>
      </c>
      <c r="C9" s="207" t="s">
        <v>763</v>
      </c>
      <c r="D9" s="134">
        <v>0</v>
      </c>
      <c r="E9" s="145">
        <v>0</v>
      </c>
      <c r="F9" s="134">
        <v>0</v>
      </c>
      <c r="G9" s="145">
        <v>0</v>
      </c>
    </row>
    <row r="10" spans="1:7" x14ac:dyDescent="0.25">
      <c r="A10" s="60" t="s">
        <v>364</v>
      </c>
      <c r="B10" s="60" t="s">
        <v>974</v>
      </c>
      <c r="C10" s="207" t="s">
        <v>407</v>
      </c>
      <c r="D10" s="145">
        <v>4138</v>
      </c>
      <c r="E10" s="145">
        <v>4138</v>
      </c>
      <c r="F10" s="145">
        <v>4138</v>
      </c>
      <c r="G10" s="145">
        <v>4138</v>
      </c>
    </row>
    <row r="11" spans="1:7" x14ac:dyDescent="0.25">
      <c r="A11" s="60" t="s">
        <v>443</v>
      </c>
      <c r="B11" s="60" t="s">
        <v>465</v>
      </c>
      <c r="C11" s="207" t="s">
        <v>689</v>
      </c>
      <c r="D11" s="145">
        <v>4138</v>
      </c>
      <c r="E11" s="145">
        <v>4138</v>
      </c>
      <c r="F11" s="145">
        <v>4138</v>
      </c>
      <c r="G11" s="145">
        <v>4138</v>
      </c>
    </row>
    <row r="12" spans="1:7" x14ac:dyDescent="0.25">
      <c r="A12" s="60" t="s">
        <v>462</v>
      </c>
      <c r="B12" s="60" t="s">
        <v>392</v>
      </c>
      <c r="C12" s="207" t="s">
        <v>765</v>
      </c>
      <c r="D12" s="134">
        <v>0</v>
      </c>
      <c r="E12" s="145">
        <v>0</v>
      </c>
      <c r="F12" s="134">
        <v>0</v>
      </c>
      <c r="G12" s="145">
        <v>0</v>
      </c>
    </row>
    <row r="13" spans="1:7" x14ac:dyDescent="0.25">
      <c r="A13" s="60" t="s">
        <v>552</v>
      </c>
      <c r="B13" s="60" t="s">
        <v>43</v>
      </c>
      <c r="C13" s="207" t="s">
        <v>236</v>
      </c>
      <c r="D13" s="134">
        <v>0</v>
      </c>
      <c r="E13" s="145">
        <v>0</v>
      </c>
      <c r="F13" s="134">
        <v>0</v>
      </c>
      <c r="G13" s="145">
        <v>0</v>
      </c>
    </row>
    <row r="14" spans="1:7" x14ac:dyDescent="0.25">
      <c r="A14" s="60" t="s">
        <v>485</v>
      </c>
      <c r="B14" s="60" t="s">
        <v>1126</v>
      </c>
      <c r="C14" s="207" t="s">
        <v>541</v>
      </c>
      <c r="D14" s="134">
        <v>0</v>
      </c>
      <c r="E14" s="145">
        <v>0</v>
      </c>
      <c r="F14" s="134">
        <v>0</v>
      </c>
      <c r="G14" s="145">
        <v>0</v>
      </c>
    </row>
    <row r="15" spans="1:7" x14ac:dyDescent="0.25">
      <c r="A15" s="60" t="s">
        <v>66</v>
      </c>
      <c r="B15" s="60" t="s">
        <v>766</v>
      </c>
      <c r="C15" s="207" t="s">
        <v>768</v>
      </c>
      <c r="D15" s="134">
        <v>0</v>
      </c>
      <c r="E15" s="145">
        <v>0</v>
      </c>
      <c r="F15" s="134">
        <v>0</v>
      </c>
      <c r="G15" s="145">
        <v>0</v>
      </c>
    </row>
    <row r="16" spans="1:7" x14ac:dyDescent="0.25">
      <c r="A16" s="60" t="s">
        <v>347</v>
      </c>
      <c r="B16" s="60" t="s">
        <v>1011</v>
      </c>
      <c r="C16" s="207" t="s">
        <v>484</v>
      </c>
      <c r="D16" s="134">
        <v>0</v>
      </c>
      <c r="E16" s="145">
        <v>0</v>
      </c>
      <c r="F16" s="134">
        <v>0</v>
      </c>
      <c r="G16" s="145">
        <v>0</v>
      </c>
    </row>
    <row r="17" spans="1:7" x14ac:dyDescent="0.25">
      <c r="A17" s="60" t="s">
        <v>166</v>
      </c>
      <c r="B17" s="60" t="s">
        <v>32</v>
      </c>
      <c r="C17" s="207" t="s">
        <v>761</v>
      </c>
      <c r="D17" s="134">
        <v>0</v>
      </c>
      <c r="E17" s="145">
        <v>0</v>
      </c>
      <c r="F17" s="134">
        <v>0</v>
      </c>
      <c r="G17" s="145">
        <v>0</v>
      </c>
    </row>
    <row r="18" spans="1:7" x14ac:dyDescent="0.25">
      <c r="A18" s="60" t="s">
        <v>462</v>
      </c>
      <c r="B18" s="60" t="s">
        <v>990</v>
      </c>
      <c r="C18" s="207" t="s">
        <v>655</v>
      </c>
      <c r="D18" s="134">
        <v>0</v>
      </c>
      <c r="E18" s="145">
        <v>0</v>
      </c>
      <c r="F18" s="134">
        <v>0</v>
      </c>
      <c r="G18" s="145">
        <v>0</v>
      </c>
    </row>
    <row r="19" spans="1:7" x14ac:dyDescent="0.25">
      <c r="A19" s="60" t="s">
        <v>886</v>
      </c>
      <c r="B19" s="60" t="s">
        <v>140</v>
      </c>
      <c r="C19" s="207" t="s">
        <v>1152</v>
      </c>
      <c r="D19" s="134">
        <v>0</v>
      </c>
      <c r="E19" s="145">
        <v>0</v>
      </c>
      <c r="F19" s="134">
        <v>0</v>
      </c>
      <c r="G19" s="145">
        <v>0</v>
      </c>
    </row>
    <row r="20" spans="1:7" x14ac:dyDescent="0.25">
      <c r="A20" s="60" t="s">
        <v>621</v>
      </c>
      <c r="B20" s="60" t="s">
        <v>288</v>
      </c>
      <c r="C20" s="207" t="s">
        <v>45</v>
      </c>
      <c r="D20" s="145">
        <v>-605793</v>
      </c>
      <c r="E20" s="145">
        <v>-547412</v>
      </c>
      <c r="F20" s="145">
        <v>-605793</v>
      </c>
      <c r="G20" s="145">
        <v>-547412</v>
      </c>
    </row>
    <row r="21" spans="1:7" x14ac:dyDescent="0.25">
      <c r="A21" s="60" t="s">
        <v>450</v>
      </c>
      <c r="B21" s="60" t="s">
        <v>31</v>
      </c>
      <c r="C21" s="207" t="s">
        <v>396</v>
      </c>
      <c r="D21" s="145">
        <v>245402</v>
      </c>
      <c r="E21" s="145">
        <v>245402</v>
      </c>
      <c r="F21" s="145">
        <v>245402</v>
      </c>
      <c r="G21" s="145">
        <v>245402</v>
      </c>
    </row>
    <row r="22" spans="1:7" x14ac:dyDescent="0.25">
      <c r="A22" s="60" t="s">
        <v>462</v>
      </c>
      <c r="B22" s="60" t="s">
        <v>340</v>
      </c>
      <c r="C22" s="207" t="s">
        <v>486</v>
      </c>
      <c r="D22" s="145">
        <v>-851195</v>
      </c>
      <c r="E22" s="145">
        <v>-792814</v>
      </c>
      <c r="F22" s="145">
        <v>-851195</v>
      </c>
      <c r="G22" s="145">
        <v>-792814</v>
      </c>
    </row>
    <row r="23" spans="1:7" x14ac:dyDescent="0.25">
      <c r="A23" s="60" t="s">
        <v>1107</v>
      </c>
      <c r="B23" s="60" t="s">
        <v>874</v>
      </c>
      <c r="C23" s="207" t="s">
        <v>107</v>
      </c>
      <c r="D23" s="145">
        <v>-81221</v>
      </c>
      <c r="E23" s="145">
        <v>-58381</v>
      </c>
      <c r="F23" s="145">
        <v>-81221</v>
      </c>
      <c r="G23" s="145">
        <v>-58381</v>
      </c>
    </row>
    <row r="24" spans="1:7" x14ac:dyDescent="0.25">
      <c r="A24" s="60" t="s">
        <v>381</v>
      </c>
      <c r="B24" s="60" t="s">
        <v>1133</v>
      </c>
      <c r="C24" s="207" t="s">
        <v>113</v>
      </c>
      <c r="D24" s="145">
        <v>731795</v>
      </c>
      <c r="E24" s="145">
        <v>679876</v>
      </c>
      <c r="F24" s="145">
        <v>731795</v>
      </c>
      <c r="G24" s="145">
        <v>679876</v>
      </c>
    </row>
    <row r="25" spans="1:7" x14ac:dyDescent="0.25">
      <c r="A25" s="60" t="s">
        <v>286</v>
      </c>
      <c r="B25" s="60" t="s">
        <v>947</v>
      </c>
      <c r="C25" s="207" t="s">
        <v>957</v>
      </c>
      <c r="D25" s="145">
        <v>404560</v>
      </c>
      <c r="E25" s="145">
        <v>491385</v>
      </c>
      <c r="F25" s="145">
        <v>404560</v>
      </c>
      <c r="G25" s="145">
        <v>491385</v>
      </c>
    </row>
    <row r="26" spans="1:7" x14ac:dyDescent="0.25">
      <c r="A26" s="60" t="s">
        <v>42</v>
      </c>
      <c r="B26" s="60" t="s">
        <v>34</v>
      </c>
      <c r="C26" s="207" t="s">
        <v>1167</v>
      </c>
      <c r="D26" s="134">
        <v>0</v>
      </c>
      <c r="E26" s="145">
        <v>0</v>
      </c>
      <c r="F26" s="134">
        <v>0</v>
      </c>
      <c r="G26" s="145">
        <v>0</v>
      </c>
    </row>
    <row r="27" spans="1:7" x14ac:dyDescent="0.25">
      <c r="A27" s="60" t="s">
        <v>759</v>
      </c>
      <c r="B27" s="60" t="s">
        <v>1020</v>
      </c>
      <c r="C27" s="207" t="s">
        <v>960</v>
      </c>
      <c r="D27" s="134">
        <v>0</v>
      </c>
      <c r="E27" s="145">
        <v>0</v>
      </c>
      <c r="F27" s="134">
        <v>0</v>
      </c>
      <c r="G27" s="145">
        <v>0</v>
      </c>
    </row>
    <row r="28" spans="1:7" x14ac:dyDescent="0.25">
      <c r="A28" s="60" t="s">
        <v>732</v>
      </c>
      <c r="B28" s="60" t="s">
        <v>103</v>
      </c>
      <c r="C28" s="207" t="s">
        <v>523</v>
      </c>
      <c r="D28" s="134">
        <v>0</v>
      </c>
      <c r="E28" s="145">
        <v>0</v>
      </c>
      <c r="F28" s="134">
        <v>0</v>
      </c>
      <c r="G28" s="145">
        <v>0</v>
      </c>
    </row>
    <row r="29" spans="1:7" x14ac:dyDescent="0.25">
      <c r="A29" s="60" t="s">
        <v>693</v>
      </c>
      <c r="B29" s="60" t="s">
        <v>239</v>
      </c>
      <c r="C29" s="207" t="s">
        <v>505</v>
      </c>
      <c r="D29" s="134">
        <v>0</v>
      </c>
      <c r="E29" s="145">
        <v>0</v>
      </c>
      <c r="F29" s="134">
        <v>0</v>
      </c>
      <c r="G29" s="145">
        <v>0</v>
      </c>
    </row>
    <row r="30" spans="1:7" x14ac:dyDescent="0.25">
      <c r="A30" s="60" t="s">
        <v>462</v>
      </c>
      <c r="B30" s="60" t="s">
        <v>781</v>
      </c>
      <c r="C30" s="207" t="s">
        <v>816</v>
      </c>
      <c r="D30" s="134">
        <v>0</v>
      </c>
      <c r="E30" s="145">
        <v>0</v>
      </c>
      <c r="F30" s="134">
        <v>0</v>
      </c>
      <c r="G30" s="145">
        <v>0</v>
      </c>
    </row>
    <row r="31" spans="1:7" x14ac:dyDescent="0.25">
      <c r="A31" s="60" t="s">
        <v>886</v>
      </c>
      <c r="B31" s="60" t="s">
        <v>805</v>
      </c>
      <c r="C31" s="207" t="s">
        <v>769</v>
      </c>
      <c r="D31" s="134">
        <v>0</v>
      </c>
      <c r="E31" s="145">
        <v>0</v>
      </c>
      <c r="F31" s="134">
        <v>0</v>
      </c>
      <c r="G31" s="145">
        <v>0</v>
      </c>
    </row>
    <row r="32" spans="1:7" x14ac:dyDescent="0.25">
      <c r="A32" s="60" t="s">
        <v>240</v>
      </c>
      <c r="B32" s="60" t="s">
        <v>631</v>
      </c>
      <c r="C32" s="207" t="s">
        <v>866</v>
      </c>
      <c r="D32" s="134">
        <v>0</v>
      </c>
      <c r="E32" s="145">
        <v>0</v>
      </c>
      <c r="F32" s="134">
        <v>0</v>
      </c>
      <c r="G32" s="145">
        <v>0</v>
      </c>
    </row>
    <row r="33" spans="1:7" x14ac:dyDescent="0.25">
      <c r="A33" s="60" t="s">
        <v>474</v>
      </c>
      <c r="B33" s="60" t="s">
        <v>1157</v>
      </c>
      <c r="C33" s="207" t="s">
        <v>643</v>
      </c>
      <c r="D33" s="145">
        <v>396243</v>
      </c>
      <c r="E33" s="145">
        <v>484395</v>
      </c>
      <c r="F33" s="145">
        <v>396243</v>
      </c>
      <c r="G33" s="145">
        <v>484395</v>
      </c>
    </row>
    <row r="34" spans="1:7" x14ac:dyDescent="0.25">
      <c r="A34" s="60" t="s">
        <v>350</v>
      </c>
      <c r="B34" s="60" t="s">
        <v>531</v>
      </c>
      <c r="C34" s="207" t="s">
        <v>922</v>
      </c>
      <c r="D34" s="134">
        <v>0</v>
      </c>
      <c r="E34" s="145">
        <v>0</v>
      </c>
      <c r="F34" s="134">
        <v>0</v>
      </c>
      <c r="G34" s="145">
        <v>0</v>
      </c>
    </row>
    <row r="35" spans="1:7" x14ac:dyDescent="0.25">
      <c r="A35" s="60" t="s">
        <v>131</v>
      </c>
      <c r="B35" s="60" t="s">
        <v>173</v>
      </c>
      <c r="C35" s="207" t="s">
        <v>409</v>
      </c>
      <c r="D35" s="134">
        <v>0</v>
      </c>
      <c r="E35" s="145">
        <v>0</v>
      </c>
      <c r="F35" s="134">
        <v>0</v>
      </c>
      <c r="G35" s="145">
        <v>0</v>
      </c>
    </row>
    <row r="36" spans="1:7" x14ac:dyDescent="0.25">
      <c r="A36" s="60" t="s">
        <v>453</v>
      </c>
      <c r="B36" s="60" t="s">
        <v>225</v>
      </c>
      <c r="C36" s="207" t="s">
        <v>1176</v>
      </c>
      <c r="D36" s="134">
        <v>0</v>
      </c>
      <c r="E36" s="145">
        <v>0</v>
      </c>
      <c r="F36" s="134">
        <v>0</v>
      </c>
      <c r="G36" s="145">
        <v>0</v>
      </c>
    </row>
    <row r="37" spans="1:7" x14ac:dyDescent="0.25">
      <c r="A37" s="60" t="s">
        <v>248</v>
      </c>
      <c r="B37" s="60" t="s">
        <v>590</v>
      </c>
      <c r="C37" s="207" t="s">
        <v>910</v>
      </c>
      <c r="D37" s="145">
        <v>8317</v>
      </c>
      <c r="E37" s="145">
        <v>6990</v>
      </c>
      <c r="F37" s="145">
        <v>8317</v>
      </c>
      <c r="G37" s="145">
        <v>6990</v>
      </c>
    </row>
    <row r="38" spans="1:7" x14ac:dyDescent="0.25">
      <c r="A38" s="60" t="s">
        <v>308</v>
      </c>
      <c r="B38" s="60" t="s">
        <v>813</v>
      </c>
      <c r="C38" s="207" t="s">
        <v>394</v>
      </c>
      <c r="D38" s="134">
        <v>0</v>
      </c>
      <c r="E38" s="145">
        <v>0</v>
      </c>
      <c r="F38" s="134">
        <v>0</v>
      </c>
      <c r="G38" s="145">
        <v>0</v>
      </c>
    </row>
    <row r="39" spans="1:7" x14ac:dyDescent="0.25">
      <c r="A39" s="60" t="s">
        <v>1015</v>
      </c>
      <c r="B39" s="60" t="s">
        <v>843</v>
      </c>
      <c r="C39" s="207" t="s">
        <v>256</v>
      </c>
      <c r="D39" s="134">
        <v>0</v>
      </c>
      <c r="E39" s="145">
        <v>0</v>
      </c>
      <c r="F39" s="134">
        <v>0</v>
      </c>
      <c r="G39" s="145">
        <v>0</v>
      </c>
    </row>
    <row r="40" spans="1:7" x14ac:dyDescent="0.25">
      <c r="A40" s="60" t="s">
        <v>132</v>
      </c>
      <c r="B40" s="60" t="s">
        <v>935</v>
      </c>
      <c r="C40" s="207" t="s">
        <v>981</v>
      </c>
      <c r="D40" s="134">
        <v>0</v>
      </c>
      <c r="E40" s="145">
        <v>0</v>
      </c>
      <c r="F40" s="134">
        <v>0</v>
      </c>
      <c r="G40" s="145">
        <v>0</v>
      </c>
    </row>
    <row r="41" spans="1:7" x14ac:dyDescent="0.25">
      <c r="A41" s="60" t="s">
        <v>648</v>
      </c>
      <c r="B41" s="60" t="s">
        <v>436</v>
      </c>
      <c r="C41" s="207" t="s">
        <v>294</v>
      </c>
      <c r="D41" s="134">
        <v>0</v>
      </c>
      <c r="E41" s="145">
        <v>0</v>
      </c>
      <c r="F41" s="134">
        <v>0</v>
      </c>
      <c r="G41" s="145">
        <v>0</v>
      </c>
    </row>
    <row r="42" spans="1:7" x14ac:dyDescent="0.25">
      <c r="A42" s="60" t="s">
        <v>850</v>
      </c>
      <c r="B42" s="60" t="s">
        <v>454</v>
      </c>
      <c r="C42" s="207" t="s">
        <v>251</v>
      </c>
      <c r="D42" s="134">
        <v>0</v>
      </c>
      <c r="E42" s="145">
        <v>0</v>
      </c>
      <c r="F42" s="134">
        <v>0</v>
      </c>
      <c r="G42" s="145">
        <v>0</v>
      </c>
    </row>
    <row r="43" spans="1:7" x14ac:dyDescent="0.25">
      <c r="A43" s="60" t="s">
        <v>462</v>
      </c>
      <c r="B43" s="60" t="s">
        <v>614</v>
      </c>
      <c r="C43" s="207" t="s">
        <v>382</v>
      </c>
      <c r="D43" s="134">
        <v>0</v>
      </c>
      <c r="E43" s="145">
        <v>0</v>
      </c>
      <c r="F43" s="134">
        <v>0</v>
      </c>
      <c r="G43" s="145">
        <v>0</v>
      </c>
    </row>
    <row r="44" spans="1:7" x14ac:dyDescent="0.25">
      <c r="A44" s="60" t="s">
        <v>601</v>
      </c>
      <c r="B44" s="60" t="s">
        <v>618</v>
      </c>
      <c r="C44" s="207" t="s">
        <v>608</v>
      </c>
      <c r="D44" s="134">
        <v>0</v>
      </c>
      <c r="E44" s="145">
        <v>0</v>
      </c>
      <c r="F44" s="134">
        <v>0</v>
      </c>
      <c r="G44" s="145">
        <v>0</v>
      </c>
    </row>
    <row r="45" spans="1:7" x14ac:dyDescent="0.25">
      <c r="A45" s="60" t="s">
        <v>318</v>
      </c>
      <c r="B45" s="60" t="s">
        <v>303</v>
      </c>
      <c r="C45" s="207" t="s">
        <v>172</v>
      </c>
      <c r="D45" s="145">
        <v>286030</v>
      </c>
      <c r="E45" s="145">
        <v>144721</v>
      </c>
      <c r="F45" s="145">
        <v>286030</v>
      </c>
      <c r="G45" s="145">
        <v>144721</v>
      </c>
    </row>
    <row r="46" spans="1:7" x14ac:dyDescent="0.25">
      <c r="A46" s="60" t="s">
        <v>276</v>
      </c>
      <c r="B46" s="60" t="s">
        <v>155</v>
      </c>
      <c r="C46" s="207" t="s">
        <v>351</v>
      </c>
      <c r="D46" s="145">
        <v>187772</v>
      </c>
      <c r="E46" s="145">
        <v>93959</v>
      </c>
      <c r="F46" s="145">
        <v>187772</v>
      </c>
      <c r="G46" s="145">
        <v>93959</v>
      </c>
    </row>
    <row r="47" spans="1:7" x14ac:dyDescent="0.25">
      <c r="A47" s="60" t="s">
        <v>759</v>
      </c>
      <c r="B47" s="60" t="s">
        <v>772</v>
      </c>
      <c r="C47" s="207" t="s">
        <v>278</v>
      </c>
      <c r="D47" s="134">
        <v>0</v>
      </c>
      <c r="E47" s="145">
        <v>0</v>
      </c>
      <c r="F47" s="134">
        <v>0</v>
      </c>
      <c r="G47" s="145">
        <v>0</v>
      </c>
    </row>
    <row r="48" spans="1:7" x14ac:dyDescent="0.25">
      <c r="A48" s="60" t="s">
        <v>732</v>
      </c>
      <c r="B48" s="60" t="s">
        <v>162</v>
      </c>
      <c r="C48" s="207" t="s">
        <v>684</v>
      </c>
      <c r="D48" s="134">
        <v>0</v>
      </c>
      <c r="E48" s="145">
        <v>0</v>
      </c>
      <c r="F48" s="134">
        <v>0</v>
      </c>
      <c r="G48" s="145">
        <v>0</v>
      </c>
    </row>
    <row r="49" spans="1:7" x14ac:dyDescent="0.25">
      <c r="A49" s="60" t="s">
        <v>693</v>
      </c>
      <c r="B49" s="60" t="s">
        <v>270</v>
      </c>
      <c r="C49" s="207" t="s">
        <v>663</v>
      </c>
      <c r="D49" s="145">
        <v>187772</v>
      </c>
      <c r="E49" s="145">
        <v>93959</v>
      </c>
      <c r="F49" s="145">
        <v>187772</v>
      </c>
      <c r="G49" s="145">
        <v>93959</v>
      </c>
    </row>
    <row r="50" spans="1:7" x14ac:dyDescent="0.25">
      <c r="A50" s="60" t="s">
        <v>462</v>
      </c>
      <c r="B50" s="60" t="s">
        <v>781</v>
      </c>
      <c r="C50" s="207" t="s">
        <v>975</v>
      </c>
      <c r="D50" s="134">
        <v>0</v>
      </c>
      <c r="E50" s="145">
        <v>0</v>
      </c>
      <c r="F50" s="134">
        <v>0</v>
      </c>
      <c r="G50" s="145">
        <v>0</v>
      </c>
    </row>
    <row r="51" spans="1:7" x14ac:dyDescent="0.25">
      <c r="A51" s="60" t="s">
        <v>886</v>
      </c>
      <c r="B51" s="60" t="s">
        <v>676</v>
      </c>
      <c r="C51" s="207" t="s">
        <v>153</v>
      </c>
      <c r="D51" s="134">
        <v>0</v>
      </c>
      <c r="E51" s="145">
        <v>0</v>
      </c>
      <c r="F51" s="134">
        <v>0</v>
      </c>
      <c r="G51" s="145">
        <v>0</v>
      </c>
    </row>
    <row r="52" spans="1:7" x14ac:dyDescent="0.25">
      <c r="A52" s="60" t="s">
        <v>240</v>
      </c>
      <c r="B52" s="60" t="s">
        <v>878</v>
      </c>
      <c r="C52" s="207" t="s">
        <v>62</v>
      </c>
      <c r="D52" s="134">
        <v>0</v>
      </c>
      <c r="E52" s="145">
        <v>0</v>
      </c>
      <c r="F52" s="134">
        <v>0</v>
      </c>
      <c r="G52" s="145">
        <v>0</v>
      </c>
    </row>
    <row r="53" spans="1:7" x14ac:dyDescent="0.25">
      <c r="A53" s="60" t="s">
        <v>474</v>
      </c>
      <c r="B53" s="60" t="s">
        <v>1130</v>
      </c>
      <c r="C53" s="207" t="s">
        <v>175</v>
      </c>
      <c r="D53" s="134">
        <v>0</v>
      </c>
      <c r="E53" s="145">
        <v>0</v>
      </c>
      <c r="F53" s="134">
        <v>0</v>
      </c>
      <c r="G53" s="145">
        <v>0</v>
      </c>
    </row>
    <row r="54" spans="1:7" x14ac:dyDescent="0.25">
      <c r="A54" s="60" t="s">
        <v>350</v>
      </c>
      <c r="B54" s="60" t="s">
        <v>790</v>
      </c>
      <c r="C54" s="207" t="s">
        <v>290</v>
      </c>
      <c r="D54" s="145">
        <v>22143</v>
      </c>
      <c r="E54" s="145">
        <v>15371</v>
      </c>
      <c r="F54" s="145">
        <v>22143</v>
      </c>
      <c r="G54" s="145">
        <v>15371</v>
      </c>
    </row>
    <row r="55" spans="1:7" x14ac:dyDescent="0.25">
      <c r="A55" s="60" t="s">
        <v>131</v>
      </c>
      <c r="B55" s="60" t="s">
        <v>473</v>
      </c>
      <c r="C55" s="207" t="s">
        <v>377</v>
      </c>
      <c r="D55" s="145">
        <v>50720</v>
      </c>
      <c r="E55" s="145">
        <v>29205</v>
      </c>
      <c r="F55" s="145">
        <v>50720</v>
      </c>
      <c r="G55" s="145">
        <v>29205</v>
      </c>
    </row>
    <row r="56" spans="1:7" x14ac:dyDescent="0.25">
      <c r="A56" s="60" t="s">
        <v>453</v>
      </c>
      <c r="B56" s="60" t="s">
        <v>916</v>
      </c>
      <c r="C56" s="207" t="s">
        <v>1178</v>
      </c>
      <c r="D56" s="145">
        <v>25395</v>
      </c>
      <c r="E56" s="145">
        <v>6186</v>
      </c>
      <c r="F56" s="145">
        <v>25395</v>
      </c>
      <c r="G56" s="145">
        <v>6186</v>
      </c>
    </row>
    <row r="57" spans="1:7" x14ac:dyDescent="0.25">
      <c r="A57" s="60" t="s">
        <v>248</v>
      </c>
      <c r="B57" s="60" t="s">
        <v>1021</v>
      </c>
      <c r="C57" s="207" t="s">
        <v>1085</v>
      </c>
      <c r="D57" s="134">
        <v>0</v>
      </c>
      <c r="E57" s="145">
        <v>0</v>
      </c>
      <c r="F57" s="134">
        <v>0</v>
      </c>
      <c r="G57" s="145">
        <v>0</v>
      </c>
    </row>
    <row r="58" spans="1:7" x14ac:dyDescent="0.25">
      <c r="A58" s="60" t="s">
        <v>308</v>
      </c>
      <c r="B58" s="60" t="s">
        <v>833</v>
      </c>
      <c r="C58" s="207" t="s">
        <v>899</v>
      </c>
      <c r="D58" s="134">
        <v>0</v>
      </c>
      <c r="E58" s="145">
        <v>0</v>
      </c>
      <c r="F58" s="134">
        <v>0</v>
      </c>
      <c r="G58" s="145">
        <v>0</v>
      </c>
    </row>
    <row r="59" spans="1:7" x14ac:dyDescent="0.25">
      <c r="A59" s="60" t="s">
        <v>428</v>
      </c>
      <c r="B59" s="60" t="s">
        <v>801</v>
      </c>
      <c r="C59" s="207" t="s">
        <v>729</v>
      </c>
      <c r="D59" s="145">
        <v>-1932</v>
      </c>
      <c r="E59" s="145">
        <v>11934</v>
      </c>
      <c r="F59" s="145">
        <v>-1932</v>
      </c>
      <c r="G59" s="145">
        <v>11934</v>
      </c>
    </row>
    <row r="60" spans="1:7" x14ac:dyDescent="0.25">
      <c r="A60" s="60" t="s">
        <v>797</v>
      </c>
      <c r="B60" s="60" t="s">
        <v>28</v>
      </c>
      <c r="C60" s="207" t="s">
        <v>1051</v>
      </c>
      <c r="D60" s="145">
        <v>-1932</v>
      </c>
      <c r="E60" s="145">
        <v>11934</v>
      </c>
      <c r="F60" s="145">
        <v>-1932</v>
      </c>
      <c r="G60" s="145">
        <v>11934</v>
      </c>
    </row>
    <row r="61" spans="1:7" x14ac:dyDescent="0.25">
      <c r="A61" s="60" t="s">
        <v>462</v>
      </c>
      <c r="B61" s="60" t="s">
        <v>1153</v>
      </c>
      <c r="C61" s="207" t="s">
        <v>829</v>
      </c>
      <c r="D61" s="134">
        <v>0</v>
      </c>
      <c r="E61" s="145">
        <v>0</v>
      </c>
      <c r="F61" s="134">
        <v>0</v>
      </c>
      <c r="G61" s="145">
        <v>0</v>
      </c>
    </row>
    <row r="62" spans="1:7" x14ac:dyDescent="0.25">
      <c r="A62" s="60" t="s">
        <v>77</v>
      </c>
      <c r="B62" s="60" t="s">
        <v>1104</v>
      </c>
      <c r="C62" s="207" t="s">
        <v>1075</v>
      </c>
      <c r="D62" s="145">
        <v>36470</v>
      </c>
      <c r="E62" s="145">
        <v>11260</v>
      </c>
      <c r="F62" s="145">
        <v>36470</v>
      </c>
      <c r="G62" s="145">
        <v>11260</v>
      </c>
    </row>
    <row r="63" spans="1:7" x14ac:dyDescent="0.25">
      <c r="A63" s="60" t="s">
        <v>163</v>
      </c>
      <c r="B63" s="60" t="s">
        <v>481</v>
      </c>
      <c r="C63" s="207" t="s">
        <v>17</v>
      </c>
      <c r="D63" s="145">
        <v>6667</v>
      </c>
      <c r="E63" s="145">
        <v>20576</v>
      </c>
      <c r="F63" s="145">
        <v>6667</v>
      </c>
      <c r="G63" s="145">
        <v>20576</v>
      </c>
    </row>
    <row r="64" spans="1:7" x14ac:dyDescent="0.25">
      <c r="A64" s="60" t="s">
        <v>1134</v>
      </c>
      <c r="B64" s="60" t="s">
        <v>814</v>
      </c>
      <c r="C64" s="207" t="s">
        <v>586</v>
      </c>
      <c r="D64" s="134">
        <v>0</v>
      </c>
      <c r="E64" s="145">
        <v>0</v>
      </c>
      <c r="F64" s="134">
        <v>0</v>
      </c>
      <c r="G64" s="145">
        <v>0</v>
      </c>
    </row>
    <row r="65" spans="1:7" x14ac:dyDescent="0.25">
      <c r="A65" s="60" t="s">
        <v>1156</v>
      </c>
      <c r="B65" s="60" t="s">
        <v>564</v>
      </c>
      <c r="C65" s="207" t="s">
        <v>606</v>
      </c>
      <c r="D65" s="134">
        <v>0</v>
      </c>
      <c r="E65" s="145">
        <v>0</v>
      </c>
      <c r="F65" s="134">
        <v>0</v>
      </c>
      <c r="G65" s="145">
        <v>0</v>
      </c>
    </row>
    <row r="66" spans="1:7" x14ac:dyDescent="0.25">
      <c r="A66" s="60" t="s">
        <v>462</v>
      </c>
      <c r="B66" s="60" t="s">
        <v>575</v>
      </c>
      <c r="C66" s="207" t="s">
        <v>970</v>
      </c>
      <c r="D66" s="134">
        <v>0</v>
      </c>
      <c r="E66" s="145">
        <v>0</v>
      </c>
      <c r="F66" s="134">
        <v>0</v>
      </c>
      <c r="G66" s="145">
        <v>0</v>
      </c>
    </row>
    <row r="67" spans="1:7" x14ac:dyDescent="0.25">
      <c r="A67" s="60" t="s">
        <v>886</v>
      </c>
      <c r="B67" s="60" t="s">
        <v>1116</v>
      </c>
      <c r="C67" s="207" t="s">
        <v>733</v>
      </c>
      <c r="D67" s="134">
        <v>0</v>
      </c>
      <c r="E67" s="145">
        <v>0</v>
      </c>
      <c r="F67" s="134">
        <v>0</v>
      </c>
      <c r="G67" s="145">
        <v>0</v>
      </c>
    </row>
    <row r="68" spans="1:7" x14ac:dyDescent="0.25">
      <c r="A68" s="60" t="s">
        <v>240</v>
      </c>
      <c r="B68" s="60" t="s">
        <v>229</v>
      </c>
      <c r="C68" s="207" t="s">
        <v>891</v>
      </c>
      <c r="D68" s="134">
        <v>0</v>
      </c>
      <c r="E68" s="145">
        <v>0</v>
      </c>
      <c r="F68" s="134">
        <v>0</v>
      </c>
      <c r="G68" s="145">
        <v>0</v>
      </c>
    </row>
  </sheetData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"/>
  <sheetViews>
    <sheetView zoomScaleNormal="100" zoomScaleSheetLayoutView="100" workbookViewId="0"/>
  </sheetViews>
  <sheetFormatPr defaultRowHeight="15" x14ac:dyDescent="0.25"/>
  <cols>
    <col min="1" max="1" width="63.140625" style="165" customWidth="1"/>
    <col min="2" max="2" width="24.85546875" style="165" customWidth="1"/>
  </cols>
  <sheetData>
    <row r="1" spans="1:2" x14ac:dyDescent="0.25">
      <c r="A1" s="160" t="s">
        <v>0</v>
      </c>
      <c r="B1" s="160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3"/>
  <sheetViews>
    <sheetView showGridLines="0" zoomScaleNormal="100" zoomScaleSheetLayoutView="100" workbookViewId="0"/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38" t="s">
        <v>367</v>
      </c>
    </row>
    <row r="2" spans="1:12" ht="17.25" thickBot="1" x14ac:dyDescent="0.35">
      <c r="A2" s="211" t="s">
        <v>1057</v>
      </c>
    </row>
    <row r="3" spans="1:12" ht="15" customHeight="1" thickTop="1" thickBot="1" x14ac:dyDescent="0.3">
      <c r="A3" s="212" t="s">
        <v>594</v>
      </c>
      <c r="B3" s="217" t="s">
        <v>848</v>
      </c>
      <c r="C3" s="218"/>
      <c r="D3" s="218"/>
      <c r="E3" s="218"/>
      <c r="F3" s="218"/>
      <c r="G3" s="218"/>
      <c r="H3" s="218"/>
      <c r="I3" s="219"/>
    </row>
    <row r="4" spans="1:12" ht="35.25" customHeight="1" thickTop="1" thickBot="1" x14ac:dyDescent="0.3">
      <c r="A4" s="213"/>
      <c r="B4" s="132" t="s">
        <v>749</v>
      </c>
      <c r="C4" s="26" t="s">
        <v>791</v>
      </c>
      <c r="D4" s="26" t="s">
        <v>994</v>
      </c>
      <c r="E4" s="164" t="s">
        <v>650</v>
      </c>
      <c r="F4" s="132" t="s">
        <v>1143</v>
      </c>
      <c r="G4" s="26" t="s">
        <v>884</v>
      </c>
      <c r="H4" s="26" t="s">
        <v>1100</v>
      </c>
      <c r="I4" s="26" t="s">
        <v>783</v>
      </c>
    </row>
    <row r="5" spans="1:12" ht="15" customHeight="1" thickTop="1" thickBot="1" x14ac:dyDescent="0.3">
      <c r="A5" s="11" t="s">
        <v>963</v>
      </c>
      <c r="B5" s="135"/>
      <c r="C5" s="135"/>
      <c r="D5" s="135"/>
      <c r="E5" s="135"/>
      <c r="F5" s="135"/>
      <c r="G5" s="135"/>
      <c r="H5" s="135"/>
      <c r="I5" s="148"/>
    </row>
    <row r="6" spans="1:12" ht="16.5" thickTop="1" thickBot="1" x14ac:dyDescent="0.3">
      <c r="A6" s="14" t="s">
        <v>369</v>
      </c>
      <c r="B6" s="114">
        <f>SUMIF(HK!A:A,"012*",HK!C:C)-SUMIF(HK!A:A,"012*",HK!D:D)</f>
        <v>0</v>
      </c>
      <c r="C6" s="114">
        <f>SUMIF(HK!A:A,"013*",HK!C:C)-SUMIF(HK!A:A,"013*",HK!D:D)</f>
        <v>7957.68</v>
      </c>
      <c r="D6" s="114">
        <f>SUMIF(HK!A:A,"014*",HK!C:C)-SUMIF(HK!A:A,"014*",HK!D:D)</f>
        <v>0</v>
      </c>
      <c r="E6" s="114">
        <f>SUMIF(HK!A:A,"015*",HK!C:C)-SUMIF(HK!A:A,"015*",HK!D:D)</f>
        <v>0</v>
      </c>
      <c r="F6" s="114">
        <f>SUMIF(HK!A:A,"019*",HK!C:C)-SUMIF(HK!A:A,"019*",HK!D:D)</f>
        <v>0</v>
      </c>
      <c r="G6" s="114">
        <f>SUMIF(HK!A:A,"041*",HK!C:C)-SUMIF(HK!A:A,"041*",HK!D:D)</f>
        <v>0</v>
      </c>
      <c r="H6" s="114">
        <f>SUMIF(HK!A:A,"051*",HK!C:C)-SUMIF(HK!A:A,"051*",HK!D:D)</f>
        <v>0</v>
      </c>
      <c r="I6" s="63">
        <f>SUM(B6:H6)</f>
        <v>7957.68</v>
      </c>
      <c r="J6" s="66"/>
      <c r="K6" s="32"/>
      <c r="L6" s="66"/>
    </row>
    <row r="7" spans="1:12" ht="25.5" customHeight="1" thickBot="1" x14ac:dyDescent="0.3">
      <c r="A7" s="143" t="s">
        <v>234</v>
      </c>
      <c r="B7" s="202"/>
      <c r="C7" s="114"/>
      <c r="D7" s="114"/>
      <c r="E7" s="114"/>
      <c r="F7" s="114"/>
      <c r="G7" s="114"/>
      <c r="H7" s="114"/>
      <c r="I7" s="63">
        <f>SUM(B7:H7)</f>
        <v>0</v>
      </c>
      <c r="J7" s="66"/>
      <c r="K7" s="66"/>
      <c r="L7" s="66"/>
    </row>
    <row r="8" spans="1:12" ht="15" customHeight="1" thickBot="1" x14ac:dyDescent="0.3">
      <c r="A8" s="143" t="s">
        <v>354</v>
      </c>
      <c r="B8" s="202"/>
      <c r="C8" s="202"/>
      <c r="D8" s="202"/>
      <c r="E8" s="202"/>
      <c r="F8" s="24"/>
      <c r="G8" s="202"/>
      <c r="H8" s="202"/>
      <c r="I8" s="63">
        <f>SUM(B8:H8)</f>
        <v>0</v>
      </c>
      <c r="J8" s="66"/>
      <c r="K8" s="66"/>
      <c r="L8" s="66"/>
    </row>
    <row r="9" spans="1:12" ht="23.25" customHeight="1" thickBot="1" x14ac:dyDescent="0.3">
      <c r="A9" s="143" t="s">
        <v>47</v>
      </c>
      <c r="B9" s="202"/>
      <c r="C9" s="114"/>
      <c r="D9" s="114"/>
      <c r="E9" s="114"/>
      <c r="F9" s="114"/>
      <c r="G9" s="114"/>
      <c r="H9" s="114"/>
      <c r="I9" s="63">
        <f>SUM(B9:H9)</f>
        <v>0</v>
      </c>
      <c r="J9" s="66"/>
      <c r="K9" s="66"/>
      <c r="L9" s="66"/>
    </row>
    <row r="10" spans="1:12" ht="15.75" thickBot="1" x14ac:dyDescent="0.3">
      <c r="A10" s="105" t="s">
        <v>395</v>
      </c>
      <c r="B10" s="114">
        <f>SUMIF(HK!A:A,"012*",HK!K:K)-SUMIF(HK!A:A,"012*",HK!L:L)</f>
        <v>0</v>
      </c>
      <c r="C10" s="114">
        <f>SUMIF(HK!A:A,"013*",HK!K:K)-SUMIF(HK!A:A,"013*",HK!L:L)</f>
        <v>7957.68</v>
      </c>
      <c r="D10" s="114">
        <f>SUMIF(HK!A:A,"014*",HK!K:K)-SUMIF(HK!A:A,"014*",HK!L:L)</f>
        <v>0</v>
      </c>
      <c r="E10" s="114">
        <f>SUMIF(HK!A:A,"015*",HK!K:K)-SUMIF(HK!A:A,"015*",HK!L:L)</f>
        <v>0</v>
      </c>
      <c r="F10" s="114">
        <f>SUMIF(HK!A:A,"019*",HK!K:K)-SUMIF(HK!A:A,"019*",HK!L:L)</f>
        <v>0</v>
      </c>
      <c r="G10" s="114">
        <f>SUMIF(HK!A:A,"041*",HK!K:K)-SUMIF(HK!A:A,"041*",HK!L:L)</f>
        <v>0</v>
      </c>
      <c r="H10" s="114">
        <f>SUMIF(HK!A:A,"051*",HK!K:K)-SUMIF(HK!A:A,"051*",HK!L:L)</f>
        <v>0</v>
      </c>
      <c r="I10" s="126">
        <f>I6+I7-I8+I9</f>
        <v>7957.68</v>
      </c>
      <c r="J10" s="66"/>
      <c r="K10" s="32"/>
      <c r="L10" s="66"/>
    </row>
    <row r="11" spans="1:12" ht="15" customHeight="1" thickTop="1" thickBot="1" x14ac:dyDescent="0.3">
      <c r="A11" s="11" t="s">
        <v>786</v>
      </c>
      <c r="B11" s="119"/>
      <c r="C11" s="119"/>
      <c r="D11" s="159"/>
      <c r="E11" s="119"/>
      <c r="F11" s="119"/>
      <c r="G11" s="119"/>
      <c r="H11" s="119"/>
      <c r="I11" s="94"/>
      <c r="J11" s="66"/>
      <c r="K11" s="66"/>
      <c r="L11" s="66"/>
    </row>
    <row r="12" spans="1:12" ht="16.5" thickTop="1" thickBot="1" x14ac:dyDescent="0.3">
      <c r="A12" s="14" t="s">
        <v>1028</v>
      </c>
      <c r="B12" s="114">
        <f>SUMIF(HK!A:A,"071*",HK!D:D)-SUMIF(HK!A:A,"071*",HK!C:C)</f>
        <v>0</v>
      </c>
      <c r="C12" s="114">
        <f>SUMIF(HK!A:A,"073*",HK!D:D)-SUMIF(HK!A:A,"073*",HK!C:C)</f>
        <v>7957.68</v>
      </c>
      <c r="D12" s="79">
        <f>SUMIF(HK!A:A,"074*",HK!D:D)-SUMIF(HK!A:A,"074*",HK!C:C)</f>
        <v>0</v>
      </c>
      <c r="E12" s="114">
        <f>SUMIF(HK!A:A,"075*",HK!D:D)-SUMIF(HK!A:A,"075*",HK!C:C)</f>
        <v>0</v>
      </c>
      <c r="F12" s="114">
        <f>SUMIF(HK!A:A,"079*",HK!D:D)-SUMIF(HK!A:A,"079*",HK!C:C)</f>
        <v>0</v>
      </c>
      <c r="G12" s="129"/>
      <c r="H12" s="129"/>
      <c r="I12" s="63">
        <f>SUM(B12:H12)</f>
        <v>7957.68</v>
      </c>
      <c r="J12" s="66"/>
      <c r="K12" s="32"/>
      <c r="L12" s="66"/>
    </row>
    <row r="13" spans="1:12" ht="22.5" customHeight="1" thickBot="1" x14ac:dyDescent="0.3">
      <c r="A13" s="143" t="s">
        <v>234</v>
      </c>
      <c r="B13" s="202"/>
      <c r="C13" s="114"/>
      <c r="D13" s="114"/>
      <c r="E13" s="114"/>
      <c r="F13" s="114"/>
      <c r="G13" s="202"/>
      <c r="H13" s="202"/>
      <c r="I13" s="63">
        <f>SUM(B13:H13)</f>
        <v>0</v>
      </c>
      <c r="J13" s="66"/>
      <c r="K13" s="66"/>
      <c r="L13" s="66"/>
    </row>
    <row r="14" spans="1:12" ht="21.75" customHeight="1" thickBot="1" x14ac:dyDescent="0.3">
      <c r="A14" s="143" t="s">
        <v>354</v>
      </c>
      <c r="B14" s="114"/>
      <c r="C14" s="114"/>
      <c r="D14" s="114"/>
      <c r="E14" s="114"/>
      <c r="F14" s="114"/>
      <c r="G14" s="202"/>
      <c r="H14" s="202"/>
      <c r="I14" s="63">
        <f>SUM(B14:H14)</f>
        <v>0</v>
      </c>
      <c r="J14" s="66"/>
      <c r="K14" s="66"/>
      <c r="L14" s="66"/>
    </row>
    <row r="15" spans="1:12" ht="21.75" customHeight="1" thickBot="1" x14ac:dyDescent="0.3">
      <c r="A15" s="204" t="s">
        <v>47</v>
      </c>
      <c r="B15" s="114"/>
      <c r="C15" s="114"/>
      <c r="D15" s="114"/>
      <c r="E15" s="114"/>
      <c r="F15" s="114"/>
      <c r="G15" s="141"/>
      <c r="H15" s="24"/>
      <c r="I15" s="112"/>
      <c r="J15" s="66"/>
      <c r="K15" s="66"/>
      <c r="L15" s="66"/>
    </row>
    <row r="16" spans="1:12" ht="15.75" thickBot="1" x14ac:dyDescent="0.3">
      <c r="A16" s="105" t="s">
        <v>395</v>
      </c>
      <c r="B16" s="114">
        <f>SUMIF(HK!A:A,"071*",HK!L:L)-SUMIF(HK!A:A,"071*",HK!K:K)</f>
        <v>0</v>
      </c>
      <c r="C16" s="114">
        <f>SUMIF(HK!A:A,"073*",HK!L:L)-SUMIF(HK!A:A,"073*",HK!K:K)</f>
        <v>7957.68</v>
      </c>
      <c r="D16" s="114">
        <f>SUMIF(HK!A:A,"074*",HK!L:L)-SUMIF(HK!A:A,"074*",HK!K:K)</f>
        <v>0</v>
      </c>
      <c r="E16" s="114">
        <f>SUMIF(HK!A:A,"075*",HK!L:L)-SUMIF(HK!A:A,"075*",HK!K:K)</f>
        <v>0</v>
      </c>
      <c r="F16" s="114">
        <f>SUMIF(HK!A:A,"079*",HK!L:L)-SUMIF(HK!A:A,"079*",HK!K:K)</f>
        <v>0</v>
      </c>
      <c r="G16" s="42"/>
      <c r="H16" s="42"/>
      <c r="I16" s="126">
        <f>I12+I13-I14</f>
        <v>7957.68</v>
      </c>
      <c r="J16" s="66"/>
      <c r="K16" s="32"/>
      <c r="L16" s="66"/>
    </row>
    <row r="17" spans="1:13" ht="15" customHeight="1" thickTop="1" thickBot="1" x14ac:dyDescent="0.3">
      <c r="A17" s="11" t="s">
        <v>862</v>
      </c>
      <c r="B17" s="119"/>
      <c r="C17" s="119"/>
      <c r="D17" s="119"/>
      <c r="E17" s="119"/>
      <c r="F17" s="119"/>
      <c r="G17" s="119"/>
      <c r="H17" s="119"/>
      <c r="I17" s="94"/>
      <c r="J17" s="66"/>
      <c r="K17" s="66"/>
      <c r="L17" s="66"/>
    </row>
    <row r="18" spans="1:13" ht="16.5" thickTop="1" thickBot="1" x14ac:dyDescent="0.3">
      <c r="A18" s="14" t="s">
        <v>1028</v>
      </c>
      <c r="B18" s="114"/>
      <c r="C18" s="114"/>
      <c r="D18" s="114"/>
      <c r="E18" s="114"/>
      <c r="F18" s="114"/>
      <c r="G18" s="114">
        <f>SUMIF(HK!A:A,"093*",HK!D:D)-SUMIF(HK!A:A,"093*",HK!C:C)</f>
        <v>0</v>
      </c>
      <c r="H18" s="114">
        <f>SUMIF(SUAM!C:C,"010",SUAM!E:E)</f>
        <v>0</v>
      </c>
      <c r="I18" s="63">
        <f>SUM(B18:H18)</f>
        <v>0</v>
      </c>
      <c r="J18" s="66"/>
      <c r="K18" s="32"/>
      <c r="L18" s="172"/>
      <c r="M18" s="194"/>
    </row>
    <row r="19" spans="1:13" ht="15" customHeight="1" thickBot="1" x14ac:dyDescent="0.3">
      <c r="A19" s="143" t="s">
        <v>234</v>
      </c>
      <c r="B19" s="202"/>
      <c r="C19" s="202"/>
      <c r="D19" s="202"/>
      <c r="E19" s="202"/>
      <c r="F19" s="202"/>
      <c r="G19" s="202"/>
      <c r="H19" s="202"/>
      <c r="I19" s="63">
        <f>SUM(B19:H19)</f>
        <v>0</v>
      </c>
      <c r="J19" s="66"/>
      <c r="K19" s="100"/>
      <c r="L19" s="66"/>
    </row>
    <row r="20" spans="1:13" ht="15" customHeight="1" thickBot="1" x14ac:dyDescent="0.3">
      <c r="A20" s="143" t="s">
        <v>354</v>
      </c>
      <c r="B20" s="202"/>
      <c r="C20" s="202"/>
      <c r="D20" s="202"/>
      <c r="E20" s="202"/>
      <c r="F20" s="202"/>
      <c r="G20" s="202"/>
      <c r="H20" s="202"/>
      <c r="I20" s="63">
        <f>SUM(B20:H20)</f>
        <v>0</v>
      </c>
      <c r="J20" s="66"/>
      <c r="K20" s="100"/>
      <c r="L20" s="66"/>
    </row>
    <row r="21" spans="1:13" ht="15" customHeight="1" thickBot="1" x14ac:dyDescent="0.3">
      <c r="A21" s="204" t="s">
        <v>47</v>
      </c>
      <c r="B21" s="202"/>
      <c r="C21" s="202"/>
      <c r="D21" s="202"/>
      <c r="E21" s="202"/>
      <c r="F21" s="202"/>
      <c r="G21" s="202"/>
      <c r="H21" s="202"/>
      <c r="I21" s="186"/>
      <c r="J21" s="66"/>
      <c r="K21" s="100"/>
      <c r="L21" s="66"/>
    </row>
    <row r="22" spans="1:13" ht="15.75" thickBot="1" x14ac:dyDescent="0.3">
      <c r="A22" s="105" t="s">
        <v>395</v>
      </c>
      <c r="B22" s="114"/>
      <c r="C22" s="114"/>
      <c r="D22" s="114"/>
      <c r="E22" s="114"/>
      <c r="F22" s="114"/>
      <c r="G22" s="114">
        <f>SUMIF(HK!A:A,"093*",HK!L:L)-SUMIF(HK!A:A,"093*",HK!K:K)</f>
        <v>0</v>
      </c>
      <c r="H22" s="114">
        <f>SUMIF(SUA!C:C,"010",SUA!E:E)</f>
        <v>0</v>
      </c>
      <c r="I22" s="126">
        <f>I18+I19-I20</f>
        <v>0</v>
      </c>
      <c r="J22" s="66"/>
      <c r="K22" s="32"/>
      <c r="L22" s="172"/>
      <c r="M22" s="194"/>
    </row>
    <row r="23" spans="1:13" ht="15" customHeight="1" thickTop="1" thickBot="1" x14ac:dyDescent="0.3">
      <c r="A23" s="11" t="s">
        <v>1113</v>
      </c>
      <c r="B23" s="119"/>
      <c r="C23" s="119"/>
      <c r="D23" s="119"/>
      <c r="E23" s="119"/>
      <c r="F23" s="119"/>
      <c r="G23" s="119"/>
      <c r="H23" s="119"/>
      <c r="I23" s="94"/>
      <c r="J23" s="66"/>
      <c r="K23" s="66"/>
      <c r="L23" s="66"/>
    </row>
    <row r="24" spans="1:13" ht="15" customHeight="1" thickTop="1" thickBot="1" x14ac:dyDescent="0.3">
      <c r="A24" s="14" t="s">
        <v>1028</v>
      </c>
      <c r="B24" s="202"/>
      <c r="C24" s="202"/>
      <c r="D24" s="202"/>
      <c r="E24" s="202"/>
      <c r="F24" s="202"/>
      <c r="G24" s="202"/>
      <c r="H24" s="202"/>
      <c r="I24" s="63">
        <f>I6-I12-I18</f>
        <v>0</v>
      </c>
      <c r="J24" s="66"/>
      <c r="K24" s="66"/>
      <c r="L24" s="66"/>
    </row>
    <row r="25" spans="1:13" ht="15" customHeight="1" thickBot="1" x14ac:dyDescent="0.3">
      <c r="A25" s="105" t="s">
        <v>395</v>
      </c>
      <c r="B25" s="42"/>
      <c r="C25" s="42"/>
      <c r="D25" s="42"/>
      <c r="E25" s="42"/>
      <c r="F25" s="42"/>
      <c r="G25" s="42"/>
      <c r="H25" s="42"/>
      <c r="I25" s="126">
        <f>I10-I16-I22</f>
        <v>0</v>
      </c>
      <c r="J25" s="66"/>
      <c r="K25" s="66"/>
      <c r="L25" s="66"/>
    </row>
    <row r="26" spans="1:13" ht="15.75" thickTop="1" x14ac:dyDescent="0.25">
      <c r="A26" s="47"/>
      <c r="B26" s="133"/>
      <c r="C26" s="133"/>
      <c r="D26" s="133"/>
      <c r="E26" s="133"/>
      <c r="F26" s="133"/>
      <c r="G26" s="133"/>
      <c r="H26" s="133"/>
      <c r="I26" s="133"/>
      <c r="J26" s="66"/>
      <c r="K26" s="66"/>
      <c r="L26" s="66"/>
    </row>
    <row r="27" spans="1:13" x14ac:dyDescent="0.25">
      <c r="A27" s="41"/>
      <c r="B27" s="4"/>
      <c r="C27" s="4"/>
      <c r="D27" s="4"/>
      <c r="E27" s="4"/>
      <c r="F27" s="4"/>
      <c r="G27" s="4"/>
      <c r="H27" s="4"/>
      <c r="I27" s="4"/>
      <c r="J27" s="66"/>
      <c r="K27" s="66"/>
      <c r="L27" s="66"/>
    </row>
    <row r="28" spans="1:13" x14ac:dyDescent="0.25">
      <c r="A28" s="41" t="s">
        <v>918</v>
      </c>
      <c r="B28" s="4"/>
      <c r="C28" s="4"/>
      <c r="D28" s="4"/>
      <c r="E28" s="4"/>
      <c r="F28" s="4"/>
      <c r="G28" s="4"/>
      <c r="H28" s="4"/>
      <c r="I28" s="4"/>
      <c r="J28" s="66"/>
      <c r="K28" s="66"/>
      <c r="L28" s="66"/>
    </row>
    <row r="29" spans="1:13" ht="15.75" thickBot="1" x14ac:dyDescent="0.3">
      <c r="A29" s="47"/>
      <c r="B29" s="133"/>
      <c r="C29" s="133"/>
      <c r="D29" s="133"/>
      <c r="E29" s="133"/>
      <c r="F29" s="133"/>
      <c r="G29" s="133"/>
      <c r="H29" s="133"/>
      <c r="I29" s="4"/>
      <c r="J29" s="66"/>
      <c r="K29" s="66"/>
      <c r="L29" s="66"/>
    </row>
    <row r="30" spans="1:13" ht="15" customHeight="1" thickTop="1" thickBot="1" x14ac:dyDescent="0.3">
      <c r="A30" s="212" t="s">
        <v>594</v>
      </c>
      <c r="B30" s="214" t="s">
        <v>1098</v>
      </c>
      <c r="C30" s="215"/>
      <c r="D30" s="215"/>
      <c r="E30" s="215"/>
      <c r="F30" s="215"/>
      <c r="G30" s="215"/>
      <c r="H30" s="215"/>
      <c r="I30" s="216"/>
      <c r="J30" s="66"/>
      <c r="K30" s="66"/>
      <c r="L30" s="66"/>
    </row>
    <row r="31" spans="1:13" ht="35.25" thickTop="1" thickBot="1" x14ac:dyDescent="0.3">
      <c r="A31" s="213"/>
      <c r="B31" s="188" t="s">
        <v>749</v>
      </c>
      <c r="C31" s="73" t="s">
        <v>791</v>
      </c>
      <c r="D31" s="73" t="s">
        <v>994</v>
      </c>
      <c r="E31" s="208" t="s">
        <v>650</v>
      </c>
      <c r="F31" s="188" t="s">
        <v>1143</v>
      </c>
      <c r="G31" s="73" t="s">
        <v>884</v>
      </c>
      <c r="H31" s="73" t="s">
        <v>1100</v>
      </c>
      <c r="I31" s="73" t="s">
        <v>783</v>
      </c>
      <c r="J31" s="66"/>
      <c r="K31" s="66"/>
      <c r="L31" s="66"/>
    </row>
    <row r="32" spans="1:13" ht="15" customHeight="1" thickTop="1" thickBot="1" x14ac:dyDescent="0.3">
      <c r="A32" s="11" t="s">
        <v>963</v>
      </c>
      <c r="B32" s="88"/>
      <c r="C32" s="88"/>
      <c r="D32" s="88"/>
      <c r="E32" s="88"/>
      <c r="F32" s="88"/>
      <c r="G32" s="88"/>
      <c r="H32" s="88"/>
      <c r="I32" s="94"/>
      <c r="J32" s="66"/>
      <c r="K32" s="66"/>
      <c r="L32" s="66"/>
    </row>
    <row r="33" spans="1:13" ht="16.5" thickTop="1" thickBot="1" x14ac:dyDescent="0.3">
      <c r="A33" s="14" t="s">
        <v>369</v>
      </c>
      <c r="B33" s="114">
        <f>SUMIF(HKM!A:A,"012*",HKM!C:C)-SUMIF(HKM!A:A,"012*",HKM!D:D)</f>
        <v>0</v>
      </c>
      <c r="C33" s="114">
        <f>SUMIF(HKM!A:A,"013*",HKM!C:C)-SUMIF(HKM!A:A,"013*",HKM!D:D)</f>
        <v>7957.68</v>
      </c>
      <c r="D33" s="114">
        <f>SUMIF(HKM!A:A,"014*",HKM!C:C)-SUMIF(HKM!A:A,"014*",HKM!D:D)</f>
        <v>0</v>
      </c>
      <c r="E33" s="114">
        <f>SUMIF(HKM!A:A,"015*",HKM!C:C)-SUMIF(HKM!A:A,"015*",HKM!D:D)</f>
        <v>0</v>
      </c>
      <c r="F33" s="114">
        <f>SUMIF(HKM!A:A,"019*",HKM!C:C)-SUMIF(HKM!A:A,"019*",HKM!D:D)</f>
        <v>0</v>
      </c>
      <c r="G33" s="114">
        <f>SUMIF(HKM!A:A,"041*",HKM!C:C)-SUMIF(HKM!A:A,"041*",HKM!D:D)</f>
        <v>0</v>
      </c>
      <c r="H33" s="114">
        <f>SUMIF(HKM!A:A,"051*",HKM!C:C)-SUMIF(HKM!A:A,"051*",HKM!D:D)</f>
        <v>0</v>
      </c>
      <c r="I33" s="63">
        <f>SUM(B33:H33)</f>
        <v>7957.68</v>
      </c>
      <c r="J33" s="66"/>
      <c r="K33" s="32"/>
      <c r="L33" s="66"/>
    </row>
    <row r="34" spans="1:13" ht="15" customHeight="1" thickBot="1" x14ac:dyDescent="0.3">
      <c r="A34" s="143" t="s">
        <v>234</v>
      </c>
      <c r="B34" s="202"/>
      <c r="C34" s="202"/>
      <c r="D34" s="202"/>
      <c r="E34" s="202"/>
      <c r="F34" s="24"/>
      <c r="G34" s="202"/>
      <c r="H34" s="202"/>
      <c r="I34" s="63">
        <f>SUM(B34:H34)</f>
        <v>0</v>
      </c>
      <c r="J34" s="66"/>
      <c r="K34" s="66"/>
      <c r="L34" s="66"/>
    </row>
    <row r="35" spans="1:13" ht="15" customHeight="1" thickBot="1" x14ac:dyDescent="0.3">
      <c r="A35" s="143" t="s">
        <v>354</v>
      </c>
      <c r="B35" s="202"/>
      <c r="C35" s="202"/>
      <c r="D35" s="202"/>
      <c r="E35" s="202"/>
      <c r="F35" s="24"/>
      <c r="G35" s="202"/>
      <c r="H35" s="202"/>
      <c r="I35" s="63">
        <f>SUM(B35:H35)</f>
        <v>0</v>
      </c>
      <c r="J35" s="66"/>
      <c r="K35" s="66"/>
      <c r="L35" s="66"/>
    </row>
    <row r="36" spans="1:13" ht="15" customHeight="1" thickBot="1" x14ac:dyDescent="0.3">
      <c r="A36" s="143" t="s">
        <v>47</v>
      </c>
      <c r="B36" s="202"/>
      <c r="C36" s="202"/>
      <c r="D36" s="202"/>
      <c r="E36" s="202"/>
      <c r="F36" s="24"/>
      <c r="G36" s="202"/>
      <c r="H36" s="202"/>
      <c r="I36" s="63">
        <f>SUM(B36:H36)</f>
        <v>0</v>
      </c>
      <c r="J36" s="66"/>
      <c r="K36" s="66"/>
      <c r="L36" s="66"/>
    </row>
    <row r="37" spans="1:13" ht="15.75" thickBot="1" x14ac:dyDescent="0.3">
      <c r="A37" s="105" t="s">
        <v>395</v>
      </c>
      <c r="B37" s="114">
        <f>SUMIF(HKM!A:A,"012*",HKM!K:K)-SUMIF(HKM!A:A,"012*",HKM!L:L)</f>
        <v>0</v>
      </c>
      <c r="C37" s="114">
        <f>SUMIF(HKM!A:A,"013*",HKM!K:K)-SUMIF(HKM!A:A,"013*",HKM!L:L)</f>
        <v>7957.68</v>
      </c>
      <c r="D37" s="114">
        <f>SUMIF(HKM!A:A,"014*",HKM!K:K)-SUMIF(HKM!A:A,"014*",HKM!L:L)</f>
        <v>0</v>
      </c>
      <c r="E37" s="114">
        <f>SUMIF(HKM!A:A,"015*",HKM!K:K)-SUMIF(HKM!A:A,"015*",HKM!L:L)</f>
        <v>0</v>
      </c>
      <c r="F37" s="114">
        <f>SUMIF(HKM!A:A,"019*",HKM!K:K)-SUMIF(HKM!A:A,"019*",HKM!L:L)</f>
        <v>0</v>
      </c>
      <c r="G37" s="114">
        <f>SUMIF(HKM!A:A,"041*",HKM!K:K)-SUMIF(HKM!A:A,"041*",HKM!L:L)</f>
        <v>0</v>
      </c>
      <c r="H37" s="114">
        <f>SUMIF(HKM!A:A,"051*",HKM!K:K)-SUMIF(HKM!A:A,"051*",HKM!L:L)</f>
        <v>0</v>
      </c>
      <c r="I37" s="126">
        <f>I33+I34-I35+I36</f>
        <v>7957.68</v>
      </c>
      <c r="J37" s="66"/>
      <c r="K37" s="32"/>
      <c r="L37" s="66"/>
    </row>
    <row r="38" spans="1:13" ht="15" customHeight="1" thickTop="1" thickBot="1" x14ac:dyDescent="0.3">
      <c r="A38" s="11" t="s">
        <v>786</v>
      </c>
      <c r="B38" s="119"/>
      <c r="C38" s="119"/>
      <c r="D38" s="119"/>
      <c r="E38" s="119"/>
      <c r="F38" s="119"/>
      <c r="G38" s="119"/>
      <c r="H38" s="119"/>
      <c r="I38" s="94"/>
      <c r="J38" s="66"/>
      <c r="K38" s="66"/>
      <c r="L38" s="66"/>
    </row>
    <row r="39" spans="1:13" ht="16.5" thickTop="1" thickBot="1" x14ac:dyDescent="0.3">
      <c r="A39" s="14" t="s">
        <v>1028</v>
      </c>
      <c r="B39" s="114">
        <f>SUMIF(HKM!A:A,"071*",HKM!D:D)-SUMIF(HKM!A:A,"071*",HKM!C:C)</f>
        <v>0</v>
      </c>
      <c r="C39" s="114">
        <f>SUMIF(HKM!A:A,"073*",HKM!D:D)-SUMIF(HKM!A:A,"073*",HKM!C:C)</f>
        <v>7957.68</v>
      </c>
      <c r="D39" s="114">
        <f>SUMIF(HKM!A:A,"074*",HKM!D:D)-SUMIF(HKM!A:A,"074*",HKM!C:C)</f>
        <v>0</v>
      </c>
      <c r="E39" s="114">
        <f>SUMIF(HKM!A:A,"075*",HKM!D:D)-SUMIF(HKM!A:A,"075*",HKM!C:C)</f>
        <v>0</v>
      </c>
      <c r="F39" s="114">
        <f>SUMIF(HKM!A:A,"079*",HKM!D:D)-SUMIF(HKM!A:A,"079*",HKM!C:C)</f>
        <v>0</v>
      </c>
      <c r="G39" s="114"/>
      <c r="H39" s="114"/>
      <c r="I39" s="63">
        <f>SUM(B39:H39)</f>
        <v>7957.68</v>
      </c>
      <c r="J39" s="66"/>
      <c r="K39" s="32"/>
      <c r="L39" s="66"/>
    </row>
    <row r="40" spans="1:13" ht="15" customHeight="1" thickBot="1" x14ac:dyDescent="0.3">
      <c r="A40" s="143" t="s">
        <v>234</v>
      </c>
      <c r="B40" s="202"/>
      <c r="C40" s="202"/>
      <c r="D40" s="202"/>
      <c r="E40" s="202"/>
      <c r="F40" s="202"/>
      <c r="G40" s="202"/>
      <c r="H40" s="202"/>
      <c r="I40" s="63">
        <f>SUM(B40:H40)</f>
        <v>0</v>
      </c>
      <c r="J40" s="66"/>
      <c r="K40" s="66"/>
      <c r="L40" s="66"/>
    </row>
    <row r="41" spans="1:13" ht="15" customHeight="1" thickBot="1" x14ac:dyDescent="0.3">
      <c r="A41" s="51" t="s">
        <v>354</v>
      </c>
      <c r="B41" s="53"/>
      <c r="C41" s="53"/>
      <c r="D41" s="53"/>
      <c r="E41" s="53"/>
      <c r="F41" s="53"/>
      <c r="G41" s="53"/>
      <c r="H41" s="53"/>
      <c r="I41" s="140">
        <f>SUM(B41:H41)</f>
        <v>0</v>
      </c>
      <c r="J41" s="66"/>
      <c r="K41" s="66"/>
      <c r="L41" s="66"/>
    </row>
    <row r="42" spans="1:13" s="89" customFormat="1" ht="15" customHeight="1" thickBot="1" x14ac:dyDescent="0.3">
      <c r="A42" s="49" t="s">
        <v>47</v>
      </c>
      <c r="B42" s="141"/>
      <c r="C42" s="141"/>
      <c r="D42" s="141"/>
      <c r="E42" s="141"/>
      <c r="F42" s="141"/>
      <c r="G42" s="141"/>
      <c r="H42" s="141"/>
      <c r="I42" s="141"/>
      <c r="J42" s="187"/>
      <c r="K42" s="187"/>
      <c r="L42" s="187"/>
    </row>
    <row r="43" spans="1:13" ht="15.75" thickBot="1" x14ac:dyDescent="0.3">
      <c r="A43" s="105" t="s">
        <v>395</v>
      </c>
      <c r="B43" s="114">
        <f>SUMIF(HKM!A:A,"071*",HKM!L:L)-SUMIF(HKM!A:A,"071*",HKM!K:K)</f>
        <v>0</v>
      </c>
      <c r="C43" s="114">
        <f>SUMIF(HKM!A:A,"073*",HKM!L:L)-SUMIF(HKM!A:A,"073*",HKM!K:K)</f>
        <v>7957.68</v>
      </c>
      <c r="D43" s="114">
        <f>SUMIF(HKM!A:A,"074*",HKM!L:L)-SUMIF(HKM!A:A,"074*",HKM!K:K)</f>
        <v>0</v>
      </c>
      <c r="E43" s="114">
        <f>SUMIF(HKM!A:A,"075*",HKM!L:L)-SUMIF(HKM!A:A,"075*",HKM!K:K)</f>
        <v>0</v>
      </c>
      <c r="F43" s="114">
        <f>SUMIF(HKM!A:A,"079*",HKM!L:L)-SUMIF(HKM!A:A,"079*",HKM!K:K)</f>
        <v>0</v>
      </c>
      <c r="G43" s="42"/>
      <c r="H43" s="42"/>
      <c r="I43" s="126">
        <f>I39+I40-I41</f>
        <v>7957.68</v>
      </c>
      <c r="J43" s="66"/>
      <c r="K43" s="32"/>
      <c r="L43" s="66"/>
    </row>
    <row r="44" spans="1:13" ht="15" customHeight="1" thickTop="1" thickBot="1" x14ac:dyDescent="0.3">
      <c r="A44" s="11" t="s">
        <v>862</v>
      </c>
      <c r="B44" s="119"/>
      <c r="C44" s="119"/>
      <c r="D44" s="119"/>
      <c r="E44" s="119"/>
      <c r="F44" s="119"/>
      <c r="G44" s="119"/>
      <c r="H44" s="119"/>
      <c r="I44" s="94"/>
      <c r="J44" s="66"/>
      <c r="K44" s="66"/>
      <c r="L44" s="66"/>
    </row>
    <row r="45" spans="1:13" ht="16.5" thickTop="1" thickBot="1" x14ac:dyDescent="0.3">
      <c r="A45" s="14" t="s">
        <v>1028</v>
      </c>
      <c r="B45" s="114"/>
      <c r="C45" s="114"/>
      <c r="D45" s="114"/>
      <c r="E45" s="114"/>
      <c r="F45" s="114"/>
      <c r="G45" s="114">
        <f>SUMIF(HKM!A:A,"093*",HKM!D:D)-SUMIF(HKM!A:A,"093*",HKM!C:C)</f>
        <v>0</v>
      </c>
      <c r="H45" s="114"/>
      <c r="I45" s="63">
        <f>SUM(B45:H45)</f>
        <v>0</v>
      </c>
      <c r="J45" s="66"/>
      <c r="K45" s="32"/>
      <c r="L45" s="178"/>
      <c r="M45" s="194"/>
    </row>
    <row r="46" spans="1:13" ht="15" customHeight="1" thickBot="1" x14ac:dyDescent="0.3">
      <c r="A46" s="143" t="s">
        <v>234</v>
      </c>
      <c r="B46" s="202"/>
      <c r="C46" s="202"/>
      <c r="D46" s="202"/>
      <c r="E46" s="202"/>
      <c r="F46" s="202"/>
      <c r="G46" s="202"/>
      <c r="H46" s="202"/>
      <c r="I46" s="63">
        <f>SUM(B46:H46)</f>
        <v>0</v>
      </c>
      <c r="J46" s="66"/>
      <c r="K46" s="100"/>
      <c r="L46" s="66"/>
    </row>
    <row r="47" spans="1:13" ht="15" customHeight="1" thickBot="1" x14ac:dyDescent="0.3">
      <c r="A47" s="143" t="s">
        <v>354</v>
      </c>
      <c r="B47" s="202"/>
      <c r="C47" s="202"/>
      <c r="D47" s="202"/>
      <c r="E47" s="202"/>
      <c r="F47" s="202"/>
      <c r="G47" s="202"/>
      <c r="H47" s="202"/>
      <c r="I47" s="63">
        <f>SUM(B47:H47)</f>
        <v>0</v>
      </c>
      <c r="J47" s="66"/>
      <c r="K47" s="100"/>
      <c r="L47" s="66"/>
    </row>
    <row r="48" spans="1:13" ht="15" customHeight="1" thickBot="1" x14ac:dyDescent="0.3">
      <c r="A48" s="49" t="s">
        <v>47</v>
      </c>
      <c r="B48" s="202"/>
      <c r="C48" s="202"/>
      <c r="D48" s="202"/>
      <c r="E48" s="202"/>
      <c r="F48" s="202"/>
      <c r="G48" s="202"/>
      <c r="H48" s="202"/>
      <c r="I48" s="141"/>
      <c r="J48" s="66"/>
      <c r="K48" s="100"/>
      <c r="L48" s="66"/>
    </row>
    <row r="49" spans="1:13" ht="15.75" thickBot="1" x14ac:dyDescent="0.3">
      <c r="A49" s="105" t="s">
        <v>395</v>
      </c>
      <c r="B49" s="114"/>
      <c r="C49" s="114"/>
      <c r="D49" s="114"/>
      <c r="E49" s="114"/>
      <c r="F49" s="114"/>
      <c r="G49" s="114">
        <f>SUMIF(HKM!A:A,"093*",HKM!L:L)-SUMIF(HKM!A:A,"093*",HKM!K:K)</f>
        <v>0</v>
      </c>
      <c r="H49" s="114">
        <f>SUMIF(SUAM!C:C,"010",SUAM!E:E)</f>
        <v>0</v>
      </c>
      <c r="I49" s="126">
        <f>I45+I46-I47</f>
        <v>0</v>
      </c>
      <c r="J49" s="66"/>
      <c r="K49" s="32"/>
      <c r="L49" s="172"/>
      <c r="M49" s="194"/>
    </row>
    <row r="50" spans="1:13" ht="15" customHeight="1" thickTop="1" thickBot="1" x14ac:dyDescent="0.3">
      <c r="A50" s="11" t="s">
        <v>1113</v>
      </c>
      <c r="B50" s="119"/>
      <c r="C50" s="119"/>
      <c r="D50" s="119"/>
      <c r="E50" s="119"/>
      <c r="F50" s="119"/>
      <c r="G50" s="119"/>
      <c r="H50" s="119"/>
      <c r="I50" s="94"/>
      <c r="J50" s="66"/>
      <c r="K50" s="66"/>
      <c r="L50" s="66"/>
    </row>
    <row r="51" spans="1:13" ht="15" customHeight="1" thickTop="1" thickBot="1" x14ac:dyDescent="0.3">
      <c r="A51" s="14" t="s">
        <v>1028</v>
      </c>
      <c r="B51" s="202"/>
      <c r="C51" s="202"/>
      <c r="D51" s="202"/>
      <c r="E51" s="202"/>
      <c r="F51" s="202"/>
      <c r="G51" s="202"/>
      <c r="H51" s="202"/>
      <c r="I51" s="63">
        <f>I33-I39-I45</f>
        <v>0</v>
      </c>
      <c r="J51" s="66"/>
      <c r="K51" s="66"/>
      <c r="L51" s="66"/>
    </row>
    <row r="52" spans="1:13" ht="15" customHeight="1" thickBot="1" x14ac:dyDescent="0.3">
      <c r="A52" s="105" t="s">
        <v>395</v>
      </c>
      <c r="B52" s="42"/>
      <c r="C52" s="42"/>
      <c r="D52" s="42"/>
      <c r="E52" s="42"/>
      <c r="F52" s="42"/>
      <c r="G52" s="42"/>
      <c r="H52" s="42"/>
      <c r="I52" s="126">
        <f>I37-I43-I49</f>
        <v>0</v>
      </c>
      <c r="J52" s="66"/>
      <c r="K52" s="66"/>
      <c r="L52" s="66"/>
    </row>
    <row r="53" spans="1:13" ht="15.75" thickTop="1" x14ac:dyDescent="0.25"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66" customWidth="1"/>
    <col min="2" max="4" width="11.28515625" style="66" customWidth="1"/>
    <col min="5" max="5" width="12.5703125" style="66" customWidth="1"/>
    <col min="6" max="10" width="11.28515625" style="66" customWidth="1"/>
    <col min="11" max="16384" width="9.140625" style="66"/>
  </cols>
  <sheetData>
    <row r="1" spans="1:33" ht="16.5" x14ac:dyDescent="0.3">
      <c r="A1" s="81" t="s">
        <v>1073</v>
      </c>
    </row>
    <row r="2" spans="1:33" ht="17.25" thickBot="1" x14ac:dyDescent="0.35">
      <c r="A2" s="111" t="s">
        <v>1057</v>
      </c>
    </row>
    <row r="3" spans="1:33" ht="16.5" customHeight="1" thickTop="1" thickBot="1" x14ac:dyDescent="0.3">
      <c r="A3" s="220" t="s">
        <v>811</v>
      </c>
      <c r="B3" s="214" t="s">
        <v>848</v>
      </c>
      <c r="C3" s="215"/>
      <c r="D3" s="215"/>
      <c r="E3" s="215"/>
      <c r="F3" s="215"/>
      <c r="G3" s="215"/>
      <c r="H3" s="215"/>
      <c r="I3" s="215"/>
      <c r="J3" s="216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spans="1:33" ht="62.25" customHeight="1" thickTop="1" thickBot="1" x14ac:dyDescent="0.3">
      <c r="A4" s="221"/>
      <c r="B4" s="208" t="s">
        <v>948</v>
      </c>
      <c r="C4" s="208" t="s">
        <v>156</v>
      </c>
      <c r="D4" s="208" t="s">
        <v>293</v>
      </c>
      <c r="E4" s="208" t="s">
        <v>1007</v>
      </c>
      <c r="F4" s="208" t="s">
        <v>961</v>
      </c>
      <c r="G4" s="208" t="s">
        <v>1123</v>
      </c>
      <c r="H4" s="208" t="s">
        <v>1079</v>
      </c>
      <c r="I4" s="208" t="s">
        <v>711</v>
      </c>
      <c r="J4" s="208" t="s">
        <v>783</v>
      </c>
    </row>
    <row r="5" spans="1:33" ht="15" customHeight="1" thickTop="1" thickBot="1" x14ac:dyDescent="0.3">
      <c r="A5" s="179" t="s">
        <v>963</v>
      </c>
      <c r="B5" s="88"/>
      <c r="C5" s="88"/>
      <c r="D5" s="88"/>
      <c r="E5" s="88"/>
      <c r="F5" s="88"/>
      <c r="G5" s="88"/>
      <c r="H5" s="88"/>
      <c r="I5" s="88"/>
      <c r="J5" s="94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33" ht="24" thickTop="1" thickBot="1" x14ac:dyDescent="0.3">
      <c r="A6" s="181" t="s">
        <v>369</v>
      </c>
      <c r="B6" s="114">
        <f>SUMIF(HK!A:A,"031*",HK!C:C)-SUMIF(HK!A:A,"031*",HK!D:D)</f>
        <v>30163</v>
      </c>
      <c r="C6" s="114">
        <f>SUMIF(HK!A:A,"021*",HK!C:C)-SUMIF(HK!A:A,"021*",HK!D:D)</f>
        <v>252901.07</v>
      </c>
      <c r="D6" s="114">
        <f>SUMIF(HK!A:A,"022*",HK!C:C)-SUMIF(HK!A:A,"022*",HK!D:D)</f>
        <v>179882.38</v>
      </c>
      <c r="E6" s="114">
        <f>SUMIF(HK!A:A,"025*",HK!C:C)-SUMIF(HK!A:A,"025*",HK!D:D)</f>
        <v>0</v>
      </c>
      <c r="F6" s="114">
        <f>SUMIF(HK!A:A,"026*",HK!C:C)-SUMIF(HK!A:A,"026*",HK!D:D)</f>
        <v>0</v>
      </c>
      <c r="G6" s="114">
        <f>SUMIF(HK!A:A,"029*",HK!C:C)-SUMIF(HK!A:A,"029*",HK!D:D)</f>
        <v>0</v>
      </c>
      <c r="H6" s="114">
        <f>SUMIF(HK!A:A,"042*",HK!C:C)-SUMIF(HK!A:A,"042*",HK!D:D)</f>
        <v>53527.24</v>
      </c>
      <c r="I6" s="114">
        <f>SUMIF(HK!A:A,"052*",HK!C:C)-SUMIF(HK!A:A,"052*",HK!D:D)</f>
        <v>0</v>
      </c>
      <c r="J6" s="63">
        <f>SUM(B6:I6)</f>
        <v>516473.69</v>
      </c>
      <c r="L6" s="32"/>
    </row>
    <row r="7" spans="1:33" ht="15" customHeight="1" thickBot="1" x14ac:dyDescent="0.3">
      <c r="A7" s="92" t="s">
        <v>234</v>
      </c>
      <c r="B7" s="202"/>
      <c r="C7" s="202"/>
      <c r="D7" s="202"/>
      <c r="E7" s="202"/>
      <c r="F7" s="24"/>
      <c r="G7" s="202"/>
      <c r="H7" s="202"/>
      <c r="I7" s="202"/>
      <c r="J7" s="63">
        <f>SUM(B7:I7)</f>
        <v>0</v>
      </c>
    </row>
    <row r="8" spans="1:33" ht="15" customHeight="1" thickBot="1" x14ac:dyDescent="0.3">
      <c r="A8" s="92" t="s">
        <v>354</v>
      </c>
      <c r="B8" s="202"/>
      <c r="C8" s="202"/>
      <c r="D8" s="202"/>
      <c r="E8" s="202"/>
      <c r="F8" s="24"/>
      <c r="G8" s="202"/>
      <c r="H8" s="202"/>
      <c r="I8" s="202"/>
      <c r="J8" s="63">
        <f>SUM(B8:I8)</f>
        <v>0</v>
      </c>
    </row>
    <row r="9" spans="1:33" ht="15" customHeight="1" thickBot="1" x14ac:dyDescent="0.3">
      <c r="A9" s="92" t="s">
        <v>47</v>
      </c>
      <c r="B9" s="202"/>
      <c r="C9" s="202"/>
      <c r="D9" s="202"/>
      <c r="E9" s="202"/>
      <c r="F9" s="24"/>
      <c r="G9" s="202"/>
      <c r="H9" s="202"/>
      <c r="I9" s="202"/>
      <c r="J9" s="63">
        <f>SUM(B9:I9)</f>
        <v>0</v>
      </c>
    </row>
    <row r="10" spans="1:33" ht="15.75" thickBot="1" x14ac:dyDescent="0.3">
      <c r="A10" s="74" t="s">
        <v>395</v>
      </c>
      <c r="B10" s="114">
        <f>SUMIF(HK!A:A,"031*",HK!K:K)-SUMIF(HK!A:A,"031*",HK!L:L)</f>
        <v>30163</v>
      </c>
      <c r="C10" s="114">
        <f>SUMIF(HK!A:A,"021*",HK!K:K)-SUMIF(HK!A:A,"021*",HK!L:L)</f>
        <v>252901.07</v>
      </c>
      <c r="D10" s="114">
        <f>SUMIF(HK!A:A,"022*",HK!K:K)-SUMIF(HK!A:A,"022*",HK!L:L)</f>
        <v>179882.38</v>
      </c>
      <c r="E10" s="114">
        <f>SUMIF(HK!A:A,"025*",HK!K:K)-SUMIF(HK!A:A,"025*",HK!L:L)</f>
        <v>0</v>
      </c>
      <c r="F10" s="114">
        <f>SUMIF(HK!A:A,"026*",HK!K:K)-SUMIF(HK!A:A,"026*",HK!L:L)</f>
        <v>0</v>
      </c>
      <c r="G10" s="114">
        <f>SUMIF(HK!A:A,"029*",HK!K:K)-SUMIF(HK!A:A,"029*",HK!L:L)</f>
        <v>0</v>
      </c>
      <c r="H10" s="114">
        <f>SUMIF(HK!A:A,"042*",HK!K:K)-SUMIF(HK!A:A,"042*",HK!L:L)</f>
        <v>53527.24</v>
      </c>
      <c r="I10" s="114">
        <f>SUMIF(HK!A:A,"052*",HK!K:K)-SUMIF(HK!A:A,"052*",HK!L:L)</f>
        <v>0</v>
      </c>
      <c r="J10" s="126">
        <f>J6+J7-J8+J9</f>
        <v>516473.69</v>
      </c>
      <c r="L10" s="32"/>
    </row>
    <row r="11" spans="1:33" ht="15" customHeight="1" thickTop="1" thickBot="1" x14ac:dyDescent="0.3">
      <c r="A11" s="2" t="s">
        <v>786</v>
      </c>
      <c r="B11" s="119"/>
      <c r="C11" s="119"/>
      <c r="D11" s="119"/>
      <c r="E11" s="119"/>
      <c r="F11" s="119"/>
      <c r="G11" s="119"/>
      <c r="H11" s="119"/>
      <c r="I11" s="119"/>
      <c r="J11" s="94"/>
    </row>
    <row r="12" spans="1:33" ht="23.25" thickBot="1" x14ac:dyDescent="0.3">
      <c r="A12" s="181" t="s">
        <v>1028</v>
      </c>
      <c r="B12" s="202"/>
      <c r="C12" s="114">
        <f>SUMIF(HK!A:A,"081*",HK!D:D)-SUMIF(HK!A:A,"081*",HK!C:C)</f>
        <v>142945.64000000001</v>
      </c>
      <c r="D12" s="114">
        <f>SUMIF(HK!A:A,"082*",HK!D:D)-SUMIF(HK!A:A,"082*",HK!C:C)</f>
        <v>140882.86000000002</v>
      </c>
      <c r="E12" s="114">
        <f>SUMIF(HK!A:A,"085*",HK!D:D)-SUMIF(HK!A:A,"085*",HK!C:C)</f>
        <v>0</v>
      </c>
      <c r="F12" s="114">
        <f>SUMIF(HK!A:A,"086*",HK!D:D)-SUMIF(HK!A:A,"086*",HK!C:C)</f>
        <v>0</v>
      </c>
      <c r="G12" s="114">
        <f>SUMIF(HK!A:A,"089*",HK!D:D)-SUMIF(HK!A:A,"089*",HK!C:C)</f>
        <v>0</v>
      </c>
      <c r="H12" s="202"/>
      <c r="I12" s="202"/>
      <c r="J12" s="63">
        <f>SUM(B12:I12)</f>
        <v>283828.5</v>
      </c>
      <c r="L12" s="32"/>
    </row>
    <row r="13" spans="1:33" ht="15" customHeight="1" thickBot="1" x14ac:dyDescent="0.3">
      <c r="A13" s="92" t="s">
        <v>234</v>
      </c>
      <c r="B13" s="202"/>
      <c r="C13" s="202"/>
      <c r="D13" s="202"/>
      <c r="E13" s="202"/>
      <c r="F13" s="202"/>
      <c r="G13" s="202"/>
      <c r="H13" s="202"/>
      <c r="I13" s="202"/>
      <c r="J13" s="63">
        <f>SUM(B13:I13)</f>
        <v>0</v>
      </c>
    </row>
    <row r="14" spans="1:33" ht="15" customHeight="1" thickBot="1" x14ac:dyDescent="0.3">
      <c r="A14" s="92" t="s">
        <v>354</v>
      </c>
      <c r="B14" s="202"/>
      <c r="C14" s="202"/>
      <c r="D14" s="202"/>
      <c r="E14" s="202"/>
      <c r="F14" s="202"/>
      <c r="G14" s="202"/>
      <c r="H14" s="202"/>
      <c r="I14" s="202"/>
      <c r="J14" s="63">
        <f>SUM(B14:I14)</f>
        <v>0</v>
      </c>
    </row>
    <row r="15" spans="1:33" ht="15" customHeight="1" thickBot="1" x14ac:dyDescent="0.3">
      <c r="A15" s="2" t="s">
        <v>47</v>
      </c>
      <c r="B15" s="141"/>
      <c r="C15" s="202"/>
      <c r="D15" s="202"/>
      <c r="E15" s="202"/>
      <c r="F15" s="202"/>
      <c r="G15" s="202"/>
      <c r="H15" s="141"/>
      <c r="I15" s="24"/>
      <c r="J15" s="24"/>
    </row>
    <row r="16" spans="1:33" ht="15.75" thickBot="1" x14ac:dyDescent="0.3">
      <c r="A16" s="64" t="s">
        <v>395</v>
      </c>
      <c r="B16" s="42"/>
      <c r="C16" s="114">
        <f>SUMIF(HK!A:A,"081*",HK!L:L)-SUMIF(HK!A:A,"081*",HK!K:K)</f>
        <v>151468.31</v>
      </c>
      <c r="D16" s="114">
        <f>SUMIF(HK!A:A,"082*",HK!L:L)-SUMIF(HK!A:A,"082*",HK!K:K)</f>
        <v>150960.66000000003</v>
      </c>
      <c r="E16" s="114">
        <f>SUMIF(HK!A:A,"085*",HK!L:L)-SUMIF(HK!A:A,"085*",HK!K:K)</f>
        <v>0</v>
      </c>
      <c r="F16" s="114">
        <f>SUMIF(HK!A:A,"086*",HK!L:L)-SUMIF(HK!A:A,"086*",HK!K:K)</f>
        <v>0</v>
      </c>
      <c r="G16" s="114">
        <f>SUMIF(HK!A:A,"089*",HK!L:L)-SUMIF(HK!A:A,"089*",HK!K:K)</f>
        <v>0</v>
      </c>
      <c r="H16" s="42"/>
      <c r="I16" s="42"/>
      <c r="J16" s="126">
        <f>J12+J13-J14</f>
        <v>283828.5</v>
      </c>
      <c r="L16" s="32"/>
    </row>
    <row r="17" spans="1:33" ht="15" customHeight="1" thickTop="1" thickBot="1" x14ac:dyDescent="0.3">
      <c r="A17" s="179" t="s">
        <v>862</v>
      </c>
      <c r="B17" s="119"/>
      <c r="C17" s="119"/>
      <c r="D17" s="119"/>
      <c r="E17" s="119"/>
      <c r="F17" s="119"/>
      <c r="G17" s="119"/>
      <c r="H17" s="119"/>
      <c r="I17" s="119"/>
      <c r="J17" s="94"/>
    </row>
    <row r="18" spans="1:33" ht="24" thickTop="1" thickBot="1" x14ac:dyDescent="0.3">
      <c r="A18" s="181" t="s">
        <v>1028</v>
      </c>
      <c r="B18" s="202"/>
      <c r="C18" s="114"/>
      <c r="D18" s="114"/>
      <c r="E18" s="114"/>
      <c r="F18" s="114"/>
      <c r="G18" s="114"/>
      <c r="H18" s="114">
        <f>SUMIF(HK!A:A,"094*",HK!D:D)-SUMIF(HK!A:A,"094*",HK!C:C)</f>
        <v>0</v>
      </c>
      <c r="I18" s="114">
        <f>SUMIF(SUAM!C:C,"019",SUAM!E:E)</f>
        <v>0</v>
      </c>
      <c r="J18" s="63">
        <f>SUM(B18:I18)</f>
        <v>0</v>
      </c>
      <c r="L18" s="32"/>
      <c r="M18" s="32"/>
      <c r="N18" s="100"/>
    </row>
    <row r="19" spans="1:33" ht="15" customHeight="1" thickBot="1" x14ac:dyDescent="0.3">
      <c r="A19" s="92" t="s">
        <v>234</v>
      </c>
      <c r="B19" s="202"/>
      <c r="C19" s="202"/>
      <c r="D19" s="202"/>
      <c r="E19" s="202"/>
      <c r="F19" s="202"/>
      <c r="G19" s="202"/>
      <c r="H19" s="202"/>
      <c r="I19" s="202"/>
      <c r="J19" s="63">
        <f>SUM(B19:I19)</f>
        <v>0</v>
      </c>
      <c r="N19" s="100"/>
    </row>
    <row r="20" spans="1:33" ht="15" customHeight="1" thickBot="1" x14ac:dyDescent="0.3">
      <c r="A20" s="92" t="s">
        <v>354</v>
      </c>
      <c r="B20" s="202"/>
      <c r="C20" s="202"/>
      <c r="D20" s="202"/>
      <c r="E20" s="202"/>
      <c r="F20" s="202"/>
      <c r="G20" s="202"/>
      <c r="H20" s="202"/>
      <c r="I20" s="202"/>
      <c r="J20" s="63">
        <f>SUM(B20:I20)</f>
        <v>0</v>
      </c>
      <c r="N20" s="100"/>
    </row>
    <row r="21" spans="1:33" ht="15" customHeight="1" thickBot="1" x14ac:dyDescent="0.3">
      <c r="A21" s="39" t="s">
        <v>47</v>
      </c>
      <c r="B21" s="24"/>
      <c r="C21" s="202"/>
      <c r="D21" s="202"/>
      <c r="E21" s="202"/>
      <c r="F21" s="202"/>
      <c r="G21" s="202"/>
      <c r="H21" s="202"/>
      <c r="I21" s="202"/>
      <c r="J21" s="141"/>
      <c r="N21" s="100"/>
    </row>
    <row r="22" spans="1:33" ht="15.75" thickBot="1" x14ac:dyDescent="0.3">
      <c r="A22" s="64" t="s">
        <v>395</v>
      </c>
      <c r="B22" s="42"/>
      <c r="C22" s="114"/>
      <c r="D22" s="114"/>
      <c r="E22" s="114"/>
      <c r="F22" s="114"/>
      <c r="G22" s="114"/>
      <c r="H22" s="114">
        <f>SUMIF(HK!A:A,"094*",HK!L:L)-SUMIF(HK!A:A,"094*",HK!K:K)</f>
        <v>0</v>
      </c>
      <c r="I22" s="114">
        <f>SUMIF(SUA!C:C,"019",SUA!E:E)</f>
        <v>0</v>
      </c>
      <c r="J22" s="126">
        <f>J18+J19-J20</f>
        <v>0</v>
      </c>
      <c r="L22" s="32"/>
      <c r="M22" s="32"/>
      <c r="N22" s="100"/>
    </row>
    <row r="23" spans="1:33" ht="15" customHeight="1" thickTop="1" thickBot="1" x14ac:dyDescent="0.3">
      <c r="A23" s="179" t="s">
        <v>1113</v>
      </c>
      <c r="B23" s="119"/>
      <c r="C23" s="119"/>
      <c r="D23" s="119"/>
      <c r="E23" s="119"/>
      <c r="F23" s="119"/>
      <c r="G23" s="119"/>
      <c r="H23" s="119"/>
      <c r="I23" s="119"/>
      <c r="J23" s="94"/>
    </row>
    <row r="24" spans="1:33" ht="15" customHeight="1" thickTop="1" thickBot="1" x14ac:dyDescent="0.3">
      <c r="A24" s="181" t="s">
        <v>1028</v>
      </c>
      <c r="B24" s="202"/>
      <c r="C24" s="202"/>
      <c r="D24" s="202"/>
      <c r="E24" s="202"/>
      <c r="F24" s="202"/>
      <c r="G24" s="202"/>
      <c r="H24" s="202"/>
      <c r="I24" s="202"/>
      <c r="J24" s="63">
        <f>J6-J12-J18</f>
        <v>232645.19</v>
      </c>
    </row>
    <row r="25" spans="1:33" ht="15" customHeight="1" thickBot="1" x14ac:dyDescent="0.3">
      <c r="A25" s="64" t="s">
        <v>395</v>
      </c>
      <c r="B25" s="42"/>
      <c r="C25" s="42"/>
      <c r="D25" s="42"/>
      <c r="E25" s="42"/>
      <c r="F25" s="42"/>
      <c r="G25" s="42"/>
      <c r="H25" s="42"/>
      <c r="I25" s="42"/>
      <c r="J25" s="126">
        <f>J10-J16-J22</f>
        <v>232645.19</v>
      </c>
    </row>
    <row r="26" spans="1:33" ht="15.75" thickTop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3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33" ht="15.75" thickBot="1" x14ac:dyDescent="0.3">
      <c r="A28" s="4" t="s">
        <v>918</v>
      </c>
      <c r="B28" s="4"/>
      <c r="C28" s="4"/>
      <c r="D28" s="4"/>
      <c r="E28" s="4"/>
      <c r="F28" s="4"/>
      <c r="G28" s="4"/>
      <c r="H28" s="4"/>
      <c r="I28" s="4"/>
      <c r="J28" s="4"/>
    </row>
    <row r="29" spans="1:33" ht="16.5" customHeight="1" thickTop="1" thickBot="1" x14ac:dyDescent="0.3">
      <c r="A29" s="220" t="s">
        <v>811</v>
      </c>
      <c r="B29" s="223" t="s">
        <v>1098</v>
      </c>
      <c r="C29" s="224"/>
      <c r="D29" s="224"/>
      <c r="E29" s="224"/>
      <c r="F29" s="224"/>
      <c r="G29" s="224"/>
      <c r="H29" s="224"/>
      <c r="I29" s="224"/>
      <c r="J29" s="225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spans="1:33" ht="62.25" customHeight="1" thickTop="1" thickBot="1" x14ac:dyDescent="0.3">
      <c r="A30" s="222"/>
      <c r="B30" s="208" t="s">
        <v>948</v>
      </c>
      <c r="C30" s="208" t="s">
        <v>156</v>
      </c>
      <c r="D30" s="208" t="s">
        <v>293</v>
      </c>
      <c r="E30" s="208" t="s">
        <v>1007</v>
      </c>
      <c r="F30" s="208" t="s">
        <v>961</v>
      </c>
      <c r="G30" s="208" t="s">
        <v>1123</v>
      </c>
      <c r="H30" s="208" t="s">
        <v>1079</v>
      </c>
      <c r="I30" s="208" t="s">
        <v>711</v>
      </c>
      <c r="J30" s="208" t="s">
        <v>783</v>
      </c>
    </row>
    <row r="31" spans="1:33" ht="15" customHeight="1" thickTop="1" thickBot="1" x14ac:dyDescent="0.3">
      <c r="A31" s="179" t="s">
        <v>963</v>
      </c>
      <c r="B31" s="88"/>
      <c r="C31" s="88"/>
      <c r="D31" s="88"/>
      <c r="E31" s="88"/>
      <c r="F31" s="88"/>
      <c r="G31" s="88"/>
      <c r="H31" s="88"/>
      <c r="I31" s="88"/>
      <c r="J31" s="94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spans="1:33" ht="24" thickTop="1" thickBot="1" x14ac:dyDescent="0.3">
      <c r="A32" s="181" t="s">
        <v>369</v>
      </c>
      <c r="B32" s="114">
        <f>SUMIF(HKM!A:A,"031*",HKM!C:C)-SUMIF(HKM!A:A,"031*",HKM!D:D)</f>
        <v>30163</v>
      </c>
      <c r="C32" s="114">
        <f>SUMIF(HKM!A:A,"021*",HKM!C:C)-SUMIF(HKM!A:A,"021*",HKM!D:D)</f>
        <v>252901.07</v>
      </c>
      <c r="D32" s="114">
        <f>SUMIF(HKM!A:A,"022*",HKM!C:C)-SUMIF(HKM!A:A,"022*",HKM!D:D)</f>
        <v>179882.38</v>
      </c>
      <c r="E32" s="114">
        <f>SUMIF(HKM!A:A,"025*",HKM!C:C)-SUMIF(HKM!A:A,"025*",HKM!D:D)</f>
        <v>0</v>
      </c>
      <c r="F32" s="114">
        <f>SUMIF(HKM!A:A,"026*",HKM!C:C)-SUMIF(HKM!A:A,"026*",HKM!D:D)</f>
        <v>0</v>
      </c>
      <c r="G32" s="114">
        <f>SUMIF(HKM!A:A,"029*",HKM!C:C)-SUMIF(HKM!A:A,"029*",HKM!D:D)</f>
        <v>0</v>
      </c>
      <c r="H32" s="114">
        <f>SUMIF(HKM!A:A,"042*",HKM!C:C)-SUMIF(HKM!A:A,"042*",HKM!D:D)</f>
        <v>53527.24</v>
      </c>
      <c r="I32" s="114">
        <f>SUMIF(HKM!A:A,"052*",HKM!C:C)-SUMIF(HKM!A:A,"052*",HKM!D:D)</f>
        <v>0</v>
      </c>
      <c r="J32" s="63">
        <f>SUM(B32:I32)</f>
        <v>516473.69</v>
      </c>
      <c r="L32" s="32"/>
    </row>
    <row r="33" spans="1:14" ht="15" customHeight="1" thickBot="1" x14ac:dyDescent="0.3">
      <c r="A33" s="92" t="s">
        <v>234</v>
      </c>
      <c r="B33" s="202"/>
      <c r="C33" s="202"/>
      <c r="D33" s="202"/>
      <c r="E33" s="202"/>
      <c r="F33" s="24"/>
      <c r="G33" s="202"/>
      <c r="H33" s="202"/>
      <c r="I33" s="202"/>
      <c r="J33" s="63">
        <f>SUM(B33:I33)</f>
        <v>0</v>
      </c>
    </row>
    <row r="34" spans="1:14" ht="15" customHeight="1" thickBot="1" x14ac:dyDescent="0.3">
      <c r="A34" s="92" t="s">
        <v>354</v>
      </c>
      <c r="B34" s="202"/>
      <c r="C34" s="202"/>
      <c r="D34" s="202"/>
      <c r="E34" s="202"/>
      <c r="F34" s="24"/>
      <c r="G34" s="202"/>
      <c r="H34" s="202"/>
      <c r="I34" s="202"/>
      <c r="J34" s="63">
        <f>SUM(B34:I34)</f>
        <v>0</v>
      </c>
    </row>
    <row r="35" spans="1:14" ht="15" customHeight="1" thickBot="1" x14ac:dyDescent="0.3">
      <c r="A35" s="92" t="s">
        <v>47</v>
      </c>
      <c r="B35" s="202"/>
      <c r="C35" s="202"/>
      <c r="D35" s="202"/>
      <c r="E35" s="202"/>
      <c r="F35" s="24"/>
      <c r="G35" s="202"/>
      <c r="H35" s="202"/>
      <c r="I35" s="202"/>
      <c r="J35" s="63">
        <f>SUM(B35:I35)</f>
        <v>0</v>
      </c>
    </row>
    <row r="36" spans="1:14" ht="15.75" thickBot="1" x14ac:dyDescent="0.3">
      <c r="A36" s="64" t="s">
        <v>395</v>
      </c>
      <c r="B36" s="114">
        <f>SUMIF(HKM!A:A,"031*",HKM!K:K)-SUMIF(HKM!A:A,"031*",HKM!L:L)</f>
        <v>30163</v>
      </c>
      <c r="C36" s="114">
        <f>SUMIF(HKM!A:A,"021*",HKM!K:K)-SUMIF(HKM!A:A,"021*",HKM!L:L)</f>
        <v>252901.07</v>
      </c>
      <c r="D36" s="114">
        <f>SUMIF(HKM!A:A,"022*",HKM!K:K)-SUMIF(HKM!A:A,"022*",HKM!L:L)</f>
        <v>179882.38</v>
      </c>
      <c r="E36" s="114">
        <f>SUMIF(HKM!A:A,"025*",HKM!K:K)-SUMIF(HKM!A:A,"025*",HKM!L:L)</f>
        <v>0</v>
      </c>
      <c r="F36" s="114">
        <f>SUMIF(HKM!A:A,"026*",HKM!K:K)-SUMIF(HKM!A:A,"026*",HKM!L:L)</f>
        <v>0</v>
      </c>
      <c r="G36" s="114">
        <f>SUMIF(HKM!A:A,"029*",HKM!K:K)-SUMIF(HKM!A:A,"029*",HKM!L:L)</f>
        <v>0</v>
      </c>
      <c r="H36" s="114">
        <f>SUMIF(HKM!A:A,"042*",HKM!K:K)-SUMIF(HKM!A:A,"042*",HKM!L:L)</f>
        <v>53527.24</v>
      </c>
      <c r="I36" s="114">
        <f>SUMIF(HKM!A:A,"052*",HKM!K:K)-SUMIF(HKM!A:A,"052*",HKM!L:L)</f>
        <v>0</v>
      </c>
      <c r="J36" s="126">
        <f>J32+J33-J34+J35</f>
        <v>516473.69</v>
      </c>
      <c r="L36" s="32"/>
    </row>
    <row r="37" spans="1:14" ht="15" customHeight="1" thickTop="1" thickBot="1" x14ac:dyDescent="0.3">
      <c r="A37" s="179" t="s">
        <v>786</v>
      </c>
      <c r="B37" s="119"/>
      <c r="C37" s="119"/>
      <c r="D37" s="119"/>
      <c r="E37" s="119"/>
      <c r="F37" s="119"/>
      <c r="G37" s="119"/>
      <c r="H37" s="119"/>
      <c r="I37" s="119"/>
      <c r="J37" s="94"/>
    </row>
    <row r="38" spans="1:14" ht="24" thickTop="1" thickBot="1" x14ac:dyDescent="0.3">
      <c r="A38" s="181" t="s">
        <v>1028</v>
      </c>
      <c r="B38" s="202"/>
      <c r="C38" s="114">
        <f>SUMIF(HKM!A:A,"081*",HKM!D:D)-SUMIF(HKM!A:A,"081*",HKM!C:C)</f>
        <v>134312.12</v>
      </c>
      <c r="D38" s="114">
        <f>SUMIF(HKM!A:A,"082*",HKM!D:D)-SUMIF(HKM!A:A,"082*",HKM!C:C)</f>
        <v>129859.78000000001</v>
      </c>
      <c r="E38" s="114">
        <f>SUMIF(HKM!A:A,"085*",HKM!D:D)-SUMIF(HKM!A:A,"085*",HKM!C:C)</f>
        <v>0</v>
      </c>
      <c r="F38" s="114">
        <f>SUMIF(HKM!A:A,"086*",HKM!D:D)-SUMIF(HKM!A:A,"086*",HKM!C:C)</f>
        <v>0</v>
      </c>
      <c r="G38" s="114">
        <f>SUMIF(HKM!A:A,"089*",HKM!D:D)-SUMIF(HKM!A:A,"089*",HKM!C:C)</f>
        <v>0</v>
      </c>
      <c r="H38" s="202"/>
      <c r="I38" s="202"/>
      <c r="J38" s="63">
        <f>SUM(B38:I38)</f>
        <v>264171.90000000002</v>
      </c>
      <c r="L38" s="32"/>
    </row>
    <row r="39" spans="1:14" ht="15" customHeight="1" thickBot="1" x14ac:dyDescent="0.3">
      <c r="A39" s="92" t="s">
        <v>234</v>
      </c>
      <c r="B39" s="202"/>
      <c r="C39" s="202"/>
      <c r="D39" s="202"/>
      <c r="E39" s="202"/>
      <c r="F39" s="202"/>
      <c r="G39" s="202"/>
      <c r="H39" s="202"/>
      <c r="I39" s="202"/>
      <c r="J39" s="63">
        <f>SUM(B39:I39)</f>
        <v>0</v>
      </c>
    </row>
    <row r="40" spans="1:14" ht="15" customHeight="1" thickBot="1" x14ac:dyDescent="0.3">
      <c r="A40" s="92" t="s">
        <v>354</v>
      </c>
      <c r="B40" s="202"/>
      <c r="C40" s="202"/>
      <c r="D40" s="202"/>
      <c r="E40" s="202"/>
      <c r="F40" s="202"/>
      <c r="G40" s="202"/>
      <c r="H40" s="202"/>
      <c r="I40" s="202"/>
      <c r="J40" s="63">
        <f>SUM(B40:I40)</f>
        <v>0</v>
      </c>
    </row>
    <row r="41" spans="1:14" ht="15" customHeight="1" thickBot="1" x14ac:dyDescent="0.3">
      <c r="A41" s="39" t="s">
        <v>47</v>
      </c>
      <c r="B41" s="24"/>
      <c r="C41" s="24"/>
      <c r="D41" s="24"/>
      <c r="E41" s="24"/>
      <c r="F41" s="24"/>
      <c r="G41" s="24"/>
      <c r="H41" s="24"/>
      <c r="I41" s="24"/>
      <c r="J41" s="24"/>
    </row>
    <row r="42" spans="1:14" ht="15.75" thickBot="1" x14ac:dyDescent="0.3">
      <c r="A42" s="64" t="s">
        <v>395</v>
      </c>
      <c r="B42" s="42"/>
      <c r="C42" s="114">
        <f>SUMIF(HKM!A:A,"081*",HKM!L:L)-SUMIF(HKM!A:A,"081*",HKM!K:K)</f>
        <v>142945.64000000001</v>
      </c>
      <c r="D42" s="114">
        <f>SUMIF(HKM!A:A,"082*",HKM!L:L)-SUMIF(HKM!A:A,"082*",HKM!K:K)</f>
        <v>140882.86000000002</v>
      </c>
      <c r="E42" s="114">
        <f>SUMIF(HKM!A:A,"085*",HKM!L:L)-SUMIF(HKM!A:A,"085*",HKM!K:K)</f>
        <v>0</v>
      </c>
      <c r="F42" s="114">
        <f>SUMIF(HKM!A:A,"086*",HKM!L:L)-SUMIF(HKM!A:A,"086*",HKM!K:K)</f>
        <v>0</v>
      </c>
      <c r="G42" s="114">
        <f>SUMIF(HKM!A:A,"089*",HKM!L:L)-SUMIF(HKM!A:A,"089*",HKM!K:K)</f>
        <v>0</v>
      </c>
      <c r="H42" s="42"/>
      <c r="I42" s="42"/>
      <c r="J42" s="126">
        <f>J38+J39-J40</f>
        <v>264171.90000000002</v>
      </c>
      <c r="L42" s="32"/>
    </row>
    <row r="43" spans="1:14" ht="15" customHeight="1" thickTop="1" thickBot="1" x14ac:dyDescent="0.3">
      <c r="A43" s="179" t="s">
        <v>862</v>
      </c>
      <c r="B43" s="119"/>
      <c r="C43" s="119"/>
      <c r="D43" s="119"/>
      <c r="E43" s="119"/>
      <c r="F43" s="119"/>
      <c r="G43" s="119"/>
      <c r="H43" s="119"/>
      <c r="I43" s="119"/>
      <c r="J43" s="94"/>
    </row>
    <row r="44" spans="1:14" ht="24" thickTop="1" thickBot="1" x14ac:dyDescent="0.3">
      <c r="A44" s="181" t="s">
        <v>1028</v>
      </c>
      <c r="B44" s="202"/>
      <c r="C44" s="114"/>
      <c r="D44" s="114"/>
      <c r="E44" s="114"/>
      <c r="F44" s="114"/>
      <c r="G44" s="114"/>
      <c r="H44" s="114">
        <f>SUMIF(HKM!A:A,"094*",HKM!D:D)-SUMIF(HKM!A:A,"094*",HKM!C:C)</f>
        <v>0</v>
      </c>
      <c r="I44" s="114"/>
      <c r="J44" s="63">
        <f>SUM(B44:I44)</f>
        <v>0</v>
      </c>
      <c r="L44" s="32"/>
      <c r="M44" s="178"/>
      <c r="N44" s="100"/>
    </row>
    <row r="45" spans="1:14" ht="15" customHeight="1" thickBot="1" x14ac:dyDescent="0.3">
      <c r="A45" s="92" t="s">
        <v>234</v>
      </c>
      <c r="B45" s="202"/>
      <c r="C45" s="202"/>
      <c r="D45" s="202"/>
      <c r="E45" s="202"/>
      <c r="F45" s="202"/>
      <c r="G45" s="202"/>
      <c r="H45" s="202"/>
      <c r="I45" s="202"/>
      <c r="J45" s="63">
        <f>SUM(B45:I45)</f>
        <v>0</v>
      </c>
      <c r="N45" s="100"/>
    </row>
    <row r="46" spans="1:14" ht="15" customHeight="1" thickBot="1" x14ac:dyDescent="0.3">
      <c r="A46" s="92" t="s">
        <v>354</v>
      </c>
      <c r="B46" s="202"/>
      <c r="C46" s="202"/>
      <c r="D46" s="202"/>
      <c r="E46" s="202"/>
      <c r="F46" s="202"/>
      <c r="G46" s="202"/>
      <c r="H46" s="202"/>
      <c r="I46" s="202"/>
      <c r="J46" s="63">
        <f>SUM(B46:I46)</f>
        <v>0</v>
      </c>
      <c r="N46" s="100"/>
    </row>
    <row r="47" spans="1:14" ht="15" customHeight="1" thickBot="1" x14ac:dyDescent="0.3">
      <c r="A47" s="39" t="s">
        <v>47</v>
      </c>
      <c r="B47" s="24"/>
      <c r="C47" s="24"/>
      <c r="D47" s="24"/>
      <c r="E47" s="24"/>
      <c r="F47" s="24"/>
      <c r="G47" s="24"/>
      <c r="H47" s="24"/>
      <c r="I47" s="24"/>
      <c r="J47" s="24"/>
      <c r="N47" s="100"/>
    </row>
    <row r="48" spans="1:14" ht="15.75" thickBot="1" x14ac:dyDescent="0.3">
      <c r="A48" s="64" t="s">
        <v>395</v>
      </c>
      <c r="B48" s="42"/>
      <c r="C48" s="114"/>
      <c r="D48" s="114"/>
      <c r="E48" s="114"/>
      <c r="F48" s="114"/>
      <c r="G48" s="114"/>
      <c r="H48" s="114">
        <f>SUMIF(HKM!A:A,"094*",HKM!L:L)-SUMIF(HKM!A:A,"094*",HKM!K:K)</f>
        <v>0</v>
      </c>
      <c r="I48" s="114">
        <f>SUMIF(SUAM!C:C,"019",SUAM!E:E)</f>
        <v>0</v>
      </c>
      <c r="J48" s="126">
        <f>J44+J45-J46</f>
        <v>0</v>
      </c>
      <c r="L48" s="32"/>
      <c r="N48" s="100"/>
    </row>
    <row r="49" spans="1:10" ht="15" customHeight="1" thickTop="1" thickBot="1" x14ac:dyDescent="0.3">
      <c r="A49" s="179" t="s">
        <v>1113</v>
      </c>
      <c r="B49" s="119"/>
      <c r="C49" s="119"/>
      <c r="D49" s="119"/>
      <c r="E49" s="119"/>
      <c r="F49" s="119"/>
      <c r="G49" s="119"/>
      <c r="H49" s="119"/>
      <c r="I49" s="119"/>
      <c r="J49" s="94"/>
    </row>
    <row r="50" spans="1:10" ht="15" customHeight="1" thickTop="1" thickBot="1" x14ac:dyDescent="0.3">
      <c r="A50" s="181" t="s">
        <v>1028</v>
      </c>
      <c r="B50" s="202">
        <f t="shared" ref="B50:J50" si="0">B32-B38-B44</f>
        <v>30163</v>
      </c>
      <c r="C50" s="202">
        <f t="shared" si="0"/>
        <v>118588.95000000001</v>
      </c>
      <c r="D50" s="202">
        <f t="shared" si="0"/>
        <v>50022.599999999991</v>
      </c>
      <c r="E50" s="202">
        <f t="shared" si="0"/>
        <v>0</v>
      </c>
      <c r="F50" s="202">
        <f t="shared" si="0"/>
        <v>0</v>
      </c>
      <c r="G50" s="202">
        <f t="shared" si="0"/>
        <v>0</v>
      </c>
      <c r="H50" s="202">
        <f t="shared" si="0"/>
        <v>53527.24</v>
      </c>
      <c r="I50" s="202">
        <f t="shared" si="0"/>
        <v>0</v>
      </c>
      <c r="J50" s="63">
        <f t="shared" si="0"/>
        <v>252301.78999999998</v>
      </c>
    </row>
    <row r="51" spans="1:10" ht="15" customHeight="1" thickBot="1" x14ac:dyDescent="0.3">
      <c r="A51" s="64" t="s">
        <v>395</v>
      </c>
      <c r="B51" s="42">
        <f t="shared" ref="B51:J51" si="1">B36-B42-B48</f>
        <v>30163</v>
      </c>
      <c r="C51" s="42">
        <f t="shared" si="1"/>
        <v>109955.43</v>
      </c>
      <c r="D51" s="42">
        <f t="shared" si="1"/>
        <v>38999.51999999999</v>
      </c>
      <c r="E51" s="42">
        <f t="shared" si="1"/>
        <v>0</v>
      </c>
      <c r="F51" s="42">
        <f t="shared" si="1"/>
        <v>0</v>
      </c>
      <c r="G51" s="42">
        <f t="shared" si="1"/>
        <v>0</v>
      </c>
      <c r="H51" s="42">
        <f t="shared" si="1"/>
        <v>53527.24</v>
      </c>
      <c r="I51" s="42">
        <f t="shared" si="1"/>
        <v>0</v>
      </c>
      <c r="J51" s="126">
        <f t="shared" si="1"/>
        <v>252301.78999999998</v>
      </c>
    </row>
    <row r="52" spans="1:10" ht="15.75" thickTop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38" t="s">
        <v>595</v>
      </c>
    </row>
    <row r="2" spans="1:2" ht="16.5" thickTop="1" thickBot="1" x14ac:dyDescent="0.3">
      <c r="A2" s="164" t="s">
        <v>138</v>
      </c>
      <c r="B2" s="26" t="s">
        <v>143</v>
      </c>
    </row>
    <row r="3" spans="1:2" ht="24" customHeight="1" thickTop="1" thickBot="1" x14ac:dyDescent="0.3">
      <c r="A3" s="163" t="s">
        <v>750</v>
      </c>
      <c r="B3" s="192"/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zoomScaleSheetLayoutView="100" workbookViewId="0"/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38" t="s">
        <v>24</v>
      </c>
    </row>
    <row r="2" spans="1:11" ht="16.5" thickTop="1" thickBot="1" x14ac:dyDescent="0.3">
      <c r="A2" s="212" t="s">
        <v>441</v>
      </c>
      <c r="B2" s="217" t="s">
        <v>848</v>
      </c>
      <c r="C2" s="218"/>
      <c r="D2" s="218"/>
      <c r="E2" s="218"/>
      <c r="F2" s="219"/>
    </row>
    <row r="3" spans="1:11" ht="62.25" customHeight="1" thickTop="1" thickBot="1" x14ac:dyDescent="0.3">
      <c r="A3" s="226"/>
      <c r="B3" s="139" t="s">
        <v>21</v>
      </c>
      <c r="C3" s="132" t="s">
        <v>52</v>
      </c>
      <c r="D3" s="139" t="s">
        <v>142</v>
      </c>
      <c r="E3" s="132" t="s">
        <v>445</v>
      </c>
      <c r="F3" s="139" t="s">
        <v>482</v>
      </c>
    </row>
    <row r="4" spans="1:11" s="142" customFormat="1" ht="33" customHeight="1" thickTop="1" thickBot="1" x14ac:dyDescent="0.3">
      <c r="A4" s="91" t="s">
        <v>696</v>
      </c>
      <c r="B4" s="69">
        <f>SUMIF(SUAM!C:C,"042",SUAM!E:E)+SUMIF(SUAM!C:C,"054",SUAM!E:E)</f>
        <v>0</v>
      </c>
      <c r="C4" s="24"/>
      <c r="D4" s="24"/>
      <c r="E4" s="24"/>
      <c r="F4" s="168">
        <f>SUMIF(SUA!C:C,"042",SUA!E:E)+SUMIF(SUA!C:C,"054",SUA!E:E)</f>
        <v>1508</v>
      </c>
      <c r="G4" s="158"/>
      <c r="H4" s="158"/>
      <c r="I4" s="19"/>
      <c r="K4" s="194"/>
    </row>
    <row r="5" spans="1:11" s="142" customFormat="1" ht="33" customHeight="1" thickBot="1" x14ac:dyDescent="0.3">
      <c r="A5" s="91" t="s">
        <v>920</v>
      </c>
      <c r="B5" s="25">
        <f>SUMIF(SUAM!C:C,"047",SUAM!E:E)+SUMIF(SUAM!C:C,"059",SUAM!E:E)</f>
        <v>0</v>
      </c>
      <c r="C5" s="202"/>
      <c r="D5" s="202"/>
      <c r="E5" s="202"/>
      <c r="F5" s="114">
        <f>SUMIF(SUA!C:C,"047",SUA!E:E)+SUMIF(SUA!C:C,"059",SUA!E:E)</f>
        <v>0</v>
      </c>
      <c r="G5" s="158"/>
      <c r="H5" s="158"/>
      <c r="I5" s="19"/>
      <c r="K5" s="194"/>
    </row>
    <row r="6" spans="1:11" s="142" customFormat="1" ht="33" customHeight="1" thickBot="1" x14ac:dyDescent="0.3">
      <c r="A6" s="91" t="s">
        <v>1174</v>
      </c>
      <c r="B6" s="25">
        <f>SUMIF(SUAM!C:C,"048",SUAM!E:E)+SUMIF(SUAM!C:C,"060",SUAM!E:E)</f>
        <v>0</v>
      </c>
      <c r="C6" s="202"/>
      <c r="D6" s="202"/>
      <c r="E6" s="202"/>
      <c r="F6" s="114">
        <f>SUMIF(SUA!C:C,"048",SUA!E:E)+SUMIF(SUA!C:C,"060",SUA!E:E)</f>
        <v>0</v>
      </c>
      <c r="G6" s="158"/>
      <c r="H6" s="158"/>
      <c r="I6" s="19"/>
      <c r="K6" s="194"/>
    </row>
    <row r="7" spans="1:11" s="142" customFormat="1" ht="33" customHeight="1" thickBot="1" x14ac:dyDescent="0.3">
      <c r="A7" s="91" t="s">
        <v>100</v>
      </c>
      <c r="B7" s="25">
        <f>SUMIF(SUAM!C:C,"049",SUAM!E:E)+SUMIF(SUAM!C:C,"061",SUAM!E:E)</f>
        <v>0</v>
      </c>
      <c r="C7" s="202"/>
      <c r="D7" s="202"/>
      <c r="E7" s="202"/>
      <c r="F7" s="114">
        <f>SUMIF(SUA!C:C,"049",SUA!E:E)+SUMIF(SUA!C:C,"061",SUA!E:E)</f>
        <v>0</v>
      </c>
      <c r="G7" s="158"/>
      <c r="H7" s="158"/>
      <c r="I7" s="19"/>
      <c r="K7" s="194"/>
    </row>
    <row r="8" spans="1:11" s="142" customFormat="1" ht="33" customHeight="1" thickBot="1" x14ac:dyDescent="0.3">
      <c r="A8" s="91" t="s">
        <v>1066</v>
      </c>
      <c r="B8" s="25">
        <f>SUMIF(SUAM!C:C,"051",SUAM!E:E)+SUMIF(SUAM!C:C,"062",SUAM!E:E)+SUMIF(SUAM!C:C,"063",SUAM!E:E)</f>
        <v>0</v>
      </c>
      <c r="C8" s="202"/>
      <c r="D8" s="202"/>
      <c r="E8" s="202"/>
      <c r="F8" s="114">
        <f>SUMIF(SUA!C:C,"051",SUA!E:E)+SUMIF(SUA!C:C,"062",SUA!E:E)+SUMIF(SUA!C:C,"063",SUA!E:E)</f>
        <v>0</v>
      </c>
      <c r="G8" s="158"/>
      <c r="H8" s="158"/>
      <c r="I8" s="19"/>
      <c r="K8" s="194"/>
    </row>
    <row r="9" spans="1:11" s="142" customFormat="1" ht="33" customHeight="1" thickBot="1" x14ac:dyDescent="0.3">
      <c r="A9" s="102" t="s">
        <v>753</v>
      </c>
      <c r="B9" s="75">
        <f>SUM(D4:D8)</f>
        <v>0</v>
      </c>
      <c r="C9" s="174"/>
      <c r="D9" s="174"/>
      <c r="E9" s="174"/>
      <c r="F9" s="174">
        <f>SUM(F4:F8)</f>
        <v>1508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38" t="s">
        <v>402</v>
      </c>
    </row>
    <row r="2" spans="1:6" ht="17.25" thickBot="1" x14ac:dyDescent="0.35">
      <c r="A2" s="211" t="s">
        <v>1057</v>
      </c>
    </row>
    <row r="3" spans="1:6" ht="22.5" customHeight="1" thickTop="1" thickBot="1" x14ac:dyDescent="0.3">
      <c r="A3" s="164" t="s">
        <v>1031</v>
      </c>
      <c r="B3" s="26" t="s">
        <v>383</v>
      </c>
      <c r="C3" s="26" t="s">
        <v>506</v>
      </c>
      <c r="D3" s="26" t="s">
        <v>753</v>
      </c>
    </row>
    <row r="4" spans="1:6" ht="22.5" customHeight="1" thickTop="1" thickBot="1" x14ac:dyDescent="0.3">
      <c r="A4" s="85" t="s">
        <v>954</v>
      </c>
      <c r="B4" s="5"/>
      <c r="C4" s="5"/>
      <c r="D4" s="16"/>
    </row>
    <row r="5" spans="1:6" ht="22.5" customHeight="1" thickTop="1" thickBot="1" x14ac:dyDescent="0.3">
      <c r="A5" s="143" t="s">
        <v>1091</v>
      </c>
      <c r="B5" s="35"/>
      <c r="C5" s="35"/>
      <c r="D5" s="199">
        <f>SUMIF(SUA!C:C,"042",SUA!F:F)</f>
        <v>0</v>
      </c>
      <c r="E5" s="185"/>
      <c r="F5" s="19"/>
    </row>
    <row r="6" spans="1:6" ht="22.5" customHeight="1" thickBot="1" x14ac:dyDescent="0.3">
      <c r="A6" s="143" t="s">
        <v>920</v>
      </c>
      <c r="B6" s="35"/>
      <c r="C6" s="35"/>
      <c r="D6" s="199">
        <f>SUMIF(SUA!C:C,"047",SUA!F:F)</f>
        <v>0</v>
      </c>
      <c r="E6" s="185"/>
      <c r="F6" s="19"/>
    </row>
    <row r="7" spans="1:6" ht="22.5" customHeight="1" thickBot="1" x14ac:dyDescent="0.3">
      <c r="A7" s="143" t="s">
        <v>1174</v>
      </c>
      <c r="B7" s="35"/>
      <c r="C7" s="35"/>
      <c r="D7" s="199">
        <f>SUMIF(SUA!C:C,"048",SUA!F:F)</f>
        <v>0</v>
      </c>
      <c r="E7" s="185"/>
      <c r="F7" s="19"/>
    </row>
    <row r="8" spans="1:6" ht="22.5" customHeight="1" thickBot="1" x14ac:dyDescent="0.3">
      <c r="A8" s="143" t="s">
        <v>100</v>
      </c>
      <c r="B8" s="35"/>
      <c r="C8" s="35"/>
      <c r="D8" s="199">
        <f>SUMIF(SUA!C:C,"049",SUA!F:F)</f>
        <v>0</v>
      </c>
      <c r="E8" s="185"/>
      <c r="F8" s="19"/>
    </row>
    <row r="9" spans="1:6" ht="22.5" customHeight="1" thickBot="1" x14ac:dyDescent="0.3">
      <c r="A9" s="143" t="s">
        <v>1066</v>
      </c>
      <c r="B9" s="35"/>
      <c r="C9" s="35"/>
      <c r="D9" s="199">
        <f>SUMIF(SUA!C:C,"051",SUA!F:F)</f>
        <v>0</v>
      </c>
      <c r="E9" s="185"/>
      <c r="F9" s="19"/>
    </row>
    <row r="10" spans="1:6" ht="22.5" customHeight="1" thickBot="1" x14ac:dyDescent="0.3">
      <c r="A10" s="105" t="s">
        <v>259</v>
      </c>
      <c r="B10" s="10">
        <f>SUM(B5:B9)</f>
        <v>0</v>
      </c>
      <c r="C10" s="10">
        <f>SUM(C5:C9)</f>
        <v>0</v>
      </c>
      <c r="D10" s="55">
        <f>SUM(D5:D9)</f>
        <v>0</v>
      </c>
      <c r="E10" s="185"/>
      <c r="F10" s="185"/>
    </row>
    <row r="11" spans="1:6" ht="22.5" customHeight="1" thickTop="1" thickBot="1" x14ac:dyDescent="0.3">
      <c r="A11" s="85" t="s">
        <v>1064</v>
      </c>
      <c r="B11" s="5"/>
      <c r="C11" s="5"/>
      <c r="D11" s="196"/>
      <c r="E11" s="185"/>
      <c r="F11" s="185"/>
    </row>
    <row r="12" spans="1:6" ht="22.5" customHeight="1" thickTop="1" thickBot="1" x14ac:dyDescent="0.3">
      <c r="A12" s="143" t="s">
        <v>198</v>
      </c>
      <c r="B12" s="35"/>
      <c r="C12" s="35"/>
      <c r="D12" s="199">
        <f>SUMIF(SUA!C:C,"054",SUA!F:F)</f>
        <v>23856</v>
      </c>
      <c r="E12" s="185"/>
      <c r="F12" s="19"/>
    </row>
    <row r="13" spans="1:6" ht="22.5" customHeight="1" thickBot="1" x14ac:dyDescent="0.3">
      <c r="A13" s="143" t="s">
        <v>920</v>
      </c>
      <c r="B13" s="35"/>
      <c r="C13" s="35"/>
      <c r="D13" s="199">
        <f>SUMIF(SUA!C:C,"059",SUA!F:F)</f>
        <v>0</v>
      </c>
      <c r="E13" s="185"/>
      <c r="F13" s="19"/>
    </row>
    <row r="14" spans="1:6" ht="22.5" customHeight="1" thickBot="1" x14ac:dyDescent="0.3">
      <c r="A14" s="143" t="s">
        <v>1174</v>
      </c>
      <c r="B14" s="35"/>
      <c r="C14" s="35"/>
      <c r="D14" s="199">
        <f>SUMIF(SUA!C:C,"060",SUA!F:F)</f>
        <v>0</v>
      </c>
      <c r="E14" s="185"/>
      <c r="F14" s="19"/>
    </row>
    <row r="15" spans="1:6" ht="22.5" customHeight="1" thickBot="1" x14ac:dyDescent="0.3">
      <c r="A15" s="143" t="s">
        <v>100</v>
      </c>
      <c r="B15" s="35"/>
      <c r="C15" s="35"/>
      <c r="D15" s="199">
        <f>SUMIF(SUA!C:C,"061",SUA!F:F)</f>
        <v>0</v>
      </c>
      <c r="E15" s="185"/>
      <c r="F15" s="19"/>
    </row>
    <row r="16" spans="1:6" ht="22.5" customHeight="1" thickBot="1" x14ac:dyDescent="0.3">
      <c r="A16" s="143" t="s">
        <v>458</v>
      </c>
      <c r="B16" s="35"/>
      <c r="C16" s="35"/>
      <c r="D16" s="199">
        <f>SUMIF(SUA!C:C,"062",SUA!F:F)</f>
        <v>0</v>
      </c>
      <c r="E16" s="185"/>
      <c r="F16" s="19"/>
    </row>
    <row r="17" spans="1:6" ht="22.5" customHeight="1" thickBot="1" x14ac:dyDescent="0.3">
      <c r="A17" s="143" t="s">
        <v>157</v>
      </c>
      <c r="B17" s="35"/>
      <c r="C17" s="35"/>
      <c r="D17" s="199">
        <f>SUMIF(SUA!C:C,"063",SUA!F:F)</f>
        <v>0</v>
      </c>
      <c r="E17" s="185"/>
      <c r="F17" s="19"/>
    </row>
    <row r="18" spans="1:6" ht="22.5" customHeight="1" thickBot="1" x14ac:dyDescent="0.3">
      <c r="A18" s="143" t="s">
        <v>1066</v>
      </c>
      <c r="B18" s="35"/>
      <c r="C18" s="35"/>
      <c r="D18" s="199">
        <f>SUMIF(SUA!C:C,"065",SUA!F:F)</f>
        <v>0</v>
      </c>
      <c r="E18" s="185"/>
      <c r="F18" s="19"/>
    </row>
    <row r="19" spans="1:6" ht="22.5" customHeight="1" thickBot="1" x14ac:dyDescent="0.3">
      <c r="A19" s="105" t="s">
        <v>803</v>
      </c>
      <c r="B19" s="10">
        <f>SUM(B12:B18)</f>
        <v>0</v>
      </c>
      <c r="C19" s="10">
        <f>SUM(C12:C18)</f>
        <v>0</v>
      </c>
      <c r="D19" s="98">
        <f>SUM(D12:D18)</f>
        <v>23856</v>
      </c>
    </row>
    <row r="20" spans="1:6" ht="17.25" thickTop="1" x14ac:dyDescent="0.3">
      <c r="A20" s="71"/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38" t="s">
        <v>587</v>
      </c>
    </row>
    <row r="2" spans="1:3" ht="17.25" thickBot="1" x14ac:dyDescent="0.35">
      <c r="A2" s="62" t="s">
        <v>793</v>
      </c>
    </row>
    <row r="3" spans="1:3" ht="24" thickTop="1" thickBot="1" x14ac:dyDescent="0.3">
      <c r="A3" s="164" t="s">
        <v>1031</v>
      </c>
      <c r="B3" s="26" t="s">
        <v>848</v>
      </c>
      <c r="C3" s="26" t="s">
        <v>1098</v>
      </c>
    </row>
    <row r="4" spans="1:3" ht="16.5" thickTop="1" thickBot="1" x14ac:dyDescent="0.3">
      <c r="A4" s="103" t="s">
        <v>75</v>
      </c>
      <c r="B4" s="96">
        <f>SUMIF(SUA!C:C,"072",SUA!F:F)</f>
        <v>170</v>
      </c>
      <c r="C4" s="169">
        <f>SUMIF(SUA!C:C,"072",SUA!G:G)</f>
        <v>7406</v>
      </c>
    </row>
    <row r="5" spans="1:3" ht="15.75" thickBot="1" x14ac:dyDescent="0.3">
      <c r="A5" s="91" t="s">
        <v>110</v>
      </c>
      <c r="B5" s="206">
        <f>SUMIF(SUA!C:C,"073",SUA!F:F)-(SUMIF(HK!A:A,"261*",HK!K:K)+SUMIF(HK!A:A,"261*",HK!L:L))</f>
        <v>-503</v>
      </c>
      <c r="C5" s="52">
        <f>SUMIF(SUA!C:C,"073",SUA!G:G)-(SUMIF(HK!A:A,"261*",HK!C:C)+SUMIF(HK!A:A,"261*",HK!D:D))</f>
        <v>4300</v>
      </c>
    </row>
    <row r="6" spans="1:3" ht="15.75" thickBot="1" x14ac:dyDescent="0.3">
      <c r="A6" s="91" t="s">
        <v>422</v>
      </c>
      <c r="B6" s="206">
        <f>SUMIF(SUA!C:C,"030",SUA!F:F)</f>
        <v>0</v>
      </c>
      <c r="C6" s="52">
        <f>SUMIF(SUA!C:C,"030",SUA!G:G)</f>
        <v>0</v>
      </c>
    </row>
    <row r="7" spans="1:3" ht="15.75" thickBot="1" x14ac:dyDescent="0.3">
      <c r="A7" s="91" t="s">
        <v>136</v>
      </c>
      <c r="B7" s="206">
        <f>SUMIF(HK!A:A,"261*",HK!K:K)-SUMIF(HK!A:A,"261*",HK!L:L)</f>
        <v>0</v>
      </c>
      <c r="C7" s="52">
        <f>SUMIF(HK!A:A,"261*",HK!C:C)-SUMIF(HK!A:A,"261*",HK!D:D)</f>
        <v>0</v>
      </c>
    </row>
    <row r="8" spans="1:3" ht="15.75" thickBot="1" x14ac:dyDescent="0.3">
      <c r="A8" s="102" t="s">
        <v>783</v>
      </c>
      <c r="B8" s="117">
        <f>SUM(B4:B7)</f>
        <v>-333</v>
      </c>
      <c r="C8" s="98">
        <f>SUM(C4:C7)</f>
        <v>11706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zoomScaleSheetLayoutView="100" workbookViewId="0">
      <selection activeCell="B17" sqref="B17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32" t="s">
        <v>1013</v>
      </c>
      <c r="B1" s="232"/>
    </row>
    <row r="2" spans="1:2" ht="15.75" thickBot="1" x14ac:dyDescent="0.3">
      <c r="A2" s="120" t="s">
        <v>1057</v>
      </c>
      <c r="B2" s="120"/>
    </row>
    <row r="3" spans="1:2" ht="16.5" thickTop="1" thickBot="1" x14ac:dyDescent="0.3">
      <c r="A3" s="86" t="s">
        <v>1031</v>
      </c>
      <c r="B3" s="177" t="s">
        <v>1098</v>
      </c>
    </row>
    <row r="4" spans="1:2" ht="16.5" thickTop="1" thickBot="1" x14ac:dyDescent="0.3">
      <c r="A4" s="30" t="s">
        <v>739</v>
      </c>
      <c r="B4" s="18">
        <f>IF(SUMIF(SUP!C:C,"100",SUP!E:E)&gt; 0,SUMIF(SUP!C:C,"100",SUP!E:E), 0)</f>
        <v>0</v>
      </c>
    </row>
    <row r="5" spans="1:2" ht="16.5" thickTop="1" thickBot="1" x14ac:dyDescent="0.3">
      <c r="A5" s="30" t="s">
        <v>559</v>
      </c>
      <c r="B5" s="116" t="s">
        <v>848</v>
      </c>
    </row>
    <row r="6" spans="1:2" ht="16.5" thickTop="1" thickBot="1" x14ac:dyDescent="0.3">
      <c r="A6" s="13" t="s">
        <v>1154</v>
      </c>
      <c r="B6" s="198"/>
    </row>
    <row r="7" spans="1:2" ht="15.75" thickBot="1" x14ac:dyDescent="0.3">
      <c r="A7" s="13" t="s">
        <v>253</v>
      </c>
      <c r="B7" s="198"/>
    </row>
    <row r="8" spans="1:2" ht="15.75" thickBot="1" x14ac:dyDescent="0.3">
      <c r="A8" s="13" t="s">
        <v>55</v>
      </c>
      <c r="B8" s="198"/>
    </row>
    <row r="9" spans="1:2" ht="15.75" thickBot="1" x14ac:dyDescent="0.3">
      <c r="A9" s="13" t="s">
        <v>244</v>
      </c>
      <c r="B9" s="198"/>
    </row>
    <row r="10" spans="1:2" ht="15.75" thickBot="1" x14ac:dyDescent="0.3">
      <c r="A10" s="13" t="s">
        <v>1025</v>
      </c>
      <c r="B10" s="198"/>
    </row>
    <row r="11" spans="1:2" ht="15.75" thickBot="1" x14ac:dyDescent="0.3">
      <c r="A11" s="13" t="s">
        <v>417</v>
      </c>
      <c r="B11" s="198"/>
    </row>
    <row r="12" spans="1:2" ht="15.75" thickBot="1" x14ac:dyDescent="0.3">
      <c r="A12" s="13" t="s">
        <v>412</v>
      </c>
      <c r="B12" s="198"/>
    </row>
    <row r="13" spans="1:2" ht="15.75" thickBot="1" x14ac:dyDescent="0.3">
      <c r="A13" s="13" t="s">
        <v>154</v>
      </c>
      <c r="B13" s="198"/>
    </row>
    <row r="14" spans="1:2" ht="15.75" thickBot="1" x14ac:dyDescent="0.3">
      <c r="A14" s="30" t="s">
        <v>783</v>
      </c>
      <c r="B14" s="56">
        <f>SUM(B6:B13)</f>
        <v>0</v>
      </c>
    </row>
    <row r="15" spans="1:2" ht="15.75" thickTop="1" x14ac:dyDescent="0.25">
      <c r="A15" s="120"/>
      <c r="B15" s="4"/>
    </row>
    <row r="16" spans="1:2" ht="15.75" thickBot="1" x14ac:dyDescent="0.3">
      <c r="A16" s="120" t="s">
        <v>918</v>
      </c>
      <c r="B16" s="4"/>
    </row>
    <row r="17" spans="1:2" ht="16.5" thickTop="1" thickBot="1" x14ac:dyDescent="0.3">
      <c r="A17" s="86" t="s">
        <v>1031</v>
      </c>
      <c r="B17" s="6" t="s">
        <v>1098</v>
      </c>
    </row>
    <row r="18" spans="1:2" ht="16.5" thickTop="1" thickBot="1" x14ac:dyDescent="0.3">
      <c r="A18" s="30" t="s">
        <v>291</v>
      </c>
      <c r="B18" s="18">
        <f>IF(SUMIF(SUP!C:C,"100",SUP!E:E)&gt; 0,0,SUMIF(SUP!C:C,"100",SUP!E:E))</f>
        <v>-81221</v>
      </c>
    </row>
    <row r="19" spans="1:2" ht="16.5" thickTop="1" thickBot="1" x14ac:dyDescent="0.3">
      <c r="A19" s="30" t="s">
        <v>398</v>
      </c>
      <c r="B19" s="116" t="s">
        <v>848</v>
      </c>
    </row>
    <row r="20" spans="1:2" ht="16.5" thickTop="1" thickBot="1" x14ac:dyDescent="0.3">
      <c r="A20" s="13" t="s">
        <v>89</v>
      </c>
      <c r="B20" s="198"/>
    </row>
    <row r="21" spans="1:2" ht="15.75" thickBot="1" x14ac:dyDescent="0.3">
      <c r="A21" s="13" t="s">
        <v>390</v>
      </c>
      <c r="B21" s="29"/>
    </row>
    <row r="22" spans="1:2" ht="15.75" thickBot="1" x14ac:dyDescent="0.3">
      <c r="A22" s="13" t="s">
        <v>938</v>
      </c>
      <c r="B22" s="29"/>
    </row>
    <row r="23" spans="1:2" ht="15.75" thickBot="1" x14ac:dyDescent="0.3">
      <c r="A23" s="13" t="s">
        <v>218</v>
      </c>
      <c r="B23" s="29"/>
    </row>
    <row r="24" spans="1:2" ht="15.75" thickBot="1" x14ac:dyDescent="0.3">
      <c r="A24" s="13" t="s">
        <v>12</v>
      </c>
      <c r="B24" s="29">
        <v>81221</v>
      </c>
    </row>
    <row r="25" spans="1:2" ht="15.75" thickBot="1" x14ac:dyDescent="0.3">
      <c r="A25" s="13" t="s">
        <v>154</v>
      </c>
      <c r="B25" s="29"/>
    </row>
    <row r="26" spans="1:2" ht="15.75" thickBot="1" x14ac:dyDescent="0.3">
      <c r="A26" s="30" t="s">
        <v>1062</v>
      </c>
      <c r="B26" s="97">
        <f>SUM(B20:B25)</f>
        <v>81221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VYSVETLIVKY</vt:lpstr>
      <vt:lpstr>1</vt:lpstr>
      <vt:lpstr>2</vt:lpstr>
      <vt:lpstr>4</vt:lpstr>
      <vt:lpstr>12</vt:lpstr>
      <vt:lpstr>14</vt:lpstr>
      <vt:lpstr>15</vt:lpstr>
      <vt:lpstr>17</vt:lpstr>
      <vt:lpstr>22</vt:lpstr>
      <vt:lpstr>23</vt:lpstr>
      <vt:lpstr>24</vt:lpstr>
      <vt:lpstr>26</vt:lpstr>
      <vt:lpstr>28</vt:lpstr>
      <vt:lpstr>32</vt:lpstr>
      <vt:lpstr>33</vt:lpstr>
      <vt:lpstr>36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Tana Kubusova</cp:lastModifiedBy>
  <dcterms:created xsi:type="dcterms:W3CDTF">2025-06-24T10:36:54Z</dcterms:created>
  <dcterms:modified xsi:type="dcterms:W3CDTF">2025-06-24T10:44:20Z</dcterms:modified>
</cp:coreProperties>
</file>