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30"/>
  </bookViews>
  <sheets>
    <sheet name="List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<sst xmlns="http://schemas.openxmlformats.org/spreadsheetml/2006/main" count="282" uniqueCount="255">
  <si>
    <t xml:space="preserve">             Mestský futbalový klub a.s.Ružomberok</t>
  </si>
  <si>
    <t xml:space="preserve">      Prehľad peňažných tokov 2025,2024</t>
  </si>
  <si>
    <t>v EUR</t>
  </si>
  <si>
    <t>Ozn. pol.</t>
  </si>
  <si>
    <t>Názov pložky</t>
  </si>
  <si>
    <t>č. r.</t>
  </si>
  <si>
    <t>Obdobie     2025</t>
  </si>
  <si>
    <t>Obdobie 2023</t>
  </si>
  <si>
    <t>A.</t>
  </si>
  <si>
    <t>Peňažné toky z prevádzkovej činnosti (PČ)</t>
  </si>
  <si>
    <t>Náklady na prevádzkovú činnosť (PČ)</t>
  </si>
  <si>
    <t>01</t>
  </si>
  <si>
    <t>A.1.1.</t>
  </si>
  <si>
    <t>Náklady na obstaranie predaného tovaru (stav účtov 504, 505A)</t>
  </si>
  <si>
    <t>02</t>
  </si>
  <si>
    <t>A.1.2.</t>
  </si>
  <si>
    <t>Výrobná spotreba (stav účtov 501, 502, 503, 505A + sk. 51 + nákup zvierat z účtu 124)</t>
  </si>
  <si>
    <t>03</t>
  </si>
  <si>
    <t>A.1.3.</t>
  </si>
  <si>
    <t>Výrobná spotreba účet 518 náklady na obstaranie hráčov</t>
  </si>
  <si>
    <t>04</t>
  </si>
  <si>
    <t>A.1.4.</t>
  </si>
  <si>
    <t>Náklady na hosp. činnosť (stav účt. sk. 52)</t>
  </si>
  <si>
    <t>05</t>
  </si>
  <si>
    <t>A.1.5.</t>
  </si>
  <si>
    <t>Dane a poplatky (stav účt. sk. 53)</t>
  </si>
  <si>
    <t>06</t>
  </si>
  <si>
    <t>A.1.6.</t>
  </si>
  <si>
    <t>Ost. náklady na PČ (stav účtov 542  až 549)</t>
  </si>
  <si>
    <t>07</t>
  </si>
  <si>
    <t>A.1.7.</t>
  </si>
  <si>
    <t>Predané kr. c.p. a podiely (stav účtu 561A)</t>
  </si>
  <si>
    <t>08</t>
  </si>
  <si>
    <t>A.1.8.</t>
  </si>
  <si>
    <t>Kurzové straty okrem kurz. Strát z peň. Prostr. ku dňu účt. záv. (stav účtu 563A)</t>
  </si>
  <si>
    <t>09</t>
  </si>
  <si>
    <t>A.1.9.</t>
  </si>
  <si>
    <t>Náklady na kr. fin. majetok, na deriv. operácie a ost. fin. náklady     (stav účtov 564, 565A, 566A, 567 až 569)</t>
  </si>
  <si>
    <t>10</t>
  </si>
  <si>
    <t>A.2.</t>
  </si>
  <si>
    <t>Úprava nákladov na výdavky o sumu</t>
  </si>
  <si>
    <t>11</t>
  </si>
  <si>
    <t>A.2.1.</t>
  </si>
  <si>
    <t>Zmena stavu mat. a tovaru v netto hodnote (zost. účt. sk. 11 + 13)</t>
  </si>
  <si>
    <t>12</t>
  </si>
  <si>
    <t>A.2.2.</t>
  </si>
  <si>
    <t>Zmena stavu kr. fin. majetku v netto hodnote (zost.  účt. sk. 25 bez peň. ekv.)</t>
  </si>
  <si>
    <t>13</t>
  </si>
  <si>
    <t>A.2.3.</t>
  </si>
  <si>
    <t>Zmena stavu kr. záväzkov z obch. styku vrát. rezerv (zost. účt. Sk. 32, účtov 368, 398 a účt. sk. 45)</t>
  </si>
  <si>
    <t>14</t>
  </si>
  <si>
    <t>z toho vzťahujúca sa na:            A.2.3.1. prev. činnosť (PČ)</t>
  </si>
  <si>
    <t>15</t>
  </si>
  <si>
    <t>A.2.3.2. inv. činnosť (IČ)</t>
  </si>
  <si>
    <t>16</t>
  </si>
  <si>
    <t>A.2.4.</t>
  </si>
  <si>
    <t>Zmena stavu kr. úverov a fin. výp. (zost. účt. sk. 23 a 24)</t>
  </si>
  <si>
    <t>17</t>
  </si>
  <si>
    <t>A.2.5.</t>
  </si>
  <si>
    <t>Zmena stavu záv. voči zamestnancom a inšt. soc. a zdrav. poistenia (zost. účt. sk. 33 + účet 336), bez účtu 335</t>
  </si>
  <si>
    <t>18</t>
  </si>
  <si>
    <t>A.2.6.</t>
  </si>
  <si>
    <t>Zmena stavu na účtoch daní (zost. účtov 342, 343, 345), bez účtu 341</t>
  </si>
  <si>
    <t>19</t>
  </si>
  <si>
    <t>A.2.6.1. zostatok k 31.12. aktívny</t>
  </si>
  <si>
    <t>20</t>
  </si>
  <si>
    <t>A.2.6.2. zostatok k 31.12. pasívny</t>
  </si>
  <si>
    <t>21</t>
  </si>
  <si>
    <t>A.2.7.</t>
  </si>
  <si>
    <t>Zmena stavu účtu 381</t>
  </si>
  <si>
    <t>22</t>
  </si>
  <si>
    <t>A.2.8.</t>
  </si>
  <si>
    <t>Zmena stavu účtu 381 hosťovanie</t>
  </si>
  <si>
    <t>23</t>
  </si>
  <si>
    <t>A.2.9.</t>
  </si>
  <si>
    <t>Zmena stavu účtu 383</t>
  </si>
  <si>
    <t>24</t>
  </si>
  <si>
    <t>A.2.10.</t>
  </si>
  <si>
    <t>Zníženie nákladov o aktiváciu (stav účt. sk. 62)</t>
  </si>
  <si>
    <t>A.3.</t>
  </si>
  <si>
    <t>Náklady PČ upravené na výdavky (A.1. +/- A.2.)</t>
  </si>
  <si>
    <t>A.4.</t>
  </si>
  <si>
    <t>Tržby a výnosy z PČ</t>
  </si>
  <si>
    <t xml:space="preserve"> Obdobie 2025</t>
  </si>
  <si>
    <t xml:space="preserve"> Obdobie 2024</t>
  </si>
  <si>
    <t>2.Q. 2022</t>
  </si>
  <si>
    <t>3.Q. 2022</t>
  </si>
  <si>
    <t>4.Q. 2022</t>
  </si>
  <si>
    <t>I.Q.2023</t>
  </si>
  <si>
    <t>II.Q.2023</t>
  </si>
  <si>
    <t>A.4.1.</t>
  </si>
  <si>
    <t>Tržby z predaja tovaru (stav účtu 604)</t>
  </si>
  <si>
    <t>A.4.2.</t>
  </si>
  <si>
    <t>Tržby z predaja výrobkov a služieb (stav účtov 601 a 602)</t>
  </si>
  <si>
    <t>A.4.3.</t>
  </si>
  <si>
    <t>Tržby z predaja hráčov 602</t>
  </si>
  <si>
    <t>A.4.4.</t>
  </si>
  <si>
    <t>Tržby z predaja mat. a ost. výnosy z hosp. činnosti (stav účtov 642 až 648A), bez zúčt. dotácií na invest.</t>
  </si>
  <si>
    <t>A.4.5.</t>
  </si>
  <si>
    <t>Tržby z predaja kr. c.p. a podielov (stav účtu 661A)</t>
  </si>
  <si>
    <t>A.4.6.</t>
  </si>
  <si>
    <t>Kurzové zisky okrem kurz. ziskov z peň. prostr. ku dňu účt. záv (stav účtu 663A)</t>
  </si>
  <si>
    <t>A.4.7.</t>
  </si>
  <si>
    <t>Výnosy z kr. fin. majetku, z deriv. operácií a ost. fin. výnosy (stav účtov 664, 666 až 668)</t>
  </si>
  <si>
    <t>A.5.</t>
  </si>
  <si>
    <t>Úprava tržieb a výnosov na príjmy z PČ o sumu</t>
  </si>
  <si>
    <t>A.5.1.</t>
  </si>
  <si>
    <t>Zmena stavu kr. a dlh. pohľ. z obch. styku a zo združ. v netto hodnote (zost. Účtov 311 až 315, 358, 391 a 398)</t>
  </si>
  <si>
    <t>z toho vzťahujúca sa na:            A.5.1.1. prev. činnosť (PČ)</t>
  </si>
  <si>
    <t>A.5.1.2. inv. Činnosť</t>
  </si>
  <si>
    <t>A.5.2.</t>
  </si>
  <si>
    <t>Zmena stavu na účtoch 346A, 347A (bez dotácií na investície)</t>
  </si>
  <si>
    <t>A.5.2.1. Zostatok k 31.12. aktívny</t>
  </si>
  <si>
    <t>A.5.2.2. Zostatok k 31.12. pasívny</t>
  </si>
  <si>
    <t>A.5.3.</t>
  </si>
  <si>
    <t>Zmena stavu príj. bud. obd. (zost. účtu 385)</t>
  </si>
  <si>
    <t>A.5.4.</t>
  </si>
  <si>
    <t>Zmena stavu výnosov bud. období (zost. účtu 384A) bez dot. na inv.</t>
  </si>
  <si>
    <t>A.5.5.</t>
  </si>
  <si>
    <t>Výn. bud. obd. 384A hosťovanie</t>
  </si>
  <si>
    <t>A.6.</t>
  </si>
  <si>
    <t>Tržby a výnosy PČ upravené na príjmy (A.4. +/- A.5.)</t>
  </si>
  <si>
    <t>A.7.</t>
  </si>
  <si>
    <t>Ost. príjmy z PČ (zmena stavu účt. 335, 351, 355, 371, 373 až 378)</t>
  </si>
  <si>
    <t>A.8.</t>
  </si>
  <si>
    <t>Ost. Výdavky na PČ (zmena stavu účtov 361, 372, 373, 377, a 379)</t>
  </si>
  <si>
    <t>A.*</t>
  </si>
  <si>
    <t>Peňažné toky z prev. Činnosti bez položiek osobitne uvedených v prehľade (A.3.+A.6.+A.7.+A.8.)</t>
  </si>
  <si>
    <t>A.9.</t>
  </si>
  <si>
    <t>Osobitne vykazované položky</t>
  </si>
  <si>
    <t>A.9.1</t>
  </si>
  <si>
    <t>Výnosové úroky (stav účtu 662)</t>
  </si>
  <si>
    <t>A.9.2.</t>
  </si>
  <si>
    <t>Nákladové úroky (stav účtu 562)</t>
  </si>
  <si>
    <t>A.9.3.</t>
  </si>
  <si>
    <t>Výnosy z dlhodobého fin. majetku zahrňované do PČ (stav účtu 665)</t>
  </si>
  <si>
    <t>A.9.4.</t>
  </si>
  <si>
    <t>Vyplatené divid. a iné podiely na zisku (obrat MD účtu 364)</t>
  </si>
  <si>
    <t>A.**</t>
  </si>
  <si>
    <t>Peňažné toky z prevádzkovej činnosti (A.*+ A.9.)</t>
  </si>
  <si>
    <t>A.10.</t>
  </si>
  <si>
    <t>Zaplatená daň z príjmov, vrátane vrátených preplatkov (z účtu 341)</t>
  </si>
  <si>
    <t>A.11.</t>
  </si>
  <si>
    <t>Príjmy mimoriadneho charakteru vzťahujúce sa na PČ (stav účtov 682 a 688)</t>
  </si>
  <si>
    <t>Obdobie 2025</t>
  </si>
  <si>
    <t>Obdobie 2024</t>
  </si>
  <si>
    <t>A.12.</t>
  </si>
  <si>
    <t>Výdavky mimoriadneho charakteru vzťahujúce sa na PČ (stav účtov 582 a 588)</t>
  </si>
  <si>
    <t>A.13.</t>
  </si>
  <si>
    <t>Zmena stavu záväzkov zo SF (zost. Účtu 472)</t>
  </si>
  <si>
    <t>A.14.</t>
  </si>
  <si>
    <t>Ostatné položky ovplyvňujúce peňažné toky z PČ</t>
  </si>
  <si>
    <t>A.***</t>
  </si>
  <si>
    <t>Čisté peňažné toky z PČ (A.**+ A.10. až A.14)</t>
  </si>
  <si>
    <t>B.</t>
  </si>
  <si>
    <t>Peňažné toky z investičnej činnosti (IČ)</t>
  </si>
  <si>
    <t>B.1.</t>
  </si>
  <si>
    <t>Výdavky na obstaranie dlhodobého majetku</t>
  </si>
  <si>
    <t>B.1.1.</t>
  </si>
  <si>
    <t>Obstaranie DNM a DHM (obrat MD účtov 041 a 042 +/- zmena stavu účtu 051 a 052; prír. sa pripočíta, úbytok odpoč.)</t>
  </si>
  <si>
    <t>Zadat manualne</t>
  </si>
  <si>
    <t>B.1.2.</t>
  </si>
  <si>
    <t>Obstaranie hráčov 041 MD</t>
  </si>
  <si>
    <t xml:space="preserve">T u je  priplusovaných 37105 naviac aby to sedelo </t>
  </si>
  <si>
    <t>B.1.3.</t>
  </si>
  <si>
    <t>Obstaranie DFM (obrat MD účtu 043, prír. sa pripočíta, úbytok odpočíta)</t>
  </si>
  <si>
    <t>B.1.4.</t>
  </si>
  <si>
    <t>Zmena stavu záväzkov za obstaraný dlhod. Majetok (pol. A.2.3.2. + účet 367, 474, 479A)</t>
  </si>
  <si>
    <t>B.2.</t>
  </si>
  <si>
    <t>Príjmy z predaja dlhodobého majetku</t>
  </si>
  <si>
    <t>B.2.1.</t>
  </si>
  <si>
    <t>Tržby z predaja DNM a DHM (stav účtu 641)</t>
  </si>
  <si>
    <t>B.2.2.</t>
  </si>
  <si>
    <t>Tržby z predaja a výnosy z DFM (stav účtov 661A, 665A)</t>
  </si>
  <si>
    <t>B.2.3.</t>
  </si>
  <si>
    <t>Zmena stavu pohľ. z IČ                    (pol. A.5.1.2.)</t>
  </si>
  <si>
    <t>B.3.</t>
  </si>
  <si>
    <t>Výdavky na dlhodobé pôžičky poskyt. kons. celku (obrat MD účtu 066)</t>
  </si>
  <si>
    <t>B.4.</t>
  </si>
  <si>
    <t>Príjmy zo splácania dlhodobých pôžičiek poskyt. kons. celku (obrat D účtu 066)</t>
  </si>
  <si>
    <t>B.5.</t>
  </si>
  <si>
    <t>Výdavky na poskytnuté ostatné dlhodobé pôžičky (obrat MD účtu 067)</t>
  </si>
  <si>
    <t>B.6.</t>
  </si>
  <si>
    <t>Príjmy zo splácania ost. dohod. pôžičiek (obrat D účtu 067)</t>
  </si>
  <si>
    <t>B.7.</t>
  </si>
  <si>
    <t>Príjmy z dotácií na obstaraný dlhod. Majetok (obrat D účtov 346A, 347A)</t>
  </si>
  <si>
    <t>B.8.</t>
  </si>
  <si>
    <t>Prijaté úroky, dividendy okrem zahrnutých do PČ</t>
  </si>
  <si>
    <t>B.9.</t>
  </si>
  <si>
    <t>Príjmy mimoriadneho charakteru vzťahujúce sa na IČ</t>
  </si>
  <si>
    <t>B.10.</t>
  </si>
  <si>
    <t>Výdavky mimoriadneho charakteru vzťahujúce sa na IČ</t>
  </si>
  <si>
    <t>B.11.</t>
  </si>
  <si>
    <t>Ost. príjmy vzťahujúce sa na IČ</t>
  </si>
  <si>
    <t>B.12.</t>
  </si>
  <si>
    <t>Ost. výdavky vzťahujúce sa na IČ</t>
  </si>
  <si>
    <t>Čisté peňažné toky z IČ (B.1. + až B.12.)</t>
  </si>
  <si>
    <t>C.</t>
  </si>
  <si>
    <t>Peňažné toky z finančnej činnosti (FČ)</t>
  </si>
  <si>
    <t>C.1.</t>
  </si>
  <si>
    <t>Peňažné toky vyplývajúce z vlastného imania</t>
  </si>
  <si>
    <t>C.1.1</t>
  </si>
  <si>
    <t>Príjmy z upísaných akcií a vkladov a ďalších vkladov do vlastného imania (z D účtu 353)</t>
  </si>
  <si>
    <t>C.1.2</t>
  </si>
  <si>
    <t>Príjmy z úhrady straty spoločníkmi (D účet 354)</t>
  </si>
  <si>
    <t>C.1.3.</t>
  </si>
  <si>
    <t>Výdavky na obst. vl. akcií a vl. obch. podielov</t>
  </si>
  <si>
    <t>C.1.4.</t>
  </si>
  <si>
    <t>Výdavky na vyplatenie podielu na vlastnom imanií (vyrovnacie podiely spoločníkov, členov a iné úhrady zo zníženia vl. imania, z MD účtu 365)</t>
  </si>
  <si>
    <t>C.1.5.</t>
  </si>
  <si>
    <t>Výdavky spojené so znížením fondov zahrňovaných do vl. imania</t>
  </si>
  <si>
    <t>C.1.6.</t>
  </si>
  <si>
    <t>Prídel zo zisku do SF</t>
  </si>
  <si>
    <t>C.2.</t>
  </si>
  <si>
    <t>Peňažné toky z dlhodobých záväzkov z FČ</t>
  </si>
  <si>
    <t>C.2.1.</t>
  </si>
  <si>
    <t>Príjmy z prijatých dlhodobých úverov a pôžičiek (z D účtov 461, 471, 475)</t>
  </si>
  <si>
    <t>C.2.2.</t>
  </si>
  <si>
    <t>Výdavky na splácanie dlhodobých úverov a pôžičiek (z MD účtov 461, 471, 473, 478)</t>
  </si>
  <si>
    <t>C.2.3.</t>
  </si>
  <si>
    <t>Príjmy z ost. dlhodobých záväzkov</t>
  </si>
  <si>
    <t>C.2.4.</t>
  </si>
  <si>
    <t>Výdavky na splácanie ost. dlhod. záväzkov (z MD účtu 479A)</t>
  </si>
  <si>
    <t>C.3.</t>
  </si>
  <si>
    <t>Výdavky na zapl. úrokov a dividend, okrem zahrnutých do PČ</t>
  </si>
  <si>
    <t>C.4.</t>
  </si>
  <si>
    <t>Príjmy mimoriadneho charakteru vzťahujúce sa na FČ</t>
  </si>
  <si>
    <t>C.5.</t>
  </si>
  <si>
    <t>Výdavky mimoriadneho charakteru vzťahujúce sa na FČ</t>
  </si>
  <si>
    <t>C.6.</t>
  </si>
  <si>
    <t>Ostatné príjmy z FČ</t>
  </si>
  <si>
    <t>C.7.</t>
  </si>
  <si>
    <t>Ostatné výdavky z FČ</t>
  </si>
  <si>
    <t>Čisté peňažné toky z FČ                            (C.1. + až C.7.)</t>
  </si>
  <si>
    <t>D.</t>
  </si>
  <si>
    <t>Čisté zvýšenie alebo čisté zníženie peň. prostriedkov                           (súčet A.***+ B. + C.)</t>
  </si>
  <si>
    <t>E.</t>
  </si>
  <si>
    <t>Stav peň. prostr. a peň. ekvivalentov na začiatku účt. obdobia</t>
  </si>
  <si>
    <t>F.</t>
  </si>
  <si>
    <t>Stav peň. prostr. a peň. ekvivalentov na konci účt. Obdobia pred zohľadnenímm kurzových rozdielov vyčíslených ku dňu účt. Závierky (D. + E.)</t>
  </si>
  <si>
    <t>G.</t>
  </si>
  <si>
    <t>Kurzové rozdiely vyčíslené z peň. prostr. a peň. ekv. ku dňu účt. záv.</t>
  </si>
  <si>
    <t>G.1.</t>
  </si>
  <si>
    <t>Kurzové straty (stav účtu 563A)</t>
  </si>
  <si>
    <t>G.2.</t>
  </si>
  <si>
    <t>Kurzové zisky (stav účtu 663A)</t>
  </si>
  <si>
    <t>H.</t>
  </si>
  <si>
    <t>Zostatok peň. prostr. a peň. ekv. na konci účt. obdobia, upravený o KR vyčíslené ku dňu účt. Závierky              (D. + E. + G.)</t>
  </si>
  <si>
    <t>Cash na konci obdobia zo suvahy</t>
  </si>
  <si>
    <t>Rozdiel na CF</t>
  </si>
  <si>
    <t>zmena stavu rezerv</t>
  </si>
  <si>
    <t>odložená daňová pohľadávka</t>
  </si>
  <si>
    <t>daňová pohľadávka</t>
  </si>
  <si>
    <t>Ing.Ľubomír Golis</t>
  </si>
  <si>
    <t>generálny riaditeľ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</si>
</sst>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34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sz val="9"/>
      <color theme="1"/>
      <name val="Calibri"/>
      <charset val="238"/>
      <scheme val="minor"/>
    </font>
    <font>
      <sz val="9"/>
      <name val="Calibri"/>
      <charset val="238"/>
      <scheme val="minor"/>
    </font>
    <font>
      <b/>
      <sz val="9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color rgb="FFFF0000"/>
      <name val="Calibri"/>
      <charset val="238"/>
      <scheme val="minor"/>
    </font>
    <font>
      <b/>
      <i/>
      <sz val="8"/>
      <name val="Arial CE"/>
      <charset val="238"/>
    </font>
    <font>
      <b/>
      <sz val="9"/>
      <color rgb="FFFF0000"/>
      <name val="Calibri"/>
      <charset val="238"/>
      <scheme val="minor"/>
    </font>
    <font>
      <sz val="11"/>
      <color rgb="FFFF0000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2" borderId="6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2" applyNumberFormat="0" applyFill="0" applyAlignment="0" applyProtection="0">
      <alignment vertical="center"/>
    </xf>
    <xf numFmtId="0" fontId="21" fillId="0" borderId="62" applyNumberFormat="0" applyFill="0" applyAlignment="0" applyProtection="0">
      <alignment vertical="center"/>
    </xf>
    <xf numFmtId="0" fontId="22" fillId="0" borderId="6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3" borderId="64" applyNumberFormat="0" applyAlignment="0" applyProtection="0">
      <alignment vertical="center"/>
    </xf>
    <xf numFmtId="0" fontId="24" fillId="14" borderId="65" applyNumberFormat="0" applyAlignment="0" applyProtection="0">
      <alignment vertical="center"/>
    </xf>
    <xf numFmtId="0" fontId="25" fillId="14" borderId="64" applyNumberFormat="0" applyAlignment="0" applyProtection="0">
      <alignment vertical="center"/>
    </xf>
    <xf numFmtId="0" fontId="26" fillId="15" borderId="66" applyNumberFormat="0" applyAlignment="0" applyProtection="0">
      <alignment vertical="center"/>
    </xf>
    <xf numFmtId="0" fontId="27" fillId="0" borderId="67" applyNumberFormat="0" applyFill="0" applyAlignment="0" applyProtection="0">
      <alignment vertical="center"/>
    </xf>
    <xf numFmtId="0" fontId="28" fillId="0" borderId="68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</cellStyleXfs>
  <cellXfs count="225">
    <xf numFmtId="0" fontId="0" fillId="0" borderId="0" xfId="0"/>
    <xf numFmtId="0" fontId="0" fillId="0" borderId="0" xfId="50"/>
    <xf numFmtId="0" fontId="1" fillId="0" borderId="0" xfId="50" applyFont="1" applyAlignment="1">
      <alignment horizontal="center"/>
    </xf>
    <xf numFmtId="0" fontId="2" fillId="0" borderId="0" xfId="50" applyFont="1" applyAlignment="1">
      <alignment horizontal="center"/>
    </xf>
    <xf numFmtId="0" fontId="0" fillId="2" borderId="0" xfId="50" applyFill="1"/>
    <xf numFmtId="0" fontId="3" fillId="2" borderId="0" xfId="50" applyFont="1" applyFill="1" applyAlignment="1">
      <alignment horizontal="center"/>
    </xf>
    <xf numFmtId="0" fontId="4" fillId="2" borderId="1" xfId="50" applyFont="1" applyFill="1" applyBorder="1" applyAlignment="1">
      <alignment vertical="center" wrapText="1"/>
    </xf>
    <xf numFmtId="0" fontId="4" fillId="2" borderId="2" xfId="50" applyFont="1" applyFill="1" applyBorder="1" applyAlignment="1">
      <alignment vertical="center" wrapText="1"/>
    </xf>
    <xf numFmtId="0" fontId="4" fillId="2" borderId="3" xfId="50" applyFont="1" applyFill="1" applyBorder="1" applyAlignment="1">
      <alignment vertical="center" wrapText="1"/>
    </xf>
    <xf numFmtId="0" fontId="4" fillId="2" borderId="4" xfId="50" applyFont="1" applyFill="1" applyBorder="1" applyAlignment="1">
      <alignment horizontal="center" vertical="center" wrapText="1"/>
    </xf>
    <xf numFmtId="0" fontId="4" fillId="2" borderId="5" xfId="50" applyFont="1" applyFill="1" applyBorder="1" applyAlignment="1">
      <alignment horizontal="center" vertical="center" wrapText="1"/>
    </xf>
    <xf numFmtId="0" fontId="4" fillId="2" borderId="6" xfId="50" applyFont="1" applyFill="1" applyBorder="1" applyAlignment="1">
      <alignment horizontal="center" vertical="center" wrapText="1"/>
    </xf>
    <xf numFmtId="0" fontId="4" fillId="2" borderId="7" xfId="50" applyFont="1" applyFill="1" applyBorder="1" applyAlignment="1">
      <alignment horizontal="center" wrapText="1"/>
    </xf>
    <xf numFmtId="0" fontId="4" fillId="2" borderId="8" xfId="50" applyFont="1" applyFill="1" applyBorder="1" applyAlignment="1">
      <alignment horizontal="center" wrapText="1"/>
    </xf>
    <xf numFmtId="0" fontId="4" fillId="2" borderId="9" xfId="50" applyFont="1" applyFill="1" applyBorder="1" applyAlignment="1">
      <alignment horizontal="center" wrapText="1"/>
    </xf>
    <xf numFmtId="0" fontId="4" fillId="2" borderId="10" xfId="50" applyFont="1" applyFill="1" applyBorder="1" applyAlignment="1">
      <alignment horizontal="center" wrapText="1"/>
    </xf>
    <xf numFmtId="0" fontId="4" fillId="2" borderId="11" xfId="50" applyFont="1" applyFill="1" applyBorder="1" applyAlignment="1">
      <alignment horizontal="center" wrapText="1"/>
    </xf>
    <xf numFmtId="0" fontId="4" fillId="2" borderId="12" xfId="50" applyFont="1" applyFill="1" applyBorder="1" applyAlignment="1">
      <alignment wrapText="1"/>
    </xf>
    <xf numFmtId="0" fontId="4" fillId="2" borderId="13" xfId="50" applyFont="1" applyFill="1" applyBorder="1" applyAlignment="1">
      <alignment horizontal="center" wrapText="1"/>
    </xf>
    <xf numFmtId="0" fontId="4" fillId="2" borderId="14" xfId="50" applyFont="1" applyFill="1" applyBorder="1" applyAlignment="1">
      <alignment vertical="center" wrapText="1"/>
    </xf>
    <xf numFmtId="0" fontId="4" fillId="2" borderId="15" xfId="50" applyFont="1" applyFill="1" applyBorder="1" applyAlignment="1">
      <alignment wrapText="1"/>
    </xf>
    <xf numFmtId="49" fontId="4" fillId="2" borderId="16" xfId="50" applyNumberFormat="1" applyFont="1" applyFill="1" applyBorder="1" applyAlignment="1">
      <alignment horizontal="center" vertical="center" wrapText="1"/>
    </xf>
    <xf numFmtId="3" fontId="4" fillId="2" borderId="10" xfId="50" applyNumberFormat="1" applyFont="1" applyFill="1" applyBorder="1" applyAlignment="1">
      <alignment horizontal="right" vertical="center"/>
    </xf>
    <xf numFmtId="3" fontId="4" fillId="2" borderId="17" xfId="50" applyNumberFormat="1" applyFont="1" applyFill="1" applyBorder="1" applyAlignment="1">
      <alignment horizontal="right" vertical="center" wrapText="1"/>
    </xf>
    <xf numFmtId="3" fontId="4" fillId="2" borderId="15" xfId="50" applyNumberFormat="1" applyFont="1" applyFill="1" applyBorder="1" applyAlignment="1">
      <alignment horizontal="right" vertical="center" wrapText="1"/>
    </xf>
    <xf numFmtId="0" fontId="5" fillId="2" borderId="18" xfId="50" applyFont="1" applyFill="1" applyBorder="1" applyAlignment="1">
      <alignment vertical="center" wrapText="1"/>
    </xf>
    <xf numFmtId="0" fontId="5" fillId="2" borderId="19" xfId="50" applyFont="1" applyFill="1" applyBorder="1" applyAlignment="1">
      <alignment vertical="center" wrapText="1"/>
    </xf>
    <xf numFmtId="49" fontId="5" fillId="2" borderId="20" xfId="50" applyNumberFormat="1" applyFont="1" applyFill="1" applyBorder="1" applyAlignment="1">
      <alignment horizontal="center" vertical="center" wrapText="1"/>
    </xf>
    <xf numFmtId="3" fontId="5" fillId="2" borderId="21" xfId="50" applyNumberFormat="1" applyFont="1" applyFill="1" applyBorder="1" applyAlignment="1">
      <alignment horizontal="right" vertical="center"/>
    </xf>
    <xf numFmtId="3" fontId="5" fillId="2" borderId="22" xfId="50" applyNumberFormat="1" applyFont="1" applyFill="1" applyBorder="1" applyAlignment="1">
      <alignment horizontal="right" vertical="center" wrapText="1"/>
    </xf>
    <xf numFmtId="3" fontId="5" fillId="2" borderId="19" xfId="50" applyNumberFormat="1" applyFont="1" applyFill="1" applyBorder="1" applyAlignment="1">
      <alignment horizontal="right" vertical="center" wrapText="1"/>
    </xf>
    <xf numFmtId="0" fontId="5" fillId="2" borderId="23" xfId="50" applyFont="1" applyFill="1" applyBorder="1" applyAlignment="1">
      <alignment vertical="center" wrapText="1"/>
    </xf>
    <xf numFmtId="0" fontId="5" fillId="2" borderId="24" xfId="50" applyFont="1" applyFill="1" applyBorder="1" applyAlignment="1">
      <alignment wrapText="1"/>
    </xf>
    <xf numFmtId="49" fontId="5" fillId="2" borderId="25" xfId="50" applyNumberFormat="1" applyFont="1" applyFill="1" applyBorder="1" applyAlignment="1">
      <alignment horizontal="center" vertical="center" wrapText="1"/>
    </xf>
    <xf numFmtId="3" fontId="5" fillId="2" borderId="26" xfId="50" applyNumberFormat="1" applyFont="1" applyFill="1" applyBorder="1" applyAlignment="1">
      <alignment horizontal="right" vertical="center"/>
    </xf>
    <xf numFmtId="3" fontId="5" fillId="2" borderId="27" xfId="50" applyNumberFormat="1" applyFont="1" applyFill="1" applyBorder="1" applyAlignment="1">
      <alignment horizontal="right" vertical="center" wrapText="1"/>
    </xf>
    <xf numFmtId="3" fontId="5" fillId="2" borderId="24" xfId="50" applyNumberFormat="1" applyFont="1" applyFill="1" applyBorder="1" applyAlignment="1">
      <alignment horizontal="right" vertical="center" wrapText="1"/>
    </xf>
    <xf numFmtId="0" fontId="5" fillId="2" borderId="28" xfId="50" applyFont="1" applyFill="1" applyBorder="1" applyAlignment="1">
      <alignment vertical="center" wrapText="1"/>
    </xf>
    <xf numFmtId="0" fontId="5" fillId="2" borderId="29" xfId="50" applyFont="1" applyFill="1" applyBorder="1" applyAlignment="1">
      <alignment vertical="center" wrapText="1"/>
    </xf>
    <xf numFmtId="49" fontId="5" fillId="2" borderId="30" xfId="50" applyNumberFormat="1" applyFont="1" applyFill="1" applyBorder="1" applyAlignment="1">
      <alignment horizontal="center" vertical="center" wrapText="1"/>
    </xf>
    <xf numFmtId="3" fontId="5" fillId="2" borderId="31" xfId="50" applyNumberFormat="1" applyFont="1" applyFill="1" applyBorder="1" applyAlignment="1">
      <alignment horizontal="right" vertical="center"/>
    </xf>
    <xf numFmtId="3" fontId="5" fillId="2" borderId="32" xfId="50" applyNumberFormat="1" applyFont="1" applyFill="1" applyBorder="1" applyAlignment="1">
      <alignment horizontal="right" vertical="center" wrapText="1"/>
    </xf>
    <xf numFmtId="3" fontId="5" fillId="2" borderId="29" xfId="50" applyNumberFormat="1" applyFont="1" applyFill="1" applyBorder="1" applyAlignment="1">
      <alignment horizontal="right" vertical="center" wrapText="1"/>
    </xf>
    <xf numFmtId="0" fontId="4" fillId="2" borderId="15" xfId="50" applyFont="1" applyFill="1" applyBorder="1" applyAlignment="1">
      <alignment vertical="center" wrapText="1"/>
    </xf>
    <xf numFmtId="0" fontId="5" fillId="2" borderId="19" xfId="50" applyFont="1" applyFill="1" applyBorder="1" applyAlignment="1">
      <alignment wrapText="1"/>
    </xf>
    <xf numFmtId="0" fontId="5" fillId="2" borderId="28" xfId="50" applyFont="1" applyFill="1" applyBorder="1" applyAlignment="1">
      <alignment horizontal="center" vertical="center" wrapText="1"/>
    </xf>
    <xf numFmtId="3" fontId="6" fillId="2" borderId="26" xfId="50" applyNumberFormat="1" applyFont="1" applyFill="1" applyBorder="1" applyAlignment="1">
      <alignment horizontal="center" vertical="center"/>
    </xf>
    <xf numFmtId="0" fontId="5" fillId="2" borderId="12" xfId="50" applyFont="1" applyFill="1" applyBorder="1" applyAlignment="1">
      <alignment horizontal="center" vertical="center" wrapText="1"/>
    </xf>
    <xf numFmtId="0" fontId="5" fillId="2" borderId="18" xfId="50" applyFont="1" applyFill="1" applyBorder="1" applyAlignment="1">
      <alignment horizontal="center" vertical="center" wrapText="1"/>
    </xf>
    <xf numFmtId="0" fontId="5" fillId="2" borderId="24" xfId="50" applyFont="1" applyFill="1" applyBorder="1" applyAlignment="1">
      <alignment vertical="center" wrapText="1"/>
    </xf>
    <xf numFmtId="49" fontId="5" fillId="2" borderId="25" xfId="50" applyNumberFormat="1" applyFont="1" applyFill="1" applyBorder="1" applyAlignment="1">
      <alignment horizontal="center" wrapText="1"/>
    </xf>
    <xf numFmtId="3" fontId="5" fillId="2" borderId="26" xfId="50" applyNumberFormat="1" applyFont="1" applyFill="1" applyBorder="1" applyAlignment="1">
      <alignment horizontal="right"/>
    </xf>
    <xf numFmtId="3" fontId="5" fillId="2" borderId="27" xfId="50" applyNumberFormat="1" applyFont="1" applyFill="1" applyBorder="1" applyAlignment="1">
      <alignment horizontal="right" wrapText="1"/>
    </xf>
    <xf numFmtId="3" fontId="5" fillId="2" borderId="24" xfId="50" applyNumberFormat="1" applyFont="1" applyFill="1" applyBorder="1" applyAlignment="1">
      <alignment horizontal="right" wrapText="1"/>
    </xf>
    <xf numFmtId="0" fontId="5" fillId="2" borderId="29" xfId="50" applyFont="1" applyFill="1" applyBorder="1" applyAlignment="1">
      <alignment wrapText="1"/>
    </xf>
    <xf numFmtId="49" fontId="5" fillId="2" borderId="30" xfId="50" applyNumberFormat="1" applyFont="1" applyFill="1" applyBorder="1" applyAlignment="1">
      <alignment horizontal="center" wrapText="1"/>
    </xf>
    <xf numFmtId="3" fontId="5" fillId="2" borderId="31" xfId="50" applyNumberFormat="1" applyFont="1" applyFill="1" applyBorder="1" applyAlignment="1">
      <alignment horizontal="right"/>
    </xf>
    <xf numFmtId="3" fontId="5" fillId="2" borderId="32" xfId="50" applyNumberFormat="1" applyFont="1" applyFill="1" applyBorder="1" applyAlignment="1">
      <alignment horizontal="right" wrapText="1"/>
    </xf>
    <xf numFmtId="3" fontId="5" fillId="2" borderId="29" xfId="50" applyNumberFormat="1" applyFont="1" applyFill="1" applyBorder="1" applyAlignment="1">
      <alignment horizontal="right" wrapText="1"/>
    </xf>
    <xf numFmtId="0" fontId="5" fillId="2" borderId="28" xfId="50" applyFont="1" applyFill="1" applyBorder="1" applyAlignment="1">
      <alignment horizontal="left" vertical="center" wrapText="1"/>
    </xf>
    <xf numFmtId="0" fontId="5" fillId="2" borderId="30" xfId="50" applyFont="1" applyFill="1" applyBorder="1" applyAlignment="1">
      <alignment horizontal="center" vertical="center" wrapText="1"/>
    </xf>
    <xf numFmtId="0" fontId="4" fillId="2" borderId="14" xfId="50" applyFont="1" applyFill="1" applyBorder="1" applyAlignment="1">
      <alignment horizontal="left" vertical="center" wrapText="1"/>
    </xf>
    <xf numFmtId="0" fontId="4" fillId="2" borderId="16" xfId="50" applyFont="1" applyFill="1" applyBorder="1" applyAlignment="1">
      <alignment horizontal="center" vertical="center" wrapText="1"/>
    </xf>
    <xf numFmtId="0" fontId="4" fillId="2" borderId="33" xfId="50" applyFont="1" applyFill="1" applyBorder="1" applyAlignment="1">
      <alignment horizontal="left" vertical="center" wrapText="1"/>
    </xf>
    <xf numFmtId="0" fontId="4" fillId="2" borderId="34" xfId="50" applyFont="1" applyFill="1" applyBorder="1" applyAlignment="1">
      <alignment wrapText="1"/>
    </xf>
    <xf numFmtId="0" fontId="4" fillId="2" borderId="35" xfId="50" applyFont="1" applyFill="1" applyBorder="1" applyAlignment="1">
      <alignment horizontal="center" vertical="center" wrapText="1"/>
    </xf>
    <xf numFmtId="3" fontId="4" fillId="2" borderId="36" xfId="50" applyNumberFormat="1" applyFont="1" applyFill="1" applyBorder="1" applyAlignment="1">
      <alignment horizontal="right" vertical="center"/>
    </xf>
    <xf numFmtId="3" fontId="4" fillId="2" borderId="37" xfId="50" applyNumberFormat="1" applyFont="1" applyFill="1" applyBorder="1" applyAlignment="1">
      <alignment horizontal="right" vertical="center" wrapText="1"/>
    </xf>
    <xf numFmtId="3" fontId="4" fillId="2" borderId="38" xfId="50" applyNumberFormat="1" applyFont="1" applyFill="1" applyBorder="1" applyAlignment="1">
      <alignment horizontal="right" vertical="center" wrapText="1"/>
    </xf>
    <xf numFmtId="0" fontId="4" fillId="2" borderId="39" xfId="50" applyFont="1" applyFill="1" applyBorder="1" applyAlignment="1">
      <alignment vertical="center" wrapText="1"/>
    </xf>
    <xf numFmtId="0" fontId="4" fillId="2" borderId="40" xfId="50" applyFont="1" applyFill="1" applyBorder="1" applyAlignment="1">
      <alignment vertical="center" wrapText="1"/>
    </xf>
    <xf numFmtId="0" fontId="4" fillId="2" borderId="41" xfId="50" applyFont="1" applyFill="1" applyBorder="1" applyAlignment="1">
      <alignment vertical="center" wrapText="1"/>
    </xf>
    <xf numFmtId="0" fontId="4" fillId="2" borderId="42" xfId="50" applyFont="1" applyFill="1" applyBorder="1" applyAlignment="1">
      <alignment horizontal="center" vertical="center" wrapText="1"/>
    </xf>
    <xf numFmtId="0" fontId="4" fillId="2" borderId="7" xfId="50" applyFont="1" applyFill="1" applyBorder="1" applyAlignment="1">
      <alignment horizontal="center" vertical="center" wrapText="1"/>
    </xf>
    <xf numFmtId="0" fontId="4" fillId="2" borderId="43" xfId="50" applyFont="1" applyFill="1" applyBorder="1" applyAlignment="1">
      <alignment horizontal="center" vertical="center" wrapText="1"/>
    </xf>
    <xf numFmtId="0" fontId="4" fillId="2" borderId="43" xfId="50" applyFont="1" applyFill="1" applyBorder="1" applyAlignment="1">
      <alignment horizontal="center" wrapText="1"/>
    </xf>
    <xf numFmtId="0" fontId="5" fillId="2" borderId="18" xfId="50" applyFont="1" applyFill="1" applyBorder="1" applyAlignment="1">
      <alignment horizontal="left" vertical="center" wrapText="1"/>
    </xf>
    <xf numFmtId="0" fontId="5" fillId="2" borderId="20" xfId="50" applyFont="1" applyFill="1" applyBorder="1" applyAlignment="1">
      <alignment horizontal="center" vertical="center" wrapText="1"/>
    </xf>
    <xf numFmtId="0" fontId="5" fillId="2" borderId="23" xfId="50" applyFont="1" applyFill="1" applyBorder="1" applyAlignment="1">
      <alignment horizontal="left" vertical="center" wrapText="1"/>
    </xf>
    <xf numFmtId="0" fontId="5" fillId="2" borderId="25" xfId="50" applyFont="1" applyFill="1" applyBorder="1" applyAlignment="1">
      <alignment horizontal="center" vertical="center" wrapText="1"/>
    </xf>
    <xf numFmtId="3" fontId="4" fillId="2" borderId="17" xfId="50" applyNumberFormat="1" applyFont="1" applyFill="1" applyBorder="1" applyAlignment="1">
      <alignment horizontal="right" vertical="center"/>
    </xf>
    <xf numFmtId="3" fontId="4" fillId="2" borderId="15" xfId="50" applyNumberFormat="1" applyFont="1" applyFill="1" applyBorder="1" applyAlignment="1">
      <alignment horizontal="right" vertical="center"/>
    </xf>
    <xf numFmtId="3" fontId="4" fillId="2" borderId="26" xfId="50" applyNumberFormat="1" applyFont="1" applyFill="1" applyBorder="1" applyAlignment="1">
      <alignment horizontal="right" vertical="center"/>
    </xf>
    <xf numFmtId="3" fontId="5" fillId="2" borderId="27" xfId="50" applyNumberFormat="1" applyFont="1" applyFill="1" applyBorder="1" applyAlignment="1">
      <alignment horizontal="right" vertical="center"/>
    </xf>
    <xf numFmtId="3" fontId="5" fillId="2" borderId="24" xfId="50" applyNumberFormat="1" applyFont="1" applyFill="1" applyBorder="1" applyAlignment="1">
      <alignment horizontal="right" vertical="center"/>
    </xf>
    <xf numFmtId="0" fontId="4" fillId="2" borderId="18" xfId="50" applyFont="1" applyFill="1" applyBorder="1" applyAlignment="1">
      <alignment horizontal="left" vertical="center" wrapText="1"/>
    </xf>
    <xf numFmtId="0" fontId="4" fillId="2" borderId="19" xfId="50" applyFont="1" applyFill="1" applyBorder="1" applyAlignment="1">
      <alignment wrapText="1"/>
    </xf>
    <xf numFmtId="0" fontId="4" fillId="2" borderId="20" xfId="50" applyFont="1" applyFill="1" applyBorder="1" applyAlignment="1">
      <alignment horizontal="center" vertical="center" wrapText="1"/>
    </xf>
    <xf numFmtId="3" fontId="5" fillId="2" borderId="21" xfId="50" applyNumberFormat="1" applyFont="1" applyFill="1" applyBorder="1" applyAlignment="1">
      <alignment horizontal="right" vertical="center" wrapText="1"/>
    </xf>
    <xf numFmtId="0" fontId="5" fillId="2" borderId="23" xfId="50" applyFont="1" applyFill="1" applyBorder="1" applyAlignment="1">
      <alignment horizontal="left" vertical="center"/>
    </xf>
    <xf numFmtId="0" fontId="5" fillId="2" borderId="24" xfId="50" applyFont="1" applyFill="1" applyBorder="1"/>
    <xf numFmtId="0" fontId="5" fillId="2" borderId="28" xfId="50" applyFont="1" applyFill="1" applyBorder="1" applyAlignment="1">
      <alignment horizontal="left" vertical="center"/>
    </xf>
    <xf numFmtId="3" fontId="5" fillId="2" borderId="32" xfId="50" applyNumberFormat="1" applyFont="1" applyFill="1" applyBorder="1" applyAlignment="1">
      <alignment horizontal="right" vertical="center"/>
    </xf>
    <xf numFmtId="3" fontId="5" fillId="2" borderId="29" xfId="50" applyNumberFormat="1" applyFont="1" applyFill="1" applyBorder="1" applyAlignment="1">
      <alignment horizontal="right" vertical="center"/>
    </xf>
    <xf numFmtId="0" fontId="5" fillId="2" borderId="30" xfId="50" applyFont="1" applyFill="1" applyBorder="1" applyAlignment="1">
      <alignment horizontal="center" vertical="center"/>
    </xf>
    <xf numFmtId="0" fontId="4" fillId="2" borderId="14" xfId="50" applyFont="1" applyFill="1" applyBorder="1" applyAlignment="1">
      <alignment horizontal="left" vertical="center"/>
    </xf>
    <xf numFmtId="0" fontId="4" fillId="2" borderId="16" xfId="50" applyFont="1" applyFill="1" applyBorder="1" applyAlignment="1">
      <alignment horizontal="center" vertical="center"/>
    </xf>
    <xf numFmtId="0" fontId="5" fillId="2" borderId="18" xfId="50" applyFont="1" applyFill="1" applyBorder="1" applyAlignment="1">
      <alignment horizontal="left" vertical="center"/>
    </xf>
    <xf numFmtId="0" fontId="5" fillId="2" borderId="20" xfId="50" applyFont="1" applyFill="1" applyBorder="1" applyAlignment="1">
      <alignment horizontal="center" vertical="center"/>
    </xf>
    <xf numFmtId="3" fontId="5" fillId="2" borderId="22" xfId="50" applyNumberFormat="1" applyFont="1" applyFill="1" applyBorder="1" applyAlignment="1">
      <alignment horizontal="right" vertical="center"/>
    </xf>
    <xf numFmtId="3" fontId="5" fillId="2" borderId="19" xfId="50" applyNumberFormat="1" applyFont="1" applyFill="1" applyBorder="1" applyAlignment="1">
      <alignment horizontal="right" vertical="center"/>
    </xf>
    <xf numFmtId="0" fontId="0" fillId="2" borderId="0" xfId="50" applyFill="1" applyAlignment="1">
      <alignment horizontal="right"/>
    </xf>
    <xf numFmtId="0" fontId="0" fillId="0" borderId="0" xfId="50" applyAlignment="1">
      <alignment horizontal="right"/>
    </xf>
    <xf numFmtId="0" fontId="4" fillId="2" borderId="44" xfId="50" applyFont="1" applyFill="1" applyBorder="1" applyAlignment="1">
      <alignment horizontal="center" vertical="center" wrapText="1"/>
    </xf>
    <xf numFmtId="0" fontId="4" fillId="0" borderId="0" xfId="50" applyFont="1" applyAlignment="1">
      <alignment horizontal="center" vertical="center" wrapText="1"/>
    </xf>
    <xf numFmtId="0" fontId="4" fillId="3" borderId="7" xfId="50" applyFont="1" applyFill="1" applyBorder="1" applyAlignment="1">
      <alignment horizontal="center" vertical="center" wrapText="1"/>
    </xf>
    <xf numFmtId="0" fontId="4" fillId="3" borderId="45" xfId="50" applyFont="1" applyFill="1" applyBorder="1" applyAlignment="1">
      <alignment horizontal="center" vertical="center" wrapText="1"/>
    </xf>
    <xf numFmtId="0" fontId="4" fillId="2" borderId="46" xfId="50" applyFont="1" applyFill="1" applyBorder="1" applyAlignment="1">
      <alignment horizontal="center" wrapText="1"/>
    </xf>
    <xf numFmtId="0" fontId="4" fillId="0" borderId="0" xfId="50" applyFont="1" applyAlignment="1">
      <alignment horizontal="center" wrapText="1"/>
    </xf>
    <xf numFmtId="0" fontId="4" fillId="0" borderId="7" xfId="50" applyFont="1" applyBorder="1" applyAlignment="1">
      <alignment horizontal="center" wrapText="1"/>
    </xf>
    <xf numFmtId="0" fontId="4" fillId="0" borderId="45" xfId="50" applyFont="1" applyBorder="1" applyAlignment="1">
      <alignment horizontal="center" wrapText="1"/>
    </xf>
    <xf numFmtId="0" fontId="4" fillId="2" borderId="47" xfId="50" applyFont="1" applyFill="1" applyBorder="1" applyAlignment="1">
      <alignment horizontal="center" wrapText="1"/>
    </xf>
    <xf numFmtId="0" fontId="5" fillId="0" borderId="0" xfId="50" applyFont="1"/>
    <xf numFmtId="3" fontId="4" fillId="2" borderId="48" xfId="50" applyNumberFormat="1" applyFont="1" applyFill="1" applyBorder="1" applyAlignment="1">
      <alignment horizontal="right" vertical="center" wrapText="1"/>
    </xf>
    <xf numFmtId="3" fontId="4" fillId="0" borderId="0" xfId="50" applyNumberFormat="1" applyFont="1" applyAlignment="1">
      <alignment horizontal="right" vertical="center" wrapText="1"/>
    </xf>
    <xf numFmtId="3" fontId="4" fillId="4" borderId="14" xfId="50" applyNumberFormat="1" applyFont="1" applyFill="1" applyBorder="1" applyAlignment="1">
      <alignment vertical="center"/>
    </xf>
    <xf numFmtId="3" fontId="4" fillId="4" borderId="48" xfId="50" applyNumberFormat="1" applyFont="1" applyFill="1" applyBorder="1" applyAlignment="1">
      <alignment vertical="center" wrapText="1"/>
    </xf>
    <xf numFmtId="3" fontId="5" fillId="2" borderId="49" xfId="50" applyNumberFormat="1" applyFont="1" applyFill="1" applyBorder="1" applyAlignment="1">
      <alignment horizontal="right" vertical="center"/>
    </xf>
    <xf numFmtId="3" fontId="5" fillId="0" borderId="0" xfId="50" applyNumberFormat="1" applyFont="1" applyAlignment="1">
      <alignment horizontal="right" vertical="center"/>
    </xf>
    <xf numFmtId="0" fontId="5" fillId="0" borderId="18" xfId="50" applyFont="1" applyBorder="1" applyAlignment="1">
      <alignment vertical="center"/>
    </xf>
    <xf numFmtId="0" fontId="5" fillId="0" borderId="49" xfId="50" applyFont="1" applyBorder="1" applyAlignment="1">
      <alignment vertical="center"/>
    </xf>
    <xf numFmtId="3" fontId="5" fillId="2" borderId="50" xfId="50" applyNumberFormat="1" applyFont="1" applyFill="1" applyBorder="1" applyAlignment="1">
      <alignment horizontal="right" vertical="center" wrapText="1"/>
    </xf>
    <xf numFmtId="3" fontId="5" fillId="0" borderId="0" xfId="50" applyNumberFormat="1" applyFont="1" applyAlignment="1">
      <alignment horizontal="right" vertical="center" wrapText="1"/>
    </xf>
    <xf numFmtId="3" fontId="5" fillId="0" borderId="23" xfId="50" applyNumberFormat="1" applyFont="1" applyBorder="1" applyAlignment="1">
      <alignment vertical="center"/>
    </xf>
    <xf numFmtId="3" fontId="5" fillId="0" borderId="50" xfId="49" applyNumberFormat="1" applyFont="1" applyBorder="1" applyAlignment="1">
      <alignment horizontal="right" vertical="center"/>
    </xf>
    <xf numFmtId="3" fontId="5" fillId="2" borderId="50" xfId="50" applyNumberFormat="1" applyFont="1" applyFill="1" applyBorder="1" applyAlignment="1">
      <alignment horizontal="right" vertical="center"/>
    </xf>
    <xf numFmtId="0" fontId="5" fillId="0" borderId="50" xfId="50" applyFont="1" applyBorder="1" applyAlignment="1">
      <alignment vertical="center"/>
    </xf>
    <xf numFmtId="3" fontId="5" fillId="0" borderId="50" xfId="50" applyNumberFormat="1" applyFont="1" applyBorder="1" applyAlignment="1">
      <alignment vertical="center"/>
    </xf>
    <xf numFmtId="3" fontId="5" fillId="2" borderId="51" xfId="50" applyNumberFormat="1" applyFont="1" applyFill="1" applyBorder="1" applyAlignment="1">
      <alignment horizontal="right" vertical="center"/>
    </xf>
    <xf numFmtId="3" fontId="5" fillId="0" borderId="28" xfId="50" applyNumberFormat="1" applyFont="1" applyBorder="1" applyAlignment="1">
      <alignment vertical="center"/>
    </xf>
    <xf numFmtId="0" fontId="5" fillId="0" borderId="51" xfId="50" applyFont="1" applyBorder="1" applyAlignment="1">
      <alignment vertical="center"/>
    </xf>
    <xf numFmtId="3" fontId="4" fillId="4" borderId="48" xfId="50" applyNumberFormat="1" applyFont="1" applyFill="1" applyBorder="1" applyAlignment="1">
      <alignment vertical="center"/>
    </xf>
    <xf numFmtId="3" fontId="5" fillId="0" borderId="18" xfId="50" applyNumberFormat="1" applyFont="1" applyBorder="1" applyAlignment="1">
      <alignment vertical="center"/>
    </xf>
    <xf numFmtId="3" fontId="5" fillId="0" borderId="49" xfId="50" applyNumberFormat="1" applyFont="1" applyBorder="1" applyAlignment="1">
      <alignment vertical="center"/>
    </xf>
    <xf numFmtId="3" fontId="5" fillId="0" borderId="51" xfId="50" applyNumberFormat="1" applyFont="1" applyBorder="1" applyAlignment="1">
      <alignment vertical="center"/>
    </xf>
    <xf numFmtId="3" fontId="5" fillId="2" borderId="50" xfId="50" applyNumberFormat="1" applyFont="1" applyFill="1" applyBorder="1" applyAlignment="1">
      <alignment horizontal="right"/>
    </xf>
    <xf numFmtId="3" fontId="5" fillId="0" borderId="0" xfId="50" applyNumberFormat="1" applyFont="1" applyAlignment="1">
      <alignment horizontal="right"/>
    </xf>
    <xf numFmtId="3" fontId="5" fillId="2" borderId="51" xfId="50" applyNumberFormat="1" applyFont="1" applyFill="1" applyBorder="1" applyAlignment="1">
      <alignment horizontal="right"/>
    </xf>
    <xf numFmtId="3" fontId="4" fillId="2" borderId="52" xfId="50" applyNumberFormat="1" applyFont="1" applyFill="1" applyBorder="1" applyAlignment="1">
      <alignment horizontal="right" vertical="center" wrapText="1"/>
    </xf>
    <xf numFmtId="3" fontId="4" fillId="4" borderId="53" xfId="50" applyNumberFormat="1" applyFont="1" applyFill="1" applyBorder="1" applyAlignment="1">
      <alignment horizontal="right" vertical="center" wrapText="1"/>
    </xf>
    <xf numFmtId="3" fontId="4" fillId="4" borderId="52" xfId="50" applyNumberFormat="1" applyFont="1" applyFill="1" applyBorder="1" applyAlignment="1">
      <alignment vertical="center"/>
    </xf>
    <xf numFmtId="0" fontId="4" fillId="2" borderId="54" xfId="50" applyFont="1" applyFill="1" applyBorder="1" applyAlignment="1">
      <alignment horizontal="center" vertical="center" wrapText="1"/>
    </xf>
    <xf numFmtId="0" fontId="4" fillId="0" borderId="55" xfId="50" applyFont="1" applyBorder="1" applyAlignment="1">
      <alignment horizontal="center" wrapText="1"/>
    </xf>
    <xf numFmtId="0" fontId="4" fillId="0" borderId="8" xfId="50" applyFont="1" applyBorder="1" applyAlignment="1">
      <alignment horizontal="center" wrapText="1"/>
    </xf>
    <xf numFmtId="3" fontId="4" fillId="2" borderId="48" xfId="50" applyNumberFormat="1" applyFont="1" applyFill="1" applyBorder="1" applyAlignment="1">
      <alignment horizontal="right" vertical="center"/>
    </xf>
    <xf numFmtId="3" fontId="4" fillId="0" borderId="56" xfId="50" applyNumberFormat="1" applyFont="1" applyBorder="1" applyAlignment="1">
      <alignment horizontal="right" vertical="center"/>
    </xf>
    <xf numFmtId="3" fontId="4" fillId="4" borderId="48" xfId="50" applyNumberFormat="1" applyFont="1" applyFill="1" applyBorder="1" applyAlignment="1">
      <alignment horizontal="right" vertical="center"/>
    </xf>
    <xf numFmtId="3" fontId="5" fillId="2" borderId="18" xfId="50" applyNumberFormat="1" applyFont="1" applyFill="1" applyBorder="1" applyAlignment="1">
      <alignment vertical="center"/>
    </xf>
    <xf numFmtId="3" fontId="5" fillId="2" borderId="49" xfId="50" applyNumberFormat="1" applyFont="1" applyFill="1" applyBorder="1" applyAlignment="1">
      <alignment vertical="center"/>
    </xf>
    <xf numFmtId="3" fontId="5" fillId="0" borderId="18" xfId="50" applyNumberFormat="1" applyFont="1" applyBorder="1"/>
    <xf numFmtId="3" fontId="5" fillId="0" borderId="49" xfId="50" applyNumberFormat="1" applyFont="1" applyBorder="1"/>
    <xf numFmtId="3" fontId="5" fillId="0" borderId="28" xfId="50" applyNumberFormat="1" applyFont="1" applyBorder="1"/>
    <xf numFmtId="3" fontId="5" fillId="0" borderId="51" xfId="50" applyNumberFormat="1" applyFont="1" applyBorder="1"/>
    <xf numFmtId="3" fontId="4" fillId="0" borderId="56" xfId="50" applyNumberFormat="1" applyFont="1" applyBorder="1" applyAlignment="1">
      <alignment horizontal="right" vertical="center" wrapText="1"/>
    </xf>
    <xf numFmtId="3" fontId="4" fillId="5" borderId="48" xfId="50" applyNumberFormat="1" applyFont="1" applyFill="1" applyBorder="1" applyAlignment="1">
      <alignment horizontal="right" vertical="center" wrapText="1"/>
    </xf>
    <xf numFmtId="3" fontId="5" fillId="0" borderId="56" xfId="50" applyNumberFormat="1" applyFont="1" applyBorder="1" applyAlignment="1">
      <alignment horizontal="right" vertical="center" wrapText="1"/>
    </xf>
    <xf numFmtId="3" fontId="5" fillId="6" borderId="21" xfId="50" applyNumberFormat="1" applyFont="1" applyFill="1" applyBorder="1" applyAlignment="1">
      <alignment horizontal="right" vertical="center" wrapText="1"/>
    </xf>
    <xf numFmtId="3" fontId="5" fillId="0" borderId="23" xfId="50" applyNumberFormat="1" applyFont="1" applyBorder="1"/>
    <xf numFmtId="3" fontId="5" fillId="0" borderId="50" xfId="50" applyNumberFormat="1" applyFont="1" applyBorder="1"/>
    <xf numFmtId="3" fontId="4" fillId="0" borderId="0" xfId="50" applyNumberFormat="1" applyFont="1" applyAlignment="1">
      <alignment horizontal="right" vertical="center"/>
    </xf>
    <xf numFmtId="0" fontId="5" fillId="2" borderId="25" xfId="50" applyFont="1" applyFill="1" applyBorder="1" applyAlignment="1">
      <alignment horizontal="center" vertical="center"/>
    </xf>
    <xf numFmtId="0" fontId="4" fillId="2" borderId="12" xfId="50" applyFont="1" applyFill="1" applyBorder="1" applyAlignment="1">
      <alignment horizontal="left" vertical="center"/>
    </xf>
    <xf numFmtId="3" fontId="4" fillId="2" borderId="14" xfId="50" applyNumberFormat="1" applyFont="1" applyFill="1" applyBorder="1" applyAlignment="1">
      <alignment horizontal="right" vertical="center"/>
    </xf>
    <xf numFmtId="3" fontId="7" fillId="2" borderId="21" xfId="50" applyNumberFormat="1" applyFont="1" applyFill="1" applyBorder="1" applyAlignment="1">
      <alignment horizontal="right" vertical="center"/>
    </xf>
    <xf numFmtId="3" fontId="5" fillId="2" borderId="18" xfId="50" applyNumberFormat="1" applyFont="1" applyFill="1" applyBorder="1" applyAlignment="1">
      <alignment horizontal="right" vertical="center"/>
    </xf>
    <xf numFmtId="3" fontId="7" fillId="2" borderId="26" xfId="50" applyNumberFormat="1" applyFont="1" applyFill="1" applyBorder="1" applyAlignment="1">
      <alignment horizontal="right" vertical="center"/>
    </xf>
    <xf numFmtId="3" fontId="7" fillId="2" borderId="23" xfId="50" applyNumberFormat="1" applyFont="1" applyFill="1" applyBorder="1" applyAlignment="1">
      <alignment horizontal="right" vertical="center"/>
    </xf>
    <xf numFmtId="3" fontId="5" fillId="2" borderId="23" xfId="50" applyNumberFormat="1" applyFont="1" applyFill="1" applyBorder="1" applyAlignment="1">
      <alignment horizontal="right" vertical="center"/>
    </xf>
    <xf numFmtId="3" fontId="5" fillId="2" borderId="28" xfId="50" applyNumberFormat="1" applyFont="1" applyFill="1" applyBorder="1" applyAlignment="1">
      <alignment horizontal="right" vertical="center"/>
    </xf>
    <xf numFmtId="0" fontId="5" fillId="2" borderId="12" xfId="50" applyFont="1" applyFill="1" applyBorder="1" applyAlignment="1">
      <alignment horizontal="left" vertical="center"/>
    </xf>
    <xf numFmtId="0" fontId="5" fillId="2" borderId="13" xfId="50" applyFont="1" applyFill="1" applyBorder="1" applyAlignment="1">
      <alignment wrapText="1"/>
    </xf>
    <xf numFmtId="0" fontId="5" fillId="2" borderId="57" xfId="50" applyFont="1" applyFill="1" applyBorder="1" applyAlignment="1">
      <alignment horizontal="center" vertical="center"/>
    </xf>
    <xf numFmtId="3" fontId="5" fillId="2" borderId="58" xfId="50" applyNumberFormat="1" applyFont="1" applyFill="1" applyBorder="1" applyAlignment="1">
      <alignment horizontal="right" vertical="center"/>
    </xf>
    <xf numFmtId="3" fontId="5" fillId="2" borderId="12" xfId="50" applyNumberFormat="1" applyFont="1" applyFill="1" applyBorder="1" applyAlignment="1">
      <alignment horizontal="right" vertical="center"/>
    </xf>
    <xf numFmtId="3" fontId="5" fillId="2" borderId="13" xfId="50" applyNumberFormat="1" applyFont="1" applyFill="1" applyBorder="1" applyAlignment="1">
      <alignment horizontal="right" vertical="center"/>
    </xf>
    <xf numFmtId="0" fontId="4" fillId="2" borderId="7" xfId="50" applyFont="1" applyFill="1" applyBorder="1" applyAlignment="1">
      <alignment vertical="center" wrapText="1"/>
    </xf>
    <xf numFmtId="0" fontId="4" fillId="2" borderId="8" xfId="50" applyFont="1" applyFill="1" applyBorder="1" applyAlignment="1">
      <alignment vertical="center" wrapText="1"/>
    </xf>
    <xf numFmtId="0" fontId="4" fillId="2" borderId="9" xfId="50" applyFont="1" applyFill="1" applyBorder="1" applyAlignment="1">
      <alignment vertical="center" wrapText="1"/>
    </xf>
    <xf numFmtId="0" fontId="4" fillId="2" borderId="11" xfId="50" applyFont="1" applyFill="1" applyBorder="1" applyAlignment="1">
      <alignment horizontal="center" vertical="center" wrapText="1"/>
    </xf>
    <xf numFmtId="0" fontId="5" fillId="2" borderId="59" xfId="50" applyFont="1" applyFill="1" applyBorder="1" applyAlignment="1">
      <alignment horizontal="left" vertical="center"/>
    </xf>
    <xf numFmtId="0" fontId="4" fillId="2" borderId="14" xfId="50" applyFont="1" applyFill="1" applyBorder="1" applyAlignment="1">
      <alignment vertical="center"/>
    </xf>
    <xf numFmtId="3" fontId="4" fillId="2" borderId="10" xfId="50" applyNumberFormat="1" applyFont="1" applyFill="1" applyBorder="1" applyAlignment="1">
      <alignment vertical="center"/>
    </xf>
    <xf numFmtId="3" fontId="4" fillId="2" borderId="14" xfId="50" applyNumberFormat="1" applyFont="1" applyFill="1" applyBorder="1" applyAlignment="1">
      <alignment vertical="center"/>
    </xf>
    <xf numFmtId="3" fontId="4" fillId="2" borderId="15" xfId="50" applyNumberFormat="1" applyFont="1" applyFill="1" applyBorder="1" applyAlignment="1">
      <alignment vertical="center"/>
    </xf>
    <xf numFmtId="0" fontId="4" fillId="2" borderId="23" xfId="50" applyFont="1" applyFill="1" applyBorder="1" applyAlignment="1">
      <alignment horizontal="left" vertical="center"/>
    </xf>
    <xf numFmtId="0" fontId="4" fillId="2" borderId="24" xfId="50" applyFont="1" applyFill="1" applyBorder="1" applyAlignment="1">
      <alignment vertical="center" wrapText="1"/>
    </xf>
    <xf numFmtId="0" fontId="4" fillId="2" borderId="25" xfId="50" applyFont="1" applyFill="1" applyBorder="1" applyAlignment="1">
      <alignment horizontal="center" vertical="center"/>
    </xf>
    <xf numFmtId="3" fontId="4" fillId="2" borderId="23" xfId="50" applyNumberFormat="1" applyFont="1" applyFill="1" applyBorder="1" applyAlignment="1">
      <alignment horizontal="right" vertical="center"/>
    </xf>
    <xf numFmtId="3" fontId="4" fillId="2" borderId="24" xfId="50" applyNumberFormat="1" applyFont="1" applyFill="1" applyBorder="1" applyAlignment="1">
      <alignment horizontal="right" vertical="center"/>
    </xf>
    <xf numFmtId="0" fontId="8" fillId="0" borderId="0" xfId="50" applyFont="1" applyAlignment="1">
      <alignment horizontal="left" vertical="center"/>
    </xf>
    <xf numFmtId="0" fontId="8" fillId="0" borderId="0" xfId="50" applyFont="1" applyAlignment="1">
      <alignment wrapText="1"/>
    </xf>
    <xf numFmtId="0" fontId="8" fillId="0" borderId="0" xfId="50" applyFont="1" applyAlignment="1">
      <alignment horizontal="center" vertical="center"/>
    </xf>
    <xf numFmtId="3" fontId="8" fillId="0" borderId="0" xfId="50" applyNumberFormat="1" applyFont="1" applyAlignment="1">
      <alignment horizontal="center" vertical="center"/>
    </xf>
    <xf numFmtId="3" fontId="9" fillId="7" borderId="0" xfId="50" applyNumberFormat="1" applyFont="1" applyFill="1" applyAlignment="1">
      <alignment horizontal="center" vertical="center"/>
    </xf>
    <xf numFmtId="3" fontId="10" fillId="8" borderId="10" xfId="0" applyNumberFormat="1" applyFont="1" applyFill="1" applyBorder="1"/>
    <xf numFmtId="3" fontId="8" fillId="9" borderId="0" xfId="50" applyNumberFormat="1" applyFont="1" applyFill="1" applyAlignment="1">
      <alignment horizontal="center" vertical="center"/>
    </xf>
    <xf numFmtId="0" fontId="4" fillId="4" borderId="48" xfId="50" applyFont="1" applyFill="1" applyBorder="1" applyAlignment="1">
      <alignment vertical="center"/>
    </xf>
    <xf numFmtId="3" fontId="5" fillId="0" borderId="0" xfId="50" applyNumberFormat="1" applyFont="1"/>
    <xf numFmtId="3" fontId="4" fillId="0" borderId="55" xfId="50" applyNumberFormat="1" applyFont="1" applyBorder="1" applyAlignment="1">
      <alignment horizontal="right" vertical="center"/>
    </xf>
    <xf numFmtId="3" fontId="11" fillId="2" borderId="19" xfId="50" applyNumberFormat="1" applyFont="1" applyFill="1" applyBorder="1" applyAlignment="1">
      <alignment horizontal="right" vertical="center"/>
    </xf>
    <xf numFmtId="0" fontId="12" fillId="0" borderId="0" xfId="50" applyFont="1"/>
    <xf numFmtId="3" fontId="11" fillId="2" borderId="24" xfId="50" applyNumberFormat="1" applyFont="1" applyFill="1" applyBorder="1" applyAlignment="1">
      <alignment horizontal="right" vertical="center"/>
    </xf>
    <xf numFmtId="0" fontId="0" fillId="10" borderId="0" xfId="50" applyFill="1"/>
    <xf numFmtId="0" fontId="5" fillId="0" borderId="50" xfId="50" applyFont="1" applyBorder="1"/>
    <xf numFmtId="0" fontId="5" fillId="0" borderId="51" xfId="50" applyFont="1" applyBorder="1"/>
    <xf numFmtId="3" fontId="4" fillId="11" borderId="14" xfId="50" applyNumberFormat="1" applyFont="1" applyFill="1" applyBorder="1" applyAlignment="1">
      <alignment vertical="center"/>
    </xf>
    <xf numFmtId="0" fontId="4" fillId="11" borderId="48" xfId="50" applyFont="1" applyFill="1" applyBorder="1" applyAlignment="1">
      <alignment vertical="center"/>
    </xf>
    <xf numFmtId="3" fontId="5" fillId="0" borderId="12" xfId="50" applyNumberFormat="1" applyFont="1" applyBorder="1"/>
    <xf numFmtId="0" fontId="5" fillId="0" borderId="47" xfId="50" applyFont="1" applyBorder="1"/>
    <xf numFmtId="3" fontId="4" fillId="5" borderId="15" xfId="50" applyNumberFormat="1" applyFont="1" applyFill="1" applyBorder="1" applyAlignment="1">
      <alignment horizontal="right" vertical="center"/>
    </xf>
    <xf numFmtId="3" fontId="5" fillId="2" borderId="47" xfId="50" applyNumberFormat="1" applyFont="1" applyFill="1" applyBorder="1" applyAlignment="1">
      <alignment horizontal="right" vertical="center"/>
    </xf>
    <xf numFmtId="3" fontId="5" fillId="0" borderId="12" xfId="50" applyNumberFormat="1" applyFont="1" applyBorder="1" applyAlignment="1">
      <alignment vertical="center"/>
    </xf>
    <xf numFmtId="0" fontId="5" fillId="0" borderId="47" xfId="50" applyFont="1" applyBorder="1" applyAlignment="1">
      <alignment vertical="center"/>
    </xf>
    <xf numFmtId="0" fontId="5" fillId="0" borderId="49" xfId="50" applyFont="1" applyBorder="1"/>
    <xf numFmtId="3" fontId="4" fillId="6" borderId="60" xfId="50" applyNumberFormat="1" applyFont="1" applyFill="1" applyBorder="1" applyAlignment="1">
      <alignment horizontal="right" vertical="center"/>
    </xf>
    <xf numFmtId="3" fontId="4" fillId="6" borderId="10" xfId="50" applyNumberFormat="1" applyFont="1" applyFill="1" applyBorder="1" applyAlignment="1">
      <alignment horizontal="right" vertical="center"/>
    </xf>
    <xf numFmtId="3" fontId="4" fillId="2" borderId="48" xfId="50" applyNumberFormat="1" applyFont="1" applyFill="1" applyBorder="1" applyAlignment="1">
      <alignment vertical="center"/>
    </xf>
    <xf numFmtId="3" fontId="4" fillId="0" borderId="0" xfId="50" applyNumberFormat="1" applyFont="1" applyAlignment="1">
      <alignment vertical="center"/>
    </xf>
    <xf numFmtId="3" fontId="4" fillId="2" borderId="50" xfId="50" applyNumberFormat="1" applyFont="1" applyFill="1" applyBorder="1" applyAlignment="1">
      <alignment horizontal="right" vertical="center"/>
    </xf>
    <xf numFmtId="3" fontId="4" fillId="4" borderId="23" xfId="50" applyNumberFormat="1" applyFont="1" applyFill="1" applyBorder="1" applyAlignment="1">
      <alignment vertical="center"/>
    </xf>
    <xf numFmtId="3" fontId="4" fillId="4" borderId="50" xfId="50" applyNumberFormat="1" applyFont="1" applyFill="1" applyBorder="1" applyAlignment="1">
      <alignment vertical="center"/>
    </xf>
    <xf numFmtId="3" fontId="9" fillId="0" borderId="0" xfId="50" applyNumberFormat="1" applyFont="1" applyAlignment="1">
      <alignment horizontal="center" vertical="center"/>
    </xf>
    <xf numFmtId="0" fontId="8" fillId="0" borderId="0" xfId="50" applyFont="1"/>
    <xf numFmtId="0" fontId="13" fillId="0" borderId="0" xfId="50" applyFont="1" applyAlignment="1">
      <alignment horizontal="center" vertical="center"/>
    </xf>
    <xf numFmtId="0" fontId="0" fillId="0" borderId="0" xfId="50" applyAlignment="1">
      <alignment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Normal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Pouzivatel\OneDrive\Desktop\Cash%20floow%202025%20JaM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Pouzivatel\OneDrive\Desktop\suvaha%20v&#253;kaz%20cash%202025%20(1)JMVKV%20oprava%20703%2090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súvaha"/>
      <sheetName val="vysledovka"/>
      <sheetName val="CF"/>
    </sheetNames>
    <sheetDataSet>
      <sheetData sheetId="0">
        <row r="2">
          <cell r="C2">
            <v>2024</v>
          </cell>
        </row>
        <row r="5">
          <cell r="C5">
            <v>2025</v>
          </cell>
        </row>
        <row r="6">
          <cell r="C6">
            <v>2026</v>
          </cell>
        </row>
      </sheetData>
      <sheetData sheetId="1">
        <row r="17">
          <cell r="D17">
            <v>0</v>
          </cell>
        </row>
        <row r="17">
          <cell r="H17">
            <v>0</v>
          </cell>
        </row>
        <row r="17">
          <cell r="J17">
            <v>0</v>
          </cell>
        </row>
        <row r="17">
          <cell r="L17">
            <v>0</v>
          </cell>
        </row>
        <row r="17">
          <cell r="O17">
            <v>0</v>
          </cell>
        </row>
        <row r="17">
          <cell r="Q17">
            <v>0</v>
          </cell>
        </row>
        <row r="20">
          <cell r="D20">
            <v>-40015</v>
          </cell>
        </row>
        <row r="20">
          <cell r="H20">
            <v>-311082</v>
          </cell>
        </row>
        <row r="20">
          <cell r="J20">
            <v>-51900</v>
          </cell>
        </row>
        <row r="20">
          <cell r="L20">
            <v>32924</v>
          </cell>
        </row>
        <row r="20">
          <cell r="O20">
            <v>10128</v>
          </cell>
        </row>
        <row r="20">
          <cell r="Q20">
            <v>20202</v>
          </cell>
        </row>
        <row r="22">
          <cell r="D22">
            <v>6208</v>
          </cell>
        </row>
        <row r="22">
          <cell r="H22">
            <v>0</v>
          </cell>
        </row>
        <row r="22">
          <cell r="J22">
            <v>0</v>
          </cell>
        </row>
        <row r="22">
          <cell r="L22">
            <v>0</v>
          </cell>
        </row>
        <row r="22">
          <cell r="O22">
            <v>0</v>
          </cell>
        </row>
        <row r="22">
          <cell r="Q22">
            <v>0</v>
          </cell>
        </row>
        <row r="23">
          <cell r="C23">
            <v>26352</v>
          </cell>
        </row>
        <row r="23">
          <cell r="E23">
            <v>872840</v>
          </cell>
        </row>
        <row r="23">
          <cell r="G23">
            <v>90498</v>
          </cell>
        </row>
        <row r="23">
          <cell r="I23">
            <v>57235</v>
          </cell>
        </row>
        <row r="23">
          <cell r="K23">
            <v>77774</v>
          </cell>
        </row>
        <row r="23">
          <cell r="M23">
            <v>70273</v>
          </cell>
        </row>
        <row r="23">
          <cell r="P23">
            <v>69783</v>
          </cell>
        </row>
        <row r="23">
          <cell r="R23">
            <v>62146</v>
          </cell>
        </row>
        <row r="27">
          <cell r="D27">
            <v>46532</v>
          </cell>
        </row>
        <row r="27">
          <cell r="H27">
            <v>-504</v>
          </cell>
        </row>
        <row r="27">
          <cell r="J27">
            <v>-1439</v>
          </cell>
        </row>
        <row r="27">
          <cell r="L27">
            <v>-1000</v>
          </cell>
        </row>
        <row r="27">
          <cell r="O27">
            <v>1405</v>
          </cell>
        </row>
        <row r="27">
          <cell r="Q27">
            <v>-450</v>
          </cell>
        </row>
        <row r="30">
          <cell r="D30">
            <v>1561980</v>
          </cell>
        </row>
        <row r="30">
          <cell r="H30">
            <v>730000</v>
          </cell>
        </row>
        <row r="30">
          <cell r="J30">
            <v>0</v>
          </cell>
        </row>
        <row r="30">
          <cell r="L30">
            <v>0</v>
          </cell>
        </row>
        <row r="30">
          <cell r="O30">
            <v>0</v>
          </cell>
        </row>
        <row r="30">
          <cell r="Q30">
            <v>0</v>
          </cell>
        </row>
        <row r="37">
          <cell r="D37">
            <v>942</v>
          </cell>
        </row>
        <row r="37">
          <cell r="H37">
            <v>-551</v>
          </cell>
        </row>
        <row r="37">
          <cell r="J37">
            <v>-500</v>
          </cell>
        </row>
        <row r="37">
          <cell r="L37">
            <v>0</v>
          </cell>
        </row>
        <row r="37">
          <cell r="O37">
            <v>0</v>
          </cell>
        </row>
        <row r="37">
          <cell r="Q37">
            <v>-500</v>
          </cell>
        </row>
        <row r="41">
          <cell r="D41">
            <v>71154</v>
          </cell>
        </row>
        <row r="41">
          <cell r="H41">
            <v>-4474</v>
          </cell>
        </row>
        <row r="41">
          <cell r="J41">
            <v>-2390</v>
          </cell>
        </row>
        <row r="41">
          <cell r="L41">
            <v>-16896</v>
          </cell>
        </row>
        <row r="41">
          <cell r="O41">
            <v>6528</v>
          </cell>
        </row>
        <row r="41">
          <cell r="Q41">
            <v>-3065</v>
          </cell>
        </row>
        <row r="42">
          <cell r="D42">
            <v>-1849</v>
          </cell>
        </row>
        <row r="42">
          <cell r="H42">
            <v>0</v>
          </cell>
        </row>
        <row r="42">
          <cell r="J42">
            <v>1290</v>
          </cell>
        </row>
        <row r="42">
          <cell r="L42">
            <v>6745</v>
          </cell>
        </row>
        <row r="42">
          <cell r="O42">
            <v>995</v>
          </cell>
        </row>
        <row r="42">
          <cell r="Q42">
            <v>953</v>
          </cell>
        </row>
        <row r="43">
          <cell r="D43">
            <v>-1123</v>
          </cell>
        </row>
        <row r="43">
          <cell r="H43">
            <v>730</v>
          </cell>
        </row>
        <row r="43">
          <cell r="J43">
            <v>644</v>
          </cell>
        </row>
        <row r="43">
          <cell r="L43">
            <v>-153</v>
          </cell>
        </row>
        <row r="43">
          <cell r="O43">
            <v>4197</v>
          </cell>
        </row>
        <row r="43">
          <cell r="Q43">
            <v>571</v>
          </cell>
        </row>
        <row r="44">
          <cell r="H44">
            <v>0</v>
          </cell>
        </row>
        <row r="44">
          <cell r="J44">
            <v>2009</v>
          </cell>
        </row>
        <row r="44">
          <cell r="L44">
            <v>-74</v>
          </cell>
        </row>
        <row r="44">
          <cell r="O44">
            <v>-6460</v>
          </cell>
        </row>
        <row r="44">
          <cell r="Q44">
            <v>-2190</v>
          </cell>
        </row>
        <row r="45">
          <cell r="D45">
            <v>56550</v>
          </cell>
        </row>
        <row r="45">
          <cell r="H45">
            <v>-878</v>
          </cell>
        </row>
        <row r="45">
          <cell r="J45">
            <v>-878</v>
          </cell>
        </row>
        <row r="45">
          <cell r="L45">
            <v>-878</v>
          </cell>
        </row>
        <row r="45">
          <cell r="O45">
            <v>-878</v>
          </cell>
        </row>
        <row r="45">
          <cell r="Q45">
            <v>-878</v>
          </cell>
        </row>
        <row r="46">
          <cell r="D46">
            <v>-7595</v>
          </cell>
        </row>
        <row r="47">
          <cell r="D47">
            <v>-443220</v>
          </cell>
        </row>
        <row r="47">
          <cell r="H47">
            <v>-1071041</v>
          </cell>
        </row>
        <row r="47">
          <cell r="J47">
            <v>-204635</v>
          </cell>
        </row>
        <row r="47">
          <cell r="L47">
            <v>53770</v>
          </cell>
        </row>
        <row r="47">
          <cell r="O47">
            <v>52400</v>
          </cell>
        </row>
        <row r="47">
          <cell r="Q47">
            <v>89404</v>
          </cell>
        </row>
        <row r="50">
          <cell r="D50">
            <v>-105847</v>
          </cell>
        </row>
        <row r="50">
          <cell r="H50">
            <v>-30603</v>
          </cell>
        </row>
        <row r="50">
          <cell r="J50">
            <v>-30603</v>
          </cell>
        </row>
        <row r="50">
          <cell r="L50">
            <v>-30603</v>
          </cell>
        </row>
        <row r="50">
          <cell r="O50">
            <v>-30603</v>
          </cell>
        </row>
        <row r="50">
          <cell r="Q50">
            <v>-30603</v>
          </cell>
        </row>
      </sheetData>
      <sheetData sheetId="2">
        <row r="7">
          <cell r="D7">
            <v>1591269</v>
          </cell>
        </row>
        <row r="7">
          <cell r="G7">
            <v>350000</v>
          </cell>
          <cell r="H7">
            <v>585432</v>
          </cell>
          <cell r="I7">
            <v>325400</v>
          </cell>
        </row>
        <row r="7">
          <cell r="K7">
            <v>342895</v>
          </cell>
          <cell r="L7">
            <v>324836</v>
          </cell>
        </row>
        <row r="8">
          <cell r="G8">
            <v>365423</v>
          </cell>
          <cell r="H8">
            <v>474282</v>
          </cell>
          <cell r="I8">
            <v>369243</v>
          </cell>
        </row>
        <row r="8">
          <cell r="K8">
            <v>380452</v>
          </cell>
          <cell r="L8">
            <v>342757</v>
          </cell>
        </row>
        <row r="10">
          <cell r="D10">
            <v>350799</v>
          </cell>
        </row>
        <row r="10">
          <cell r="G10">
            <v>68774</v>
          </cell>
          <cell r="H10">
            <v>79202</v>
          </cell>
          <cell r="I10">
            <v>91745</v>
          </cell>
        </row>
        <row r="10">
          <cell r="K10">
            <v>97823</v>
          </cell>
          <cell r="L10">
            <v>73252</v>
          </cell>
        </row>
        <row r="11">
          <cell r="D11">
            <v>3036147</v>
          </cell>
        </row>
        <row r="11">
          <cell r="G11">
            <v>412496</v>
          </cell>
          <cell r="H11">
            <v>412255</v>
          </cell>
          <cell r="I11">
            <v>400253</v>
          </cell>
        </row>
        <row r="11">
          <cell r="K11">
            <v>428362</v>
          </cell>
          <cell r="L11">
            <v>422315</v>
          </cell>
        </row>
        <row r="12">
          <cell r="D12">
            <v>851789</v>
          </cell>
        </row>
        <row r="12">
          <cell r="G12">
            <v>189446</v>
          </cell>
          <cell r="H12">
            <v>194067</v>
          </cell>
          <cell r="I12">
            <v>195789</v>
          </cell>
        </row>
        <row r="12">
          <cell r="K12">
            <v>198254</v>
          </cell>
          <cell r="L12">
            <v>202453</v>
          </cell>
        </row>
        <row r="16">
          <cell r="D16">
            <v>25364</v>
          </cell>
        </row>
        <row r="16">
          <cell r="G16">
            <v>3454</v>
          </cell>
          <cell r="H16">
            <v>2950</v>
          </cell>
          <cell r="I16">
            <v>3740</v>
          </cell>
        </row>
        <row r="16">
          <cell r="K16">
            <v>3620</v>
          </cell>
          <cell r="L16">
            <v>1530</v>
          </cell>
        </row>
        <row r="18">
          <cell r="G18">
            <v>4397</v>
          </cell>
          <cell r="H18">
            <v>3565</v>
          </cell>
          <cell r="I18">
            <v>3531</v>
          </cell>
        </row>
        <row r="18">
          <cell r="K18">
            <v>4950</v>
          </cell>
          <cell r="L18">
            <v>3870</v>
          </cell>
        </row>
        <row r="21">
          <cell r="D21">
            <v>7808</v>
          </cell>
        </row>
        <row r="22">
          <cell r="D22">
            <v>15</v>
          </cell>
        </row>
        <row r="22">
          <cell r="G22">
            <v>17</v>
          </cell>
          <cell r="H22">
            <v>15</v>
          </cell>
          <cell r="I22">
            <v>9</v>
          </cell>
        </row>
        <row r="22">
          <cell r="K22">
            <v>90</v>
          </cell>
          <cell r="L22">
            <v>90</v>
          </cell>
        </row>
        <row r="24">
          <cell r="D24">
            <v>2</v>
          </cell>
        </row>
        <row r="26">
          <cell r="D26">
            <v>2053</v>
          </cell>
        </row>
        <row r="26">
          <cell r="G26">
            <v>365</v>
          </cell>
          <cell r="H26">
            <v>399</v>
          </cell>
          <cell r="I26">
            <v>374</v>
          </cell>
        </row>
        <row r="26">
          <cell r="K26">
            <v>312</v>
          </cell>
          <cell r="L26">
            <v>300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súvaha"/>
      <sheetName val="vysledovka"/>
      <sheetName val="CF"/>
    </sheetNames>
    <sheetDataSet>
      <sheetData sheetId="0"/>
      <sheetData sheetId="1">
        <row r="17">
          <cell r="D17">
            <v>0</v>
          </cell>
        </row>
        <row r="20">
          <cell r="D20">
            <v>-74392</v>
          </cell>
        </row>
        <row r="22">
          <cell r="D22">
            <v>-5758</v>
          </cell>
        </row>
        <row r="23">
          <cell r="C23">
            <v>872840</v>
          </cell>
        </row>
        <row r="27">
          <cell r="D27">
            <v>-29214</v>
          </cell>
        </row>
        <row r="30">
          <cell r="D30">
            <v>1413220</v>
          </cell>
        </row>
        <row r="41">
          <cell r="D41">
            <v>43471</v>
          </cell>
        </row>
        <row r="42">
          <cell r="D42">
            <v>4383</v>
          </cell>
        </row>
        <row r="43">
          <cell r="D43">
            <v>2673</v>
          </cell>
        </row>
        <row r="45">
          <cell r="D45">
            <v>34409</v>
          </cell>
        </row>
        <row r="46">
          <cell r="D46">
            <v>-131275</v>
          </cell>
        </row>
        <row r="47">
          <cell r="D47">
            <v>-784460</v>
          </cell>
        </row>
        <row r="50">
          <cell r="D50">
            <v>-113426</v>
          </cell>
        </row>
      </sheetData>
      <sheetData sheetId="2">
        <row r="7">
          <cell r="D7">
            <v>1169804</v>
          </cell>
        </row>
        <row r="8">
          <cell r="D8">
            <v>1966432</v>
          </cell>
        </row>
        <row r="10">
          <cell r="D10">
            <v>352326</v>
          </cell>
        </row>
        <row r="11">
          <cell r="D11">
            <v>2982027</v>
          </cell>
        </row>
        <row r="12">
          <cell r="D12">
            <v>931204</v>
          </cell>
        </row>
        <row r="16">
          <cell r="D16">
            <v>31767</v>
          </cell>
        </row>
        <row r="21">
          <cell r="D21">
            <v>2000</v>
          </cell>
        </row>
        <row r="22">
          <cell r="D22">
            <v>115</v>
          </cell>
        </row>
        <row r="26">
          <cell r="D26">
            <v>1657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161"/>
  <sheetViews>
    <sheetView tabSelected="1" workbookViewId="0">
      <selection activeCell="V1" sqref="V1"/>
    </sheetView>
  </sheetViews>
  <sheetFormatPr defaultColWidth="9" defaultRowHeight="15"/>
  <cols>
    <col min="1" max="1" width="3.71428571428571" style="1" customWidth="1"/>
    <col min="2" max="2" width="5.71428571428571" style="1" customWidth="1"/>
    <col min="3" max="3" width="67.8571428571429" style="1" customWidth="1"/>
    <col min="4" max="4" width="3.85714285714286" style="1" customWidth="1"/>
    <col min="5" max="5" width="10.2857142857143" style="1" customWidth="1"/>
    <col min="6" max="6" width="9.42857142857143" style="1" customWidth="1"/>
    <col min="7" max="7" width="0.142857142857143" style="1" customWidth="1"/>
    <col min="8" max="8" width="0.142857142857143" style="1" hidden="1" customWidth="1"/>
    <col min="9" max="9" width="9" style="1" hidden="1" customWidth="1"/>
    <col min="10" max="10" width="8.42857142857143" style="1" hidden="1" customWidth="1"/>
    <col min="11" max="11" width="0.714285714285714" style="1" hidden="1" customWidth="1"/>
    <col min="12" max="12" width="8.28571428571429" style="1" hidden="1" customWidth="1"/>
    <col min="13" max="13" width="7.57142857142857" style="1" hidden="1" customWidth="1"/>
    <col min="14" max="14" width="15.7142857142857" style="1" hidden="1" customWidth="1"/>
    <col min="15" max="18" width="8.71428571428571" style="1" hidden="1" customWidth="1"/>
    <col min="19" max="19" width="0.142857142857143" style="1" hidden="1" customWidth="1"/>
    <col min="20" max="259" width="8.85714285714286" style="1"/>
    <col min="260" max="260" width="5.71428571428571" style="1" customWidth="1"/>
    <col min="261" max="261" width="28.5714285714286" style="1" customWidth="1"/>
    <col min="262" max="262" width="3.85714285714286" style="1" customWidth="1"/>
    <col min="263" max="263" width="9.42857142857143" style="1" customWidth="1"/>
    <col min="264" max="264" width="7.71428571428571" style="1" customWidth="1"/>
    <col min="265" max="265" width="8.85714285714286" style="1"/>
    <col min="266" max="266" width="9" style="1" customWidth="1"/>
    <col min="267" max="267" width="8.42857142857143" style="1" customWidth="1"/>
    <col min="268" max="268" width="7.85714285714286" style="1" customWidth="1"/>
    <col min="269" max="269" width="7.57142857142857" style="1" customWidth="1"/>
    <col min="270" max="515" width="8.85714285714286" style="1"/>
    <col min="516" max="516" width="5.71428571428571" style="1" customWidth="1"/>
    <col min="517" max="517" width="28.5714285714286" style="1" customWidth="1"/>
    <col min="518" max="518" width="3.85714285714286" style="1" customWidth="1"/>
    <col min="519" max="519" width="9.42857142857143" style="1" customWidth="1"/>
    <col min="520" max="520" width="7.71428571428571" style="1" customWidth="1"/>
    <col min="521" max="521" width="8.85714285714286" style="1"/>
    <col min="522" max="522" width="9" style="1" customWidth="1"/>
    <col min="523" max="523" width="8.42857142857143" style="1" customWidth="1"/>
    <col min="524" max="524" width="7.85714285714286" style="1" customWidth="1"/>
    <col min="525" max="525" width="7.57142857142857" style="1" customWidth="1"/>
    <col min="526" max="771" width="8.85714285714286" style="1"/>
    <col min="772" max="772" width="5.71428571428571" style="1" customWidth="1"/>
    <col min="773" max="773" width="28.5714285714286" style="1" customWidth="1"/>
    <col min="774" max="774" width="3.85714285714286" style="1" customWidth="1"/>
    <col min="775" max="775" width="9.42857142857143" style="1" customWidth="1"/>
    <col min="776" max="776" width="7.71428571428571" style="1" customWidth="1"/>
    <col min="777" max="777" width="8.85714285714286" style="1"/>
    <col min="778" max="778" width="9" style="1" customWidth="1"/>
    <col min="779" max="779" width="8.42857142857143" style="1" customWidth="1"/>
    <col min="780" max="780" width="7.85714285714286" style="1" customWidth="1"/>
    <col min="781" max="781" width="7.57142857142857" style="1" customWidth="1"/>
    <col min="782" max="1027" width="8.85714285714286" style="1"/>
    <col min="1028" max="1028" width="5.71428571428571" style="1" customWidth="1"/>
    <col min="1029" max="1029" width="28.5714285714286" style="1" customWidth="1"/>
    <col min="1030" max="1030" width="3.85714285714286" style="1" customWidth="1"/>
    <col min="1031" max="1031" width="9.42857142857143" style="1" customWidth="1"/>
    <col min="1032" max="1032" width="7.71428571428571" style="1" customWidth="1"/>
    <col min="1033" max="1033" width="8.85714285714286" style="1"/>
    <col min="1034" max="1034" width="9" style="1" customWidth="1"/>
    <col min="1035" max="1035" width="8.42857142857143" style="1" customWidth="1"/>
    <col min="1036" max="1036" width="7.85714285714286" style="1" customWidth="1"/>
    <col min="1037" max="1037" width="7.57142857142857" style="1" customWidth="1"/>
    <col min="1038" max="1283" width="8.85714285714286" style="1"/>
    <col min="1284" max="1284" width="5.71428571428571" style="1" customWidth="1"/>
    <col min="1285" max="1285" width="28.5714285714286" style="1" customWidth="1"/>
    <col min="1286" max="1286" width="3.85714285714286" style="1" customWidth="1"/>
    <col min="1287" max="1287" width="9.42857142857143" style="1" customWidth="1"/>
    <col min="1288" max="1288" width="7.71428571428571" style="1" customWidth="1"/>
    <col min="1289" max="1289" width="8.85714285714286" style="1"/>
    <col min="1290" max="1290" width="9" style="1" customWidth="1"/>
    <col min="1291" max="1291" width="8.42857142857143" style="1" customWidth="1"/>
    <col min="1292" max="1292" width="7.85714285714286" style="1" customWidth="1"/>
    <col min="1293" max="1293" width="7.57142857142857" style="1" customWidth="1"/>
    <col min="1294" max="1539" width="8.85714285714286" style="1"/>
    <col min="1540" max="1540" width="5.71428571428571" style="1" customWidth="1"/>
    <col min="1541" max="1541" width="28.5714285714286" style="1" customWidth="1"/>
    <col min="1542" max="1542" width="3.85714285714286" style="1" customWidth="1"/>
    <col min="1543" max="1543" width="9.42857142857143" style="1" customWidth="1"/>
    <col min="1544" max="1544" width="7.71428571428571" style="1" customWidth="1"/>
    <col min="1545" max="1545" width="8.85714285714286" style="1"/>
    <col min="1546" max="1546" width="9" style="1" customWidth="1"/>
    <col min="1547" max="1547" width="8.42857142857143" style="1" customWidth="1"/>
    <col min="1548" max="1548" width="7.85714285714286" style="1" customWidth="1"/>
    <col min="1549" max="1549" width="7.57142857142857" style="1" customWidth="1"/>
    <col min="1550" max="1795" width="8.85714285714286" style="1"/>
    <col min="1796" max="1796" width="5.71428571428571" style="1" customWidth="1"/>
    <col min="1797" max="1797" width="28.5714285714286" style="1" customWidth="1"/>
    <col min="1798" max="1798" width="3.85714285714286" style="1" customWidth="1"/>
    <col min="1799" max="1799" width="9.42857142857143" style="1" customWidth="1"/>
    <col min="1800" max="1800" width="7.71428571428571" style="1" customWidth="1"/>
    <col min="1801" max="1801" width="8.85714285714286" style="1"/>
    <col min="1802" max="1802" width="9" style="1" customWidth="1"/>
    <col min="1803" max="1803" width="8.42857142857143" style="1" customWidth="1"/>
    <col min="1804" max="1804" width="7.85714285714286" style="1" customWidth="1"/>
    <col min="1805" max="1805" width="7.57142857142857" style="1" customWidth="1"/>
    <col min="1806" max="2051" width="8.85714285714286" style="1"/>
    <col min="2052" max="2052" width="5.71428571428571" style="1" customWidth="1"/>
    <col min="2053" max="2053" width="28.5714285714286" style="1" customWidth="1"/>
    <col min="2054" max="2054" width="3.85714285714286" style="1" customWidth="1"/>
    <col min="2055" max="2055" width="9.42857142857143" style="1" customWidth="1"/>
    <col min="2056" max="2056" width="7.71428571428571" style="1" customWidth="1"/>
    <col min="2057" max="2057" width="8.85714285714286" style="1"/>
    <col min="2058" max="2058" width="9" style="1" customWidth="1"/>
    <col min="2059" max="2059" width="8.42857142857143" style="1" customWidth="1"/>
    <col min="2060" max="2060" width="7.85714285714286" style="1" customWidth="1"/>
    <col min="2061" max="2061" width="7.57142857142857" style="1" customWidth="1"/>
    <col min="2062" max="2307" width="8.85714285714286" style="1"/>
    <col min="2308" max="2308" width="5.71428571428571" style="1" customWidth="1"/>
    <col min="2309" max="2309" width="28.5714285714286" style="1" customWidth="1"/>
    <col min="2310" max="2310" width="3.85714285714286" style="1" customWidth="1"/>
    <col min="2311" max="2311" width="9.42857142857143" style="1" customWidth="1"/>
    <col min="2312" max="2312" width="7.71428571428571" style="1" customWidth="1"/>
    <col min="2313" max="2313" width="8.85714285714286" style="1"/>
    <col min="2314" max="2314" width="9" style="1" customWidth="1"/>
    <col min="2315" max="2315" width="8.42857142857143" style="1" customWidth="1"/>
    <col min="2316" max="2316" width="7.85714285714286" style="1" customWidth="1"/>
    <col min="2317" max="2317" width="7.57142857142857" style="1" customWidth="1"/>
    <col min="2318" max="2563" width="8.85714285714286" style="1"/>
    <col min="2564" max="2564" width="5.71428571428571" style="1" customWidth="1"/>
    <col min="2565" max="2565" width="28.5714285714286" style="1" customWidth="1"/>
    <col min="2566" max="2566" width="3.85714285714286" style="1" customWidth="1"/>
    <col min="2567" max="2567" width="9.42857142857143" style="1" customWidth="1"/>
    <col min="2568" max="2568" width="7.71428571428571" style="1" customWidth="1"/>
    <col min="2569" max="2569" width="8.85714285714286" style="1"/>
    <col min="2570" max="2570" width="9" style="1" customWidth="1"/>
    <col min="2571" max="2571" width="8.42857142857143" style="1" customWidth="1"/>
    <col min="2572" max="2572" width="7.85714285714286" style="1" customWidth="1"/>
    <col min="2573" max="2573" width="7.57142857142857" style="1" customWidth="1"/>
    <col min="2574" max="2819" width="8.85714285714286" style="1"/>
    <col min="2820" max="2820" width="5.71428571428571" style="1" customWidth="1"/>
    <col min="2821" max="2821" width="28.5714285714286" style="1" customWidth="1"/>
    <col min="2822" max="2822" width="3.85714285714286" style="1" customWidth="1"/>
    <col min="2823" max="2823" width="9.42857142857143" style="1" customWidth="1"/>
    <col min="2824" max="2824" width="7.71428571428571" style="1" customWidth="1"/>
    <col min="2825" max="2825" width="8.85714285714286" style="1"/>
    <col min="2826" max="2826" width="9" style="1" customWidth="1"/>
    <col min="2827" max="2827" width="8.42857142857143" style="1" customWidth="1"/>
    <col min="2828" max="2828" width="7.85714285714286" style="1" customWidth="1"/>
    <col min="2829" max="2829" width="7.57142857142857" style="1" customWidth="1"/>
    <col min="2830" max="3075" width="8.85714285714286" style="1"/>
    <col min="3076" max="3076" width="5.71428571428571" style="1" customWidth="1"/>
    <col min="3077" max="3077" width="28.5714285714286" style="1" customWidth="1"/>
    <col min="3078" max="3078" width="3.85714285714286" style="1" customWidth="1"/>
    <col min="3079" max="3079" width="9.42857142857143" style="1" customWidth="1"/>
    <col min="3080" max="3080" width="7.71428571428571" style="1" customWidth="1"/>
    <col min="3081" max="3081" width="8.85714285714286" style="1"/>
    <col min="3082" max="3082" width="9" style="1" customWidth="1"/>
    <col min="3083" max="3083" width="8.42857142857143" style="1" customWidth="1"/>
    <col min="3084" max="3084" width="7.85714285714286" style="1" customWidth="1"/>
    <col min="3085" max="3085" width="7.57142857142857" style="1" customWidth="1"/>
    <col min="3086" max="3331" width="8.85714285714286" style="1"/>
    <col min="3332" max="3332" width="5.71428571428571" style="1" customWidth="1"/>
    <col min="3333" max="3333" width="28.5714285714286" style="1" customWidth="1"/>
    <col min="3334" max="3334" width="3.85714285714286" style="1" customWidth="1"/>
    <col min="3335" max="3335" width="9.42857142857143" style="1" customWidth="1"/>
    <col min="3336" max="3336" width="7.71428571428571" style="1" customWidth="1"/>
    <col min="3337" max="3337" width="8.85714285714286" style="1"/>
    <col min="3338" max="3338" width="9" style="1" customWidth="1"/>
    <col min="3339" max="3339" width="8.42857142857143" style="1" customWidth="1"/>
    <col min="3340" max="3340" width="7.85714285714286" style="1" customWidth="1"/>
    <col min="3341" max="3341" width="7.57142857142857" style="1" customWidth="1"/>
    <col min="3342" max="3587" width="8.85714285714286" style="1"/>
    <col min="3588" max="3588" width="5.71428571428571" style="1" customWidth="1"/>
    <col min="3589" max="3589" width="28.5714285714286" style="1" customWidth="1"/>
    <col min="3590" max="3590" width="3.85714285714286" style="1" customWidth="1"/>
    <col min="3591" max="3591" width="9.42857142857143" style="1" customWidth="1"/>
    <col min="3592" max="3592" width="7.71428571428571" style="1" customWidth="1"/>
    <col min="3593" max="3593" width="8.85714285714286" style="1"/>
    <col min="3594" max="3594" width="9" style="1" customWidth="1"/>
    <col min="3595" max="3595" width="8.42857142857143" style="1" customWidth="1"/>
    <col min="3596" max="3596" width="7.85714285714286" style="1" customWidth="1"/>
    <col min="3597" max="3597" width="7.57142857142857" style="1" customWidth="1"/>
    <col min="3598" max="3843" width="8.85714285714286" style="1"/>
    <col min="3844" max="3844" width="5.71428571428571" style="1" customWidth="1"/>
    <col min="3845" max="3845" width="28.5714285714286" style="1" customWidth="1"/>
    <col min="3846" max="3846" width="3.85714285714286" style="1" customWidth="1"/>
    <col min="3847" max="3847" width="9.42857142857143" style="1" customWidth="1"/>
    <col min="3848" max="3848" width="7.71428571428571" style="1" customWidth="1"/>
    <col min="3849" max="3849" width="8.85714285714286" style="1"/>
    <col min="3850" max="3850" width="9" style="1" customWidth="1"/>
    <col min="3851" max="3851" width="8.42857142857143" style="1" customWidth="1"/>
    <col min="3852" max="3852" width="7.85714285714286" style="1" customWidth="1"/>
    <col min="3853" max="3853" width="7.57142857142857" style="1" customWidth="1"/>
    <col min="3854" max="4099" width="8.85714285714286" style="1"/>
    <col min="4100" max="4100" width="5.71428571428571" style="1" customWidth="1"/>
    <col min="4101" max="4101" width="28.5714285714286" style="1" customWidth="1"/>
    <col min="4102" max="4102" width="3.85714285714286" style="1" customWidth="1"/>
    <col min="4103" max="4103" width="9.42857142857143" style="1" customWidth="1"/>
    <col min="4104" max="4104" width="7.71428571428571" style="1" customWidth="1"/>
    <col min="4105" max="4105" width="8.85714285714286" style="1"/>
    <col min="4106" max="4106" width="9" style="1" customWidth="1"/>
    <col min="4107" max="4107" width="8.42857142857143" style="1" customWidth="1"/>
    <col min="4108" max="4108" width="7.85714285714286" style="1" customWidth="1"/>
    <col min="4109" max="4109" width="7.57142857142857" style="1" customWidth="1"/>
    <col min="4110" max="4355" width="8.85714285714286" style="1"/>
    <col min="4356" max="4356" width="5.71428571428571" style="1" customWidth="1"/>
    <col min="4357" max="4357" width="28.5714285714286" style="1" customWidth="1"/>
    <col min="4358" max="4358" width="3.85714285714286" style="1" customWidth="1"/>
    <col min="4359" max="4359" width="9.42857142857143" style="1" customWidth="1"/>
    <col min="4360" max="4360" width="7.71428571428571" style="1" customWidth="1"/>
    <col min="4361" max="4361" width="8.85714285714286" style="1"/>
    <col min="4362" max="4362" width="9" style="1" customWidth="1"/>
    <col min="4363" max="4363" width="8.42857142857143" style="1" customWidth="1"/>
    <col min="4364" max="4364" width="7.85714285714286" style="1" customWidth="1"/>
    <col min="4365" max="4365" width="7.57142857142857" style="1" customWidth="1"/>
    <col min="4366" max="4611" width="8.85714285714286" style="1"/>
    <col min="4612" max="4612" width="5.71428571428571" style="1" customWidth="1"/>
    <col min="4613" max="4613" width="28.5714285714286" style="1" customWidth="1"/>
    <col min="4614" max="4614" width="3.85714285714286" style="1" customWidth="1"/>
    <col min="4615" max="4615" width="9.42857142857143" style="1" customWidth="1"/>
    <col min="4616" max="4616" width="7.71428571428571" style="1" customWidth="1"/>
    <col min="4617" max="4617" width="8.85714285714286" style="1"/>
    <col min="4618" max="4618" width="9" style="1" customWidth="1"/>
    <col min="4619" max="4619" width="8.42857142857143" style="1" customWidth="1"/>
    <col min="4620" max="4620" width="7.85714285714286" style="1" customWidth="1"/>
    <col min="4621" max="4621" width="7.57142857142857" style="1" customWidth="1"/>
    <col min="4622" max="4867" width="8.85714285714286" style="1"/>
    <col min="4868" max="4868" width="5.71428571428571" style="1" customWidth="1"/>
    <col min="4869" max="4869" width="28.5714285714286" style="1" customWidth="1"/>
    <col min="4870" max="4870" width="3.85714285714286" style="1" customWidth="1"/>
    <col min="4871" max="4871" width="9.42857142857143" style="1" customWidth="1"/>
    <col min="4872" max="4872" width="7.71428571428571" style="1" customWidth="1"/>
    <col min="4873" max="4873" width="8.85714285714286" style="1"/>
    <col min="4874" max="4874" width="9" style="1" customWidth="1"/>
    <col min="4875" max="4875" width="8.42857142857143" style="1" customWidth="1"/>
    <col min="4876" max="4876" width="7.85714285714286" style="1" customWidth="1"/>
    <col min="4877" max="4877" width="7.57142857142857" style="1" customWidth="1"/>
    <col min="4878" max="5123" width="8.85714285714286" style="1"/>
    <col min="5124" max="5124" width="5.71428571428571" style="1" customWidth="1"/>
    <col min="5125" max="5125" width="28.5714285714286" style="1" customWidth="1"/>
    <col min="5126" max="5126" width="3.85714285714286" style="1" customWidth="1"/>
    <col min="5127" max="5127" width="9.42857142857143" style="1" customWidth="1"/>
    <col min="5128" max="5128" width="7.71428571428571" style="1" customWidth="1"/>
    <col min="5129" max="5129" width="8.85714285714286" style="1"/>
    <col min="5130" max="5130" width="9" style="1" customWidth="1"/>
    <col min="5131" max="5131" width="8.42857142857143" style="1" customWidth="1"/>
    <col min="5132" max="5132" width="7.85714285714286" style="1" customWidth="1"/>
    <col min="5133" max="5133" width="7.57142857142857" style="1" customWidth="1"/>
    <col min="5134" max="5379" width="8.85714285714286" style="1"/>
    <col min="5380" max="5380" width="5.71428571428571" style="1" customWidth="1"/>
    <col min="5381" max="5381" width="28.5714285714286" style="1" customWidth="1"/>
    <col min="5382" max="5382" width="3.85714285714286" style="1" customWidth="1"/>
    <col min="5383" max="5383" width="9.42857142857143" style="1" customWidth="1"/>
    <col min="5384" max="5384" width="7.71428571428571" style="1" customWidth="1"/>
    <col min="5385" max="5385" width="8.85714285714286" style="1"/>
    <col min="5386" max="5386" width="9" style="1" customWidth="1"/>
    <col min="5387" max="5387" width="8.42857142857143" style="1" customWidth="1"/>
    <col min="5388" max="5388" width="7.85714285714286" style="1" customWidth="1"/>
    <col min="5389" max="5389" width="7.57142857142857" style="1" customWidth="1"/>
    <col min="5390" max="5635" width="8.85714285714286" style="1"/>
    <col min="5636" max="5636" width="5.71428571428571" style="1" customWidth="1"/>
    <col min="5637" max="5637" width="28.5714285714286" style="1" customWidth="1"/>
    <col min="5638" max="5638" width="3.85714285714286" style="1" customWidth="1"/>
    <col min="5639" max="5639" width="9.42857142857143" style="1" customWidth="1"/>
    <col min="5640" max="5640" width="7.71428571428571" style="1" customWidth="1"/>
    <col min="5641" max="5641" width="8.85714285714286" style="1"/>
    <col min="5642" max="5642" width="9" style="1" customWidth="1"/>
    <col min="5643" max="5643" width="8.42857142857143" style="1" customWidth="1"/>
    <col min="5644" max="5644" width="7.85714285714286" style="1" customWidth="1"/>
    <col min="5645" max="5645" width="7.57142857142857" style="1" customWidth="1"/>
    <col min="5646" max="5891" width="8.85714285714286" style="1"/>
    <col min="5892" max="5892" width="5.71428571428571" style="1" customWidth="1"/>
    <col min="5893" max="5893" width="28.5714285714286" style="1" customWidth="1"/>
    <col min="5894" max="5894" width="3.85714285714286" style="1" customWidth="1"/>
    <col min="5895" max="5895" width="9.42857142857143" style="1" customWidth="1"/>
    <col min="5896" max="5896" width="7.71428571428571" style="1" customWidth="1"/>
    <col min="5897" max="5897" width="8.85714285714286" style="1"/>
    <col min="5898" max="5898" width="9" style="1" customWidth="1"/>
    <col min="5899" max="5899" width="8.42857142857143" style="1" customWidth="1"/>
    <col min="5900" max="5900" width="7.85714285714286" style="1" customWidth="1"/>
    <col min="5901" max="5901" width="7.57142857142857" style="1" customWidth="1"/>
    <col min="5902" max="6147" width="8.85714285714286" style="1"/>
    <col min="6148" max="6148" width="5.71428571428571" style="1" customWidth="1"/>
    <col min="6149" max="6149" width="28.5714285714286" style="1" customWidth="1"/>
    <col min="6150" max="6150" width="3.85714285714286" style="1" customWidth="1"/>
    <col min="6151" max="6151" width="9.42857142857143" style="1" customWidth="1"/>
    <col min="6152" max="6152" width="7.71428571428571" style="1" customWidth="1"/>
    <col min="6153" max="6153" width="8.85714285714286" style="1"/>
    <col min="6154" max="6154" width="9" style="1" customWidth="1"/>
    <col min="6155" max="6155" width="8.42857142857143" style="1" customWidth="1"/>
    <col min="6156" max="6156" width="7.85714285714286" style="1" customWidth="1"/>
    <col min="6157" max="6157" width="7.57142857142857" style="1" customWidth="1"/>
    <col min="6158" max="6403" width="8.85714285714286" style="1"/>
    <col min="6404" max="6404" width="5.71428571428571" style="1" customWidth="1"/>
    <col min="6405" max="6405" width="28.5714285714286" style="1" customWidth="1"/>
    <col min="6406" max="6406" width="3.85714285714286" style="1" customWidth="1"/>
    <col min="6407" max="6407" width="9.42857142857143" style="1" customWidth="1"/>
    <col min="6408" max="6408" width="7.71428571428571" style="1" customWidth="1"/>
    <col min="6409" max="6409" width="8.85714285714286" style="1"/>
    <col min="6410" max="6410" width="9" style="1" customWidth="1"/>
    <col min="6411" max="6411" width="8.42857142857143" style="1" customWidth="1"/>
    <col min="6412" max="6412" width="7.85714285714286" style="1" customWidth="1"/>
    <col min="6413" max="6413" width="7.57142857142857" style="1" customWidth="1"/>
    <col min="6414" max="6659" width="8.85714285714286" style="1"/>
    <col min="6660" max="6660" width="5.71428571428571" style="1" customWidth="1"/>
    <col min="6661" max="6661" width="28.5714285714286" style="1" customWidth="1"/>
    <col min="6662" max="6662" width="3.85714285714286" style="1" customWidth="1"/>
    <col min="6663" max="6663" width="9.42857142857143" style="1" customWidth="1"/>
    <col min="6664" max="6664" width="7.71428571428571" style="1" customWidth="1"/>
    <col min="6665" max="6665" width="8.85714285714286" style="1"/>
    <col min="6666" max="6666" width="9" style="1" customWidth="1"/>
    <col min="6667" max="6667" width="8.42857142857143" style="1" customWidth="1"/>
    <col min="6668" max="6668" width="7.85714285714286" style="1" customWidth="1"/>
    <col min="6669" max="6669" width="7.57142857142857" style="1" customWidth="1"/>
    <col min="6670" max="6915" width="8.85714285714286" style="1"/>
    <col min="6916" max="6916" width="5.71428571428571" style="1" customWidth="1"/>
    <col min="6917" max="6917" width="28.5714285714286" style="1" customWidth="1"/>
    <col min="6918" max="6918" width="3.85714285714286" style="1" customWidth="1"/>
    <col min="6919" max="6919" width="9.42857142857143" style="1" customWidth="1"/>
    <col min="6920" max="6920" width="7.71428571428571" style="1" customWidth="1"/>
    <col min="6921" max="6921" width="8.85714285714286" style="1"/>
    <col min="6922" max="6922" width="9" style="1" customWidth="1"/>
    <col min="6923" max="6923" width="8.42857142857143" style="1" customWidth="1"/>
    <col min="6924" max="6924" width="7.85714285714286" style="1" customWidth="1"/>
    <col min="6925" max="6925" width="7.57142857142857" style="1" customWidth="1"/>
    <col min="6926" max="7171" width="8.85714285714286" style="1"/>
    <col min="7172" max="7172" width="5.71428571428571" style="1" customWidth="1"/>
    <col min="7173" max="7173" width="28.5714285714286" style="1" customWidth="1"/>
    <col min="7174" max="7174" width="3.85714285714286" style="1" customWidth="1"/>
    <col min="7175" max="7175" width="9.42857142857143" style="1" customWidth="1"/>
    <col min="7176" max="7176" width="7.71428571428571" style="1" customWidth="1"/>
    <col min="7177" max="7177" width="8.85714285714286" style="1"/>
    <col min="7178" max="7178" width="9" style="1" customWidth="1"/>
    <col min="7179" max="7179" width="8.42857142857143" style="1" customWidth="1"/>
    <col min="7180" max="7180" width="7.85714285714286" style="1" customWidth="1"/>
    <col min="7181" max="7181" width="7.57142857142857" style="1" customWidth="1"/>
    <col min="7182" max="7427" width="8.85714285714286" style="1"/>
    <col min="7428" max="7428" width="5.71428571428571" style="1" customWidth="1"/>
    <col min="7429" max="7429" width="28.5714285714286" style="1" customWidth="1"/>
    <col min="7430" max="7430" width="3.85714285714286" style="1" customWidth="1"/>
    <col min="7431" max="7431" width="9.42857142857143" style="1" customWidth="1"/>
    <col min="7432" max="7432" width="7.71428571428571" style="1" customWidth="1"/>
    <col min="7433" max="7433" width="8.85714285714286" style="1"/>
    <col min="7434" max="7434" width="9" style="1" customWidth="1"/>
    <col min="7435" max="7435" width="8.42857142857143" style="1" customWidth="1"/>
    <col min="7436" max="7436" width="7.85714285714286" style="1" customWidth="1"/>
    <col min="7437" max="7437" width="7.57142857142857" style="1" customWidth="1"/>
    <col min="7438" max="7683" width="8.85714285714286" style="1"/>
    <col min="7684" max="7684" width="5.71428571428571" style="1" customWidth="1"/>
    <col min="7685" max="7685" width="28.5714285714286" style="1" customWidth="1"/>
    <col min="7686" max="7686" width="3.85714285714286" style="1" customWidth="1"/>
    <col min="7687" max="7687" width="9.42857142857143" style="1" customWidth="1"/>
    <col min="7688" max="7688" width="7.71428571428571" style="1" customWidth="1"/>
    <col min="7689" max="7689" width="8.85714285714286" style="1"/>
    <col min="7690" max="7690" width="9" style="1" customWidth="1"/>
    <col min="7691" max="7691" width="8.42857142857143" style="1" customWidth="1"/>
    <col min="7692" max="7692" width="7.85714285714286" style="1" customWidth="1"/>
    <col min="7693" max="7693" width="7.57142857142857" style="1" customWidth="1"/>
    <col min="7694" max="7939" width="8.85714285714286" style="1"/>
    <col min="7940" max="7940" width="5.71428571428571" style="1" customWidth="1"/>
    <col min="7941" max="7941" width="28.5714285714286" style="1" customWidth="1"/>
    <col min="7942" max="7942" width="3.85714285714286" style="1" customWidth="1"/>
    <col min="7943" max="7943" width="9.42857142857143" style="1" customWidth="1"/>
    <col min="7944" max="7944" width="7.71428571428571" style="1" customWidth="1"/>
    <col min="7945" max="7945" width="8.85714285714286" style="1"/>
    <col min="7946" max="7946" width="9" style="1" customWidth="1"/>
    <col min="7947" max="7947" width="8.42857142857143" style="1" customWidth="1"/>
    <col min="7948" max="7948" width="7.85714285714286" style="1" customWidth="1"/>
    <col min="7949" max="7949" width="7.57142857142857" style="1" customWidth="1"/>
    <col min="7950" max="8195" width="8.85714285714286" style="1"/>
    <col min="8196" max="8196" width="5.71428571428571" style="1" customWidth="1"/>
    <col min="8197" max="8197" width="28.5714285714286" style="1" customWidth="1"/>
    <col min="8198" max="8198" width="3.85714285714286" style="1" customWidth="1"/>
    <col min="8199" max="8199" width="9.42857142857143" style="1" customWidth="1"/>
    <col min="8200" max="8200" width="7.71428571428571" style="1" customWidth="1"/>
    <col min="8201" max="8201" width="8.85714285714286" style="1"/>
    <col min="8202" max="8202" width="9" style="1" customWidth="1"/>
    <col min="8203" max="8203" width="8.42857142857143" style="1" customWidth="1"/>
    <col min="8204" max="8204" width="7.85714285714286" style="1" customWidth="1"/>
    <col min="8205" max="8205" width="7.57142857142857" style="1" customWidth="1"/>
    <col min="8206" max="8451" width="8.85714285714286" style="1"/>
    <col min="8452" max="8452" width="5.71428571428571" style="1" customWidth="1"/>
    <col min="8453" max="8453" width="28.5714285714286" style="1" customWidth="1"/>
    <col min="8454" max="8454" width="3.85714285714286" style="1" customWidth="1"/>
    <col min="8455" max="8455" width="9.42857142857143" style="1" customWidth="1"/>
    <col min="8456" max="8456" width="7.71428571428571" style="1" customWidth="1"/>
    <col min="8457" max="8457" width="8.85714285714286" style="1"/>
    <col min="8458" max="8458" width="9" style="1" customWidth="1"/>
    <col min="8459" max="8459" width="8.42857142857143" style="1" customWidth="1"/>
    <col min="8460" max="8460" width="7.85714285714286" style="1" customWidth="1"/>
    <col min="8461" max="8461" width="7.57142857142857" style="1" customWidth="1"/>
    <col min="8462" max="8707" width="8.85714285714286" style="1"/>
    <col min="8708" max="8708" width="5.71428571428571" style="1" customWidth="1"/>
    <col min="8709" max="8709" width="28.5714285714286" style="1" customWidth="1"/>
    <col min="8710" max="8710" width="3.85714285714286" style="1" customWidth="1"/>
    <col min="8711" max="8711" width="9.42857142857143" style="1" customWidth="1"/>
    <col min="8712" max="8712" width="7.71428571428571" style="1" customWidth="1"/>
    <col min="8713" max="8713" width="8.85714285714286" style="1"/>
    <col min="8714" max="8714" width="9" style="1" customWidth="1"/>
    <col min="8715" max="8715" width="8.42857142857143" style="1" customWidth="1"/>
    <col min="8716" max="8716" width="7.85714285714286" style="1" customWidth="1"/>
    <col min="8717" max="8717" width="7.57142857142857" style="1" customWidth="1"/>
    <col min="8718" max="8963" width="8.85714285714286" style="1"/>
    <col min="8964" max="8964" width="5.71428571428571" style="1" customWidth="1"/>
    <col min="8965" max="8965" width="28.5714285714286" style="1" customWidth="1"/>
    <col min="8966" max="8966" width="3.85714285714286" style="1" customWidth="1"/>
    <col min="8967" max="8967" width="9.42857142857143" style="1" customWidth="1"/>
    <col min="8968" max="8968" width="7.71428571428571" style="1" customWidth="1"/>
    <col min="8969" max="8969" width="8.85714285714286" style="1"/>
    <col min="8970" max="8970" width="9" style="1" customWidth="1"/>
    <col min="8971" max="8971" width="8.42857142857143" style="1" customWidth="1"/>
    <col min="8972" max="8972" width="7.85714285714286" style="1" customWidth="1"/>
    <col min="8973" max="8973" width="7.57142857142857" style="1" customWidth="1"/>
    <col min="8974" max="9219" width="8.85714285714286" style="1"/>
    <col min="9220" max="9220" width="5.71428571428571" style="1" customWidth="1"/>
    <col min="9221" max="9221" width="28.5714285714286" style="1" customWidth="1"/>
    <col min="9222" max="9222" width="3.85714285714286" style="1" customWidth="1"/>
    <col min="9223" max="9223" width="9.42857142857143" style="1" customWidth="1"/>
    <col min="9224" max="9224" width="7.71428571428571" style="1" customWidth="1"/>
    <col min="9225" max="9225" width="8.85714285714286" style="1"/>
    <col min="9226" max="9226" width="9" style="1" customWidth="1"/>
    <col min="9227" max="9227" width="8.42857142857143" style="1" customWidth="1"/>
    <col min="9228" max="9228" width="7.85714285714286" style="1" customWidth="1"/>
    <col min="9229" max="9229" width="7.57142857142857" style="1" customWidth="1"/>
    <col min="9230" max="9475" width="8.85714285714286" style="1"/>
    <col min="9476" max="9476" width="5.71428571428571" style="1" customWidth="1"/>
    <col min="9477" max="9477" width="28.5714285714286" style="1" customWidth="1"/>
    <col min="9478" max="9478" width="3.85714285714286" style="1" customWidth="1"/>
    <col min="9479" max="9479" width="9.42857142857143" style="1" customWidth="1"/>
    <col min="9480" max="9480" width="7.71428571428571" style="1" customWidth="1"/>
    <col min="9481" max="9481" width="8.85714285714286" style="1"/>
    <col min="9482" max="9482" width="9" style="1" customWidth="1"/>
    <col min="9483" max="9483" width="8.42857142857143" style="1" customWidth="1"/>
    <col min="9484" max="9484" width="7.85714285714286" style="1" customWidth="1"/>
    <col min="9485" max="9485" width="7.57142857142857" style="1" customWidth="1"/>
    <col min="9486" max="9731" width="8.85714285714286" style="1"/>
    <col min="9732" max="9732" width="5.71428571428571" style="1" customWidth="1"/>
    <col min="9733" max="9733" width="28.5714285714286" style="1" customWidth="1"/>
    <col min="9734" max="9734" width="3.85714285714286" style="1" customWidth="1"/>
    <col min="9735" max="9735" width="9.42857142857143" style="1" customWidth="1"/>
    <col min="9736" max="9736" width="7.71428571428571" style="1" customWidth="1"/>
    <col min="9737" max="9737" width="8.85714285714286" style="1"/>
    <col min="9738" max="9738" width="9" style="1" customWidth="1"/>
    <col min="9739" max="9739" width="8.42857142857143" style="1" customWidth="1"/>
    <col min="9740" max="9740" width="7.85714285714286" style="1" customWidth="1"/>
    <col min="9741" max="9741" width="7.57142857142857" style="1" customWidth="1"/>
    <col min="9742" max="9987" width="8.85714285714286" style="1"/>
    <col min="9988" max="9988" width="5.71428571428571" style="1" customWidth="1"/>
    <col min="9989" max="9989" width="28.5714285714286" style="1" customWidth="1"/>
    <col min="9990" max="9990" width="3.85714285714286" style="1" customWidth="1"/>
    <col min="9991" max="9991" width="9.42857142857143" style="1" customWidth="1"/>
    <col min="9992" max="9992" width="7.71428571428571" style="1" customWidth="1"/>
    <col min="9993" max="9993" width="8.85714285714286" style="1"/>
    <col min="9994" max="9994" width="9" style="1" customWidth="1"/>
    <col min="9995" max="9995" width="8.42857142857143" style="1" customWidth="1"/>
    <col min="9996" max="9996" width="7.85714285714286" style="1" customWidth="1"/>
    <col min="9997" max="9997" width="7.57142857142857" style="1" customWidth="1"/>
    <col min="9998" max="10243" width="8.85714285714286" style="1"/>
    <col min="10244" max="10244" width="5.71428571428571" style="1" customWidth="1"/>
    <col min="10245" max="10245" width="28.5714285714286" style="1" customWidth="1"/>
    <col min="10246" max="10246" width="3.85714285714286" style="1" customWidth="1"/>
    <col min="10247" max="10247" width="9.42857142857143" style="1" customWidth="1"/>
    <col min="10248" max="10248" width="7.71428571428571" style="1" customWidth="1"/>
    <col min="10249" max="10249" width="8.85714285714286" style="1"/>
    <col min="10250" max="10250" width="9" style="1" customWidth="1"/>
    <col min="10251" max="10251" width="8.42857142857143" style="1" customWidth="1"/>
    <col min="10252" max="10252" width="7.85714285714286" style="1" customWidth="1"/>
    <col min="10253" max="10253" width="7.57142857142857" style="1" customWidth="1"/>
    <col min="10254" max="10499" width="8.85714285714286" style="1"/>
    <col min="10500" max="10500" width="5.71428571428571" style="1" customWidth="1"/>
    <col min="10501" max="10501" width="28.5714285714286" style="1" customWidth="1"/>
    <col min="10502" max="10502" width="3.85714285714286" style="1" customWidth="1"/>
    <col min="10503" max="10503" width="9.42857142857143" style="1" customWidth="1"/>
    <col min="10504" max="10504" width="7.71428571428571" style="1" customWidth="1"/>
    <col min="10505" max="10505" width="8.85714285714286" style="1"/>
    <col min="10506" max="10506" width="9" style="1" customWidth="1"/>
    <col min="10507" max="10507" width="8.42857142857143" style="1" customWidth="1"/>
    <col min="10508" max="10508" width="7.85714285714286" style="1" customWidth="1"/>
    <col min="10509" max="10509" width="7.57142857142857" style="1" customWidth="1"/>
    <col min="10510" max="10755" width="8.85714285714286" style="1"/>
    <col min="10756" max="10756" width="5.71428571428571" style="1" customWidth="1"/>
    <col min="10757" max="10757" width="28.5714285714286" style="1" customWidth="1"/>
    <col min="10758" max="10758" width="3.85714285714286" style="1" customWidth="1"/>
    <col min="10759" max="10759" width="9.42857142857143" style="1" customWidth="1"/>
    <col min="10760" max="10760" width="7.71428571428571" style="1" customWidth="1"/>
    <col min="10761" max="10761" width="8.85714285714286" style="1"/>
    <col min="10762" max="10762" width="9" style="1" customWidth="1"/>
    <col min="10763" max="10763" width="8.42857142857143" style="1" customWidth="1"/>
    <col min="10764" max="10764" width="7.85714285714286" style="1" customWidth="1"/>
    <col min="10765" max="10765" width="7.57142857142857" style="1" customWidth="1"/>
    <col min="10766" max="11011" width="8.85714285714286" style="1"/>
    <col min="11012" max="11012" width="5.71428571428571" style="1" customWidth="1"/>
    <col min="11013" max="11013" width="28.5714285714286" style="1" customWidth="1"/>
    <col min="11014" max="11014" width="3.85714285714286" style="1" customWidth="1"/>
    <col min="11015" max="11015" width="9.42857142857143" style="1" customWidth="1"/>
    <col min="11016" max="11016" width="7.71428571428571" style="1" customWidth="1"/>
    <col min="11017" max="11017" width="8.85714285714286" style="1"/>
    <col min="11018" max="11018" width="9" style="1" customWidth="1"/>
    <col min="11019" max="11019" width="8.42857142857143" style="1" customWidth="1"/>
    <col min="11020" max="11020" width="7.85714285714286" style="1" customWidth="1"/>
    <col min="11021" max="11021" width="7.57142857142857" style="1" customWidth="1"/>
    <col min="11022" max="11267" width="8.85714285714286" style="1"/>
    <col min="11268" max="11268" width="5.71428571428571" style="1" customWidth="1"/>
    <col min="11269" max="11269" width="28.5714285714286" style="1" customWidth="1"/>
    <col min="11270" max="11270" width="3.85714285714286" style="1" customWidth="1"/>
    <col min="11271" max="11271" width="9.42857142857143" style="1" customWidth="1"/>
    <col min="11272" max="11272" width="7.71428571428571" style="1" customWidth="1"/>
    <col min="11273" max="11273" width="8.85714285714286" style="1"/>
    <col min="11274" max="11274" width="9" style="1" customWidth="1"/>
    <col min="11275" max="11275" width="8.42857142857143" style="1" customWidth="1"/>
    <col min="11276" max="11276" width="7.85714285714286" style="1" customWidth="1"/>
    <col min="11277" max="11277" width="7.57142857142857" style="1" customWidth="1"/>
    <col min="11278" max="11523" width="8.85714285714286" style="1"/>
    <col min="11524" max="11524" width="5.71428571428571" style="1" customWidth="1"/>
    <col min="11525" max="11525" width="28.5714285714286" style="1" customWidth="1"/>
    <col min="11526" max="11526" width="3.85714285714286" style="1" customWidth="1"/>
    <col min="11527" max="11527" width="9.42857142857143" style="1" customWidth="1"/>
    <col min="11528" max="11528" width="7.71428571428571" style="1" customWidth="1"/>
    <col min="11529" max="11529" width="8.85714285714286" style="1"/>
    <col min="11530" max="11530" width="9" style="1" customWidth="1"/>
    <col min="11531" max="11531" width="8.42857142857143" style="1" customWidth="1"/>
    <col min="11532" max="11532" width="7.85714285714286" style="1" customWidth="1"/>
    <col min="11533" max="11533" width="7.57142857142857" style="1" customWidth="1"/>
    <col min="11534" max="11779" width="8.85714285714286" style="1"/>
    <col min="11780" max="11780" width="5.71428571428571" style="1" customWidth="1"/>
    <col min="11781" max="11781" width="28.5714285714286" style="1" customWidth="1"/>
    <col min="11782" max="11782" width="3.85714285714286" style="1" customWidth="1"/>
    <col min="11783" max="11783" width="9.42857142857143" style="1" customWidth="1"/>
    <col min="11784" max="11784" width="7.71428571428571" style="1" customWidth="1"/>
    <col min="11785" max="11785" width="8.85714285714286" style="1"/>
    <col min="11786" max="11786" width="9" style="1" customWidth="1"/>
    <col min="11787" max="11787" width="8.42857142857143" style="1" customWidth="1"/>
    <col min="11788" max="11788" width="7.85714285714286" style="1" customWidth="1"/>
    <col min="11789" max="11789" width="7.57142857142857" style="1" customWidth="1"/>
    <col min="11790" max="12035" width="8.85714285714286" style="1"/>
    <col min="12036" max="12036" width="5.71428571428571" style="1" customWidth="1"/>
    <col min="12037" max="12037" width="28.5714285714286" style="1" customWidth="1"/>
    <col min="12038" max="12038" width="3.85714285714286" style="1" customWidth="1"/>
    <col min="12039" max="12039" width="9.42857142857143" style="1" customWidth="1"/>
    <col min="12040" max="12040" width="7.71428571428571" style="1" customWidth="1"/>
    <col min="12041" max="12041" width="8.85714285714286" style="1"/>
    <col min="12042" max="12042" width="9" style="1" customWidth="1"/>
    <col min="12043" max="12043" width="8.42857142857143" style="1" customWidth="1"/>
    <col min="12044" max="12044" width="7.85714285714286" style="1" customWidth="1"/>
    <col min="12045" max="12045" width="7.57142857142857" style="1" customWidth="1"/>
    <col min="12046" max="12291" width="8.85714285714286" style="1"/>
    <col min="12292" max="12292" width="5.71428571428571" style="1" customWidth="1"/>
    <col min="12293" max="12293" width="28.5714285714286" style="1" customWidth="1"/>
    <col min="12294" max="12294" width="3.85714285714286" style="1" customWidth="1"/>
    <col min="12295" max="12295" width="9.42857142857143" style="1" customWidth="1"/>
    <col min="12296" max="12296" width="7.71428571428571" style="1" customWidth="1"/>
    <col min="12297" max="12297" width="8.85714285714286" style="1"/>
    <col min="12298" max="12298" width="9" style="1" customWidth="1"/>
    <col min="12299" max="12299" width="8.42857142857143" style="1" customWidth="1"/>
    <col min="12300" max="12300" width="7.85714285714286" style="1" customWidth="1"/>
    <col min="12301" max="12301" width="7.57142857142857" style="1" customWidth="1"/>
    <col min="12302" max="12547" width="8.85714285714286" style="1"/>
    <col min="12548" max="12548" width="5.71428571428571" style="1" customWidth="1"/>
    <col min="12549" max="12549" width="28.5714285714286" style="1" customWidth="1"/>
    <col min="12550" max="12550" width="3.85714285714286" style="1" customWidth="1"/>
    <col min="12551" max="12551" width="9.42857142857143" style="1" customWidth="1"/>
    <col min="12552" max="12552" width="7.71428571428571" style="1" customWidth="1"/>
    <col min="12553" max="12553" width="8.85714285714286" style="1"/>
    <col min="12554" max="12554" width="9" style="1" customWidth="1"/>
    <col min="12555" max="12555" width="8.42857142857143" style="1" customWidth="1"/>
    <col min="12556" max="12556" width="7.85714285714286" style="1" customWidth="1"/>
    <col min="12557" max="12557" width="7.57142857142857" style="1" customWidth="1"/>
    <col min="12558" max="12803" width="8.85714285714286" style="1"/>
    <col min="12804" max="12804" width="5.71428571428571" style="1" customWidth="1"/>
    <col min="12805" max="12805" width="28.5714285714286" style="1" customWidth="1"/>
    <col min="12806" max="12806" width="3.85714285714286" style="1" customWidth="1"/>
    <col min="12807" max="12807" width="9.42857142857143" style="1" customWidth="1"/>
    <col min="12808" max="12808" width="7.71428571428571" style="1" customWidth="1"/>
    <col min="12809" max="12809" width="8.85714285714286" style="1"/>
    <col min="12810" max="12810" width="9" style="1" customWidth="1"/>
    <col min="12811" max="12811" width="8.42857142857143" style="1" customWidth="1"/>
    <col min="12812" max="12812" width="7.85714285714286" style="1" customWidth="1"/>
    <col min="12813" max="12813" width="7.57142857142857" style="1" customWidth="1"/>
    <col min="12814" max="13059" width="8.85714285714286" style="1"/>
    <col min="13060" max="13060" width="5.71428571428571" style="1" customWidth="1"/>
    <col min="13061" max="13061" width="28.5714285714286" style="1" customWidth="1"/>
    <col min="13062" max="13062" width="3.85714285714286" style="1" customWidth="1"/>
    <col min="13063" max="13063" width="9.42857142857143" style="1" customWidth="1"/>
    <col min="13064" max="13064" width="7.71428571428571" style="1" customWidth="1"/>
    <col min="13065" max="13065" width="8.85714285714286" style="1"/>
    <col min="13066" max="13066" width="9" style="1" customWidth="1"/>
    <col min="13067" max="13067" width="8.42857142857143" style="1" customWidth="1"/>
    <col min="13068" max="13068" width="7.85714285714286" style="1" customWidth="1"/>
    <col min="13069" max="13069" width="7.57142857142857" style="1" customWidth="1"/>
    <col min="13070" max="13315" width="8.85714285714286" style="1"/>
    <col min="13316" max="13316" width="5.71428571428571" style="1" customWidth="1"/>
    <col min="13317" max="13317" width="28.5714285714286" style="1" customWidth="1"/>
    <col min="13318" max="13318" width="3.85714285714286" style="1" customWidth="1"/>
    <col min="13319" max="13319" width="9.42857142857143" style="1" customWidth="1"/>
    <col min="13320" max="13320" width="7.71428571428571" style="1" customWidth="1"/>
    <col min="13321" max="13321" width="8.85714285714286" style="1"/>
    <col min="13322" max="13322" width="9" style="1" customWidth="1"/>
    <col min="13323" max="13323" width="8.42857142857143" style="1" customWidth="1"/>
    <col min="13324" max="13324" width="7.85714285714286" style="1" customWidth="1"/>
    <col min="13325" max="13325" width="7.57142857142857" style="1" customWidth="1"/>
    <col min="13326" max="13571" width="8.85714285714286" style="1"/>
    <col min="13572" max="13572" width="5.71428571428571" style="1" customWidth="1"/>
    <col min="13573" max="13573" width="28.5714285714286" style="1" customWidth="1"/>
    <col min="13574" max="13574" width="3.85714285714286" style="1" customWidth="1"/>
    <col min="13575" max="13575" width="9.42857142857143" style="1" customWidth="1"/>
    <col min="13576" max="13576" width="7.71428571428571" style="1" customWidth="1"/>
    <col min="13577" max="13577" width="8.85714285714286" style="1"/>
    <col min="13578" max="13578" width="9" style="1" customWidth="1"/>
    <col min="13579" max="13579" width="8.42857142857143" style="1" customWidth="1"/>
    <col min="13580" max="13580" width="7.85714285714286" style="1" customWidth="1"/>
    <col min="13581" max="13581" width="7.57142857142857" style="1" customWidth="1"/>
    <col min="13582" max="13827" width="8.85714285714286" style="1"/>
    <col min="13828" max="13828" width="5.71428571428571" style="1" customWidth="1"/>
    <col min="13829" max="13829" width="28.5714285714286" style="1" customWidth="1"/>
    <col min="13830" max="13830" width="3.85714285714286" style="1" customWidth="1"/>
    <col min="13831" max="13831" width="9.42857142857143" style="1" customWidth="1"/>
    <col min="13832" max="13832" width="7.71428571428571" style="1" customWidth="1"/>
    <col min="13833" max="13833" width="8.85714285714286" style="1"/>
    <col min="13834" max="13834" width="9" style="1" customWidth="1"/>
    <col min="13835" max="13835" width="8.42857142857143" style="1" customWidth="1"/>
    <col min="13836" max="13836" width="7.85714285714286" style="1" customWidth="1"/>
    <col min="13837" max="13837" width="7.57142857142857" style="1" customWidth="1"/>
    <col min="13838" max="14083" width="8.85714285714286" style="1"/>
    <col min="14084" max="14084" width="5.71428571428571" style="1" customWidth="1"/>
    <col min="14085" max="14085" width="28.5714285714286" style="1" customWidth="1"/>
    <col min="14086" max="14086" width="3.85714285714286" style="1" customWidth="1"/>
    <col min="14087" max="14087" width="9.42857142857143" style="1" customWidth="1"/>
    <col min="14088" max="14088" width="7.71428571428571" style="1" customWidth="1"/>
    <col min="14089" max="14089" width="8.85714285714286" style="1"/>
    <col min="14090" max="14090" width="9" style="1" customWidth="1"/>
    <col min="14091" max="14091" width="8.42857142857143" style="1" customWidth="1"/>
    <col min="14092" max="14092" width="7.85714285714286" style="1" customWidth="1"/>
    <col min="14093" max="14093" width="7.57142857142857" style="1" customWidth="1"/>
    <col min="14094" max="14339" width="8.85714285714286" style="1"/>
    <col min="14340" max="14340" width="5.71428571428571" style="1" customWidth="1"/>
    <col min="14341" max="14341" width="28.5714285714286" style="1" customWidth="1"/>
    <col min="14342" max="14342" width="3.85714285714286" style="1" customWidth="1"/>
    <col min="14343" max="14343" width="9.42857142857143" style="1" customWidth="1"/>
    <col min="14344" max="14344" width="7.71428571428571" style="1" customWidth="1"/>
    <col min="14345" max="14345" width="8.85714285714286" style="1"/>
    <col min="14346" max="14346" width="9" style="1" customWidth="1"/>
    <col min="14347" max="14347" width="8.42857142857143" style="1" customWidth="1"/>
    <col min="14348" max="14348" width="7.85714285714286" style="1" customWidth="1"/>
    <col min="14349" max="14349" width="7.57142857142857" style="1" customWidth="1"/>
    <col min="14350" max="14595" width="8.85714285714286" style="1"/>
    <col min="14596" max="14596" width="5.71428571428571" style="1" customWidth="1"/>
    <col min="14597" max="14597" width="28.5714285714286" style="1" customWidth="1"/>
    <col min="14598" max="14598" width="3.85714285714286" style="1" customWidth="1"/>
    <col min="14599" max="14599" width="9.42857142857143" style="1" customWidth="1"/>
    <col min="14600" max="14600" width="7.71428571428571" style="1" customWidth="1"/>
    <col min="14601" max="14601" width="8.85714285714286" style="1"/>
    <col min="14602" max="14602" width="9" style="1" customWidth="1"/>
    <col min="14603" max="14603" width="8.42857142857143" style="1" customWidth="1"/>
    <col min="14604" max="14604" width="7.85714285714286" style="1" customWidth="1"/>
    <col min="14605" max="14605" width="7.57142857142857" style="1" customWidth="1"/>
    <col min="14606" max="14851" width="8.85714285714286" style="1"/>
    <col min="14852" max="14852" width="5.71428571428571" style="1" customWidth="1"/>
    <col min="14853" max="14853" width="28.5714285714286" style="1" customWidth="1"/>
    <col min="14854" max="14854" width="3.85714285714286" style="1" customWidth="1"/>
    <col min="14855" max="14855" width="9.42857142857143" style="1" customWidth="1"/>
    <col min="14856" max="14856" width="7.71428571428571" style="1" customWidth="1"/>
    <col min="14857" max="14857" width="8.85714285714286" style="1"/>
    <col min="14858" max="14858" width="9" style="1" customWidth="1"/>
    <col min="14859" max="14859" width="8.42857142857143" style="1" customWidth="1"/>
    <col min="14860" max="14860" width="7.85714285714286" style="1" customWidth="1"/>
    <col min="14861" max="14861" width="7.57142857142857" style="1" customWidth="1"/>
    <col min="14862" max="15107" width="8.85714285714286" style="1"/>
    <col min="15108" max="15108" width="5.71428571428571" style="1" customWidth="1"/>
    <col min="15109" max="15109" width="28.5714285714286" style="1" customWidth="1"/>
    <col min="15110" max="15110" width="3.85714285714286" style="1" customWidth="1"/>
    <col min="15111" max="15111" width="9.42857142857143" style="1" customWidth="1"/>
    <col min="15112" max="15112" width="7.71428571428571" style="1" customWidth="1"/>
    <col min="15113" max="15113" width="8.85714285714286" style="1"/>
    <col min="15114" max="15114" width="9" style="1" customWidth="1"/>
    <col min="15115" max="15115" width="8.42857142857143" style="1" customWidth="1"/>
    <col min="15116" max="15116" width="7.85714285714286" style="1" customWidth="1"/>
    <col min="15117" max="15117" width="7.57142857142857" style="1" customWidth="1"/>
    <col min="15118" max="15363" width="8.85714285714286" style="1"/>
    <col min="15364" max="15364" width="5.71428571428571" style="1" customWidth="1"/>
    <col min="15365" max="15365" width="28.5714285714286" style="1" customWidth="1"/>
    <col min="15366" max="15366" width="3.85714285714286" style="1" customWidth="1"/>
    <col min="15367" max="15367" width="9.42857142857143" style="1" customWidth="1"/>
    <col min="15368" max="15368" width="7.71428571428571" style="1" customWidth="1"/>
    <col min="15369" max="15369" width="8.85714285714286" style="1"/>
    <col min="15370" max="15370" width="9" style="1" customWidth="1"/>
    <col min="15371" max="15371" width="8.42857142857143" style="1" customWidth="1"/>
    <col min="15372" max="15372" width="7.85714285714286" style="1" customWidth="1"/>
    <col min="15373" max="15373" width="7.57142857142857" style="1" customWidth="1"/>
    <col min="15374" max="15619" width="8.85714285714286" style="1"/>
    <col min="15620" max="15620" width="5.71428571428571" style="1" customWidth="1"/>
    <col min="15621" max="15621" width="28.5714285714286" style="1" customWidth="1"/>
    <col min="15622" max="15622" width="3.85714285714286" style="1" customWidth="1"/>
    <col min="15623" max="15623" width="9.42857142857143" style="1" customWidth="1"/>
    <col min="15624" max="15624" width="7.71428571428571" style="1" customWidth="1"/>
    <col min="15625" max="15625" width="8.85714285714286" style="1"/>
    <col min="15626" max="15626" width="9" style="1" customWidth="1"/>
    <col min="15627" max="15627" width="8.42857142857143" style="1" customWidth="1"/>
    <col min="15628" max="15628" width="7.85714285714286" style="1" customWidth="1"/>
    <col min="15629" max="15629" width="7.57142857142857" style="1" customWidth="1"/>
    <col min="15630" max="15875" width="8.85714285714286" style="1"/>
    <col min="15876" max="15876" width="5.71428571428571" style="1" customWidth="1"/>
    <col min="15877" max="15877" width="28.5714285714286" style="1" customWidth="1"/>
    <col min="15878" max="15878" width="3.85714285714286" style="1" customWidth="1"/>
    <col min="15879" max="15879" width="9.42857142857143" style="1" customWidth="1"/>
    <col min="15880" max="15880" width="7.71428571428571" style="1" customWidth="1"/>
    <col min="15881" max="15881" width="8.85714285714286" style="1"/>
    <col min="15882" max="15882" width="9" style="1" customWidth="1"/>
    <col min="15883" max="15883" width="8.42857142857143" style="1" customWidth="1"/>
    <col min="15884" max="15884" width="7.85714285714286" style="1" customWidth="1"/>
    <col min="15885" max="15885" width="7.57142857142857" style="1" customWidth="1"/>
    <col min="15886" max="16131" width="8.85714285714286" style="1"/>
    <col min="16132" max="16132" width="5.71428571428571" style="1" customWidth="1"/>
    <col min="16133" max="16133" width="28.5714285714286" style="1" customWidth="1"/>
    <col min="16134" max="16134" width="3.85714285714286" style="1" customWidth="1"/>
    <col min="16135" max="16135" width="9.42857142857143" style="1" customWidth="1"/>
    <col min="16136" max="16136" width="7.71428571428571" style="1" customWidth="1"/>
    <col min="16137" max="16137" width="8.85714285714286" style="1"/>
    <col min="16138" max="16138" width="9" style="1" customWidth="1"/>
    <col min="16139" max="16139" width="8.42857142857143" style="1" customWidth="1"/>
    <col min="16140" max="16140" width="7.85714285714286" style="1" customWidth="1"/>
    <col min="16141" max="16141" width="7.57142857142857" style="1" customWidth="1"/>
    <col min="16142" max="16384" width="8.85714285714286" style="1"/>
  </cols>
  <sheetData>
    <row r="1" spans="2:11"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2:11">
      <c r="B2" s="2"/>
      <c r="C2" s="3" t="s">
        <v>0</v>
      </c>
      <c r="D2" s="2"/>
      <c r="E2" s="2"/>
      <c r="F2" s="2"/>
      <c r="G2" s="2"/>
      <c r="H2" s="2"/>
      <c r="I2" s="2"/>
      <c r="J2" s="2"/>
      <c r="K2" s="2"/>
    </row>
    <row r="3" ht="18.75" spans="2:13">
      <c r="B3" s="4"/>
      <c r="C3" s="5" t="s">
        <v>1</v>
      </c>
      <c r="D3" s="4"/>
      <c r="E3" s="4"/>
      <c r="F3" s="4"/>
      <c r="G3" s="4"/>
      <c r="H3" s="4"/>
      <c r="I3" s="4"/>
      <c r="J3" s="101"/>
      <c r="K3" s="102"/>
      <c r="M3" s="1" t="s">
        <v>2</v>
      </c>
    </row>
    <row r="4" ht="15.75" spans="2:11">
      <c r="B4" s="4"/>
      <c r="C4" s="4"/>
      <c r="D4" s="4"/>
      <c r="E4" s="4"/>
      <c r="F4" s="4"/>
      <c r="G4" s="4"/>
      <c r="H4" s="4"/>
      <c r="I4" s="4"/>
      <c r="J4" s="101"/>
      <c r="K4" s="102"/>
    </row>
    <row r="5" ht="30" customHeight="1" spans="2:13">
      <c r="B5" s="6" t="s">
        <v>3</v>
      </c>
      <c r="C5" s="7" t="s">
        <v>4</v>
      </c>
      <c r="D5" s="8" t="s">
        <v>5</v>
      </c>
      <c r="E5" s="9" t="s">
        <v>6</v>
      </c>
      <c r="F5" s="10" t="str">
        <f>"Obdobie "&amp;[1]Info!C2</f>
        <v>Obdobie 2024</v>
      </c>
      <c r="G5" s="10" t="s">
        <v>7</v>
      </c>
      <c r="H5" s="11" t="str">
        <f>"II.Q. "&amp;[1]Info!C5</f>
        <v>II.Q. 2025</v>
      </c>
      <c r="I5" s="11" t="str">
        <f>"III.Q. "&amp;[1]Info!C5</f>
        <v>III.Q. 2025</v>
      </c>
      <c r="J5" s="103" t="str">
        <f>"IV.Q. "&amp;[1]Info!C5</f>
        <v>IV.Q. 2025</v>
      </c>
      <c r="K5" s="104"/>
      <c r="L5" s="105" t="str">
        <f>"I.Q. "&amp;[1]Info!C6</f>
        <v>I.Q. 2026</v>
      </c>
      <c r="M5" s="106" t="str">
        <f>"II.Q. "&amp;[1]Info!C6</f>
        <v>II.Q. 2026</v>
      </c>
    </row>
    <row r="6" ht="16.5" spans="2:13">
      <c r="B6" s="12">
        <v>1</v>
      </c>
      <c r="C6" s="13">
        <v>2</v>
      </c>
      <c r="D6" s="14">
        <v>3</v>
      </c>
      <c r="E6" s="15">
        <v>4</v>
      </c>
      <c r="F6" s="16">
        <v>5</v>
      </c>
      <c r="G6" s="12">
        <v>5</v>
      </c>
      <c r="H6" s="13">
        <v>6</v>
      </c>
      <c r="I6" s="13">
        <v>7</v>
      </c>
      <c r="J6" s="107">
        <v>8</v>
      </c>
      <c r="K6" s="108"/>
      <c r="L6" s="109">
        <v>9</v>
      </c>
      <c r="M6" s="110">
        <v>10</v>
      </c>
    </row>
    <row r="7" customHeight="1" spans="2:13">
      <c r="B7" s="17" t="s">
        <v>8</v>
      </c>
      <c r="C7" s="18" t="s">
        <v>9</v>
      </c>
      <c r="D7" s="18"/>
      <c r="E7" s="18"/>
      <c r="F7" s="18"/>
      <c r="G7" s="18"/>
      <c r="H7" s="18"/>
      <c r="I7" s="18"/>
      <c r="J7" s="111"/>
      <c r="K7" s="108"/>
      <c r="L7" s="112"/>
      <c r="M7" s="112"/>
    </row>
    <row r="8" ht="15.75" spans="2:13">
      <c r="B8" s="19"/>
      <c r="C8" s="20" t="s">
        <v>10</v>
      </c>
      <c r="D8" s="21" t="s">
        <v>11</v>
      </c>
      <c r="E8" s="22">
        <f>SUM(E9:E17)</f>
        <v>-4185728</v>
      </c>
      <c r="F8" s="22">
        <f t="shared" ref="F8:J8" si="0">SUM(F9:F17)</f>
        <v>-4371082</v>
      </c>
      <c r="G8" s="23">
        <f t="shared" si="0"/>
        <v>-2993278</v>
      </c>
      <c r="H8" s="24">
        <f t="shared" si="0"/>
        <v>-678932</v>
      </c>
      <c r="I8" s="24">
        <f t="shared" si="0"/>
        <v>-692438</v>
      </c>
      <c r="J8" s="113">
        <f t="shared" si="0"/>
        <v>-695432</v>
      </c>
      <c r="K8" s="114"/>
      <c r="L8" s="115">
        <f t="shared" ref="L8:M8" si="1">SUM(L9:L17)</f>
        <v>-733321</v>
      </c>
      <c r="M8" s="116">
        <f t="shared" si="1"/>
        <v>-703720</v>
      </c>
    </row>
    <row r="9" customHeight="1" spans="2:13">
      <c r="B9" s="25" t="s">
        <v>12</v>
      </c>
      <c r="C9" s="26" t="s">
        <v>13</v>
      </c>
      <c r="D9" s="27" t="s">
        <v>14</v>
      </c>
      <c r="E9" s="28">
        <v>-1705</v>
      </c>
      <c r="F9" s="28"/>
      <c r="G9" s="29"/>
      <c r="H9" s="30"/>
      <c r="I9" s="30"/>
      <c r="J9" s="117"/>
      <c r="K9" s="118"/>
      <c r="L9" s="119"/>
      <c r="M9" s="120"/>
    </row>
    <row r="10" spans="2:13">
      <c r="B10" s="31" t="s">
        <v>15</v>
      </c>
      <c r="C10" s="32" t="s">
        <v>16</v>
      </c>
      <c r="D10" s="33" t="s">
        <v>17</v>
      </c>
      <c r="E10" s="34">
        <f>-([2]vysledovka!D10+[2]vysledovka!D11)+1705</f>
        <v>-3332648</v>
      </c>
      <c r="F10" s="34">
        <f>-([1]vysledovka!D10+[1]vysledovka!D11)</f>
        <v>-3386946</v>
      </c>
      <c r="G10" s="35">
        <v>-1775332</v>
      </c>
      <c r="H10" s="36">
        <f>-([1]vysledovka!G10+[1]vysledovka!G11)</f>
        <v>-481270</v>
      </c>
      <c r="I10" s="36">
        <f>-([1]vysledovka!H10+[1]vysledovka!H11)</f>
        <v>-491457</v>
      </c>
      <c r="J10" s="121">
        <f>-([1]vysledovka!I10+[1]vysledovka!I11)</f>
        <v>-491998</v>
      </c>
      <c r="K10" s="122"/>
      <c r="L10" s="123">
        <f>-([1]vysledovka!K10+[1]vysledovka!K11)</f>
        <v>-526185</v>
      </c>
      <c r="M10" s="124">
        <f>-([1]vysledovka!L10+[1]vysledovka!L11)</f>
        <v>-495567</v>
      </c>
    </row>
    <row r="11" spans="2:13">
      <c r="B11" s="31" t="s">
        <v>18</v>
      </c>
      <c r="C11" s="32" t="s">
        <v>19</v>
      </c>
      <c r="D11" s="33" t="s">
        <v>20</v>
      </c>
      <c r="E11" s="34"/>
      <c r="F11" s="34"/>
      <c r="G11" s="35"/>
      <c r="H11" s="36"/>
      <c r="I11" s="36"/>
      <c r="J11" s="125"/>
      <c r="K11" s="118"/>
      <c r="L11" s="123"/>
      <c r="M11" s="126"/>
    </row>
    <row r="12" spans="2:13">
      <c r="B12" s="31" t="s">
        <v>21</v>
      </c>
      <c r="C12" s="32" t="s">
        <v>22</v>
      </c>
      <c r="D12" s="33" t="s">
        <v>23</v>
      </c>
      <c r="E12" s="34">
        <f>-[2]vysledovka!D12</f>
        <v>-931204</v>
      </c>
      <c r="F12" s="34">
        <f>-[1]vysledovka!D12</f>
        <v>-851789</v>
      </c>
      <c r="G12" s="35">
        <v>-1059763</v>
      </c>
      <c r="H12" s="36">
        <f>-[1]vysledovka!G12</f>
        <v>-189446</v>
      </c>
      <c r="I12" s="36">
        <f>-[1]vysledovka!H12</f>
        <v>-194067</v>
      </c>
      <c r="J12" s="121">
        <f>-[1]vysledovka!I12</f>
        <v>-195789</v>
      </c>
      <c r="K12" s="122"/>
      <c r="L12" s="123">
        <f>-[1]vysledovka!K12</f>
        <v>-198254</v>
      </c>
      <c r="M12" s="127">
        <f>-[1]vysledovka!L12</f>
        <v>-202453</v>
      </c>
    </row>
    <row r="13" spans="2:13">
      <c r="B13" s="31" t="s">
        <v>24</v>
      </c>
      <c r="C13" s="32" t="s">
        <v>25</v>
      </c>
      <c r="D13" s="33" t="s">
        <v>26</v>
      </c>
      <c r="E13" s="34">
        <f>-[2]vysledovka!D16</f>
        <v>-31767</v>
      </c>
      <c r="F13" s="34">
        <f>-[1]vysledovka!D16</f>
        <v>-25364</v>
      </c>
      <c r="G13" s="35">
        <v>-14072</v>
      </c>
      <c r="H13" s="36">
        <f>-[1]vysledovka!G16</f>
        <v>-3454</v>
      </c>
      <c r="I13" s="36">
        <f>-[1]vysledovka!H16</f>
        <v>-2950</v>
      </c>
      <c r="J13" s="125">
        <f>-[1]vysledovka!I16</f>
        <v>-3740</v>
      </c>
      <c r="K13" s="118"/>
      <c r="L13" s="123">
        <f>-[1]vysledovka!K16</f>
        <v>-3620</v>
      </c>
      <c r="M13" s="127">
        <f>-[1]vysledovka!L16</f>
        <v>-1530</v>
      </c>
    </row>
    <row r="14" spans="2:13">
      <c r="B14" s="31" t="s">
        <v>27</v>
      </c>
      <c r="C14" s="32" t="s">
        <v>28</v>
      </c>
      <c r="D14" s="33" t="s">
        <v>29</v>
      </c>
      <c r="E14" s="34">
        <f>33446+79807</f>
        <v>113253</v>
      </c>
      <c r="F14" s="34">
        <v>-104928</v>
      </c>
      <c r="G14" s="35">
        <v>-142497</v>
      </c>
      <c r="H14" s="36">
        <f>-[1]vysledovka!G18</f>
        <v>-4397</v>
      </c>
      <c r="I14" s="36">
        <f>-[1]vysledovka!H18</f>
        <v>-3565</v>
      </c>
      <c r="J14" s="121">
        <f>-[1]vysledovka!I18</f>
        <v>-3531</v>
      </c>
      <c r="K14" s="122"/>
      <c r="L14" s="123">
        <f>-[1]vysledovka!K18</f>
        <v>-4950</v>
      </c>
      <c r="M14" s="127">
        <f>-[1]vysledovka!L18</f>
        <v>-3870</v>
      </c>
    </row>
    <row r="15" spans="2:13">
      <c r="B15" s="31" t="s">
        <v>30</v>
      </c>
      <c r="C15" s="32" t="s">
        <v>31</v>
      </c>
      <c r="D15" s="33" t="s">
        <v>32</v>
      </c>
      <c r="E15" s="34"/>
      <c r="F15" s="34"/>
      <c r="G15" s="35"/>
      <c r="H15" s="36"/>
      <c r="I15" s="36"/>
      <c r="J15" s="125"/>
      <c r="K15" s="118"/>
      <c r="L15" s="123"/>
      <c r="M15" s="126"/>
    </row>
    <row r="16" spans="2:13">
      <c r="B16" s="31" t="s">
        <v>33</v>
      </c>
      <c r="C16" s="32" t="s">
        <v>34</v>
      </c>
      <c r="D16" s="33" t="s">
        <v>35</v>
      </c>
      <c r="E16" s="34">
        <f>-[2]vysledovka!D24</f>
        <v>0</v>
      </c>
      <c r="F16" s="34">
        <f>-[1]vysledovka!D24</f>
        <v>-2</v>
      </c>
      <c r="G16" s="35">
        <v>-5</v>
      </c>
      <c r="H16" s="36">
        <f>-[1]vysledovka!G24</f>
        <v>0</v>
      </c>
      <c r="I16" s="36">
        <f>-[1]vysledovka!H24</f>
        <v>0</v>
      </c>
      <c r="J16" s="125">
        <f>-[1]vysledovka!I24</f>
        <v>0</v>
      </c>
      <c r="K16" s="118"/>
      <c r="L16" s="123">
        <f>-[1]vysledovka!K24</f>
        <v>0</v>
      </c>
      <c r="M16" s="126">
        <f>-[1]vysledovka!L24</f>
        <v>0</v>
      </c>
    </row>
    <row r="17" ht="27" customHeight="1" spans="2:13">
      <c r="B17" s="37" t="s">
        <v>36</v>
      </c>
      <c r="C17" s="38" t="s">
        <v>37</v>
      </c>
      <c r="D17" s="39" t="s">
        <v>38</v>
      </c>
      <c r="E17" s="40">
        <f>-[2]vysledovka!D26</f>
        <v>-1657</v>
      </c>
      <c r="F17" s="40">
        <f>-[1]vysledovka!D26</f>
        <v>-2053</v>
      </c>
      <c r="G17" s="41">
        <v>-1609</v>
      </c>
      <c r="H17" s="42">
        <f>-[1]vysledovka!G26</f>
        <v>-365</v>
      </c>
      <c r="I17" s="42">
        <f>-[1]vysledovka!H26</f>
        <v>-399</v>
      </c>
      <c r="J17" s="128">
        <f>-[1]vysledovka!I26</f>
        <v>-374</v>
      </c>
      <c r="K17" s="118"/>
      <c r="L17" s="129">
        <f>-[1]vysledovka!K26</f>
        <v>-312</v>
      </c>
      <c r="M17" s="130">
        <f>-[1]vysledovka!L26</f>
        <v>-300</v>
      </c>
    </row>
    <row r="18" ht="25.5" customHeight="1" spans="2:13">
      <c r="B18" s="19" t="s">
        <v>39</v>
      </c>
      <c r="C18" s="43" t="s">
        <v>40</v>
      </c>
      <c r="D18" s="21" t="s">
        <v>41</v>
      </c>
      <c r="E18" s="22">
        <f>SUM(E19:E31)</f>
        <v>-834474</v>
      </c>
      <c r="F18" s="22">
        <f>SUM(F19:F31)</f>
        <v>-426947</v>
      </c>
      <c r="G18" s="23">
        <f t="shared" ref="G18" si="2">SUM(G19:G31)+G32</f>
        <v>-793924</v>
      </c>
      <c r="H18" s="24">
        <f t="shared" ref="H18" si="3">SUM(H19:H31)+H32</f>
        <v>-1074281</v>
      </c>
      <c r="I18" s="24">
        <f t="shared" ref="I18:J18" si="4">SUM(I19:I31)+I32</f>
        <v>-201643</v>
      </c>
      <c r="J18" s="113">
        <f t="shared" si="4"/>
        <v>44392</v>
      </c>
      <c r="K18" s="114"/>
      <c r="L18" s="115">
        <f t="shared" ref="L18:M18" si="5">SUM(L19:L31)+L32</f>
        <v>56255</v>
      </c>
      <c r="M18" s="131">
        <f t="shared" si="5"/>
        <v>86123</v>
      </c>
    </row>
    <row r="19" spans="2:13">
      <c r="B19" s="25" t="s">
        <v>42</v>
      </c>
      <c r="C19" s="44" t="s">
        <v>43</v>
      </c>
      <c r="D19" s="27" t="s">
        <v>44</v>
      </c>
      <c r="E19" s="28"/>
      <c r="F19" s="28"/>
      <c r="G19" s="29"/>
      <c r="H19" s="30"/>
      <c r="I19" s="30"/>
      <c r="J19" s="117"/>
      <c r="K19" s="118"/>
      <c r="L19" s="132"/>
      <c r="M19" s="133"/>
    </row>
    <row r="20" spans="2:13">
      <c r="B20" s="31" t="s">
        <v>45</v>
      </c>
      <c r="C20" s="32" t="s">
        <v>46</v>
      </c>
      <c r="D20" s="33" t="s">
        <v>47</v>
      </c>
      <c r="E20" s="34"/>
      <c r="F20" s="34"/>
      <c r="G20" s="35"/>
      <c r="H20" s="36"/>
      <c r="I20" s="36"/>
      <c r="J20" s="125"/>
      <c r="K20" s="118"/>
      <c r="L20" s="123"/>
      <c r="M20" s="127"/>
    </row>
    <row r="21" ht="24" spans="2:13">
      <c r="B21" s="45" t="s">
        <v>48</v>
      </c>
      <c r="C21" s="32" t="s">
        <v>49</v>
      </c>
      <c r="D21" s="33" t="s">
        <v>50</v>
      </c>
      <c r="E21" s="46">
        <f>[2]súvaha!D41+[2]súvaha!D46</f>
        <v>-87804</v>
      </c>
      <c r="F21" s="46">
        <f>[1]súvaha!D41+[1]súvaha!D46</f>
        <v>63559</v>
      </c>
      <c r="G21" s="41">
        <v>212231</v>
      </c>
      <c r="H21" s="42">
        <f>[1]súvaha!H41</f>
        <v>-4474</v>
      </c>
      <c r="I21" s="42">
        <f>[1]súvaha!J41</f>
        <v>-2390</v>
      </c>
      <c r="J21" s="128">
        <f>[1]súvaha!L41</f>
        <v>-16896</v>
      </c>
      <c r="K21" s="118"/>
      <c r="L21" s="129">
        <f>[1]súvaha!O41</f>
        <v>6528</v>
      </c>
      <c r="M21" s="134">
        <f>[1]súvaha!Q41</f>
        <v>-3065</v>
      </c>
    </row>
    <row r="22" spans="2:13">
      <c r="B22" s="47"/>
      <c r="C22" s="32" t="s">
        <v>51</v>
      </c>
      <c r="D22" s="33" t="s">
        <v>52</v>
      </c>
      <c r="E22" s="34"/>
      <c r="F22" s="34"/>
      <c r="G22" s="35"/>
      <c r="H22" s="36"/>
      <c r="I22" s="36"/>
      <c r="J22" s="125"/>
      <c r="K22" s="118"/>
      <c r="L22" s="123"/>
      <c r="M22" s="127"/>
    </row>
    <row r="23" spans="2:13">
      <c r="B23" s="48"/>
      <c r="C23" s="32" t="s">
        <v>53</v>
      </c>
      <c r="D23" s="33" t="s">
        <v>54</v>
      </c>
      <c r="E23" s="34"/>
      <c r="F23" s="34"/>
      <c r="G23" s="35"/>
      <c r="H23" s="36"/>
      <c r="I23" s="36"/>
      <c r="J23" s="125"/>
      <c r="K23" s="118"/>
      <c r="L23" s="123"/>
      <c r="M23" s="127"/>
    </row>
    <row r="24" spans="2:13">
      <c r="B24" s="31" t="s">
        <v>55</v>
      </c>
      <c r="C24" s="32" t="s">
        <v>56</v>
      </c>
      <c r="D24" s="33" t="s">
        <v>57</v>
      </c>
      <c r="E24" s="34">
        <f>[2]súvaha!D47</f>
        <v>-784460</v>
      </c>
      <c r="F24" s="34">
        <f>[1]súvaha!D47</f>
        <v>-443220</v>
      </c>
      <c r="G24" s="35">
        <v>-948095</v>
      </c>
      <c r="H24" s="36">
        <f>[1]súvaha!H47</f>
        <v>-1071041</v>
      </c>
      <c r="I24" s="36">
        <f>[1]súvaha!J47</f>
        <v>-204635</v>
      </c>
      <c r="J24" s="125">
        <f>[1]súvaha!L47</f>
        <v>53770</v>
      </c>
      <c r="K24" s="118"/>
      <c r="L24" s="123">
        <f>[1]súvaha!O47</f>
        <v>52400</v>
      </c>
      <c r="M24" s="127">
        <f>[1]súvaha!Q47</f>
        <v>89404</v>
      </c>
    </row>
    <row r="25" ht="30" customHeight="1" spans="2:13">
      <c r="B25" s="31" t="s">
        <v>58</v>
      </c>
      <c r="C25" s="49" t="s">
        <v>59</v>
      </c>
      <c r="D25" s="33" t="s">
        <v>60</v>
      </c>
      <c r="E25" s="34">
        <f>[2]súvaha!D42+[2]súvaha!D43</f>
        <v>7056</v>
      </c>
      <c r="F25" s="34">
        <f>[1]súvaha!D42+[1]súvaha!D43</f>
        <v>-2972</v>
      </c>
      <c r="G25" s="35">
        <v>-51191</v>
      </c>
      <c r="H25" s="36">
        <f>[1]súvaha!H42+[1]súvaha!H43</f>
        <v>730</v>
      </c>
      <c r="I25" s="36">
        <f>[1]súvaha!J42+[1]súvaha!J43</f>
        <v>1934</v>
      </c>
      <c r="J25" s="125">
        <f>[1]súvaha!L42+[1]súvaha!L43</f>
        <v>6592</v>
      </c>
      <c r="K25" s="118"/>
      <c r="L25" s="123">
        <f>[1]súvaha!O42+[1]súvaha!O43</f>
        <v>5192</v>
      </c>
      <c r="M25" s="127">
        <f>[1]súvaha!Q42+[1]súvaha!Q43</f>
        <v>1524</v>
      </c>
    </row>
    <row r="26" ht="20.25" customHeight="1" spans="2:13">
      <c r="B26" s="45" t="s">
        <v>61</v>
      </c>
      <c r="C26" s="49" t="s">
        <v>62</v>
      </c>
      <c r="D26" s="33" t="s">
        <v>63</v>
      </c>
      <c r="E26" s="34">
        <v>1520</v>
      </c>
      <c r="F26" s="34">
        <v>2218</v>
      </c>
      <c r="G26" s="35">
        <v>-6960</v>
      </c>
      <c r="H26" s="36">
        <f>[1]súvaha!H44</f>
        <v>0</v>
      </c>
      <c r="I26" s="36">
        <f>[1]súvaha!J44</f>
        <v>2009</v>
      </c>
      <c r="J26" s="125">
        <f>[1]súvaha!L44</f>
        <v>-74</v>
      </c>
      <c r="K26" s="118"/>
      <c r="L26" s="123">
        <f>[1]súvaha!O44</f>
        <v>-6460</v>
      </c>
      <c r="M26" s="127">
        <f>[1]súvaha!Q44</f>
        <v>-2190</v>
      </c>
    </row>
    <row r="27" spans="2:13">
      <c r="B27" s="47"/>
      <c r="C27" s="32" t="s">
        <v>64</v>
      </c>
      <c r="D27" s="33" t="s">
        <v>65</v>
      </c>
      <c r="E27" s="34"/>
      <c r="F27" s="34"/>
      <c r="G27" s="35"/>
      <c r="H27" s="36"/>
      <c r="I27" s="36"/>
      <c r="J27" s="125"/>
      <c r="K27" s="118"/>
      <c r="L27" s="123"/>
      <c r="M27" s="127"/>
    </row>
    <row r="28" spans="2:13">
      <c r="B28" s="48"/>
      <c r="C28" s="32" t="s">
        <v>66</v>
      </c>
      <c r="D28" s="33" t="s">
        <v>67</v>
      </c>
      <c r="E28" s="34"/>
      <c r="F28" s="34"/>
      <c r="G28" s="35"/>
      <c r="H28" s="36"/>
      <c r="I28" s="36"/>
      <c r="J28" s="125"/>
      <c r="K28" s="118"/>
      <c r="L28" s="123"/>
      <c r="M28" s="127"/>
    </row>
    <row r="29" spans="2:13">
      <c r="B29" s="31" t="s">
        <v>68</v>
      </c>
      <c r="C29" s="32" t="s">
        <v>69</v>
      </c>
      <c r="D29" s="50" t="s">
        <v>70</v>
      </c>
      <c r="E29" s="51">
        <f>-[2]súvaha!D27</f>
        <v>29214</v>
      </c>
      <c r="F29" s="51">
        <f>-[1]súvaha!D27</f>
        <v>-46532</v>
      </c>
      <c r="G29" s="52">
        <v>91</v>
      </c>
      <c r="H29" s="53">
        <f>-[1]súvaha!H27</f>
        <v>504</v>
      </c>
      <c r="I29" s="53">
        <f>-[1]súvaha!J27</f>
        <v>1439</v>
      </c>
      <c r="J29" s="135">
        <f>-[1]súvaha!L27</f>
        <v>1000</v>
      </c>
      <c r="K29" s="136"/>
      <c r="L29" s="123">
        <f>-[1]súvaha!O27</f>
        <v>-1405</v>
      </c>
      <c r="M29" s="127">
        <f>-[1]súvaha!Q27</f>
        <v>450</v>
      </c>
    </row>
    <row r="30" spans="2:13">
      <c r="B30" s="31" t="s">
        <v>71</v>
      </c>
      <c r="C30" s="32" t="s">
        <v>72</v>
      </c>
      <c r="D30" s="50" t="s">
        <v>73</v>
      </c>
      <c r="E30" s="51"/>
      <c r="F30" s="51"/>
      <c r="G30" s="52"/>
      <c r="H30" s="53"/>
      <c r="I30" s="53"/>
      <c r="J30" s="135"/>
      <c r="K30" s="136"/>
      <c r="L30" s="123"/>
      <c r="M30" s="127"/>
    </row>
    <row r="31" spans="2:13">
      <c r="B31" s="37" t="s">
        <v>74</v>
      </c>
      <c r="C31" s="54" t="s">
        <v>75</v>
      </c>
      <c r="D31" s="55" t="s">
        <v>76</v>
      </c>
      <c r="E31" s="56"/>
      <c r="F31" s="56"/>
      <c r="G31" s="57"/>
      <c r="H31" s="58"/>
      <c r="I31" s="58"/>
      <c r="J31" s="137"/>
      <c r="K31" s="136"/>
      <c r="L31" s="129"/>
      <c r="M31" s="134"/>
    </row>
    <row r="32" ht="15.75" spans="2:13">
      <c r="B32" s="59" t="s">
        <v>77</v>
      </c>
      <c r="C32" s="54" t="s">
        <v>78</v>
      </c>
      <c r="D32" s="60">
        <v>25</v>
      </c>
      <c r="E32" s="40"/>
      <c r="F32" s="40"/>
      <c r="G32" s="41"/>
      <c r="H32" s="42"/>
      <c r="I32" s="42"/>
      <c r="J32" s="128"/>
      <c r="K32" s="118"/>
      <c r="L32" s="129"/>
      <c r="M32" s="134"/>
    </row>
    <row r="33" ht="28.5" customHeight="1" spans="2:13">
      <c r="B33" s="61" t="s">
        <v>79</v>
      </c>
      <c r="C33" s="20" t="s">
        <v>80</v>
      </c>
      <c r="D33" s="62">
        <v>26</v>
      </c>
      <c r="E33" s="22">
        <f t="shared" ref="E33:J33" si="6">E8+E18</f>
        <v>-5020202</v>
      </c>
      <c r="F33" s="22">
        <f t="shared" si="6"/>
        <v>-4798029</v>
      </c>
      <c r="G33" s="23">
        <f t="shared" si="6"/>
        <v>-3787202</v>
      </c>
      <c r="H33" s="24">
        <f t="shared" si="6"/>
        <v>-1753213</v>
      </c>
      <c r="I33" s="24">
        <f t="shared" si="6"/>
        <v>-894081</v>
      </c>
      <c r="J33" s="113">
        <f t="shared" si="6"/>
        <v>-651040</v>
      </c>
      <c r="K33" s="114"/>
      <c r="L33" s="115">
        <f t="shared" ref="L33:M33" si="7">L8+L18</f>
        <v>-677066</v>
      </c>
      <c r="M33" s="131">
        <f t="shared" si="7"/>
        <v>-617597</v>
      </c>
    </row>
    <row r="34" ht="27" customHeight="1" spans="2:13">
      <c r="B34" s="63" t="s">
        <v>81</v>
      </c>
      <c r="C34" s="64" t="s">
        <v>82</v>
      </c>
      <c r="D34" s="65">
        <v>27</v>
      </c>
      <c r="E34" s="66">
        <f>SUM(E37:E43)</f>
        <v>2595951</v>
      </c>
      <c r="F34" s="66">
        <v>3802862</v>
      </c>
      <c r="G34" s="67">
        <f t="shared" ref="G34:J34" si="8">SUM(G37:G43)</f>
        <v>2392125</v>
      </c>
      <c r="H34" s="68">
        <f t="shared" si="8"/>
        <v>715423</v>
      </c>
      <c r="I34" s="68">
        <f t="shared" si="8"/>
        <v>1059714</v>
      </c>
      <c r="J34" s="138">
        <f t="shared" si="8"/>
        <v>694643</v>
      </c>
      <c r="K34" s="114"/>
      <c r="L34" s="139">
        <f t="shared" ref="L34:M34" si="9">SUM(L37:L43)</f>
        <v>723347</v>
      </c>
      <c r="M34" s="140">
        <f t="shared" si="9"/>
        <v>667593</v>
      </c>
    </row>
    <row r="35" ht="27.6" hidden="1" customHeight="1" spans="2:13">
      <c r="B35" s="69" t="s">
        <v>3</v>
      </c>
      <c r="C35" s="70" t="s">
        <v>4</v>
      </c>
      <c r="D35" s="71" t="s">
        <v>5</v>
      </c>
      <c r="E35" s="72" t="s">
        <v>83</v>
      </c>
      <c r="F35" s="72" t="s">
        <v>84</v>
      </c>
      <c r="G35" s="73" t="s">
        <v>7</v>
      </c>
      <c r="H35" s="74" t="s">
        <v>85</v>
      </c>
      <c r="I35" s="74" t="s">
        <v>86</v>
      </c>
      <c r="J35" s="141" t="s">
        <v>87</v>
      </c>
      <c r="K35" s="104"/>
      <c r="L35" s="105" t="s">
        <v>88</v>
      </c>
      <c r="M35" s="106" t="s">
        <v>89</v>
      </c>
    </row>
    <row r="36" ht="16.5" hidden="1" spans="2:13">
      <c r="B36" s="12">
        <v>1</v>
      </c>
      <c r="C36" s="13">
        <v>2</v>
      </c>
      <c r="D36" s="14">
        <v>3</v>
      </c>
      <c r="E36" s="16">
        <v>4</v>
      </c>
      <c r="F36" s="16">
        <v>5</v>
      </c>
      <c r="G36" s="75">
        <v>4</v>
      </c>
      <c r="H36" s="13">
        <v>4</v>
      </c>
      <c r="I36" s="13">
        <v>4</v>
      </c>
      <c r="J36" s="107">
        <v>4</v>
      </c>
      <c r="K36" s="142"/>
      <c r="L36" s="143">
        <v>4</v>
      </c>
      <c r="M36" s="110">
        <v>4</v>
      </c>
    </row>
    <row r="37" spans="2:13">
      <c r="B37" s="76" t="s">
        <v>90</v>
      </c>
      <c r="C37" s="44" t="s">
        <v>91</v>
      </c>
      <c r="D37" s="77">
        <v>28</v>
      </c>
      <c r="E37" s="28">
        <v>1841</v>
      </c>
      <c r="F37" s="28"/>
      <c r="G37" s="29"/>
      <c r="H37" s="30"/>
      <c r="I37" s="30"/>
      <c r="J37" s="117"/>
      <c r="K37" s="118"/>
      <c r="L37" s="132"/>
      <c r="M37" s="133"/>
    </row>
    <row r="38" spans="2:13">
      <c r="B38" s="78" t="s">
        <v>92</v>
      </c>
      <c r="C38" s="32" t="s">
        <v>93</v>
      </c>
      <c r="D38" s="79">
        <v>29</v>
      </c>
      <c r="E38" s="34">
        <f>[2]vysledovka!D7-1841</f>
        <v>1167963</v>
      </c>
      <c r="F38" s="34">
        <f>[1]vysledovka!D7</f>
        <v>1591269</v>
      </c>
      <c r="G38" s="35">
        <v>895283</v>
      </c>
      <c r="H38" s="36">
        <f>[1]vysledovka!G7</f>
        <v>350000</v>
      </c>
      <c r="I38" s="36">
        <f>[1]vysledovka!H7</f>
        <v>585432</v>
      </c>
      <c r="J38" s="125">
        <f>[1]vysledovka!I7</f>
        <v>325400</v>
      </c>
      <c r="K38" s="118"/>
      <c r="L38" s="123">
        <f>[1]vysledovka!K7</f>
        <v>342895</v>
      </c>
      <c r="M38" s="127">
        <f>[1]vysledovka!L7</f>
        <v>324836</v>
      </c>
    </row>
    <row r="39" spans="2:13">
      <c r="B39" s="78" t="s">
        <v>94</v>
      </c>
      <c r="C39" s="32" t="s">
        <v>95</v>
      </c>
      <c r="D39" s="79">
        <v>30</v>
      </c>
      <c r="E39" s="34"/>
      <c r="F39" s="34"/>
      <c r="G39" s="35"/>
      <c r="H39" s="36"/>
      <c r="I39" s="36"/>
      <c r="J39" s="125"/>
      <c r="K39" s="118"/>
      <c r="L39" s="123"/>
      <c r="M39" s="127"/>
    </row>
    <row r="40" ht="29.25" customHeight="1" spans="2:13">
      <c r="B40" s="78" t="s">
        <v>96</v>
      </c>
      <c r="C40" s="49" t="s">
        <v>97</v>
      </c>
      <c r="D40" s="79">
        <v>31</v>
      </c>
      <c r="E40" s="34">
        <f>[2]vysledovka!D8-540285</f>
        <v>1426147</v>
      </c>
      <c r="F40" s="34">
        <v>2211593</v>
      </c>
      <c r="G40" s="35">
        <v>1496842</v>
      </c>
      <c r="H40" s="36">
        <f>[1]vysledovka!G8</f>
        <v>365423</v>
      </c>
      <c r="I40" s="36">
        <f>[1]vysledovka!H8</f>
        <v>474282</v>
      </c>
      <c r="J40" s="125">
        <f>[1]vysledovka!I8</f>
        <v>369243</v>
      </c>
      <c r="K40" s="118"/>
      <c r="L40" s="123">
        <f>[1]vysledovka!K8</f>
        <v>380452</v>
      </c>
      <c r="M40" s="127">
        <f>[1]vysledovka!L8</f>
        <v>342757</v>
      </c>
    </row>
    <row r="41" spans="2:13">
      <c r="B41" s="78" t="s">
        <v>98</v>
      </c>
      <c r="C41" s="32" t="s">
        <v>99</v>
      </c>
      <c r="D41" s="79">
        <v>32</v>
      </c>
      <c r="E41" s="34"/>
      <c r="F41" s="34"/>
      <c r="G41" s="35"/>
      <c r="H41" s="36"/>
      <c r="I41" s="36"/>
      <c r="J41" s="125"/>
      <c r="K41" s="118"/>
      <c r="L41" s="123"/>
      <c r="M41" s="127"/>
    </row>
    <row r="42" spans="2:13">
      <c r="B42" s="78" t="s">
        <v>100</v>
      </c>
      <c r="C42" s="32" t="s">
        <v>101</v>
      </c>
      <c r="D42" s="79">
        <v>33</v>
      </c>
      <c r="E42" s="34"/>
      <c r="F42" s="34"/>
      <c r="G42" s="35"/>
      <c r="H42" s="36"/>
      <c r="I42" s="36"/>
      <c r="J42" s="125"/>
      <c r="K42" s="118"/>
      <c r="L42" s="123"/>
      <c r="M42" s="127"/>
    </row>
    <row r="43" ht="15.75" spans="2:13">
      <c r="B43" s="59" t="s">
        <v>102</v>
      </c>
      <c r="C43" s="54" t="s">
        <v>103</v>
      </c>
      <c r="D43" s="60">
        <v>34</v>
      </c>
      <c r="E43" s="40"/>
      <c r="F43" s="40"/>
      <c r="G43" s="41"/>
      <c r="H43" s="42"/>
      <c r="I43" s="42"/>
      <c r="J43" s="128"/>
      <c r="K43" s="118"/>
      <c r="L43" s="129"/>
      <c r="M43" s="134"/>
    </row>
    <row r="44" ht="15.75" spans="2:13">
      <c r="B44" s="61" t="s">
        <v>104</v>
      </c>
      <c r="C44" s="20" t="s">
        <v>105</v>
      </c>
      <c r="D44" s="62">
        <v>35</v>
      </c>
      <c r="E44" s="22">
        <f t="shared" ref="E44" si="10">SUM(E45:E53)</f>
        <v>-39034</v>
      </c>
      <c r="F44" s="22">
        <f t="shared" ref="F44:J44" si="11">SUM(F45:F53)</f>
        <v>-65832</v>
      </c>
      <c r="G44" s="80">
        <f t="shared" si="11"/>
        <v>-430303</v>
      </c>
      <c r="H44" s="81">
        <f t="shared" si="11"/>
        <v>280479</v>
      </c>
      <c r="I44" s="81">
        <f t="shared" si="11"/>
        <v>21297</v>
      </c>
      <c r="J44" s="144">
        <f t="shared" si="11"/>
        <v>-63527</v>
      </c>
      <c r="K44" s="145"/>
      <c r="L44" s="146">
        <f t="shared" ref="L44:M44" si="12">SUM(L45:L53)</f>
        <v>-40731</v>
      </c>
      <c r="M44" s="131">
        <f t="shared" si="12"/>
        <v>-50805</v>
      </c>
    </row>
    <row r="45" ht="24" spans="2:13">
      <c r="B45" s="47" t="s">
        <v>106</v>
      </c>
      <c r="C45" s="44" t="s">
        <v>107</v>
      </c>
      <c r="D45" s="77">
        <v>36</v>
      </c>
      <c r="E45" s="28">
        <f>-([2]súvaha!D20+[2]súvaha!D17)</f>
        <v>74392</v>
      </c>
      <c r="F45" s="28">
        <f>-([1]súvaha!D20+[1]súvaha!D17)</f>
        <v>40015</v>
      </c>
      <c r="G45" s="29">
        <v>-296721</v>
      </c>
      <c r="H45" s="30">
        <f>-([1]súvaha!H20+[1]súvaha!H17)</f>
        <v>311082</v>
      </c>
      <c r="I45" s="30">
        <f>-([1]súvaha!J20+[1]súvaha!J17)</f>
        <v>51900</v>
      </c>
      <c r="J45" s="117">
        <f>-([1]súvaha!L20+[1]súvaha!L17)</f>
        <v>-32924</v>
      </c>
      <c r="K45" s="118"/>
      <c r="L45" s="147">
        <f>-([1]súvaha!O20+[1]súvaha!O17)</f>
        <v>-10128</v>
      </c>
      <c r="M45" s="148">
        <f>-([1]súvaha!Q20+[1]súvaha!Q17)</f>
        <v>-20202</v>
      </c>
    </row>
    <row r="46" spans="2:13">
      <c r="B46" s="47"/>
      <c r="C46" s="32" t="s">
        <v>108</v>
      </c>
      <c r="D46" s="79">
        <v>37</v>
      </c>
      <c r="E46" s="34"/>
      <c r="F46" s="34"/>
      <c r="G46" s="35"/>
      <c r="H46" s="36"/>
      <c r="I46" s="36"/>
      <c r="J46" s="125"/>
      <c r="K46" s="118"/>
      <c r="L46" s="123"/>
      <c r="M46" s="127"/>
    </row>
    <row r="47" spans="2:13">
      <c r="B47" s="48"/>
      <c r="C47" s="32" t="s">
        <v>109</v>
      </c>
      <c r="D47" s="79">
        <v>38</v>
      </c>
      <c r="E47" s="34"/>
      <c r="F47" s="34"/>
      <c r="G47" s="35"/>
      <c r="H47" s="36"/>
      <c r="I47" s="36"/>
      <c r="J47" s="125"/>
      <c r="K47" s="118"/>
      <c r="L47" s="123"/>
      <c r="M47" s="127"/>
    </row>
    <row r="48" spans="2:13">
      <c r="B48" s="45" t="s">
        <v>110</v>
      </c>
      <c r="C48" s="32" t="s">
        <v>111</v>
      </c>
      <c r="D48" s="79">
        <v>39</v>
      </c>
      <c r="E48" s="34"/>
      <c r="F48" s="34"/>
      <c r="G48" s="35"/>
      <c r="H48" s="36"/>
      <c r="I48" s="36"/>
      <c r="J48" s="125"/>
      <c r="K48" s="118"/>
      <c r="L48" s="123"/>
      <c r="M48" s="127"/>
    </row>
    <row r="49" spans="2:13">
      <c r="B49" s="47"/>
      <c r="C49" s="32" t="s">
        <v>112</v>
      </c>
      <c r="D49" s="79">
        <v>40</v>
      </c>
      <c r="E49" s="34"/>
      <c r="F49" s="34"/>
      <c r="G49" s="35"/>
      <c r="H49" s="36"/>
      <c r="I49" s="36"/>
      <c r="J49" s="125"/>
      <c r="K49" s="118"/>
      <c r="L49" s="123"/>
      <c r="M49" s="127"/>
    </row>
    <row r="50" spans="2:13">
      <c r="B50" s="48"/>
      <c r="C50" s="32" t="s">
        <v>113</v>
      </c>
      <c r="D50" s="79">
        <v>41</v>
      </c>
      <c r="E50" s="34"/>
      <c r="F50" s="34"/>
      <c r="G50" s="35"/>
      <c r="H50" s="36"/>
      <c r="I50" s="36"/>
      <c r="J50" s="125"/>
      <c r="K50" s="118"/>
      <c r="L50" s="123"/>
      <c r="M50" s="127"/>
    </row>
    <row r="51" spans="2:13">
      <c r="B51" s="78" t="s">
        <v>114</v>
      </c>
      <c r="C51" s="32" t="s">
        <v>115</v>
      </c>
      <c r="D51" s="79">
        <v>42</v>
      </c>
      <c r="E51" s="34"/>
      <c r="F51" s="34"/>
      <c r="G51" s="35"/>
      <c r="H51" s="36"/>
      <c r="I51" s="36"/>
      <c r="J51" s="125"/>
      <c r="K51" s="118"/>
      <c r="L51" s="123"/>
      <c r="M51" s="127"/>
    </row>
    <row r="52" spans="2:13">
      <c r="B52" s="78" t="s">
        <v>116</v>
      </c>
      <c r="C52" s="32" t="s">
        <v>117</v>
      </c>
      <c r="D52" s="79">
        <v>43</v>
      </c>
      <c r="E52" s="82">
        <f>[2]súvaha!D50</f>
        <v>-113426</v>
      </c>
      <c r="F52" s="82">
        <f>[1]súvaha!D50</f>
        <v>-105847</v>
      </c>
      <c r="G52" s="83">
        <v>-133582</v>
      </c>
      <c r="H52" s="84">
        <f>[1]súvaha!H50</f>
        <v>-30603</v>
      </c>
      <c r="I52" s="84">
        <f>[1]súvaha!J50</f>
        <v>-30603</v>
      </c>
      <c r="J52" s="125">
        <f>[1]súvaha!L50</f>
        <v>-30603</v>
      </c>
      <c r="K52" s="118"/>
      <c r="L52" s="123">
        <f>[1]súvaha!O50</f>
        <v>-30603</v>
      </c>
      <c r="M52" s="127">
        <f>[1]súvaha!Q50</f>
        <v>-30603</v>
      </c>
    </row>
    <row r="53" ht="15.75" spans="2:13">
      <c r="B53" s="59" t="s">
        <v>118</v>
      </c>
      <c r="C53" s="54" t="s">
        <v>119</v>
      </c>
      <c r="D53" s="60">
        <v>44</v>
      </c>
      <c r="E53" s="40"/>
      <c r="F53" s="40"/>
      <c r="G53" s="41"/>
      <c r="H53" s="42"/>
      <c r="I53" s="42"/>
      <c r="J53" s="128"/>
      <c r="K53" s="118"/>
      <c r="L53" s="129"/>
      <c r="M53" s="134"/>
    </row>
    <row r="54" ht="15.75" spans="2:13">
      <c r="B54" s="61" t="s">
        <v>120</v>
      </c>
      <c r="C54" s="20" t="s">
        <v>121</v>
      </c>
      <c r="D54" s="62">
        <v>45</v>
      </c>
      <c r="E54" s="22">
        <f t="shared" ref="E54:J54" si="13">E34+E44</f>
        <v>2556917</v>
      </c>
      <c r="F54" s="22">
        <f t="shared" si="13"/>
        <v>3737030</v>
      </c>
      <c r="G54" s="23">
        <f t="shared" si="13"/>
        <v>1961822</v>
      </c>
      <c r="H54" s="24">
        <f t="shared" si="13"/>
        <v>995902</v>
      </c>
      <c r="I54" s="24">
        <f t="shared" si="13"/>
        <v>1081011</v>
      </c>
      <c r="J54" s="113">
        <f t="shared" si="13"/>
        <v>631116</v>
      </c>
      <c r="K54" s="114"/>
      <c r="L54" s="115">
        <f t="shared" ref="L54:M54" si="14">L34+L44</f>
        <v>682616</v>
      </c>
      <c r="M54" s="131">
        <f t="shared" si="14"/>
        <v>616788</v>
      </c>
    </row>
    <row r="55" spans="2:13">
      <c r="B55" s="76" t="s">
        <v>122</v>
      </c>
      <c r="C55" s="44" t="s">
        <v>123</v>
      </c>
      <c r="D55" s="77">
        <v>46</v>
      </c>
      <c r="E55" s="28">
        <f>-[2]súvaha!D22</f>
        <v>5758</v>
      </c>
      <c r="F55" s="28">
        <f>-[1]súvaha!D22</f>
        <v>-6208</v>
      </c>
      <c r="G55" s="29">
        <v>0</v>
      </c>
      <c r="H55" s="30">
        <f>-[1]súvaha!H22</f>
        <v>0</v>
      </c>
      <c r="I55" s="30">
        <f>-[1]súvaha!J22</f>
        <v>0</v>
      </c>
      <c r="J55" s="117">
        <f>-[1]súvaha!L22</f>
        <v>0</v>
      </c>
      <c r="K55" s="118"/>
      <c r="L55" s="149">
        <f>-[1]súvaha!O22</f>
        <v>0</v>
      </c>
      <c r="M55" s="150">
        <f>-[1]súvaha!Q22</f>
        <v>0</v>
      </c>
    </row>
    <row r="56" ht="15.75" spans="2:13">
      <c r="B56" s="59" t="s">
        <v>124</v>
      </c>
      <c r="C56" s="54" t="s">
        <v>125</v>
      </c>
      <c r="D56" s="60">
        <v>47</v>
      </c>
      <c r="E56" s="40">
        <f>[2]súvaha!D45</f>
        <v>34409</v>
      </c>
      <c r="F56" s="40">
        <f>[1]súvaha!D45</f>
        <v>56550</v>
      </c>
      <c r="G56" s="41">
        <v>2500</v>
      </c>
      <c r="H56" s="42">
        <f>[1]súvaha!H45</f>
        <v>-878</v>
      </c>
      <c r="I56" s="42">
        <f>[1]súvaha!J45</f>
        <v>-878</v>
      </c>
      <c r="J56" s="128">
        <f>[1]súvaha!L45</f>
        <v>-878</v>
      </c>
      <c r="K56" s="118"/>
      <c r="L56" s="151">
        <f>[1]súvaha!O45</f>
        <v>-878</v>
      </c>
      <c r="M56" s="152">
        <f>[1]súvaha!Q45</f>
        <v>-878</v>
      </c>
    </row>
    <row r="57" ht="19.5" customHeight="1" spans="2:13">
      <c r="B57" s="61" t="s">
        <v>126</v>
      </c>
      <c r="C57" s="43" t="s">
        <v>127</v>
      </c>
      <c r="D57" s="62">
        <v>48</v>
      </c>
      <c r="E57" s="22">
        <f t="shared" ref="E57:J57" si="15">E33+E54+E55+E56</f>
        <v>-2423118</v>
      </c>
      <c r="F57" s="22">
        <f t="shared" si="15"/>
        <v>-1010657</v>
      </c>
      <c r="G57" s="23">
        <f t="shared" si="15"/>
        <v>-1822880</v>
      </c>
      <c r="H57" s="24">
        <f t="shared" si="15"/>
        <v>-758189</v>
      </c>
      <c r="I57" s="24">
        <f t="shared" si="15"/>
        <v>186052</v>
      </c>
      <c r="J57" s="113">
        <f t="shared" si="15"/>
        <v>-20802</v>
      </c>
      <c r="K57" s="153"/>
      <c r="L57" s="154">
        <f t="shared" ref="L57:M57" si="16">L33+L54+L55+L56</f>
        <v>4672</v>
      </c>
      <c r="M57" s="131">
        <f t="shared" si="16"/>
        <v>-1687</v>
      </c>
    </row>
    <row r="58" spans="2:13">
      <c r="B58" s="85" t="s">
        <v>128</v>
      </c>
      <c r="C58" s="86" t="s">
        <v>129</v>
      </c>
      <c r="D58" s="87">
        <v>49</v>
      </c>
      <c r="E58" s="88">
        <f t="shared" ref="E58:J58" si="17">E59+E60</f>
        <v>1885</v>
      </c>
      <c r="F58" s="88">
        <f t="shared" si="17"/>
        <v>7793</v>
      </c>
      <c r="G58" s="88">
        <f t="shared" si="17"/>
        <v>-44</v>
      </c>
      <c r="H58" s="88">
        <f t="shared" si="17"/>
        <v>-17</v>
      </c>
      <c r="I58" s="88">
        <f t="shared" si="17"/>
        <v>-15</v>
      </c>
      <c r="J58" s="88">
        <f t="shared" si="17"/>
        <v>-9</v>
      </c>
      <c r="K58" s="155"/>
      <c r="L58" s="156">
        <f>L59+L60</f>
        <v>-90</v>
      </c>
      <c r="M58" s="156">
        <f>M59+M60</f>
        <v>-90</v>
      </c>
    </row>
    <row r="59" spans="2:13">
      <c r="B59" s="78" t="s">
        <v>130</v>
      </c>
      <c r="C59" s="32" t="s">
        <v>131</v>
      </c>
      <c r="D59" s="79">
        <v>50</v>
      </c>
      <c r="E59" s="34">
        <f>[2]vysledovka!D21</f>
        <v>2000</v>
      </c>
      <c r="F59" s="34">
        <f>[1]vysledovka!D21</f>
        <v>7808</v>
      </c>
      <c r="G59" s="35"/>
      <c r="H59" s="36"/>
      <c r="I59" s="36"/>
      <c r="J59" s="125"/>
      <c r="K59" s="118"/>
      <c r="L59" s="157"/>
      <c r="M59" s="158"/>
    </row>
    <row r="60" spans="2:13">
      <c r="B60" s="89" t="s">
        <v>132</v>
      </c>
      <c r="C60" s="90" t="s">
        <v>133</v>
      </c>
      <c r="D60" s="79">
        <v>51</v>
      </c>
      <c r="E60" s="34">
        <f>-[2]vysledovka!D22</f>
        <v>-115</v>
      </c>
      <c r="F60" s="34">
        <f>-[1]vysledovka!D22</f>
        <v>-15</v>
      </c>
      <c r="G60" s="83">
        <v>-44</v>
      </c>
      <c r="H60" s="84">
        <f>-[1]vysledovka!G22</f>
        <v>-17</v>
      </c>
      <c r="I60" s="84">
        <f>-[1]vysledovka!H22</f>
        <v>-15</v>
      </c>
      <c r="J60" s="125">
        <f>-[1]vysledovka!I22</f>
        <v>-9</v>
      </c>
      <c r="K60" s="118"/>
      <c r="L60" s="157">
        <f>-[1]vysledovka!K22</f>
        <v>-90</v>
      </c>
      <c r="M60" s="158">
        <f>-[1]vysledovka!L22</f>
        <v>-90</v>
      </c>
    </row>
    <row r="61" spans="2:13">
      <c r="B61" s="91" t="s">
        <v>134</v>
      </c>
      <c r="C61" s="54" t="s">
        <v>135</v>
      </c>
      <c r="D61" s="60">
        <v>52</v>
      </c>
      <c r="E61" s="40"/>
      <c r="F61" s="40"/>
      <c r="G61" s="92"/>
      <c r="H61" s="93"/>
      <c r="I61" s="93"/>
      <c r="J61" s="128"/>
      <c r="K61" s="118"/>
      <c r="L61" s="151"/>
      <c r="M61" s="152"/>
    </row>
    <row r="62" ht="15.75" spans="2:13">
      <c r="B62" s="91" t="s">
        <v>136</v>
      </c>
      <c r="C62" s="54" t="s">
        <v>137</v>
      </c>
      <c r="D62" s="94">
        <v>53</v>
      </c>
      <c r="E62" s="40"/>
      <c r="F62" s="40"/>
      <c r="G62" s="92"/>
      <c r="H62" s="93"/>
      <c r="I62" s="93"/>
      <c r="J62" s="128"/>
      <c r="K62" s="118"/>
      <c r="L62" s="151"/>
      <c r="M62" s="152"/>
    </row>
    <row r="63" ht="15.75" spans="2:13">
      <c r="B63" s="95" t="s">
        <v>138</v>
      </c>
      <c r="C63" s="20" t="s">
        <v>139</v>
      </c>
      <c r="D63" s="96">
        <v>54</v>
      </c>
      <c r="E63" s="22">
        <f t="shared" ref="E63:J63" si="18">E57+E58</f>
        <v>-2421233</v>
      </c>
      <c r="F63" s="22">
        <f t="shared" si="18"/>
        <v>-1002864</v>
      </c>
      <c r="G63" s="80">
        <f t="shared" si="18"/>
        <v>-1822924</v>
      </c>
      <c r="H63" s="81">
        <f t="shared" si="18"/>
        <v>-758206</v>
      </c>
      <c r="I63" s="81">
        <f t="shared" si="18"/>
        <v>186037</v>
      </c>
      <c r="J63" s="144">
        <f t="shared" si="18"/>
        <v>-20811</v>
      </c>
      <c r="K63" s="159"/>
      <c r="L63" s="115">
        <f t="shared" ref="L63:M63" si="19">L57+L58</f>
        <v>4582</v>
      </c>
      <c r="M63" s="131">
        <f t="shared" si="19"/>
        <v>-1777</v>
      </c>
    </row>
    <row r="64" spans="2:13">
      <c r="B64" s="97" t="s">
        <v>140</v>
      </c>
      <c r="C64" s="44" t="s">
        <v>141</v>
      </c>
      <c r="D64" s="98">
        <v>55</v>
      </c>
      <c r="E64" s="28"/>
      <c r="F64" s="28"/>
      <c r="G64" s="99"/>
      <c r="H64" s="100"/>
      <c r="I64" s="100"/>
      <c r="J64" s="117"/>
      <c r="K64" s="118"/>
      <c r="L64" s="132"/>
      <c r="M64" s="133"/>
    </row>
    <row r="65" spans="2:13">
      <c r="B65" s="89" t="s">
        <v>142</v>
      </c>
      <c r="C65" s="32" t="s">
        <v>143</v>
      </c>
      <c r="D65" s="160">
        <v>56</v>
      </c>
      <c r="E65" s="34"/>
      <c r="F65" s="34"/>
      <c r="G65" s="92"/>
      <c r="H65" s="93"/>
      <c r="I65" s="93"/>
      <c r="J65" s="128"/>
      <c r="K65" s="118"/>
      <c r="L65" s="129"/>
      <c r="M65" s="134"/>
    </row>
    <row r="66" ht="30.6" hidden="1" customHeight="1" spans="2:13">
      <c r="B66" s="69" t="s">
        <v>3</v>
      </c>
      <c r="C66" s="70" t="s">
        <v>4</v>
      </c>
      <c r="D66" s="71" t="s">
        <v>5</v>
      </c>
      <c r="E66" s="72" t="s">
        <v>144</v>
      </c>
      <c r="F66" s="72" t="s">
        <v>145</v>
      </c>
      <c r="G66" s="73" t="s">
        <v>7</v>
      </c>
      <c r="H66" s="74" t="s">
        <v>85</v>
      </c>
      <c r="I66" s="74" t="s">
        <v>86</v>
      </c>
      <c r="J66" s="141" t="s">
        <v>87</v>
      </c>
      <c r="K66" s="104"/>
      <c r="L66" s="105" t="s">
        <v>88</v>
      </c>
      <c r="M66" s="106" t="s">
        <v>89</v>
      </c>
    </row>
    <row r="67" ht="16.5" hidden="1" spans="2:13">
      <c r="B67" s="12">
        <v>1</v>
      </c>
      <c r="C67" s="13">
        <v>2</v>
      </c>
      <c r="D67" s="14">
        <v>3</v>
      </c>
      <c r="E67" s="16">
        <v>4</v>
      </c>
      <c r="F67" s="16">
        <v>4</v>
      </c>
      <c r="G67" s="75">
        <v>4</v>
      </c>
      <c r="H67" s="13">
        <v>4</v>
      </c>
      <c r="I67" s="13">
        <v>4</v>
      </c>
      <c r="J67" s="107">
        <v>4</v>
      </c>
      <c r="K67" s="108"/>
      <c r="L67" s="109">
        <v>4</v>
      </c>
      <c r="M67" s="110">
        <v>4</v>
      </c>
    </row>
    <row r="68" spans="2:13">
      <c r="B68" s="97" t="s">
        <v>146</v>
      </c>
      <c r="C68" s="44" t="s">
        <v>147</v>
      </c>
      <c r="D68" s="98">
        <v>57</v>
      </c>
      <c r="E68" s="28"/>
      <c r="F68" s="28"/>
      <c r="G68" s="99"/>
      <c r="H68" s="100"/>
      <c r="I68" s="100"/>
      <c r="J68" s="117"/>
      <c r="K68" s="118"/>
      <c r="L68" s="132"/>
      <c r="M68" s="120"/>
    </row>
    <row r="69" spans="2:13">
      <c r="B69" s="89" t="s">
        <v>148</v>
      </c>
      <c r="C69" s="32" t="s">
        <v>149</v>
      </c>
      <c r="D69" s="160">
        <v>58</v>
      </c>
      <c r="E69" s="34"/>
      <c r="F69" s="34"/>
      <c r="G69" s="83"/>
      <c r="H69" s="84"/>
      <c r="I69" s="84"/>
      <c r="J69" s="125"/>
      <c r="K69" s="118"/>
      <c r="L69" s="123"/>
      <c r="M69" s="126"/>
    </row>
    <row r="70" ht="15.75" spans="2:13">
      <c r="B70" s="91" t="s">
        <v>150</v>
      </c>
      <c r="C70" s="54" t="s">
        <v>151</v>
      </c>
      <c r="D70" s="94">
        <v>59</v>
      </c>
      <c r="E70" s="40">
        <v>1245</v>
      </c>
      <c r="F70" s="40">
        <f>[1]súvaha!D37</f>
        <v>942</v>
      </c>
      <c r="G70" s="92">
        <v>-3504</v>
      </c>
      <c r="H70" s="93">
        <f>[1]súvaha!H37</f>
        <v>-551</v>
      </c>
      <c r="I70" s="93">
        <f>[1]súvaha!J37</f>
        <v>-500</v>
      </c>
      <c r="J70" s="128">
        <f>[1]súvaha!L37</f>
        <v>0</v>
      </c>
      <c r="K70" s="118"/>
      <c r="L70" s="129">
        <f>[1]súvaha!O37</f>
        <v>0</v>
      </c>
      <c r="M70" s="130">
        <f>[1]súvaha!Q37</f>
        <v>-500</v>
      </c>
    </row>
    <row r="71" ht="15.75" spans="2:13">
      <c r="B71" s="95" t="s">
        <v>152</v>
      </c>
      <c r="C71" s="20" t="s">
        <v>153</v>
      </c>
      <c r="D71" s="96">
        <v>60</v>
      </c>
      <c r="E71" s="22">
        <f>E63+E64+E65+E68+E69+E70</f>
        <v>-2419988</v>
      </c>
      <c r="F71" s="22">
        <f>F63+F64+F65+F68+F69+F70</f>
        <v>-1001922</v>
      </c>
      <c r="G71" s="80">
        <f t="shared" ref="G71:J71" si="20">G63+G64+G65+G68+G69+G70</f>
        <v>-1826428</v>
      </c>
      <c r="H71" s="81">
        <f t="shared" si="20"/>
        <v>-758757</v>
      </c>
      <c r="I71" s="81">
        <f t="shared" si="20"/>
        <v>185537</v>
      </c>
      <c r="J71" s="144">
        <f t="shared" si="20"/>
        <v>-20811</v>
      </c>
      <c r="K71" s="159"/>
      <c r="L71" s="115">
        <f t="shared" ref="L71:M71" si="21">L63+L64+L65+L68+L69+L70</f>
        <v>4582</v>
      </c>
      <c r="M71" s="196">
        <f t="shared" si="21"/>
        <v>-2277</v>
      </c>
    </row>
    <row r="72" ht="15.75" spans="2:13">
      <c r="B72" s="161" t="s">
        <v>154</v>
      </c>
      <c r="C72" s="18" t="s">
        <v>155</v>
      </c>
      <c r="D72" s="18"/>
      <c r="E72" s="18"/>
      <c r="F72" s="18"/>
      <c r="G72" s="18"/>
      <c r="H72" s="18"/>
      <c r="I72" s="18"/>
      <c r="J72" s="111"/>
      <c r="K72" s="108"/>
      <c r="L72" s="197"/>
      <c r="M72" s="112"/>
    </row>
    <row r="73" ht="15.75" spans="2:13">
      <c r="B73" s="95" t="s">
        <v>156</v>
      </c>
      <c r="C73" s="20" t="s">
        <v>157</v>
      </c>
      <c r="D73" s="96">
        <v>61</v>
      </c>
      <c r="E73" s="22">
        <f>SUM(E74:E77)</f>
        <v>-305324</v>
      </c>
      <c r="F73" s="22">
        <f t="shared" ref="F73:L73" si="22">SUM(F74:F77)</f>
        <v>-417478</v>
      </c>
      <c r="G73" s="162">
        <f t="shared" si="22"/>
        <v>-178365</v>
      </c>
      <c r="H73" s="81">
        <f t="shared" si="22"/>
        <v>0</v>
      </c>
      <c r="I73" s="81">
        <f t="shared" si="22"/>
        <v>-160000</v>
      </c>
      <c r="J73" s="144">
        <f t="shared" si="22"/>
        <v>0</v>
      </c>
      <c r="K73" s="198"/>
      <c r="L73" s="115">
        <f t="shared" si="22"/>
        <v>0</v>
      </c>
      <c r="M73" s="196">
        <v>0</v>
      </c>
    </row>
    <row r="74" ht="24" spans="2:14">
      <c r="B74" s="97" t="s">
        <v>158</v>
      </c>
      <c r="C74" s="44" t="s">
        <v>159</v>
      </c>
      <c r="D74" s="98">
        <v>62</v>
      </c>
      <c r="E74" s="163">
        <v>-56949</v>
      </c>
      <c r="F74" s="163">
        <v>-65184</v>
      </c>
      <c r="G74" s="164">
        <v>-50969</v>
      </c>
      <c r="H74" s="100"/>
      <c r="I74" s="199">
        <v>-100000</v>
      </c>
      <c r="J74" s="117"/>
      <c r="K74" s="118"/>
      <c r="L74" s="132"/>
      <c r="M74" s="120"/>
      <c r="N74" s="200" t="s">
        <v>160</v>
      </c>
    </row>
    <row r="75" ht="22.5" customHeight="1" spans="2:19">
      <c r="B75" s="89" t="s">
        <v>161</v>
      </c>
      <c r="C75" s="49" t="s">
        <v>162</v>
      </c>
      <c r="D75" s="160">
        <v>63</v>
      </c>
      <c r="E75" s="165">
        <v>-248375</v>
      </c>
      <c r="F75" s="165">
        <v>-352294</v>
      </c>
      <c r="G75" s="166">
        <v>-127396</v>
      </c>
      <c r="H75" s="84"/>
      <c r="I75" s="201">
        <v>-60000</v>
      </c>
      <c r="J75" s="125"/>
      <c r="K75" s="118"/>
      <c r="L75" s="123"/>
      <c r="M75" s="126"/>
      <c r="N75" s="200" t="s">
        <v>160</v>
      </c>
      <c r="O75" s="202" t="s">
        <v>163</v>
      </c>
      <c r="P75" s="202"/>
      <c r="Q75" s="202"/>
      <c r="R75" s="202"/>
      <c r="S75" s="202"/>
    </row>
    <row r="76" ht="18" customHeight="1" spans="2:13">
      <c r="B76" s="89" t="s">
        <v>164</v>
      </c>
      <c r="C76" s="49" t="s">
        <v>165</v>
      </c>
      <c r="D76" s="160">
        <v>64</v>
      </c>
      <c r="E76" s="34"/>
      <c r="F76" s="34"/>
      <c r="G76" s="167"/>
      <c r="H76" s="84"/>
      <c r="I76" s="84"/>
      <c r="J76" s="125"/>
      <c r="K76" s="118"/>
      <c r="L76" s="123"/>
      <c r="M76" s="126"/>
    </row>
    <row r="77" ht="21.75" customHeight="1" spans="2:13">
      <c r="B77" s="91" t="s">
        <v>166</v>
      </c>
      <c r="C77" s="38" t="s">
        <v>167</v>
      </c>
      <c r="D77" s="94">
        <v>65</v>
      </c>
      <c r="E77" s="40"/>
      <c r="F77" s="40"/>
      <c r="G77" s="168"/>
      <c r="H77" s="93"/>
      <c r="I77" s="93"/>
      <c r="J77" s="128"/>
      <c r="K77" s="118"/>
      <c r="L77" s="129"/>
      <c r="M77" s="130"/>
    </row>
    <row r="78" ht="15.75" spans="2:13">
      <c r="B78" s="95" t="s">
        <v>168</v>
      </c>
      <c r="C78" s="20" t="s">
        <v>169</v>
      </c>
      <c r="D78" s="96">
        <v>66</v>
      </c>
      <c r="E78" s="22">
        <f t="shared" ref="E78:F78" si="23">SUM(E79:E86)+E87+E88+E89+E90+E91</f>
        <v>540285</v>
      </c>
      <c r="F78" s="22">
        <v>703908</v>
      </c>
      <c r="G78" s="162">
        <f t="shared" ref="G78" si="24">SUM(G79:G86)+G87+G88+G89+G90+G91</f>
        <v>0</v>
      </c>
      <c r="H78" s="81">
        <f t="shared" ref="H78:J78" si="25">SUM(H79:H86)+H87+H88+H89+H90+H91</f>
        <v>0</v>
      </c>
      <c r="I78" s="81">
        <f t="shared" si="25"/>
        <v>0</v>
      </c>
      <c r="J78" s="144">
        <f t="shared" si="25"/>
        <v>0</v>
      </c>
      <c r="K78" s="159"/>
      <c r="L78" s="115">
        <f t="shared" ref="L78:M78" si="26">SUM(L79:L86)+L87+L88+L89+L90+L91</f>
        <v>0</v>
      </c>
      <c r="M78" s="196">
        <f t="shared" si="26"/>
        <v>0</v>
      </c>
    </row>
    <row r="79" spans="2:13">
      <c r="B79" s="97" t="s">
        <v>170</v>
      </c>
      <c r="C79" s="44" t="s">
        <v>171</v>
      </c>
      <c r="D79" s="98">
        <v>67</v>
      </c>
      <c r="E79" s="28">
        <v>540285</v>
      </c>
      <c r="F79" s="28">
        <v>703908</v>
      </c>
      <c r="G79" s="164"/>
      <c r="H79" s="100"/>
      <c r="I79" s="100"/>
      <c r="J79" s="117"/>
      <c r="K79" s="118"/>
      <c r="L79" s="132"/>
      <c r="M79" s="120"/>
    </row>
    <row r="80" spans="2:13">
      <c r="B80" s="89" t="s">
        <v>172</v>
      </c>
      <c r="C80" s="32" t="s">
        <v>173</v>
      </c>
      <c r="D80" s="160">
        <v>68</v>
      </c>
      <c r="E80" s="34"/>
      <c r="F80" s="34"/>
      <c r="G80" s="167"/>
      <c r="H80" s="84"/>
      <c r="I80" s="84"/>
      <c r="J80" s="125"/>
      <c r="K80" s="118"/>
      <c r="L80" s="123"/>
      <c r="M80" s="126"/>
    </row>
    <row r="81" spans="2:13">
      <c r="B81" s="89" t="s">
        <v>174</v>
      </c>
      <c r="C81" s="32" t="s">
        <v>175</v>
      </c>
      <c r="D81" s="160">
        <v>69</v>
      </c>
      <c r="E81" s="34"/>
      <c r="F81" s="34"/>
      <c r="G81" s="167"/>
      <c r="H81" s="84"/>
      <c r="I81" s="84"/>
      <c r="J81" s="125"/>
      <c r="K81" s="118"/>
      <c r="L81" s="123"/>
      <c r="M81" s="126"/>
    </row>
    <row r="82" ht="20.25" customHeight="1" spans="2:13">
      <c r="B82" s="89" t="s">
        <v>176</v>
      </c>
      <c r="C82" s="49" t="s">
        <v>177</v>
      </c>
      <c r="D82" s="160">
        <v>70</v>
      </c>
      <c r="E82" s="34"/>
      <c r="F82" s="34"/>
      <c r="G82" s="167"/>
      <c r="H82" s="84"/>
      <c r="I82" s="84"/>
      <c r="J82" s="125"/>
      <c r="K82" s="118"/>
      <c r="L82" s="123"/>
      <c r="M82" s="126"/>
    </row>
    <row r="83" spans="2:13">
      <c r="B83" s="89" t="s">
        <v>178</v>
      </c>
      <c r="C83" s="32" t="s">
        <v>179</v>
      </c>
      <c r="D83" s="160">
        <v>71</v>
      </c>
      <c r="E83" s="34"/>
      <c r="F83" s="34"/>
      <c r="G83" s="167"/>
      <c r="H83" s="84"/>
      <c r="I83" s="84"/>
      <c r="J83" s="125"/>
      <c r="K83" s="118"/>
      <c r="L83" s="123"/>
      <c r="M83" s="126"/>
    </row>
    <row r="84" spans="2:13">
      <c r="B84" s="89" t="s">
        <v>180</v>
      </c>
      <c r="C84" s="32" t="s">
        <v>181</v>
      </c>
      <c r="D84" s="160">
        <v>72</v>
      </c>
      <c r="E84" s="34"/>
      <c r="F84" s="34"/>
      <c r="G84" s="167"/>
      <c r="H84" s="84"/>
      <c r="I84" s="84"/>
      <c r="J84" s="125"/>
      <c r="K84" s="118"/>
      <c r="L84" s="123"/>
      <c r="M84" s="126"/>
    </row>
    <row r="85" spans="2:13">
      <c r="B85" s="89" t="s">
        <v>182</v>
      </c>
      <c r="C85" s="32" t="s">
        <v>183</v>
      </c>
      <c r="D85" s="160">
        <v>73</v>
      </c>
      <c r="E85" s="34"/>
      <c r="F85" s="34"/>
      <c r="G85" s="167"/>
      <c r="H85" s="84"/>
      <c r="I85" s="84"/>
      <c r="J85" s="125"/>
      <c r="K85" s="118"/>
      <c r="L85" s="123"/>
      <c r="M85" s="126"/>
    </row>
    <row r="86" ht="17.25" customHeight="1" spans="2:13">
      <c r="B86" s="91" t="s">
        <v>184</v>
      </c>
      <c r="C86" s="38" t="s">
        <v>185</v>
      </c>
      <c r="D86" s="94">
        <v>74</v>
      </c>
      <c r="E86" s="40"/>
      <c r="F86" s="40"/>
      <c r="G86" s="168"/>
      <c r="H86" s="93"/>
      <c r="I86" s="93"/>
      <c r="J86" s="128"/>
      <c r="K86" s="118"/>
      <c r="L86" s="129"/>
      <c r="M86" s="130"/>
    </row>
    <row r="87" spans="2:13">
      <c r="B87" s="89" t="s">
        <v>186</v>
      </c>
      <c r="C87" s="32" t="s">
        <v>187</v>
      </c>
      <c r="D87" s="160">
        <v>75</v>
      </c>
      <c r="E87" s="34"/>
      <c r="F87" s="34"/>
      <c r="G87" s="167"/>
      <c r="H87" s="84"/>
      <c r="I87" s="84"/>
      <c r="J87" s="125"/>
      <c r="K87" s="118"/>
      <c r="L87" s="157"/>
      <c r="M87" s="203"/>
    </row>
    <row r="88" spans="2:13">
      <c r="B88" s="89" t="s">
        <v>188</v>
      </c>
      <c r="C88" s="32" t="s">
        <v>189</v>
      </c>
      <c r="D88" s="160">
        <v>76</v>
      </c>
      <c r="E88" s="34"/>
      <c r="F88" s="34"/>
      <c r="G88" s="167"/>
      <c r="H88" s="84"/>
      <c r="I88" s="84"/>
      <c r="J88" s="125"/>
      <c r="K88" s="118"/>
      <c r="L88" s="157"/>
      <c r="M88" s="203"/>
    </row>
    <row r="89" spans="2:13">
      <c r="B89" s="89" t="s">
        <v>190</v>
      </c>
      <c r="C89" s="32" t="s">
        <v>191</v>
      </c>
      <c r="D89" s="160">
        <v>77</v>
      </c>
      <c r="E89" s="34"/>
      <c r="F89" s="34"/>
      <c r="G89" s="167"/>
      <c r="H89" s="84"/>
      <c r="I89" s="84"/>
      <c r="J89" s="125"/>
      <c r="K89" s="118"/>
      <c r="L89" s="157"/>
      <c r="M89" s="203"/>
    </row>
    <row r="90" spans="2:13">
      <c r="B90" s="89" t="s">
        <v>192</v>
      </c>
      <c r="C90" s="32" t="s">
        <v>193</v>
      </c>
      <c r="D90" s="160">
        <v>78</v>
      </c>
      <c r="E90" s="34"/>
      <c r="F90" s="34"/>
      <c r="G90" s="167"/>
      <c r="H90" s="84"/>
      <c r="I90" s="84"/>
      <c r="J90" s="125"/>
      <c r="K90" s="118"/>
      <c r="L90" s="157"/>
      <c r="M90" s="203"/>
    </row>
    <row r="91" ht="15.75" spans="2:13">
      <c r="B91" s="91" t="s">
        <v>194</v>
      </c>
      <c r="C91" s="54" t="s">
        <v>195</v>
      </c>
      <c r="D91" s="94">
        <v>79</v>
      </c>
      <c r="E91" s="40"/>
      <c r="F91" s="40"/>
      <c r="G91" s="168"/>
      <c r="H91" s="93"/>
      <c r="I91" s="93"/>
      <c r="J91" s="128"/>
      <c r="K91" s="118"/>
      <c r="L91" s="151"/>
      <c r="M91" s="204"/>
    </row>
    <row r="92" ht="15.75" spans="2:13">
      <c r="B92" s="95" t="s">
        <v>154</v>
      </c>
      <c r="C92" s="20" t="s">
        <v>196</v>
      </c>
      <c r="D92" s="96">
        <v>80</v>
      </c>
      <c r="E92" s="162">
        <f>E73+E78+E82+E83+E84+E85+E86+E87+E88+E89+E90+E91</f>
        <v>234961</v>
      </c>
      <c r="F92" s="162">
        <f>F73+F78+F82+F83+F84+F85+F86+F87+F88+F89+F90+F91</f>
        <v>286430</v>
      </c>
      <c r="G92" s="162">
        <f t="shared" ref="G92:J92" si="27">G73+G78+G82+G83+G84+G85+G86+G87+G88+G89+G90+G91</f>
        <v>-178365</v>
      </c>
      <c r="H92" s="81">
        <f t="shared" si="27"/>
        <v>0</v>
      </c>
      <c r="I92" s="81">
        <f t="shared" si="27"/>
        <v>-160000</v>
      </c>
      <c r="J92" s="144">
        <f t="shared" si="27"/>
        <v>0</v>
      </c>
      <c r="K92" s="198"/>
      <c r="L92" s="205">
        <f t="shared" ref="L92:M92" si="28">L73+L78+L82+L83+L84+L85+L86+L87+L88+L89+L90+L91</f>
        <v>0</v>
      </c>
      <c r="M92" s="206">
        <f t="shared" si="28"/>
        <v>0</v>
      </c>
    </row>
    <row r="93" ht="15.75" spans="2:13">
      <c r="B93" s="161" t="s">
        <v>197</v>
      </c>
      <c r="C93" s="18" t="s">
        <v>198</v>
      </c>
      <c r="D93" s="18"/>
      <c r="E93" s="18"/>
      <c r="F93" s="18"/>
      <c r="G93" s="18"/>
      <c r="H93" s="18"/>
      <c r="I93" s="18"/>
      <c r="J93" s="111"/>
      <c r="K93" s="108"/>
      <c r="L93" s="207"/>
      <c r="M93" s="208"/>
    </row>
    <row r="94" ht="15.75" spans="2:13">
      <c r="B94" s="95" t="s">
        <v>199</v>
      </c>
      <c r="C94" s="20" t="s">
        <v>200</v>
      </c>
      <c r="D94" s="96">
        <v>81</v>
      </c>
      <c r="E94" s="22">
        <f t="shared" ref="E94:J94" si="29">SUM(E95:E102)-4</f>
        <v>1413220</v>
      </c>
      <c r="F94" s="22">
        <f t="shared" si="29"/>
        <v>1561981</v>
      </c>
      <c r="G94" s="81">
        <f t="shared" si="29"/>
        <v>1959913</v>
      </c>
      <c r="H94" s="81">
        <f t="shared" si="29"/>
        <v>730000</v>
      </c>
      <c r="I94" s="81">
        <f t="shared" si="29"/>
        <v>0</v>
      </c>
      <c r="J94" s="144">
        <f t="shared" si="29"/>
        <v>0</v>
      </c>
      <c r="K94" s="198"/>
      <c r="L94" s="209">
        <f>SUM(L95:L102)-4</f>
        <v>0</v>
      </c>
      <c r="M94" s="209">
        <f>SUM(M95:M102)-4</f>
        <v>0</v>
      </c>
    </row>
    <row r="95" spans="2:13">
      <c r="B95" s="169" t="s">
        <v>201</v>
      </c>
      <c r="C95" s="170" t="s">
        <v>202</v>
      </c>
      <c r="D95" s="171">
        <v>82</v>
      </c>
      <c r="E95" s="172">
        <f>[2]súvaha!D30</f>
        <v>1413220</v>
      </c>
      <c r="F95" s="172">
        <f>[1]súvaha!D30</f>
        <v>1561980</v>
      </c>
      <c r="G95" s="173">
        <v>1959913</v>
      </c>
      <c r="H95" s="174">
        <f>[1]súvaha!H30</f>
        <v>730000</v>
      </c>
      <c r="I95" s="174">
        <f>[1]súvaha!J30</f>
        <v>0</v>
      </c>
      <c r="J95" s="210">
        <f>[1]súvaha!L30</f>
        <v>0</v>
      </c>
      <c r="K95" s="118"/>
      <c r="L95" s="211">
        <f>[1]súvaha!O30</f>
        <v>0</v>
      </c>
      <c r="M95" s="212">
        <f>[1]súvaha!Q30</f>
        <v>0</v>
      </c>
    </row>
    <row r="96" ht="32.45" hidden="1" customHeight="1" spans="2:13">
      <c r="B96" s="175" t="s">
        <v>3</v>
      </c>
      <c r="C96" s="176" t="s">
        <v>4</v>
      </c>
      <c r="D96" s="177" t="s">
        <v>5</v>
      </c>
      <c r="E96" s="178" t="s">
        <v>144</v>
      </c>
      <c r="F96" s="178" t="s">
        <v>145</v>
      </c>
      <c r="G96" s="73" t="s">
        <v>7</v>
      </c>
      <c r="H96" s="74" t="s">
        <v>85</v>
      </c>
      <c r="I96" s="74" t="s">
        <v>86</v>
      </c>
      <c r="J96" s="141" t="s">
        <v>87</v>
      </c>
      <c r="K96" s="104"/>
      <c r="L96" s="105" t="s">
        <v>88</v>
      </c>
      <c r="M96" s="106" t="s">
        <v>89</v>
      </c>
    </row>
    <row r="97" ht="16.5" hidden="1" spans="2:13">
      <c r="B97" s="12">
        <v>1</v>
      </c>
      <c r="C97" s="13">
        <v>2</v>
      </c>
      <c r="D97" s="14">
        <v>3</v>
      </c>
      <c r="E97" s="16">
        <v>4</v>
      </c>
      <c r="F97" s="16">
        <v>5</v>
      </c>
      <c r="G97" s="12">
        <v>4</v>
      </c>
      <c r="H97" s="13">
        <v>4</v>
      </c>
      <c r="I97" s="13">
        <v>4</v>
      </c>
      <c r="J97" s="107">
        <v>4</v>
      </c>
      <c r="K97" s="108"/>
      <c r="L97" s="109">
        <v>4</v>
      </c>
      <c r="M97" s="110">
        <v>4</v>
      </c>
    </row>
    <row r="98" spans="2:13">
      <c r="B98" s="97" t="s">
        <v>203</v>
      </c>
      <c r="C98" s="44" t="s">
        <v>204</v>
      </c>
      <c r="D98" s="98">
        <v>83</v>
      </c>
      <c r="E98" s="28"/>
      <c r="F98" s="28"/>
      <c r="G98" s="164"/>
      <c r="H98" s="100"/>
      <c r="I98" s="100"/>
      <c r="J98" s="117"/>
      <c r="K98" s="118"/>
      <c r="L98" s="149"/>
      <c r="M98" s="213"/>
    </row>
    <row r="99" spans="2:13">
      <c r="B99" s="89" t="s">
        <v>205</v>
      </c>
      <c r="C99" s="32" t="s">
        <v>206</v>
      </c>
      <c r="D99" s="160">
        <v>84</v>
      </c>
      <c r="E99" s="34"/>
      <c r="F99" s="34"/>
      <c r="G99" s="167"/>
      <c r="H99" s="84"/>
      <c r="I99" s="84"/>
      <c r="J99" s="125"/>
      <c r="K99" s="118"/>
      <c r="L99" s="157"/>
      <c r="M99" s="203"/>
    </row>
    <row r="100" ht="27" customHeight="1" spans="2:13">
      <c r="B100" s="89" t="s">
        <v>207</v>
      </c>
      <c r="C100" s="49" t="s">
        <v>208</v>
      </c>
      <c r="D100" s="160">
        <v>85</v>
      </c>
      <c r="E100" s="34"/>
      <c r="F100" s="34"/>
      <c r="G100" s="167"/>
      <c r="H100" s="84"/>
      <c r="I100" s="84"/>
      <c r="J100" s="125"/>
      <c r="K100" s="118"/>
      <c r="L100" s="157"/>
      <c r="M100" s="203"/>
    </row>
    <row r="101" ht="20.25" customHeight="1" spans="2:13">
      <c r="B101" s="89" t="s">
        <v>209</v>
      </c>
      <c r="C101" s="49" t="s">
        <v>210</v>
      </c>
      <c r="D101" s="160">
        <v>86</v>
      </c>
      <c r="E101" s="34"/>
      <c r="F101" s="34"/>
      <c r="G101" s="167"/>
      <c r="H101" s="84"/>
      <c r="I101" s="84"/>
      <c r="J101" s="125"/>
      <c r="K101" s="118"/>
      <c r="L101" s="157"/>
      <c r="M101" s="203"/>
    </row>
    <row r="102" ht="15.75" spans="2:13">
      <c r="B102" s="179" t="s">
        <v>211</v>
      </c>
      <c r="C102" s="54" t="s">
        <v>212</v>
      </c>
      <c r="D102" s="94">
        <v>87</v>
      </c>
      <c r="E102" s="40"/>
      <c r="F102" s="40"/>
      <c r="G102" s="168"/>
      <c r="H102" s="93"/>
      <c r="I102" s="93"/>
      <c r="J102" s="128"/>
      <c r="K102" s="118"/>
      <c r="L102" s="151"/>
      <c r="M102" s="204"/>
    </row>
    <row r="103" ht="15.75" spans="2:13">
      <c r="B103" s="95" t="s">
        <v>213</v>
      </c>
      <c r="C103" s="20" t="s">
        <v>214</v>
      </c>
      <c r="D103" s="96">
        <v>88</v>
      </c>
      <c r="E103" s="22">
        <f t="shared" ref="E103:J103" si="30">SUM(E104:E112)</f>
        <v>0</v>
      </c>
      <c r="F103" s="22">
        <f t="shared" si="30"/>
        <v>0</v>
      </c>
      <c r="G103" s="162">
        <f t="shared" si="30"/>
        <v>0</v>
      </c>
      <c r="H103" s="81">
        <f t="shared" si="30"/>
        <v>0</v>
      </c>
      <c r="I103" s="81">
        <f t="shared" si="30"/>
        <v>0</v>
      </c>
      <c r="J103" s="144">
        <f t="shared" si="30"/>
        <v>0</v>
      </c>
      <c r="K103" s="159"/>
      <c r="L103" s="115">
        <f t="shared" ref="L103:M103" si="31">SUM(L104:L112)</f>
        <v>0</v>
      </c>
      <c r="M103" s="196">
        <f t="shared" si="31"/>
        <v>0</v>
      </c>
    </row>
    <row r="104" spans="2:13">
      <c r="B104" s="97" t="s">
        <v>215</v>
      </c>
      <c r="C104" s="44" t="s">
        <v>216</v>
      </c>
      <c r="D104" s="98">
        <v>89</v>
      </c>
      <c r="E104" s="28">
        <v>0</v>
      </c>
      <c r="F104" s="28">
        <v>0</v>
      </c>
      <c r="G104" s="164">
        <v>0</v>
      </c>
      <c r="H104" s="100">
        <v>0</v>
      </c>
      <c r="I104" s="100">
        <v>0</v>
      </c>
      <c r="J104" s="117">
        <v>0</v>
      </c>
      <c r="K104" s="118"/>
      <c r="L104" s="149">
        <v>0</v>
      </c>
      <c r="M104" s="213">
        <v>0</v>
      </c>
    </row>
    <row r="105" spans="2:13">
      <c r="B105" s="89" t="s">
        <v>217</v>
      </c>
      <c r="C105" s="32" t="s">
        <v>218</v>
      </c>
      <c r="D105" s="160">
        <v>90</v>
      </c>
      <c r="E105" s="34">
        <v>0</v>
      </c>
      <c r="F105" s="34">
        <v>0</v>
      </c>
      <c r="G105" s="167">
        <v>0</v>
      </c>
      <c r="H105" s="84">
        <v>0</v>
      </c>
      <c r="I105" s="84">
        <v>0</v>
      </c>
      <c r="J105" s="125">
        <v>0</v>
      </c>
      <c r="K105" s="118"/>
      <c r="L105" s="157">
        <v>0</v>
      </c>
      <c r="M105" s="203">
        <v>0</v>
      </c>
    </row>
    <row r="106" spans="2:13">
      <c r="B106" s="89" t="s">
        <v>219</v>
      </c>
      <c r="C106" s="32" t="s">
        <v>220</v>
      </c>
      <c r="D106" s="160">
        <v>91</v>
      </c>
      <c r="E106" s="34">
        <v>0</v>
      </c>
      <c r="F106" s="34">
        <v>0</v>
      </c>
      <c r="G106" s="167">
        <v>0</v>
      </c>
      <c r="H106" s="84">
        <v>0</v>
      </c>
      <c r="I106" s="84">
        <v>0</v>
      </c>
      <c r="J106" s="125">
        <v>0</v>
      </c>
      <c r="K106" s="118"/>
      <c r="L106" s="157">
        <v>0</v>
      </c>
      <c r="M106" s="203">
        <v>0</v>
      </c>
    </row>
    <row r="107" spans="2:13">
      <c r="B107" s="89" t="s">
        <v>221</v>
      </c>
      <c r="C107" s="32" t="s">
        <v>222</v>
      </c>
      <c r="D107" s="160">
        <v>92</v>
      </c>
      <c r="E107" s="34">
        <v>0</v>
      </c>
      <c r="F107" s="34">
        <v>0</v>
      </c>
      <c r="G107" s="167">
        <v>0</v>
      </c>
      <c r="H107" s="84">
        <v>0</v>
      </c>
      <c r="I107" s="84">
        <v>0</v>
      </c>
      <c r="J107" s="125">
        <v>0</v>
      </c>
      <c r="K107" s="118"/>
      <c r="L107" s="157">
        <v>0</v>
      </c>
      <c r="M107" s="203">
        <v>0</v>
      </c>
    </row>
    <row r="108" spans="2:15">
      <c r="B108" s="89" t="s">
        <v>223</v>
      </c>
      <c r="C108" s="32" t="s">
        <v>224</v>
      </c>
      <c r="D108" s="160">
        <v>93</v>
      </c>
      <c r="E108" s="34">
        <v>0</v>
      </c>
      <c r="F108" s="34">
        <v>0</v>
      </c>
      <c r="G108" s="167">
        <v>0</v>
      </c>
      <c r="H108" s="84">
        <v>0</v>
      </c>
      <c r="I108" s="84">
        <v>0</v>
      </c>
      <c r="J108" s="125">
        <v>0</v>
      </c>
      <c r="K108" s="118"/>
      <c r="L108" s="157">
        <v>0</v>
      </c>
      <c r="M108" s="203">
        <v>0</v>
      </c>
      <c r="O108" s="4"/>
    </row>
    <row r="109" spans="2:13">
      <c r="B109" s="89" t="s">
        <v>225</v>
      </c>
      <c r="C109" s="32" t="s">
        <v>226</v>
      </c>
      <c r="D109" s="160">
        <v>94</v>
      </c>
      <c r="E109" s="34">
        <v>0</v>
      </c>
      <c r="F109" s="34">
        <v>0</v>
      </c>
      <c r="G109" s="167">
        <v>0</v>
      </c>
      <c r="H109" s="84">
        <v>0</v>
      </c>
      <c r="I109" s="84">
        <v>0</v>
      </c>
      <c r="J109" s="125">
        <v>0</v>
      </c>
      <c r="K109" s="118"/>
      <c r="L109" s="157">
        <v>0</v>
      </c>
      <c r="M109" s="203">
        <v>0</v>
      </c>
    </row>
    <row r="110" spans="2:13">
      <c r="B110" s="89" t="s">
        <v>227</v>
      </c>
      <c r="C110" s="32" t="s">
        <v>228</v>
      </c>
      <c r="D110" s="160">
        <v>95</v>
      </c>
      <c r="E110" s="34">
        <v>0</v>
      </c>
      <c r="F110" s="34">
        <v>0</v>
      </c>
      <c r="G110" s="167">
        <v>0</v>
      </c>
      <c r="H110" s="84">
        <v>0</v>
      </c>
      <c r="I110" s="84">
        <v>0</v>
      </c>
      <c r="J110" s="125">
        <v>0</v>
      </c>
      <c r="K110" s="118"/>
      <c r="L110" s="157">
        <v>0</v>
      </c>
      <c r="M110" s="203">
        <v>0</v>
      </c>
    </row>
    <row r="111" spans="2:13">
      <c r="B111" s="89" t="s">
        <v>229</v>
      </c>
      <c r="C111" s="32" t="s">
        <v>230</v>
      </c>
      <c r="D111" s="160">
        <v>96</v>
      </c>
      <c r="E111" s="34">
        <v>0</v>
      </c>
      <c r="F111" s="34">
        <v>0</v>
      </c>
      <c r="G111" s="167">
        <v>0</v>
      </c>
      <c r="H111" s="84">
        <v>0</v>
      </c>
      <c r="I111" s="84">
        <v>0</v>
      </c>
      <c r="J111" s="125">
        <v>0</v>
      </c>
      <c r="K111" s="118"/>
      <c r="L111" s="157">
        <v>0</v>
      </c>
      <c r="M111" s="203">
        <v>0</v>
      </c>
    </row>
    <row r="112" ht="15.75" spans="2:13">
      <c r="B112" s="91" t="s">
        <v>231</v>
      </c>
      <c r="C112" s="54" t="s">
        <v>232</v>
      </c>
      <c r="D112" s="94">
        <v>97</v>
      </c>
      <c r="E112" s="40">
        <v>0</v>
      </c>
      <c r="F112" s="40">
        <v>0</v>
      </c>
      <c r="G112" s="168">
        <v>0</v>
      </c>
      <c r="H112" s="93">
        <v>0</v>
      </c>
      <c r="I112" s="93">
        <v>0</v>
      </c>
      <c r="J112" s="128">
        <v>0</v>
      </c>
      <c r="K112" s="118"/>
      <c r="L112" s="151">
        <v>0</v>
      </c>
      <c r="M112" s="204">
        <v>0</v>
      </c>
    </row>
    <row r="113" ht="30" customHeight="1" spans="2:13">
      <c r="B113" s="95" t="s">
        <v>197</v>
      </c>
      <c r="C113" s="20" t="s">
        <v>233</v>
      </c>
      <c r="D113" s="96">
        <v>98</v>
      </c>
      <c r="E113" s="22">
        <f>E94+E103</f>
        <v>1413220</v>
      </c>
      <c r="F113" s="22">
        <f>F94+F103</f>
        <v>1561981</v>
      </c>
      <c r="G113" s="22">
        <f t="shared" ref="G113:M113" si="32">G94+G103</f>
        <v>1959913</v>
      </c>
      <c r="H113" s="22">
        <f t="shared" si="32"/>
        <v>730000</v>
      </c>
      <c r="I113" s="22">
        <f t="shared" si="32"/>
        <v>0</v>
      </c>
      <c r="J113" s="22">
        <f t="shared" si="32"/>
        <v>0</v>
      </c>
      <c r="K113" s="214">
        <f t="shared" si="32"/>
        <v>0</v>
      </c>
      <c r="L113" s="215">
        <f t="shared" si="32"/>
        <v>0</v>
      </c>
      <c r="M113" s="215">
        <f t="shared" si="32"/>
        <v>0</v>
      </c>
    </row>
    <row r="114" ht="43.5" customHeight="1" spans="2:13">
      <c r="B114" s="180" t="s">
        <v>234</v>
      </c>
      <c r="C114" s="43" t="s">
        <v>235</v>
      </c>
      <c r="D114" s="96">
        <v>99</v>
      </c>
      <c r="E114" s="181">
        <f t="shared" ref="E114:J114" si="33">SUM(E71+E92+E113)</f>
        <v>-771807</v>
      </c>
      <c r="F114" s="181">
        <f t="shared" si="33"/>
        <v>846489</v>
      </c>
      <c r="G114" s="182">
        <f t="shared" si="33"/>
        <v>-44880</v>
      </c>
      <c r="H114" s="183">
        <f t="shared" si="33"/>
        <v>-28757</v>
      </c>
      <c r="I114" s="183">
        <f t="shared" si="33"/>
        <v>25537</v>
      </c>
      <c r="J114" s="216">
        <f t="shared" si="33"/>
        <v>-20811</v>
      </c>
      <c r="K114" s="217"/>
      <c r="L114" s="115">
        <f>SUM(L71+L92+L113)</f>
        <v>4582</v>
      </c>
      <c r="M114" s="131">
        <f>SUM(M71+M92+M113)</f>
        <v>-2277</v>
      </c>
    </row>
    <row r="115" ht="32.25" customHeight="1" spans="2:13">
      <c r="B115" s="184" t="s">
        <v>236</v>
      </c>
      <c r="C115" s="185" t="s">
        <v>237</v>
      </c>
      <c r="D115" s="186">
        <v>100</v>
      </c>
      <c r="E115" s="34">
        <f>[2]súvaha!C23</f>
        <v>872840</v>
      </c>
      <c r="F115" s="34">
        <f>[1]súvaha!C23</f>
        <v>26352</v>
      </c>
      <c r="G115" s="167">
        <v>71232</v>
      </c>
      <c r="H115" s="84">
        <f>[1]súvaha!G23</f>
        <v>90498</v>
      </c>
      <c r="I115" s="84">
        <f>[1]súvaha!I23</f>
        <v>57235</v>
      </c>
      <c r="J115" s="125">
        <f>[1]súvaha!K23</f>
        <v>77774</v>
      </c>
      <c r="K115" s="118"/>
      <c r="L115" s="123">
        <f>[1]súvaha!M23</f>
        <v>70273</v>
      </c>
      <c r="M115" s="127">
        <f>[1]súvaha!P23</f>
        <v>69783</v>
      </c>
    </row>
    <row r="116" ht="25.5" customHeight="1" spans="2:13">
      <c r="B116" s="184" t="s">
        <v>238</v>
      </c>
      <c r="C116" s="185" t="s">
        <v>239</v>
      </c>
      <c r="D116" s="186">
        <v>101</v>
      </c>
      <c r="E116" s="34"/>
      <c r="F116" s="34"/>
      <c r="G116" s="167"/>
      <c r="H116" s="84"/>
      <c r="I116" s="84"/>
      <c r="J116" s="125"/>
      <c r="K116" s="118"/>
      <c r="L116" s="157"/>
      <c r="M116" s="158"/>
    </row>
    <row r="117" spans="2:13">
      <c r="B117" s="184" t="s">
        <v>240</v>
      </c>
      <c r="C117" s="185" t="s">
        <v>241</v>
      </c>
      <c r="D117" s="186">
        <v>102</v>
      </c>
      <c r="E117" s="82"/>
      <c r="F117" s="82"/>
      <c r="G117" s="187"/>
      <c r="H117" s="188"/>
      <c r="I117" s="188"/>
      <c r="J117" s="218"/>
      <c r="K117" s="159"/>
      <c r="L117" s="219"/>
      <c r="M117" s="220"/>
    </row>
    <row r="118" spans="2:13">
      <c r="B118" s="89" t="s">
        <v>242</v>
      </c>
      <c r="C118" s="32" t="s">
        <v>243</v>
      </c>
      <c r="D118" s="160">
        <v>103</v>
      </c>
      <c r="E118" s="34"/>
      <c r="F118" s="34"/>
      <c r="G118" s="167"/>
      <c r="H118" s="84"/>
      <c r="I118" s="84"/>
      <c r="J118" s="125"/>
      <c r="K118" s="118"/>
      <c r="L118" s="157"/>
      <c r="M118" s="158"/>
    </row>
    <row r="119" ht="15.75" customHeight="1" spans="2:13">
      <c r="B119" s="91" t="s">
        <v>244</v>
      </c>
      <c r="C119" s="54" t="s">
        <v>245</v>
      </c>
      <c r="D119" s="94">
        <v>104</v>
      </c>
      <c r="E119" s="40"/>
      <c r="F119" s="40"/>
      <c r="G119" s="168"/>
      <c r="H119" s="93"/>
      <c r="I119" s="93"/>
      <c r="J119" s="128"/>
      <c r="K119" s="118"/>
      <c r="L119" s="151"/>
      <c r="M119" s="152"/>
    </row>
    <row r="120" ht="54" customHeight="1" spans="2:13">
      <c r="B120" s="95" t="s">
        <v>246</v>
      </c>
      <c r="C120" s="43" t="s">
        <v>247</v>
      </c>
      <c r="D120" s="96">
        <v>105</v>
      </c>
      <c r="E120" s="181">
        <f>E114+E115+E117</f>
        <v>101033</v>
      </c>
      <c r="F120" s="181">
        <v>872840</v>
      </c>
      <c r="G120" s="182">
        <f t="shared" ref="F120:J120" si="34">G114+G115+G117</f>
        <v>26352</v>
      </c>
      <c r="H120" s="183">
        <f t="shared" si="34"/>
        <v>61741</v>
      </c>
      <c r="I120" s="183">
        <f t="shared" si="34"/>
        <v>82772</v>
      </c>
      <c r="J120" s="216">
        <f t="shared" si="34"/>
        <v>56963</v>
      </c>
      <c r="K120" s="217"/>
      <c r="L120" s="115">
        <f t="shared" ref="L120:M120" si="35">L114+L115+L117</f>
        <v>74855</v>
      </c>
      <c r="M120" s="131">
        <f t="shared" si="35"/>
        <v>67506</v>
      </c>
    </row>
    <row r="121" ht="30.6" customHeight="1" spans="2:11">
      <c r="B121" s="189"/>
      <c r="C121" s="190"/>
      <c r="D121" s="191"/>
      <c r="E121" s="191"/>
      <c r="F121" s="191"/>
      <c r="G121" s="192"/>
      <c r="H121" s="192"/>
      <c r="I121" s="192"/>
      <c r="J121" s="192"/>
      <c r="K121" s="192"/>
    </row>
    <row r="122" hidden="1" spans="2:13">
      <c r="B122" s="189"/>
      <c r="C122" s="190" t="s">
        <v>248</v>
      </c>
      <c r="D122" s="191"/>
      <c r="E122" s="191"/>
      <c r="F122" s="192">
        <f>[1]súvaha!E23</f>
        <v>872840</v>
      </c>
      <c r="G122" s="192">
        <f>[1]súvaha!G23</f>
        <v>90498</v>
      </c>
      <c r="H122" s="192">
        <f>[1]súvaha!I23</f>
        <v>57235</v>
      </c>
      <c r="I122" s="192">
        <f>[1]súvaha!K23</f>
        <v>77774</v>
      </c>
      <c r="J122" s="192">
        <f>[1]súvaha!M23</f>
        <v>70273</v>
      </c>
      <c r="K122" s="192"/>
      <c r="L122" s="192">
        <f>[1]súvaha!P23</f>
        <v>69783</v>
      </c>
      <c r="M122" s="192">
        <f>[1]súvaha!R23</f>
        <v>62146</v>
      </c>
    </row>
    <row r="123" ht="15.75" hidden="1" spans="2:13">
      <c r="B123" s="189"/>
      <c r="C123" s="190" t="s">
        <v>249</v>
      </c>
      <c r="D123" s="191"/>
      <c r="E123" s="191"/>
      <c r="F123" s="193">
        <f>F120-F122</f>
        <v>0</v>
      </c>
      <c r="G123" s="193">
        <f>G120-G122</f>
        <v>-64146</v>
      </c>
      <c r="H123" s="193">
        <f>H120-H122</f>
        <v>4506</v>
      </c>
      <c r="I123" s="193">
        <f>I120-I122</f>
        <v>4998</v>
      </c>
      <c r="J123" s="193">
        <f>J120-J122</f>
        <v>-13310</v>
      </c>
      <c r="K123" s="221"/>
      <c r="L123" s="193">
        <f>L120-L122</f>
        <v>5072</v>
      </c>
      <c r="M123" s="193">
        <f>M120-M122</f>
        <v>5360</v>
      </c>
    </row>
    <row r="124" ht="15.75" hidden="1" spans="2:13">
      <c r="B124" s="189"/>
      <c r="C124" s="190" t="s">
        <v>250</v>
      </c>
      <c r="D124" s="191"/>
      <c r="E124" s="191"/>
      <c r="F124" s="191">
        <f>145249</f>
        <v>145249</v>
      </c>
      <c r="G124" s="194">
        <v>-5193</v>
      </c>
      <c r="H124" s="1">
        <v>-4506</v>
      </c>
      <c r="I124" s="1">
        <v>-4998</v>
      </c>
      <c r="J124" s="1">
        <v>15500</v>
      </c>
      <c r="L124" s="1">
        <v>-5072</v>
      </c>
      <c r="M124" s="1">
        <v>-5360</v>
      </c>
    </row>
    <row r="125" hidden="1" spans="2:13">
      <c r="B125" s="189"/>
      <c r="C125" s="190"/>
      <c r="D125" s="191"/>
      <c r="E125" s="191"/>
      <c r="F125" s="195">
        <f>F123+F124</f>
        <v>145249</v>
      </c>
      <c r="G125" s="195">
        <f>G123+G124</f>
        <v>-69339</v>
      </c>
      <c r="H125" s="195">
        <f t="shared" ref="H125:M125" si="36">H123+H124</f>
        <v>0</v>
      </c>
      <c r="I125" s="195">
        <f t="shared" si="36"/>
        <v>0</v>
      </c>
      <c r="J125" s="195">
        <f t="shared" si="36"/>
        <v>2190</v>
      </c>
      <c r="K125" s="195">
        <f t="shared" si="36"/>
        <v>0</v>
      </c>
      <c r="L125" s="195">
        <f t="shared" si="36"/>
        <v>0</v>
      </c>
      <c r="M125" s="195">
        <f t="shared" si="36"/>
        <v>0</v>
      </c>
    </row>
    <row r="126" hidden="1" spans="2:13">
      <c r="B126" s="189"/>
      <c r="C126" s="190" t="s">
        <v>251</v>
      </c>
      <c r="D126" s="191"/>
      <c r="E126" s="191"/>
      <c r="F126" s="191">
        <v>26566</v>
      </c>
      <c r="G126" s="191">
        <v>8314</v>
      </c>
      <c r="H126" s="191"/>
      <c r="I126" s="191"/>
      <c r="J126" s="191"/>
      <c r="K126" s="191">
        <f t="shared" ref="K126:M126" si="37">K125/2</f>
        <v>0</v>
      </c>
      <c r="L126" s="191">
        <f t="shared" si="37"/>
        <v>0</v>
      </c>
      <c r="M126" s="191">
        <f t="shared" si="37"/>
        <v>0</v>
      </c>
    </row>
    <row r="127" hidden="1" spans="2:11">
      <c r="B127" s="189"/>
      <c r="C127" s="190"/>
      <c r="D127" s="191"/>
      <c r="E127" s="191"/>
      <c r="F127" s="192">
        <f>F125+F126</f>
        <v>171815</v>
      </c>
      <c r="G127" s="191"/>
      <c r="H127" s="191"/>
      <c r="I127" s="191"/>
      <c r="J127" s="191"/>
      <c r="K127" s="191"/>
    </row>
    <row r="128" hidden="1" spans="2:11">
      <c r="B128" s="189"/>
      <c r="C128" s="190" t="s">
        <v>252</v>
      </c>
      <c r="D128" s="191"/>
      <c r="E128" s="191"/>
      <c r="F128" s="191">
        <v>8314</v>
      </c>
      <c r="G128" s="191"/>
      <c r="H128" s="191"/>
      <c r="I128" s="191"/>
      <c r="J128" s="191"/>
      <c r="K128" s="191"/>
    </row>
    <row r="129" hidden="1" spans="2:11">
      <c r="B129" s="189"/>
      <c r="C129" s="190"/>
      <c r="D129" s="191"/>
      <c r="E129" s="191"/>
      <c r="F129" s="192"/>
      <c r="G129" s="191"/>
      <c r="H129" s="191"/>
      <c r="I129" s="191"/>
      <c r="J129" s="191"/>
      <c r="K129" s="191"/>
    </row>
    <row r="130" spans="2:11">
      <c r="B130" s="222"/>
      <c r="C130" s="190"/>
      <c r="D130" s="223"/>
      <c r="E130" s="223" t="s">
        <v>253</v>
      </c>
      <c r="F130" s="223"/>
      <c r="G130" s="191"/>
      <c r="H130" s="191"/>
      <c r="I130" s="191"/>
      <c r="J130" s="191"/>
      <c r="K130" s="191"/>
    </row>
    <row r="131" spans="2:11">
      <c r="B131" s="222"/>
      <c r="C131" s="190"/>
      <c r="D131" s="191"/>
      <c r="E131" s="191" t="s">
        <v>254</v>
      </c>
      <c r="F131" s="191"/>
      <c r="G131" s="191"/>
      <c r="H131" s="191"/>
      <c r="I131" s="191"/>
      <c r="J131" s="191"/>
      <c r="K131" s="191"/>
    </row>
    <row r="132" spans="2:11">
      <c r="B132" s="222"/>
      <c r="C132" s="190"/>
      <c r="D132" s="191"/>
      <c r="E132" s="191"/>
      <c r="F132" s="192"/>
      <c r="G132" s="191"/>
      <c r="H132" s="191"/>
      <c r="I132" s="191"/>
      <c r="J132" s="191"/>
      <c r="K132" s="191"/>
    </row>
    <row r="133" spans="2:11">
      <c r="B133" s="222"/>
      <c r="C133" s="190"/>
      <c r="D133" s="191"/>
      <c r="E133" s="191"/>
      <c r="F133" s="191"/>
      <c r="G133" s="191"/>
      <c r="H133" s="191"/>
      <c r="I133" s="191"/>
      <c r="J133" s="191"/>
      <c r="K133" s="191"/>
    </row>
    <row r="134" spans="2:11">
      <c r="B134" s="222"/>
      <c r="C134" s="190"/>
      <c r="D134" s="191"/>
      <c r="E134" s="191"/>
      <c r="F134" s="192"/>
      <c r="G134" s="191"/>
      <c r="H134" s="191"/>
      <c r="I134" s="191"/>
      <c r="J134" s="191"/>
      <c r="K134" s="191"/>
    </row>
    <row r="135" spans="2:11">
      <c r="B135" s="222"/>
      <c r="C135" s="190"/>
      <c r="D135" s="191"/>
      <c r="E135" s="191"/>
      <c r="F135" s="191"/>
      <c r="G135" s="191"/>
      <c r="H135" s="191"/>
      <c r="I135" s="191"/>
      <c r="J135" s="191"/>
      <c r="K135" s="191"/>
    </row>
    <row r="136" spans="2:11">
      <c r="B136" s="222"/>
      <c r="C136" s="190"/>
      <c r="D136" s="191"/>
      <c r="E136" s="191"/>
      <c r="F136" s="191"/>
      <c r="G136" s="191"/>
      <c r="H136" s="191"/>
      <c r="I136" s="191"/>
      <c r="J136" s="191"/>
      <c r="K136" s="191"/>
    </row>
    <row r="137" spans="2:11">
      <c r="B137" s="222"/>
      <c r="C137" s="190"/>
      <c r="D137" s="191"/>
      <c r="E137" s="191"/>
      <c r="F137" s="191"/>
      <c r="G137" s="191"/>
      <c r="H137" s="191"/>
      <c r="I137" s="191"/>
      <c r="J137" s="191"/>
      <c r="K137" s="191"/>
    </row>
    <row r="138" spans="2:11">
      <c r="B138" s="222"/>
      <c r="C138" s="190"/>
      <c r="D138" s="191"/>
      <c r="E138" s="191"/>
      <c r="F138" s="191"/>
      <c r="G138" s="191"/>
      <c r="H138" s="191"/>
      <c r="I138" s="191"/>
      <c r="J138" s="191"/>
      <c r="K138" s="191"/>
    </row>
    <row r="139" spans="2:11">
      <c r="B139" s="222"/>
      <c r="C139" s="190"/>
      <c r="D139" s="191"/>
      <c r="E139" s="191"/>
      <c r="F139" s="191"/>
      <c r="G139" s="191"/>
      <c r="H139" s="191"/>
      <c r="I139" s="191"/>
      <c r="J139" s="191"/>
      <c r="K139" s="191"/>
    </row>
    <row r="140" spans="2:11">
      <c r="B140" s="222"/>
      <c r="C140" s="190"/>
      <c r="D140" s="191"/>
      <c r="E140" s="191"/>
      <c r="F140" s="191"/>
      <c r="G140" s="191"/>
      <c r="H140" s="191"/>
      <c r="I140" s="191"/>
      <c r="J140" s="191"/>
      <c r="K140" s="191"/>
    </row>
    <row r="141" spans="2:11">
      <c r="B141" s="222"/>
      <c r="C141" s="190"/>
      <c r="D141" s="191"/>
      <c r="E141" s="191"/>
      <c r="F141" s="191"/>
      <c r="G141" s="191"/>
      <c r="H141" s="191"/>
      <c r="I141" s="191"/>
      <c r="J141" s="191"/>
      <c r="K141" s="191"/>
    </row>
    <row r="142" spans="2:11">
      <c r="B142" s="222"/>
      <c r="C142" s="190"/>
      <c r="D142" s="191"/>
      <c r="E142" s="191"/>
      <c r="F142" s="191"/>
      <c r="G142" s="191"/>
      <c r="H142" s="191"/>
      <c r="I142" s="191"/>
      <c r="J142" s="191"/>
      <c r="K142" s="191"/>
    </row>
    <row r="143" spans="2:11">
      <c r="B143" s="222"/>
      <c r="C143" s="190"/>
      <c r="D143" s="191"/>
      <c r="E143" s="191"/>
      <c r="F143" s="191"/>
      <c r="G143" s="191"/>
      <c r="H143" s="191"/>
      <c r="I143" s="191"/>
      <c r="J143" s="191"/>
      <c r="K143" s="191"/>
    </row>
    <row r="144" spans="2:11">
      <c r="B144" s="222"/>
      <c r="C144" s="190"/>
      <c r="D144" s="191"/>
      <c r="E144" s="191"/>
      <c r="F144" s="191"/>
      <c r="G144" s="191"/>
      <c r="H144" s="191"/>
      <c r="I144" s="191"/>
      <c r="J144" s="191"/>
      <c r="K144" s="191"/>
    </row>
    <row r="145" spans="2:11">
      <c r="B145" s="222"/>
      <c r="C145" s="190"/>
      <c r="D145" s="191"/>
      <c r="E145" s="191"/>
      <c r="F145" s="191"/>
      <c r="G145" s="191"/>
      <c r="H145" s="191"/>
      <c r="I145" s="191"/>
      <c r="J145" s="191"/>
      <c r="K145" s="191"/>
    </row>
    <row r="146" spans="2:11">
      <c r="B146" s="222"/>
      <c r="C146" s="222"/>
      <c r="D146" s="191"/>
      <c r="E146" s="191"/>
      <c r="F146" s="191"/>
      <c r="G146" s="191"/>
      <c r="H146" s="191"/>
      <c r="I146" s="191"/>
      <c r="J146" s="191"/>
      <c r="K146" s="191"/>
    </row>
    <row r="147" spans="2:11">
      <c r="B147" s="222"/>
      <c r="C147" s="222"/>
      <c r="D147" s="191"/>
      <c r="E147" s="191"/>
      <c r="F147" s="191"/>
      <c r="G147" s="191"/>
      <c r="H147" s="191"/>
      <c r="I147" s="191"/>
      <c r="J147" s="191"/>
      <c r="K147" s="191"/>
    </row>
    <row r="152" spans="2:11">
      <c r="B152" s="224"/>
      <c r="C152" s="224"/>
      <c r="D152" s="224"/>
      <c r="E152" s="224"/>
      <c r="F152" s="224"/>
      <c r="G152" s="224"/>
      <c r="H152" s="224"/>
      <c r="I152" s="224"/>
      <c r="J152" s="224"/>
      <c r="K152" s="224"/>
    </row>
    <row r="153" spans="2:11">
      <c r="B153" s="224"/>
      <c r="C153" s="224"/>
      <c r="D153" s="224"/>
      <c r="E153" s="224"/>
      <c r="F153" s="224"/>
      <c r="G153" s="224"/>
      <c r="H153" s="224"/>
      <c r="I153" s="224"/>
      <c r="J153" s="224"/>
      <c r="K153" s="224"/>
    </row>
    <row r="154" spans="2:11">
      <c r="B154" s="224"/>
      <c r="C154" s="224"/>
      <c r="D154" s="224"/>
      <c r="E154" s="224"/>
      <c r="F154" s="224"/>
      <c r="G154" s="224"/>
      <c r="H154" s="224"/>
      <c r="I154" s="224"/>
      <c r="J154" s="224"/>
      <c r="K154" s="224"/>
    </row>
    <row r="155" spans="2:11">
      <c r="B155" s="224"/>
      <c r="C155" s="224"/>
      <c r="D155" s="224"/>
      <c r="E155" s="224"/>
      <c r="F155" s="224"/>
      <c r="G155" s="224"/>
      <c r="H155" s="224"/>
      <c r="I155" s="224"/>
      <c r="J155" s="224"/>
      <c r="K155" s="224"/>
    </row>
    <row r="156" spans="2:11">
      <c r="B156" s="224"/>
      <c r="C156" s="224"/>
      <c r="D156" s="224"/>
      <c r="E156" s="224"/>
      <c r="F156" s="224"/>
      <c r="G156" s="224"/>
      <c r="H156" s="224"/>
      <c r="I156" s="224"/>
      <c r="J156" s="224"/>
      <c r="K156" s="224"/>
    </row>
    <row r="157" spans="2:11">
      <c r="B157" s="224"/>
      <c r="C157" s="224"/>
      <c r="D157" s="224"/>
      <c r="E157" s="224"/>
      <c r="F157" s="224"/>
      <c r="G157" s="224"/>
      <c r="H157" s="224"/>
      <c r="I157" s="224"/>
      <c r="J157" s="224"/>
      <c r="K157" s="224"/>
    </row>
    <row r="158" spans="2:11"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</row>
    <row r="159" spans="2:11">
      <c r="B159" s="224"/>
      <c r="C159" s="224"/>
      <c r="D159" s="224"/>
      <c r="E159" s="224"/>
      <c r="F159" s="224"/>
      <c r="G159" s="224"/>
      <c r="H159" s="224"/>
      <c r="I159" s="224"/>
      <c r="J159" s="224"/>
      <c r="K159" s="224"/>
    </row>
    <row r="160" spans="2:11">
      <c r="B160" s="224"/>
      <c r="C160" s="224"/>
      <c r="D160" s="224"/>
      <c r="E160" s="224"/>
      <c r="F160" s="224"/>
      <c r="G160" s="224"/>
      <c r="H160" s="224"/>
      <c r="I160" s="224"/>
      <c r="J160" s="224"/>
      <c r="K160" s="224"/>
    </row>
    <row r="161" spans="2:11">
      <c r="B161" s="224"/>
      <c r="C161" s="224"/>
      <c r="D161" s="224"/>
      <c r="E161" s="224"/>
      <c r="F161" s="224"/>
      <c r="G161" s="224"/>
      <c r="H161" s="224"/>
      <c r="I161" s="224"/>
      <c r="J161" s="224"/>
      <c r="K161" s="224"/>
    </row>
  </sheetData>
  <mergeCells count="7">
    <mergeCell ref="C7:J7"/>
    <mergeCell ref="C72:J72"/>
    <mergeCell ref="C93:J93"/>
    <mergeCell ref="B21:B23"/>
    <mergeCell ref="B26:B28"/>
    <mergeCell ref="B45:B47"/>
    <mergeCell ref="B48:B50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Varchola</dc:creator>
  <cp:lastModifiedBy>MFK</cp:lastModifiedBy>
  <dcterms:created xsi:type="dcterms:W3CDTF">2026-03-09T14:06:00Z</dcterms:created>
  <cp:lastPrinted>2026-03-09T14:31:00Z</cp:lastPrinted>
  <dcterms:modified xsi:type="dcterms:W3CDTF">2026-03-11T11:48:51Z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289757A778304FEC9C3D0783955809FD_13</vt:lpwstr>
  </property>
  <property fmtid="{D5CDD505-2E9C-101B-9397-08002B2CF9AE}" pid="3" name="KSOProductBuildVer">
    <vt:lpwstr>1033-12.2.0.22549</vt:lpwstr>
  </property>
</Properties>
</file>